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catterday/Documents/StreamlitProjectYFinance/"/>
    </mc:Choice>
  </mc:AlternateContent>
  <xr:revisionPtr revIDLastSave="0" documentId="8_{57C9EA13-E2FC-7F4A-BBA9-CB1B9446F407}" xr6:coauthVersionLast="47" xr6:coauthVersionMax="47" xr10:uidLastSave="{00000000-0000-0000-0000-000000000000}"/>
  <bookViews>
    <workbookView xWindow="1180" yWindow="1500" windowWidth="27240" windowHeight="15340" activeTab="1" xr2:uid="{3D3A7634-23FD-B441-8B80-A25A3F4F54C3}"/>
  </bookViews>
  <sheets>
    <sheet name="Sheet1" sheetId="1" r:id="rId1"/>
    <sheet name="Sheet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/>
  <c r="E38" i="2" a="1"/>
  <c r="E38" i="2" s="1"/>
  <c r="E39" i="2" a="1"/>
  <c r="E39" i="2" s="1"/>
  <c r="E40" i="2" a="1"/>
  <c r="E40" i="2" s="1"/>
  <c r="E41" i="2" a="1"/>
  <c r="E41" i="2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/>
  <c r="E70" i="2" a="1"/>
  <c r="E70" i="2" s="1"/>
  <c r="E71" i="2" a="1"/>
  <c r="E71" i="2" s="1"/>
  <c r="E72" i="2" a="1"/>
  <c r="E72" i="2" s="1"/>
  <c r="E73" i="2" a="1"/>
  <c r="E73" i="2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/>
  <c r="E106" i="2" a="1"/>
  <c r="E106" i="2" s="1"/>
  <c r="E107" i="2" a="1"/>
  <c r="E107" i="2" s="1"/>
  <c r="E108" i="2" a="1"/>
  <c r="E108" i="2" s="1"/>
  <c r="E109" i="2" a="1"/>
  <c r="E109" i="2"/>
  <c r="E110" i="2" a="1"/>
  <c r="E110" i="2" s="1"/>
  <c r="E111" i="2" a="1"/>
  <c r="E111" i="2" s="1"/>
  <c r="E112" i="2" a="1"/>
  <c r="E112" i="2" s="1"/>
  <c r="E113" i="2" a="1"/>
  <c r="E113" i="2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/>
  <c r="E134" i="2" a="1"/>
  <c r="E134" i="2" s="1"/>
  <c r="E135" i="2" a="1"/>
  <c r="E135" i="2" s="1"/>
  <c r="E136" i="2" a="1"/>
  <c r="E136" i="2" s="1"/>
  <c r="E137" i="2" a="1"/>
  <c r="E137" i="2"/>
  <c r="E138" i="2" a="1"/>
  <c r="E138" i="2" s="1"/>
  <c r="E139" i="2" a="1"/>
  <c r="E139" i="2" s="1"/>
  <c r="E140" i="2" a="1"/>
  <c r="E140" i="2" s="1"/>
  <c r="E141" i="2" a="1"/>
  <c r="E141" i="2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/>
  <c r="E569" i="2" a="1"/>
  <c r="E569" i="2" s="1"/>
  <c r="E570" i="2" a="1"/>
  <c r="E570" i="2" s="1"/>
  <c r="E571" i="2" a="1"/>
  <c r="E571" i="2"/>
  <c r="E572" i="2" a="1"/>
  <c r="E572" i="2" s="1"/>
  <c r="E573" i="2" a="1"/>
  <c r="E573" i="2" s="1"/>
  <c r="E574" i="2" a="1"/>
  <c r="E574" i="2" s="1"/>
  <c r="E575" i="2" a="1"/>
  <c r="E575" i="2"/>
  <c r="E576" i="2" a="1"/>
  <c r="E576" i="2" s="1"/>
  <c r="E577" i="2" a="1"/>
  <c r="E577" i="2" s="1"/>
  <c r="E578" i="2" a="1"/>
  <c r="E578" i="2" s="1"/>
  <c r="E579" i="2" a="1"/>
  <c r="E579" i="2"/>
  <c r="E580" i="2" a="1"/>
  <c r="E580" i="2"/>
  <c r="E581" i="2" a="1"/>
  <c r="E581" i="2" s="1"/>
  <c r="E582" i="2" a="1"/>
  <c r="E582" i="2" s="1"/>
  <c r="E583" i="2" a="1"/>
  <c r="E583" i="2" s="1"/>
  <c r="E584" i="2" a="1"/>
  <c r="E584" i="2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/>
  <c r="E592" i="2" a="1"/>
  <c r="E592" i="2"/>
  <c r="E593" i="2" a="1"/>
  <c r="E593" i="2" s="1"/>
  <c r="E594" i="2" a="1"/>
  <c r="E594" i="2" s="1"/>
  <c r="E595" i="2" a="1"/>
  <c r="E595" i="2" s="1"/>
  <c r="E596" i="2" a="1"/>
  <c r="E596" i="2"/>
  <c r="E597" i="2" a="1"/>
  <c r="E597" i="2" s="1"/>
  <c r="E598" i="2" a="1"/>
  <c r="E598" i="2" s="1"/>
  <c r="E599" i="2" a="1"/>
  <c r="E599" i="2" s="1"/>
  <c r="E600" i="2" a="1"/>
  <c r="E600" i="2"/>
  <c r="E601" i="2" a="1"/>
  <c r="E601" i="2" s="1"/>
  <c r="E602" i="2" a="1"/>
  <c r="E602" i="2" s="1"/>
  <c r="E603" i="2" a="1"/>
  <c r="E603" i="2"/>
  <c r="E604" i="2" a="1"/>
  <c r="E604" i="2" s="1"/>
  <c r="E605" i="2" a="1"/>
  <c r="E605" i="2" s="1"/>
  <c r="E606" i="2" a="1"/>
  <c r="E606" i="2" s="1"/>
  <c r="E607" i="2" a="1"/>
  <c r="E607" i="2" s="1"/>
  <c r="E608" i="2" a="1"/>
  <c r="E608" i="2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/>
  <c r="E620" i="2" a="1"/>
  <c r="E620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/>
  <c r="D598" i="2" a="1"/>
  <c r="D598" i="2" s="1"/>
  <c r="D599" i="2" a="1"/>
  <c r="D599" i="2" s="1"/>
  <c r="D600" i="2" a="1"/>
  <c r="D600" i="2" s="1"/>
  <c r="D601" i="2" a="1"/>
  <c r="D601" i="2" s="1"/>
  <c r="D602" i="2" a="1"/>
  <c r="D602" i="2"/>
  <c r="D603" i="2" a="1"/>
  <c r="D603" i="2" s="1"/>
  <c r="D604" i="2" a="1"/>
  <c r="D604" i="2" s="1"/>
  <c r="D605" i="2" a="1"/>
  <c r="D605" i="2" s="1"/>
  <c r="D606" i="2" a="1"/>
  <c r="D606" i="2" s="1"/>
  <c r="D607" i="2" a="1"/>
  <c r="D607" i="2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B874" i="1"/>
  <c r="B873" i="1" a="1"/>
  <c r="B873" i="1" s="1"/>
  <c r="B872" i="1"/>
  <c r="B871" i="1" a="1"/>
  <c r="B871" i="1" s="1"/>
  <c r="B870" i="1" a="1"/>
  <c r="B870" i="1" s="1"/>
  <c r="B869" i="1" a="1"/>
  <c r="B869" i="1" s="1"/>
  <c r="B868" i="1"/>
  <c r="B867" i="1" a="1"/>
  <c r="B867" i="1" s="1"/>
  <c r="B866" i="1" a="1"/>
  <c r="B866" i="1" s="1"/>
  <c r="B865" i="1"/>
  <c r="B865" i="1" a="1"/>
  <c r="B864" i="1" a="1"/>
  <c r="B864" i="1" s="1"/>
  <c r="B863" i="1"/>
  <c r="B862" i="1" a="1"/>
  <c r="B862" i="1" s="1"/>
  <c r="B861" i="1" a="1"/>
  <c r="B861" i="1" s="1"/>
  <c r="B859" i="1" a="1"/>
  <c r="B859" i="1" s="1"/>
  <c r="B857" i="1" a="1"/>
  <c r="B857" i="1" s="1"/>
  <c r="B856" i="1" a="1"/>
  <c r="B856" i="1" s="1"/>
  <c r="B855" i="1" a="1"/>
  <c r="B855" i="1" s="1"/>
  <c r="B854" i="1" a="1"/>
  <c r="B854" i="1" s="1"/>
  <c r="B853" i="1"/>
  <c r="B852" i="1"/>
  <c r="B852" i="1" a="1"/>
  <c r="B851" i="1" a="1"/>
  <c r="B851" i="1" s="1"/>
  <c r="B848" i="1"/>
  <c r="B848" i="1" a="1"/>
  <c r="B847" i="1"/>
  <c r="B846" i="1" a="1"/>
  <c r="B846" i="1" s="1"/>
  <c r="B843" i="1"/>
  <c r="B842" i="1" a="1"/>
  <c r="B842" i="1" s="1"/>
  <c r="B839" i="1"/>
  <c r="B839" i="1" a="1"/>
  <c r="B838" i="1" a="1"/>
  <c r="B838" i="1" s="1"/>
  <c r="B837" i="1" a="1"/>
  <c r="B837" i="1" s="1"/>
  <c r="B834" i="1" a="1"/>
  <c r="B834" i="1" s="1"/>
  <c r="B833" i="1"/>
  <c r="B833" i="1" a="1"/>
  <c r="B832" i="1" a="1"/>
  <c r="B832" i="1" s="1"/>
  <c r="B831" i="1" a="1"/>
  <c r="B831" i="1" s="1"/>
  <c r="B830" i="1" a="1"/>
  <c r="B830" i="1" s="1"/>
  <c r="B829" i="1"/>
  <c r="B829" i="1" a="1"/>
  <c r="B828" i="1"/>
  <c r="B827" i="1" a="1"/>
  <c r="B827" i="1" s="1"/>
  <c r="B825" i="1"/>
  <c r="B825" i="1" a="1"/>
  <c r="B824" i="1" a="1"/>
  <c r="B824" i="1" s="1"/>
  <c r="B823" i="1"/>
  <c r="B823" i="1" a="1"/>
  <c r="B822" i="1" a="1"/>
  <c r="B822" i="1" s="1"/>
  <c r="B821" i="1"/>
  <c r="B820" i="1"/>
  <c r="B819" i="1" a="1"/>
  <c r="B819" i="1" s="1"/>
  <c r="B818" i="1"/>
  <c r="B817" i="1" a="1"/>
  <c r="B817" i="1" s="1"/>
  <c r="B816" i="1" a="1"/>
  <c r="B816" i="1" s="1"/>
  <c r="B815" i="1" a="1"/>
  <c r="B815" i="1" s="1"/>
  <c r="B814" i="1"/>
  <c r="B813" i="1"/>
  <c r="B813" i="1" a="1"/>
  <c r="B812" i="1" a="1"/>
  <c r="B812" i="1" s="1"/>
  <c r="B811" i="1"/>
  <c r="B811" i="1" a="1"/>
  <c r="B810" i="1" a="1"/>
  <c r="B810" i="1" s="1"/>
  <c r="B809" i="1" a="1"/>
  <c r="B809" i="1" s="1"/>
  <c r="B808" i="1"/>
  <c r="B807" i="1" a="1"/>
  <c r="B807" i="1" s="1"/>
  <c r="B806" i="1" a="1"/>
  <c r="B806" i="1" s="1"/>
  <c r="B805" i="1"/>
  <c r="B805" i="1" a="1"/>
  <c r="B804" i="1" a="1"/>
  <c r="B804" i="1" s="1"/>
  <c r="B803" i="1" a="1"/>
  <c r="B803" i="1" s="1"/>
  <c r="B802" i="1" a="1"/>
  <c r="B802" i="1" s="1"/>
  <c r="B801" i="1"/>
  <c r="B801" i="1" a="1"/>
  <c r="B800" i="1" a="1"/>
  <c r="B800" i="1" s="1"/>
  <c r="B799" i="1" a="1"/>
  <c r="B799" i="1" s="1"/>
  <c r="B798" i="1"/>
  <c r="B797" i="1" a="1"/>
  <c r="B797" i="1" s="1"/>
  <c r="B796" i="1"/>
  <c r="B796" i="1" a="1"/>
  <c r="B795" i="1"/>
  <c r="B795" i="1" a="1"/>
  <c r="B794" i="1"/>
  <c r="B793" i="1" a="1"/>
  <c r="B793" i="1" s="1"/>
  <c r="B792" i="1"/>
  <c r="B792" i="1" a="1"/>
  <c r="B790" i="1" a="1"/>
  <c r="B790" i="1" s="1"/>
  <c r="B789" i="1"/>
  <c r="B788" i="1"/>
  <c r="B788" i="1" a="1"/>
  <c r="B785" i="1"/>
  <c r="B784" i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/>
  <c r="B776" i="1" a="1"/>
  <c r="B776" i="1" s="1"/>
  <c r="B775" i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7" i="1" a="1"/>
  <c r="B767" i="1" s="1"/>
  <c r="B766" i="1"/>
  <c r="B765" i="1" a="1"/>
  <c r="B765" i="1" s="1"/>
  <c r="B764" i="1"/>
  <c r="B764" i="1" a="1"/>
  <c r="B763" i="1"/>
  <c r="B762" i="1" a="1"/>
  <c r="B762" i="1" s="1"/>
  <c r="B761" i="1"/>
  <c r="B760" i="1" a="1"/>
  <c r="B760" i="1" s="1"/>
  <c r="B759" i="1"/>
  <c r="B759" i="1" a="1"/>
  <c r="B758" i="1"/>
  <c r="B758" i="1" a="1"/>
  <c r="B757" i="1" a="1"/>
  <c r="B757" i="1" s="1"/>
  <c r="B756" i="1"/>
  <c r="B755" i="1" a="1"/>
  <c r="B755" i="1" s="1"/>
  <c r="B754" i="1"/>
  <c r="B753" i="1"/>
  <c r="B753" i="1" a="1"/>
  <c r="B752" i="1" a="1"/>
  <c r="B752" i="1" s="1"/>
  <c r="B751" i="1" a="1"/>
  <c r="B751" i="1" s="1"/>
  <c r="B750" i="1"/>
  <c r="B750" i="1" a="1"/>
  <c r="B749" i="1"/>
  <c r="B749" i="1" a="1"/>
  <c r="B748" i="1" a="1"/>
  <c r="B748" i="1" s="1"/>
  <c r="B746" i="1" a="1"/>
  <c r="B746" i="1" s="1"/>
  <c r="B745" i="1"/>
  <c r="B744" i="1"/>
  <c r="B743" i="1" a="1"/>
  <c r="B743" i="1" s="1"/>
  <c r="B742" i="1" a="1"/>
  <c r="B742" i="1" s="1"/>
  <c r="B741" i="1" a="1"/>
  <c r="B741" i="1" s="1"/>
  <c r="B740" i="1"/>
  <c r="B739" i="1" a="1"/>
  <c r="B739" i="1" s="1"/>
  <c r="B738" i="1"/>
  <c r="B737" i="1" a="1"/>
  <c r="B737" i="1" s="1"/>
  <c r="B736" i="1" a="1"/>
  <c r="B736" i="1" s="1"/>
  <c r="B735" i="1"/>
  <c r="B735" i="1" a="1"/>
  <c r="B732" i="1"/>
  <c r="B731" i="1" a="1"/>
  <c r="B731" i="1" s="1"/>
  <c r="B730" i="1"/>
  <c r="B730" i="1" a="1"/>
  <c r="B729" i="1" a="1"/>
  <c r="B729" i="1" s="1"/>
  <c r="B728" i="1" a="1"/>
  <c r="B728" i="1" s="1"/>
  <c r="B727" i="1"/>
  <c r="B726" i="1" a="1"/>
  <c r="B726" i="1" s="1"/>
  <c r="B725" i="1"/>
  <c r="B724" i="1"/>
  <c r="B723" i="1"/>
  <c r="B723" i="1" a="1"/>
  <c r="B721" i="1" a="1"/>
  <c r="B721" i="1" s="1"/>
  <c r="B720" i="1" a="1"/>
  <c r="B720" i="1" s="1"/>
  <c r="B719" i="1" a="1"/>
  <c r="B719" i="1" s="1"/>
  <c r="B718" i="1"/>
  <c r="B718" i="1" a="1"/>
  <c r="B717" i="1" a="1"/>
  <c r="B717" i="1" s="1"/>
  <c r="B716" i="1"/>
  <c r="B714" i="1"/>
  <c r="B713" i="1"/>
  <c r="B712" i="1" a="1"/>
  <c r="B712" i="1" s="1"/>
  <c r="B711" i="1"/>
  <c r="B711" i="1" a="1"/>
  <c r="B710" i="1" a="1"/>
  <c r="B710" i="1" s="1"/>
  <c r="B709" i="1"/>
  <c r="B708" i="1" a="1"/>
  <c r="B708" i="1" s="1"/>
  <c r="B707" i="1"/>
  <c r="B706" i="1" a="1"/>
  <c r="B706" i="1" s="1"/>
  <c r="B705" i="1" a="1"/>
  <c r="B705" i="1" s="1"/>
  <c r="B704" i="1"/>
  <c r="B703" i="1" a="1"/>
  <c r="B703" i="1" s="1"/>
  <c r="B702" i="1"/>
  <c r="B701" i="1" a="1"/>
  <c r="B701" i="1" s="1"/>
  <c r="B698" i="1" a="1"/>
  <c r="B698" i="1" s="1"/>
  <c r="B697" i="1"/>
  <c r="B697" i="1" a="1"/>
  <c r="B696" i="1" a="1"/>
  <c r="B696" i="1" s="1"/>
  <c r="B695" i="1" a="1"/>
  <c r="B695" i="1" s="1"/>
  <c r="B694" i="1"/>
  <c r="B693" i="1" a="1"/>
  <c r="B693" i="1" s="1"/>
  <c r="B692" i="1"/>
  <c r="B691" i="1" a="1"/>
  <c r="B691" i="1" s="1"/>
  <c r="B690" i="1" a="1"/>
  <c r="B690" i="1" s="1"/>
  <c r="B688" i="1"/>
  <c r="B687" i="1" a="1"/>
  <c r="B687" i="1" s="1"/>
  <c r="B686" i="1"/>
  <c r="B685" i="1" a="1"/>
  <c r="B685" i="1" s="1"/>
  <c r="B684" i="1" a="1"/>
  <c r="B684" i="1" s="1"/>
  <c r="B683" i="1" a="1"/>
  <c r="B683" i="1" s="1"/>
  <c r="B682" i="1"/>
  <c r="B682" i="1" a="1"/>
  <c r="B681" i="1" a="1"/>
  <c r="B681" i="1" s="1"/>
  <c r="B680" i="1" a="1"/>
  <c r="B680" i="1" s="1"/>
  <c r="B679" i="1" a="1"/>
  <c r="B679" i="1" s="1"/>
  <c r="B678" i="1"/>
  <c r="B678" i="1" a="1"/>
  <c r="B677" i="1" a="1"/>
  <c r="B677" i="1" s="1"/>
  <c r="B676" i="1"/>
  <c r="B673" i="1"/>
  <c r="B673" i="1" a="1"/>
  <c r="B672" i="1" a="1"/>
  <c r="B672" i="1" s="1"/>
  <c r="B670" i="1"/>
  <c r="B667" i="1"/>
  <c r="B666" i="1"/>
  <c r="B665" i="1" a="1"/>
  <c r="B665" i="1" s="1"/>
  <c r="B663" i="1"/>
  <c r="B662" i="1" a="1"/>
  <c r="B662" i="1" s="1"/>
  <c r="B661" i="1" a="1"/>
  <c r="B661" i="1" s="1"/>
  <c r="B660" i="1"/>
  <c r="B659" i="1" a="1"/>
  <c r="B659" i="1" s="1"/>
  <c r="B658" i="1" a="1"/>
  <c r="B658" i="1" s="1"/>
  <c r="B657" i="1"/>
  <c r="B656" i="1"/>
  <c r="B655" i="1"/>
  <c r="B654" i="1"/>
  <c r="B654" i="1" a="1"/>
  <c r="B653" i="1"/>
  <c r="B653" i="1" a="1"/>
  <c r="B652" i="1" a="1"/>
  <c r="B652" i="1" s="1"/>
  <c r="B651" i="1"/>
  <c r="B648" i="1"/>
  <c r="B647" i="1"/>
  <c r="B647" i="1" a="1"/>
  <c r="B646" i="1"/>
  <c r="B646" i="1" a="1"/>
  <c r="B645" i="1"/>
  <c r="B644" i="1"/>
  <c r="B644" i="1" a="1"/>
  <c r="B643" i="1" a="1"/>
  <c r="B643" i="1" s="1"/>
  <c r="B642" i="1" a="1"/>
  <c r="B642" i="1" s="1"/>
  <c r="B641" i="1"/>
  <c r="B640" i="1" a="1"/>
  <c r="B640" i="1" s="1"/>
  <c r="B639" i="1" a="1"/>
  <c r="B639" i="1" s="1"/>
  <c r="B638" i="1"/>
  <c r="B638" i="1" a="1"/>
  <c r="B637" i="1"/>
  <c r="B636" i="1"/>
  <c r="B635" i="1" a="1"/>
  <c r="B635" i="1" s="1"/>
  <c r="B634" i="1" a="1"/>
  <c r="B634" i="1" s="1"/>
  <c r="B633" i="1"/>
  <c r="B632" i="1" a="1"/>
  <c r="B632" i="1" s="1"/>
  <c r="B631" i="1"/>
  <c r="B631" i="1" a="1"/>
  <c r="B630" i="1"/>
  <c r="B629" i="1" a="1"/>
  <c r="B629" i="1" s="1"/>
  <c r="B628" i="1"/>
  <c r="B628" i="1" a="1"/>
  <c r="B6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<sst xmlns="http://schemas.openxmlformats.org/spreadsheetml/2006/main" count="11487" uniqueCount="1452">
  <si>
    <t>Meeting Date</t>
  </si>
  <si>
    <t>Company</t>
  </si>
  <si>
    <t>Symbol</t>
  </si>
  <si>
    <t>Industry</t>
  </si>
  <si>
    <t>SubIndustry</t>
  </si>
  <si>
    <t>Proposal Type&lt;br&gt;General</t>
  </si>
  <si>
    <t>Proposal Type&lt;br&gt;Specific</t>
  </si>
  <si>
    <t>Title</t>
  </si>
  <si>
    <t>Proponent Type&lt;br&gt;General</t>
  </si>
  <si>
    <t>Proponent Type&lt;br&gt;Specific</t>
  </si>
  <si>
    <t>Proponent</t>
  </si>
  <si>
    <t>Votes For</t>
  </si>
  <si>
    <t>12/10/2024</t>
  </si>
  <si>
    <t>Microsoft Corp</t>
  </si>
  <si>
    <t>MSFT</t>
  </si>
  <si>
    <t>Social Policy</t>
  </si>
  <si>
    <t>Artificial Intelligence (AI)</t>
  </si>
  <si>
    <t>Report on AI Data Sourcing Accountability</t>
  </si>
  <si>
    <t>Social</t>
  </si>
  <si>
    <t>Public Policy Interest Groups</t>
  </si>
  <si>
    <t>National Legal and Policy Center</t>
  </si>
  <si>
    <t>0.00%</t>
  </si>
  <si>
    <t>Report on AI Misinformation and Disinformation</t>
  </si>
  <si>
    <t>Socially Responsible Investing Funds</t>
  </si>
  <si>
    <t>Arjuna Capital</t>
  </si>
  <si>
    <t>Report on AI &amp; Machine Learning Tools for Oil &amp; Gas Development &amp; Production</t>
  </si>
  <si>
    <t>As You Sow</t>
  </si>
  <si>
    <t>Human Rights</t>
  </si>
  <si>
    <t>Data Operations in Human Rights Hotspots</t>
  </si>
  <si>
    <t>Individual</t>
  </si>
  <si>
    <t xml:space="preserve">Olga Bell Greenbaum D’Angelo </t>
  </si>
  <si>
    <t>Corporate Governance</t>
  </si>
  <si>
    <t>Alternatives to Maximize Shareholder Value</t>
  </si>
  <si>
    <t>Assessment of Investing in Bitcoin</t>
  </si>
  <si>
    <t>National Center for Public Policy Research</t>
  </si>
  <si>
    <t>Reputational Risk</t>
  </si>
  <si>
    <t>Report on Risks of Weapons Development</t>
  </si>
  <si>
    <t>Harrington Investments, Inc.</t>
  </si>
  <si>
    <t>Executive Compensation</t>
  </si>
  <si>
    <t>Say on Pay</t>
  </si>
  <si>
    <t>Advisory Vote Exec. Comp.</t>
  </si>
  <si>
    <t>Other</t>
  </si>
  <si>
    <t>Management</t>
  </si>
  <si>
    <t>MANAGEMENT</t>
  </si>
  <si>
    <t>12/9/2024</t>
  </si>
  <si>
    <t>Cisco Systems, Inc.</t>
  </si>
  <si>
    <t>CSCO</t>
  </si>
  <si>
    <t>11/22/2024</t>
  </si>
  <si>
    <t>Avnet, Inc</t>
  </si>
  <si>
    <t>AVT</t>
  </si>
  <si>
    <t>11/20/2024</t>
  </si>
  <si>
    <t>Western Digital Corp</t>
  </si>
  <si>
    <t>WDC</t>
  </si>
  <si>
    <t>11/19/2024</t>
  </si>
  <si>
    <t>Fox Corp</t>
  </si>
  <si>
    <t>FOX</t>
  </si>
  <si>
    <t>11/15/2024</t>
  </si>
  <si>
    <t>Sysco Corp</t>
  </si>
  <si>
    <t>SYY</t>
  </si>
  <si>
    <t>Animal Rights</t>
  </si>
  <si>
    <t>Establish Measurable Targets for Group Sow Housing for its Pork Products</t>
  </si>
  <si>
    <t>The Accountability Board</t>
  </si>
  <si>
    <t>11/14/2024</t>
  </si>
  <si>
    <t>Oracle Corp</t>
  </si>
  <si>
    <t>ORCL</t>
  </si>
  <si>
    <t>Climate Risk</t>
  </si>
  <si>
    <t>Retirement Plan Climate Risk Report</t>
  </si>
  <si>
    <t>11/6/2024</t>
  </si>
  <si>
    <t>Automatic Data Processing, Inc.</t>
  </si>
  <si>
    <t>ADP</t>
  </si>
  <si>
    <t>89.61%</t>
  </si>
  <si>
    <t>Cardinal Health, Inc.</t>
  </si>
  <si>
    <t>Voting Rules</t>
  </si>
  <si>
    <t>Majority Voting for Directors</t>
  </si>
  <si>
    <t>Prohibit the Re-nomination of Any Director Who Fails to Receive a Majority Vote</t>
  </si>
  <si>
    <t>John Chevedden</t>
  </si>
  <si>
    <t>19.21%</t>
  </si>
  <si>
    <t>89.64%</t>
  </si>
  <si>
    <t>10/23/2024</t>
  </si>
  <si>
    <t>Parker-Hannifin Corp</t>
  </si>
  <si>
    <t>88.26%</t>
  </si>
  <si>
    <t>10/17/2024</t>
  </si>
  <si>
    <t>Medtronic plc</t>
  </si>
  <si>
    <t>92.93%</t>
  </si>
  <si>
    <t>10/8/2024</t>
  </si>
  <si>
    <t>Procter &amp; Gamble Co</t>
  </si>
  <si>
    <t>PG</t>
  </si>
  <si>
    <t>Gender/Racial Equality</t>
  </si>
  <si>
    <t>Racial and Gender Pay Gaps</t>
  </si>
  <si>
    <t>30.07%</t>
  </si>
  <si>
    <t>90.65%</t>
  </si>
  <si>
    <t>9/24/2024</t>
  </si>
  <si>
    <t>General Mills, Inc.</t>
  </si>
  <si>
    <t>GIS</t>
  </si>
  <si>
    <t>Environmental</t>
  </si>
  <si>
    <t>Plastic Packaging</t>
  </si>
  <si>
    <t>Green Century Capital Management</t>
  </si>
  <si>
    <t>40.07%</t>
  </si>
  <si>
    <t>Supply Chain Risks</t>
  </si>
  <si>
    <t>Disclosure of Regenerative Agriculture Practices Within Supply Chain</t>
  </si>
  <si>
    <t>28.03%</t>
  </si>
  <si>
    <t>93.34%</t>
  </si>
  <si>
    <t>9/23/2024</t>
  </si>
  <si>
    <t>FedEx Corp</t>
  </si>
  <si>
    <t>Climate Lobbying Alignment with Company’s Carbon Neutral Goals</t>
  </si>
  <si>
    <t>Religious Institutions</t>
  </si>
  <si>
    <t>United Church Funds</t>
  </si>
  <si>
    <t>20.30%</t>
  </si>
  <si>
    <t>Require Shareholder Vote on Bylaws</t>
  </si>
  <si>
    <t>Shareholder Input on Bylaw Amendments</t>
  </si>
  <si>
    <t>1.70%</t>
  </si>
  <si>
    <t>“Just Transition” Report</t>
  </si>
  <si>
    <t>Labor</t>
  </si>
  <si>
    <t>General Private Labor Union Pension Funds</t>
  </si>
  <si>
    <t>Int'l Brotherhood of Teamsters</t>
  </si>
  <si>
    <t>22.30%</t>
  </si>
  <si>
    <t>90.60%</t>
  </si>
  <si>
    <t>9/18/2024</t>
  </si>
  <si>
    <t>Conagra Br&amp;s, Inc.</t>
  </si>
  <si>
    <t>CAG</t>
  </si>
  <si>
    <t>44.70%</t>
  </si>
  <si>
    <t>9/10/2024</t>
  </si>
  <si>
    <t>NIKE, Inc.</t>
  </si>
  <si>
    <t>NKE</t>
  </si>
  <si>
    <t>Report on Environmental Targets</t>
  </si>
  <si>
    <t>Hedge Fund</t>
  </si>
  <si>
    <t>Trium Capital</t>
  </si>
  <si>
    <t>26.67%</t>
  </si>
  <si>
    <t>Socio-Economic Systemic Risks</t>
  </si>
  <si>
    <t>Divisive Partnerships Congruency Report</t>
  </si>
  <si>
    <t>0.63%</t>
  </si>
  <si>
    <t>Implementing Worker-Driven Social Responsibility Affects Human Rights</t>
  </si>
  <si>
    <t>Domini Impact Investments</t>
  </si>
  <si>
    <t>12.34%</t>
  </si>
  <si>
    <t>Report on Supply Chain Management to Ensure Equity &amp; Human Rights</t>
  </si>
  <si>
    <t>Tulipshare Ltd.</t>
  </si>
  <si>
    <t>13.15%</t>
  </si>
  <si>
    <t>Report on Median Racial and Gender Pay Gaps</t>
  </si>
  <si>
    <t>26.02%</t>
  </si>
  <si>
    <t>83.34%</t>
  </si>
  <si>
    <t>7/31/2024</t>
  </si>
  <si>
    <t>McKesson Corp</t>
  </si>
  <si>
    <t>Health Care</t>
  </si>
  <si>
    <t>Report on Risks of State Policies Restricting Reproductive Health Care</t>
  </si>
  <si>
    <t>Rhia Ventures</t>
  </si>
  <si>
    <t>16.85%</t>
  </si>
  <si>
    <t>Chairman Independence</t>
  </si>
  <si>
    <t>Independent Board Chair</t>
  </si>
  <si>
    <t>24.13%</t>
  </si>
  <si>
    <t>7/23/2024</t>
  </si>
  <si>
    <t>V.F. Corp</t>
  </si>
  <si>
    <t>VFC</t>
  </si>
  <si>
    <t>94.22%</t>
  </si>
  <si>
    <t>6/27/2024</t>
  </si>
  <si>
    <t>The Kroger Co.</t>
  </si>
  <si>
    <t>KR</t>
  </si>
  <si>
    <t>Employment Rights</t>
  </si>
  <si>
    <t>"Just Transition" Report</t>
  </si>
  <si>
    <t>17.67%</t>
  </si>
  <si>
    <t>Living Wage Policy</t>
  </si>
  <si>
    <t>The Shareholder Commons</t>
  </si>
  <si>
    <t>16.61%</t>
  </si>
  <si>
    <t>Charitable Giving</t>
  </si>
  <si>
    <t>Listing of Charitable Contributions of $10,000 or more</t>
  </si>
  <si>
    <t>Louis B &amp; Diana R Eichold Trust</t>
  </si>
  <si>
    <t>6.00%</t>
  </si>
  <si>
    <t>Report on Public Health Costs from Sale of Tobacco Products</t>
  </si>
  <si>
    <t>Sisters of St. Francis</t>
  </si>
  <si>
    <t>11.37%</t>
  </si>
  <si>
    <t>91.26%</t>
  </si>
  <si>
    <t>6/25/2024</t>
  </si>
  <si>
    <t>CarMax, Inc.</t>
  </si>
  <si>
    <t>KMX</t>
  </si>
  <si>
    <t>89.73%</t>
  </si>
  <si>
    <t>6/21/2024</t>
  </si>
  <si>
    <t>Aon plc</t>
  </si>
  <si>
    <t>68.78%</t>
  </si>
  <si>
    <t>6/20/2024</t>
  </si>
  <si>
    <t>Delta Air Lines, Inc.</t>
  </si>
  <si>
    <t>Adoption of Non-Interference Policy</t>
  </si>
  <si>
    <t>25.17%</t>
  </si>
  <si>
    <t>Political Spending</t>
  </si>
  <si>
    <t>Report Political Spending by Delta Sponsored Trade Associations</t>
  </si>
  <si>
    <t>3.56%</t>
  </si>
  <si>
    <t>71.75%</t>
  </si>
  <si>
    <t>eBay Inc.</t>
  </si>
  <si>
    <t>EBAY</t>
  </si>
  <si>
    <t>85.47%</t>
  </si>
  <si>
    <t>6/18/2024</t>
  </si>
  <si>
    <t>MetLife, Inc.</t>
  </si>
  <si>
    <t>Racial/Social Justice</t>
  </si>
  <si>
    <t>Third-Party Racial Equity Audit</t>
  </si>
  <si>
    <t>Women's Foundation California</t>
  </si>
  <si>
    <t>16.55%</t>
  </si>
  <si>
    <t>94.76%</t>
  </si>
  <si>
    <t>6/13/2024</t>
  </si>
  <si>
    <t>GameStop Corp.</t>
  </si>
  <si>
    <t>GME</t>
  </si>
  <si>
    <t>Board and CEO Diversity</t>
  </si>
  <si>
    <t>Board Skills and Diversity Matrix</t>
  </si>
  <si>
    <t>State/City Specific Public Employee Pension Funds</t>
  </si>
  <si>
    <t>NYC Comptroller's Office</t>
  </si>
  <si>
    <t>9.88%</t>
  </si>
  <si>
    <t>98.04%</t>
  </si>
  <si>
    <t>6/12/2024</t>
  </si>
  <si>
    <t>Best Buy Co., Inc.</t>
  </si>
  <si>
    <t>BBY</t>
  </si>
  <si>
    <t>Golden Parachutes</t>
  </si>
  <si>
    <t>Shareholder Opportunity to Vote on Excessive Golden Parachutes</t>
  </si>
  <si>
    <t>6.26%</t>
  </si>
  <si>
    <t>91.75%</t>
  </si>
  <si>
    <t>Target Corp</t>
  </si>
  <si>
    <t>TGT</t>
  </si>
  <si>
    <t>Charitable Contributions, Financial Sustainability &amp; Risk Report</t>
  </si>
  <si>
    <t>2.20%</t>
  </si>
  <si>
    <t>Political Contributions Congruency Analysis</t>
  </si>
  <si>
    <t>Tara Health Foundation</t>
  </si>
  <si>
    <t>14.40%</t>
  </si>
  <si>
    <t>Set Wage Policies</t>
  </si>
  <si>
    <t>12.60%</t>
  </si>
  <si>
    <t>Animal Pain Management Reporting</t>
  </si>
  <si>
    <t>Social - Other</t>
  </si>
  <si>
    <t>Humane Society of the U.S.</t>
  </si>
  <si>
    <t>9.30%</t>
  </si>
  <si>
    <t>29.00%</t>
  </si>
  <si>
    <t>93.20%</t>
  </si>
  <si>
    <t>Caterpillar Inc.</t>
  </si>
  <si>
    <t>Limit Directors' Other Co. Board Membership</t>
  </si>
  <si>
    <t>Director Board Service</t>
  </si>
  <si>
    <t>1.54%</t>
  </si>
  <si>
    <t>Lobbying</t>
  </si>
  <si>
    <t>Lobbying Disclosure</t>
  </si>
  <si>
    <t>Myra K. Young</t>
  </si>
  <si>
    <t>22.98%</t>
  </si>
  <si>
    <t>31.17%</t>
  </si>
  <si>
    <t>92.88%</t>
  </si>
  <si>
    <t>6/11/2024</t>
  </si>
  <si>
    <t>Freeport-McMoRan Inc.</t>
  </si>
  <si>
    <t>94.91%</t>
  </si>
  <si>
    <t>6/10/2024</t>
  </si>
  <si>
    <t>Comcast Corp</t>
  </si>
  <si>
    <t>Political Expenditures Misalignment with Company Values</t>
  </si>
  <si>
    <t>14.61%</t>
  </si>
  <si>
    <t>88.85%</t>
  </si>
  <si>
    <t>6/7/2024</t>
  </si>
  <si>
    <t>Alphabet Inc.</t>
  </si>
  <si>
    <t>GOOGL</t>
  </si>
  <si>
    <t>Child Safety</t>
  </si>
  <si>
    <t>Report on Online Safety for Children</t>
  </si>
  <si>
    <t>Boston Common Asset Management</t>
  </si>
  <si>
    <t>14.14%</t>
  </si>
  <si>
    <t>Human Rights Assessment of AI-Driven Targeted Ad Policies</t>
  </si>
  <si>
    <t>SHARE (Sharehldr Assoc for Research &amp; Educ</t>
  </si>
  <si>
    <t>18.51%</t>
  </si>
  <si>
    <t>Report on Generative AI Misinformation and Disinformation Risks</t>
  </si>
  <si>
    <t>17.57%</t>
  </si>
  <si>
    <t>AI Principles and Board Oversight</t>
  </si>
  <si>
    <t>Trillium Global Equity Fund</t>
  </si>
  <si>
    <t>7.39%</t>
  </si>
  <si>
    <t>Report on Reproductive Healthcare Misinformation Risks</t>
  </si>
  <si>
    <t>Educational Foundation of America</t>
  </si>
  <si>
    <t>6.41%</t>
  </si>
  <si>
    <t>Recapitalization (Stock Classes/Voting Rights)</t>
  </si>
  <si>
    <t>Give Each Share an Equal Vote</t>
  </si>
  <si>
    <t>Northstar Asset Management</t>
  </si>
  <si>
    <t>31.28%</t>
  </si>
  <si>
    <t>Report on Lobbying</t>
  </si>
  <si>
    <t>15.23%</t>
  </si>
  <si>
    <t>Report on Climate Risks to Retirement Plan Beneficiaries</t>
  </si>
  <si>
    <t>3.65%</t>
  </si>
  <si>
    <t>Political &amp; Charitable Spending</t>
  </si>
  <si>
    <t>Policy for Director Transparency on Political &amp; Charitable Giving</t>
  </si>
  <si>
    <t>0.28%</t>
  </si>
  <si>
    <t>Report on Electromagnetic Radiation &amp; Wireless Technologies Risks</t>
  </si>
  <si>
    <t>Lendri Purcell</t>
  </si>
  <si>
    <t>0.82%</t>
  </si>
  <si>
    <t>EEO Policy Risk Report</t>
  </si>
  <si>
    <t>0.23%</t>
  </si>
  <si>
    <t>Director Compensation</t>
  </si>
  <si>
    <t>Bylaw Amendment: Stockholder Approval of Director Compensation</t>
  </si>
  <si>
    <t>0.60%</t>
  </si>
  <si>
    <t>6/6/2024</t>
  </si>
  <si>
    <t>DaVita Inc.</t>
  </si>
  <si>
    <t>94.70%</t>
  </si>
  <si>
    <t>World Kinect Corp</t>
  </si>
  <si>
    <t>90.94%</t>
  </si>
  <si>
    <t>The Mosaic Co</t>
  </si>
  <si>
    <t>92.94%</t>
  </si>
  <si>
    <t>6/5/2024</t>
  </si>
  <si>
    <t>Walmart Inc.</t>
  </si>
  <si>
    <t>WMT</t>
  </si>
  <si>
    <t>Sustainability Metrics</t>
  </si>
  <si>
    <t>Corporate Financial Sustainability Report</t>
  </si>
  <si>
    <t>0.38%</t>
  </si>
  <si>
    <t>Workplace Safety &amp; Violence Review</t>
  </si>
  <si>
    <t>Cynthia Murray</t>
  </si>
  <si>
    <t>19.08%</t>
  </si>
  <si>
    <t>Civil Rights Audit</t>
  </si>
  <si>
    <t>Report on Respecting Workforce Civil Liberties</t>
  </si>
  <si>
    <t>Investment Adviser</t>
  </si>
  <si>
    <t>Bowyer Research</t>
  </si>
  <si>
    <t>0.47%</t>
  </si>
  <si>
    <t>Set Compensation that Optimizes Portfolio Value for Company Shareholders</t>
  </si>
  <si>
    <t>4.40%</t>
  </si>
  <si>
    <t>Human Rights Impact Assessment</t>
  </si>
  <si>
    <t>Oxfam America, Inc.</t>
  </si>
  <si>
    <t>11.55%</t>
  </si>
  <si>
    <t>Racial Equity Audit</t>
  </si>
  <si>
    <t>Company-Specific Labor Union Pension Funds</t>
  </si>
  <si>
    <t>Organization United for Respect (OUR)</t>
  </si>
  <si>
    <t>15.38%</t>
  </si>
  <si>
    <t>Targets for Transitioning from Gestation Crates in Pork Supply Chain</t>
  </si>
  <si>
    <t>12.50%</t>
  </si>
  <si>
    <t>92.33%</t>
  </si>
  <si>
    <t>Devon Energy Corp</t>
  </si>
  <si>
    <t>1.83%</t>
  </si>
  <si>
    <t>93.65%</t>
  </si>
  <si>
    <t>6/4/2024</t>
  </si>
  <si>
    <t>General Motors Co</t>
  </si>
  <si>
    <t>Report on Sustainability Risk in the Company’s Supply Chain</t>
  </si>
  <si>
    <t>Amy Floyd</t>
  </si>
  <si>
    <t>13.62%</t>
  </si>
  <si>
    <t>Report on Use of Deep-Sea Mined Minerals in Production &amp; Supply Chains</t>
  </si>
  <si>
    <t>The Woodcock Foundation</t>
  </si>
  <si>
    <t>12.48%</t>
  </si>
  <si>
    <t>Performance Metrics Requirements</t>
  </si>
  <si>
    <t>Eliminate EV Targets from Incentive Compensation Programs</t>
  </si>
  <si>
    <t>0.76%</t>
  </si>
  <si>
    <t>Use of Child Labor in EV- Electric Vehicle Supply Chain</t>
  </si>
  <si>
    <t>New Breeze</t>
  </si>
  <si>
    <t>12.62%</t>
  </si>
  <si>
    <t>57.73%</t>
  </si>
  <si>
    <t>Cognizant Technology Solutions Corp</t>
  </si>
  <si>
    <t>CTSH</t>
  </si>
  <si>
    <t>Multiple Board Nominees for each Seat</t>
  </si>
  <si>
    <t>Fair Treatment of Shareholder Nominees</t>
  </si>
  <si>
    <t>James McRitchie</t>
  </si>
  <si>
    <t>1.51%</t>
  </si>
  <si>
    <t>92.24%</t>
  </si>
  <si>
    <t>Paramount Global</t>
  </si>
  <si>
    <t>Disclose a “Transparency Report” Regarding Use of Artificial Intelligence</t>
  </si>
  <si>
    <t>Undisclosed</t>
  </si>
  <si>
    <t>N/A - Undisclosed</t>
  </si>
  <si>
    <t>2.13%</t>
  </si>
  <si>
    <t>2.47%</t>
  </si>
  <si>
    <t>The TJX Companies, Inc.</t>
  </si>
  <si>
    <t>TJX</t>
  </si>
  <si>
    <t>Due Diligence on Human Rights in Supply Chain</t>
  </si>
  <si>
    <t>18.97%</t>
  </si>
  <si>
    <t>91.28%</t>
  </si>
  <si>
    <t>6/3/2024</t>
  </si>
  <si>
    <t>UnitedHealth Grp Inc</t>
  </si>
  <si>
    <t>Lobbying and Political Spending</t>
  </si>
  <si>
    <t>Report on Congruency of Political &amp; Electioneering Expenditures</t>
  </si>
  <si>
    <t>24.75%</t>
  </si>
  <si>
    <t>95.93%</t>
  </si>
  <si>
    <t>5/31/2024</t>
  </si>
  <si>
    <t>Lowe's Companies, Inc.</t>
  </si>
  <si>
    <t>LOW</t>
  </si>
  <si>
    <t>91.78%</t>
  </si>
  <si>
    <t>Amgen Inc.</t>
  </si>
  <si>
    <t>93.42%</t>
  </si>
  <si>
    <t>5/29/2024</t>
  </si>
  <si>
    <t>Exxon Mobil Corp</t>
  </si>
  <si>
    <t>Additional Social Impact Report</t>
  </si>
  <si>
    <t>United Steelworkers</t>
  </si>
  <si>
    <t>7.50%</t>
  </si>
  <si>
    <t>Report on Plastic Production Under SCS Scenario</t>
  </si>
  <si>
    <t>20.80%</t>
  </si>
  <si>
    <t>Racial and Gender Pay Gap Reporting</t>
  </si>
  <si>
    <t>Broz Family Investments LLC</t>
  </si>
  <si>
    <t>20.00%</t>
  </si>
  <si>
    <t>Revisit Executive Pay Incentives for GHG Emission Reductions</t>
  </si>
  <si>
    <t>92.30%</t>
  </si>
  <si>
    <t>Chevron Corp</t>
  </si>
  <si>
    <t>Global Spending Transparency</t>
  </si>
  <si>
    <t>Tax Transparency Report in Line with Global Reporting Initiative (GRI)</t>
  </si>
  <si>
    <t>14.90%</t>
  </si>
  <si>
    <t>Third-Party Report on Human Rights Practices</t>
  </si>
  <si>
    <t>American Baptist Home Mission Society</t>
  </si>
  <si>
    <t>22.20%</t>
  </si>
  <si>
    <t>Report on Plastic Demand Scenario</t>
  </si>
  <si>
    <t>7.60%</t>
  </si>
  <si>
    <t>Report on Voluntary Carbon Reduction Risks</t>
  </si>
  <si>
    <t>1.50%</t>
  </si>
  <si>
    <t>95.80%</t>
  </si>
  <si>
    <t>Dollar General Corp</t>
  </si>
  <si>
    <t>DG</t>
  </si>
  <si>
    <t>Clawback</t>
  </si>
  <si>
    <t>Improve Clawback Policy for Unearned Executive Pay</t>
  </si>
  <si>
    <t>5.49%</t>
  </si>
  <si>
    <t>72.81%</t>
  </si>
  <si>
    <t>Meta Platforms, Inc.</t>
  </si>
  <si>
    <t>META</t>
  </si>
  <si>
    <t>Report on Framework to Assess Lobbying Alignment with Climate Goals</t>
  </si>
  <si>
    <t>Presbyterian Church (USA)</t>
  </si>
  <si>
    <t>8.25%</t>
  </si>
  <si>
    <t>Political Advertising and Election Cycle Enhanced Actions</t>
  </si>
  <si>
    <t>3.05%</t>
  </si>
  <si>
    <t>Report and Advisory Vote on Minimum Age for Social Media</t>
  </si>
  <si>
    <t>0.31%</t>
  </si>
  <si>
    <t>Report on Child Safety Impacts and Actual Harm Reduction to Children</t>
  </si>
  <si>
    <t>Proxy Impact</t>
  </si>
  <si>
    <t>18.46%</t>
  </si>
  <si>
    <t>Mercy Investment Services</t>
  </si>
  <si>
    <t>14.45%</t>
  </si>
  <si>
    <t>Amend Corp. Governance Guidelines</t>
  </si>
  <si>
    <t>Amendment of Corporate Governance Guidelines</t>
  </si>
  <si>
    <t>17.69%</t>
  </si>
  <si>
    <t>Report on Human Rights Risks in Non-US Markets</t>
  </si>
  <si>
    <t>Foreign Government Pension Fund</t>
  </si>
  <si>
    <t>AkademikerPension</t>
  </si>
  <si>
    <t>5.48%</t>
  </si>
  <si>
    <t>Vote Counting Standard</t>
  </si>
  <si>
    <t>Disclosure of Voting Results Based on Class of Shares</t>
  </si>
  <si>
    <t>Illinois State Treasurer</t>
  </si>
  <si>
    <t>17.13%</t>
  </si>
  <si>
    <t>16.73%</t>
  </si>
  <si>
    <t>Give Each Share An Equal Vote</t>
  </si>
  <si>
    <t>26.28%</t>
  </si>
  <si>
    <t>5/28/2024</t>
  </si>
  <si>
    <t>Merck &amp; Co., Inc.</t>
  </si>
  <si>
    <t>Bahnsen Family Trust</t>
  </si>
  <si>
    <t>2.02%</t>
  </si>
  <si>
    <t>Government Censorship</t>
  </si>
  <si>
    <t>Government Censorship Transparency Report</t>
  </si>
  <si>
    <t>1.42%</t>
  </si>
  <si>
    <t>Written Consent</t>
  </si>
  <si>
    <t>Shareholder Right to Act by Written Consent</t>
  </si>
  <si>
    <t>Kenneth Steiner</t>
  </si>
  <si>
    <t>34.74%</t>
  </si>
  <si>
    <t>93.50%</t>
  </si>
  <si>
    <t>5/23/2024</t>
  </si>
  <si>
    <t>DuPont de Nemours, Inc.</t>
  </si>
  <si>
    <t>Amend Clawback Policy for Unearned Pay for Each NEO</t>
  </si>
  <si>
    <t>7.63%</t>
  </si>
  <si>
    <t>82.61%</t>
  </si>
  <si>
    <t>Morgan Stanley</t>
  </si>
  <si>
    <t>Clean Energy Supply Financing Ratio</t>
  </si>
  <si>
    <t>22.51%</t>
  </si>
  <si>
    <t>Transparency in Lobbying</t>
  </si>
  <si>
    <t>30.67%</t>
  </si>
  <si>
    <t>Report on Risks of Politicized De-Banking</t>
  </si>
  <si>
    <t xml:space="preserve">American Conservative Values </t>
  </si>
  <si>
    <t>1.56%</t>
  </si>
  <si>
    <t>74.59%</t>
  </si>
  <si>
    <t>NextEra Energy, Inc.</t>
  </si>
  <si>
    <t>Climate Lobbying Report</t>
  </si>
  <si>
    <t>Foreign Religious Invest.</t>
  </si>
  <si>
    <t>CCLA Invest. Mgmt.</t>
  </si>
  <si>
    <t>32.50%</t>
  </si>
  <si>
    <t>Board Matrix</t>
  </si>
  <si>
    <t>New York City Employees' Retirement System</t>
  </si>
  <si>
    <t>40.60%</t>
  </si>
  <si>
    <t>88.80%</t>
  </si>
  <si>
    <t>Genworth Financial, Inc.</t>
  </si>
  <si>
    <t>92.60%</t>
  </si>
  <si>
    <t>Archer-Daniels-Midl&amp; Co</t>
  </si>
  <si>
    <t>24.26%</t>
  </si>
  <si>
    <t>86.70%</t>
  </si>
  <si>
    <t>Lincoln National Corp</t>
  </si>
  <si>
    <t>39.98%</t>
  </si>
  <si>
    <t>83.60%</t>
  </si>
  <si>
    <t>Unum Grp</t>
  </si>
  <si>
    <t>93.24%</t>
  </si>
  <si>
    <t>5/22/2024</t>
  </si>
  <si>
    <t>FirstEnergy Corp.</t>
  </si>
  <si>
    <t>Financial Statement Assumptions and Climate Change</t>
  </si>
  <si>
    <t>1.23%</t>
  </si>
  <si>
    <t>Amend Clawback Policy</t>
  </si>
  <si>
    <t>3.19%</t>
  </si>
  <si>
    <t>Equity Comp Rules</t>
  </si>
  <si>
    <t>Feasibility of Integrating Climate-Related Measures into Co’s Comp. Plans</t>
  </si>
  <si>
    <t>New York State Common Retirement Fund</t>
  </si>
  <si>
    <t>22.27%</t>
  </si>
  <si>
    <t>95.07%</t>
  </si>
  <si>
    <t>EOG Resources, Inc.</t>
  </si>
  <si>
    <t>95.06%</t>
  </si>
  <si>
    <t>Mondelez Int'l, Inc.</t>
  </si>
  <si>
    <t>Third-Party Report Assessing  Implementation of Human Rights Policy</t>
  </si>
  <si>
    <t>Wespath Benefits &amp; Investments</t>
  </si>
  <si>
    <t>31.36%</t>
  </si>
  <si>
    <t>United Airlines Holdings, Inc.</t>
  </si>
  <si>
    <t>95.91%</t>
  </si>
  <si>
    <t>The Southern Co</t>
  </si>
  <si>
    <t>Disclose Short, Medium &amp; Long-Term Operational GHG Targets</t>
  </si>
  <si>
    <t>9.37%</t>
  </si>
  <si>
    <t>Simple Majority Voting</t>
  </si>
  <si>
    <t>Simple Majority Vote</t>
  </si>
  <si>
    <t>39.95%</t>
  </si>
  <si>
    <t>95.28%</t>
  </si>
  <si>
    <t>Tenet Healthcare Corp</t>
  </si>
  <si>
    <t>Add ESG Metrics to NEO Incentive Plans</t>
  </si>
  <si>
    <t>Plans to Integrate ESG Metrics Into Executive Compensation</t>
  </si>
  <si>
    <t>5.35%</t>
  </si>
  <si>
    <t>Risk Mitigation Regarding State Restrictions for Emergency Abortions</t>
  </si>
  <si>
    <t>Marguerite Casey Foundation</t>
  </si>
  <si>
    <t>5.08%</t>
  </si>
  <si>
    <t>96.40%</t>
  </si>
  <si>
    <t>Amazon.com, Inc.</t>
  </si>
  <si>
    <t>AMZN</t>
  </si>
  <si>
    <t>Report on Warehouse Working Conditions</t>
  </si>
  <si>
    <t>31.03%</t>
  </si>
  <si>
    <t>Additional Board Committee to Oversee Artificial Intelligence</t>
  </si>
  <si>
    <t>AFL-CIO</t>
  </si>
  <si>
    <t>9.61%</t>
  </si>
  <si>
    <t>Policy to Disclose Directors' Political &amp; Charitable Donations</t>
  </si>
  <si>
    <t>1.01%</t>
  </si>
  <si>
    <t>Report on Customer Use of Certain Technologies</t>
  </si>
  <si>
    <t>John Harrington</t>
  </si>
  <si>
    <t>18.92%</t>
  </si>
  <si>
    <t>Alternative Emissions Reporting</t>
  </si>
  <si>
    <t>15.13%</t>
  </si>
  <si>
    <t>Aditional Reporting on Freedom of Association</t>
  </si>
  <si>
    <t>31.59%</t>
  </si>
  <si>
    <t>Report on Packaging Materials</t>
  </si>
  <si>
    <t>28.45%</t>
  </si>
  <si>
    <t>Additional Reporting on Stakeholder Impacts</t>
  </si>
  <si>
    <t>23.24%</t>
  </si>
  <si>
    <t>Respect Civil Liberties in Digital Services</t>
  </si>
  <si>
    <t>American Family Association</t>
  </si>
  <si>
    <t>0.77%</t>
  </si>
  <si>
    <t>29.25%</t>
  </si>
  <si>
    <t>Additional Reporting on Lobbying</t>
  </si>
  <si>
    <t>Province of St. Joseph of the Capuchin Order</t>
  </si>
  <si>
    <t>29.51%</t>
  </si>
  <si>
    <t>Customer Due Diligence</t>
  </si>
  <si>
    <t>16.44%</t>
  </si>
  <si>
    <t>0.58%</t>
  </si>
  <si>
    <t>Establish New Board Committee &amp; or Council</t>
  </si>
  <si>
    <t>Establish a Public Policy Committee</t>
  </si>
  <si>
    <t>Jing Zhao</t>
  </si>
  <si>
    <t>6.46%</t>
  </si>
  <si>
    <t>77.43%</t>
  </si>
  <si>
    <t>Nordstrom, Inc.</t>
  </si>
  <si>
    <t>96.82%</t>
  </si>
  <si>
    <t>Reinsurance Grp of America, Inc</t>
  </si>
  <si>
    <t>99.12%</t>
  </si>
  <si>
    <t>Marathon Oil Corp</t>
  </si>
  <si>
    <t>93.37%</t>
  </si>
  <si>
    <t>Xerox Holdings Corp</t>
  </si>
  <si>
    <t>XRX</t>
  </si>
  <si>
    <t>Director Resignation Bylaw Processes</t>
  </si>
  <si>
    <t>Director Election Resignation Bylaw</t>
  </si>
  <si>
    <t>North Atlantic States Carpenters Pension Fund</t>
  </si>
  <si>
    <t>24.77%</t>
  </si>
  <si>
    <t>41.74%</t>
  </si>
  <si>
    <t>96.24%</t>
  </si>
  <si>
    <t>Ross Stores, Inc.</t>
  </si>
  <si>
    <t>Material Value Chain GHG Emissions</t>
  </si>
  <si>
    <t>25.93%</t>
  </si>
  <si>
    <t>76.33%</t>
  </si>
  <si>
    <t>Thermo Fisher Scientific Inc.</t>
  </si>
  <si>
    <t>6.74%</t>
  </si>
  <si>
    <t>88.83%</t>
  </si>
  <si>
    <t>Xcel Energy Inc.</t>
  </si>
  <si>
    <t>78.49%</t>
  </si>
  <si>
    <t>Adopt Public Targets to Eradicate Child Labor from Cocoa Supply Chain</t>
  </si>
  <si>
    <t>22.43%</t>
  </si>
  <si>
    <t>31.08%</t>
  </si>
  <si>
    <t>Audit Subcommittee Study on Company Affiliations</t>
  </si>
  <si>
    <t>93.88%</t>
  </si>
  <si>
    <t>McDonald's Corp</t>
  </si>
  <si>
    <t>Annual Report on Global Political Influence</t>
  </si>
  <si>
    <t>14.75%</t>
  </si>
  <si>
    <t>Corporate Giving Disclosure</t>
  </si>
  <si>
    <t>1.88%</t>
  </si>
  <si>
    <t>Congruency Analysis on Human Rights</t>
  </si>
  <si>
    <t>Poultry Welfare Disclosure</t>
  </si>
  <si>
    <t>35.54%</t>
  </si>
  <si>
    <t>Worldwide Switch to Cage-Free Eggs</t>
  </si>
  <si>
    <t>Adoption of Antibiotics Policy</t>
  </si>
  <si>
    <t>Benedictine Sisters of Boerne</t>
  </si>
  <si>
    <t>14.93%</t>
  </si>
  <si>
    <t>92.76%</t>
  </si>
  <si>
    <t>ONEOK, Inc.</t>
  </si>
  <si>
    <t>95.35%</t>
  </si>
  <si>
    <t>5/21/2024</t>
  </si>
  <si>
    <t>JPMorgan Chase &amp; Co.</t>
  </si>
  <si>
    <t>40.66%</t>
  </si>
  <si>
    <t>Report on Due Diligence in Conflict-Affected &amp; High-Risk Areas</t>
  </si>
  <si>
    <t>Sisters of the Blessed Virgin Mary</t>
  </si>
  <si>
    <t>7.28%</t>
  </si>
  <si>
    <t>Proxy Voting Alignment</t>
  </si>
  <si>
    <t>Maryknoll Sisters of St. Dominic</t>
  </si>
  <si>
    <t>7.79%</t>
  </si>
  <si>
    <t>Indigenous Peoples' Rights Indicators</t>
  </si>
  <si>
    <t>30.41%</t>
  </si>
  <si>
    <t>Humanitarian Risks Due to Climate Change Policies</t>
  </si>
  <si>
    <t>1.04%</t>
  </si>
  <si>
    <t>42.67%</t>
  </si>
  <si>
    <t>91.37%</t>
  </si>
  <si>
    <t>Principal Financial Grp, Inc.</t>
  </si>
  <si>
    <t>95.71%</t>
  </si>
  <si>
    <t>CDW Corp</t>
  </si>
  <si>
    <t>CDW</t>
  </si>
  <si>
    <t>10.54%</t>
  </si>
  <si>
    <t>91.01%</t>
  </si>
  <si>
    <t>5/20/2024</t>
  </si>
  <si>
    <t>Consolidated Edison, Inc.</t>
  </si>
  <si>
    <t>93.19%</t>
  </si>
  <si>
    <t>5/17/2024</t>
  </si>
  <si>
    <t>The Boeing Co</t>
  </si>
  <si>
    <t>Adoption of Value Chain Emission Reduction Target</t>
  </si>
  <si>
    <t>Labor - Other</t>
  </si>
  <si>
    <t>Amalgamated Bank</t>
  </si>
  <si>
    <t>30.40%</t>
  </si>
  <si>
    <t>Diversity</t>
  </si>
  <si>
    <t>Report on Risks Related to Diversity, Equity &amp; Inclusion Efforts</t>
  </si>
  <si>
    <t>5.24%</t>
  </si>
  <si>
    <t>Racial and Gender Pay Gap Disclosure</t>
  </si>
  <si>
    <t>38.32%</t>
  </si>
  <si>
    <t>Report on Climate Lobbying</t>
  </si>
  <si>
    <t>24.65%</t>
  </si>
  <si>
    <t>Review of China Business and ESG Commitments</t>
  </si>
  <si>
    <t>4.94%</t>
  </si>
  <si>
    <t>61.89%</t>
  </si>
  <si>
    <t>Macy's, Inc.</t>
  </si>
  <si>
    <t>91.88%</t>
  </si>
  <si>
    <t>5/16/2024</t>
  </si>
  <si>
    <t>Marsh &amp; McLennan Companies, Inc.</t>
  </si>
  <si>
    <t>47.54%</t>
  </si>
  <si>
    <t>92.75%</t>
  </si>
  <si>
    <t>Herc Holdings Inc.</t>
  </si>
  <si>
    <t>98.69%</t>
  </si>
  <si>
    <t>Chubb Limited</t>
  </si>
  <si>
    <t>26.61%</t>
  </si>
  <si>
    <t>Scope 3 Greenhouse Gas Emissions Reporting</t>
  </si>
  <si>
    <t>28.31%</t>
  </si>
  <si>
    <t>94.28%</t>
  </si>
  <si>
    <t>The Home Depot, Inc.</t>
  </si>
  <si>
    <t>30.12%</t>
  </si>
  <si>
    <t>Biodiversity Impact &amp; Dependence Assessment</t>
  </si>
  <si>
    <t>16.13%</t>
  </si>
  <si>
    <t>1.91%</t>
  </si>
  <si>
    <t>Corporate Giving Report</t>
  </si>
  <si>
    <t>11.92%</t>
  </si>
  <si>
    <t>Adopt Director Disclosure Policy of Donations</t>
  </si>
  <si>
    <t>1.45%</t>
  </si>
  <si>
    <t>92.65%</t>
  </si>
  <si>
    <t>CVS Health Corp</t>
  </si>
  <si>
    <t>Directors Disclose Expected Hours of Allocation</t>
  </si>
  <si>
    <t>Board of Directors Accountability and Transparency Amendment</t>
  </si>
  <si>
    <t>2.50%</t>
  </si>
  <si>
    <t>6.01%</t>
  </si>
  <si>
    <t>Directors to be Elected by Majority Vote Improvement</t>
  </si>
  <si>
    <t>18.47%</t>
  </si>
  <si>
    <t>Report on a Worker Rights Assessment</t>
  </si>
  <si>
    <t>23.45%</t>
  </si>
  <si>
    <t>85.45%</t>
  </si>
  <si>
    <t>PG&amp;E Corp</t>
  </si>
  <si>
    <t>95.96%</t>
  </si>
  <si>
    <t>AT&amp;T Inc.</t>
  </si>
  <si>
    <t>2.36%</t>
  </si>
  <si>
    <t>Improve Clawback Policy for Unearned Pay for Each NEO</t>
  </si>
  <si>
    <t>9.65%</t>
  </si>
  <si>
    <t>19.20%</t>
  </si>
  <si>
    <t>90.27%</t>
  </si>
  <si>
    <t>Altria Grp, Inc.</t>
  </si>
  <si>
    <t>NYC Carpenters Pension Fund</t>
  </si>
  <si>
    <t>Assess Benefits to Altria of Extended Laws For Spent Tobacco Filters for Tobacco Cos.</t>
  </si>
  <si>
    <t>8.51%</t>
  </si>
  <si>
    <t>Report on Congruence of Political and Lobbying Expenditures with Company Values</t>
  </si>
  <si>
    <t>Trinity Health</t>
  </si>
  <si>
    <t>9.50%</t>
  </si>
  <si>
    <t>95.12%</t>
  </si>
  <si>
    <t>Lear Corp</t>
  </si>
  <si>
    <t>90.18%</t>
  </si>
  <si>
    <t>YUM! Br&amp;s, Inc.</t>
  </si>
  <si>
    <t>Factors Affecting Long Term Value</t>
  </si>
  <si>
    <t>Consideration of Proposed Capital Transactions Involving the Brands</t>
  </si>
  <si>
    <t>Robert Elliot Friedman Trust</t>
  </si>
  <si>
    <t>0.78%</t>
  </si>
  <si>
    <t>Policy on the Use of  Antimicrobials in Food-Producing Animals</t>
  </si>
  <si>
    <t>11.76%</t>
  </si>
  <si>
    <t>92.47%</t>
  </si>
  <si>
    <t>5/15/2024</t>
  </si>
  <si>
    <t>Hess Corp</t>
  </si>
  <si>
    <t>75.19%</t>
  </si>
  <si>
    <t>Phillips 66</t>
  </si>
  <si>
    <t>Report on Reduction in Virgin Plastic Demand Financial Affect</t>
  </si>
  <si>
    <t>11.62%</t>
  </si>
  <si>
    <t>92.71%</t>
  </si>
  <si>
    <t>PPL Corp</t>
  </si>
  <si>
    <t>96.48%</t>
  </si>
  <si>
    <t>Northrop Grumman Corp</t>
  </si>
  <si>
    <t>25.00%</t>
  </si>
  <si>
    <t>Annual Report on Alignment of Political Activities &amp; Human Rights Policy</t>
  </si>
  <si>
    <t>Sisters of Notre Dame, Baltimore, MD</t>
  </si>
  <si>
    <t>7.14%</t>
  </si>
  <si>
    <t>94.33%</t>
  </si>
  <si>
    <t>State Street Corp</t>
  </si>
  <si>
    <t>92.90%</t>
  </si>
  <si>
    <t>Kohl's Corp</t>
  </si>
  <si>
    <t>5.72%</t>
  </si>
  <si>
    <t>92.42%</t>
  </si>
  <si>
    <t>NOV Inc.</t>
  </si>
  <si>
    <t>94.56%</t>
  </si>
  <si>
    <t>The Hartford Financial Services Grp, Inc.</t>
  </si>
  <si>
    <t>90.28%</t>
  </si>
  <si>
    <t>Southwest Airlines Co.</t>
  </si>
  <si>
    <t>Shareholder Right to Remove Directors</t>
  </si>
  <si>
    <t>Improve the Right to Remove Unqualified Directors</t>
  </si>
  <si>
    <t>7.91%</t>
  </si>
  <si>
    <t>18.54%</t>
  </si>
  <si>
    <t>77.68%</t>
  </si>
  <si>
    <t>Halliburton Co</t>
  </si>
  <si>
    <t>96.89%</t>
  </si>
  <si>
    <t>Lumen Technologies, Inc.</t>
  </si>
  <si>
    <t>92.44%</t>
  </si>
  <si>
    <t>The Travelers Companies, Inc.</t>
  </si>
  <si>
    <t>Exec Pay Comparison</t>
  </si>
  <si>
    <t>CEO Pay Ratio and Executive Compensation</t>
  </si>
  <si>
    <t>9.77%</t>
  </si>
  <si>
    <t>Human Rights Risks in Underwriting</t>
  </si>
  <si>
    <t>15.41%</t>
  </si>
  <si>
    <t>Disclose GhG Emissions Associated with its Activities</t>
  </si>
  <si>
    <t>15.33%</t>
  </si>
  <si>
    <t>Report on Methane in the Energy Sector</t>
  </si>
  <si>
    <t>15.36%</t>
  </si>
  <si>
    <t>59.56%</t>
  </si>
  <si>
    <t>American Int'l Grp, Inc.</t>
  </si>
  <si>
    <t>Director Resignation By-Law</t>
  </si>
  <si>
    <t>14.89%</t>
  </si>
  <si>
    <t>38.11%</t>
  </si>
  <si>
    <t>64.81%</t>
  </si>
  <si>
    <t>ITT Inc.</t>
  </si>
  <si>
    <t>Transparency in Political Spending</t>
  </si>
  <si>
    <t>8.69%</t>
  </si>
  <si>
    <t>97.85%</t>
  </si>
  <si>
    <t>KBR, Inc.</t>
  </si>
  <si>
    <t>98.31%</t>
  </si>
  <si>
    <t>Valero Energy Corp</t>
  </si>
  <si>
    <t>94.90%</t>
  </si>
  <si>
    <t>Elevance Health, Inc.</t>
  </si>
  <si>
    <t>Report on 3rd Party Financial Support Related to Political Spending</t>
  </si>
  <si>
    <t>The Nathan Cummings Foundation</t>
  </si>
  <si>
    <t>5.14%</t>
  </si>
  <si>
    <t>91.89%</t>
  </si>
  <si>
    <t>5/14/2024</t>
  </si>
  <si>
    <t>Centene Corp</t>
  </si>
  <si>
    <t>Managing Climate Risk Through Science-Based Targets &amp; Transition Planning</t>
  </si>
  <si>
    <t>36.11%</t>
  </si>
  <si>
    <t>90.80%</t>
  </si>
  <si>
    <t>Prudential Financial, Inc.</t>
  </si>
  <si>
    <t>34.91%</t>
  </si>
  <si>
    <t>72.74%</t>
  </si>
  <si>
    <t>ConocoPhillips</t>
  </si>
  <si>
    <t>Rules for Annual Cash Incentive Compensation</t>
  </si>
  <si>
    <t>Revisit Pay Incentives for GHG Emission Reductions</t>
  </si>
  <si>
    <t>98.81%</t>
  </si>
  <si>
    <t>95.70%</t>
  </si>
  <si>
    <t>Motorola Solutions, Inc.</t>
  </si>
  <si>
    <t>92.63%</t>
  </si>
  <si>
    <t>3M Co</t>
  </si>
  <si>
    <t>Board Required to Hold Common Stock</t>
  </si>
  <si>
    <t>Require CEO &amp; Board to Hold 10x Compensation in Co. Shares</t>
  </si>
  <si>
    <t>Raymond Weber</t>
  </si>
  <si>
    <t>4.79%</t>
  </si>
  <si>
    <t>44.97%</t>
  </si>
  <si>
    <t>Honeywell Int'l Inc.</t>
  </si>
  <si>
    <t>25.80%</t>
  </si>
  <si>
    <t>93.05%</t>
  </si>
  <si>
    <t>The Allstate Corp</t>
  </si>
  <si>
    <t>29.92%</t>
  </si>
  <si>
    <t>86.49%</t>
  </si>
  <si>
    <t>Cummins Inc.</t>
  </si>
  <si>
    <t>Link Exec Comp to 1.5°C Aligned Greenhouse Gas Emissions Reductions</t>
  </si>
  <si>
    <t>16.45%</t>
  </si>
  <si>
    <t>43.65%</t>
  </si>
  <si>
    <t>94.04%</t>
  </si>
  <si>
    <t>Waste Management, Inc.</t>
  </si>
  <si>
    <t>92.53%</t>
  </si>
  <si>
    <t>Loews Corp.</t>
  </si>
  <si>
    <t>95.99%</t>
  </si>
  <si>
    <t>5/13/2024</t>
  </si>
  <si>
    <t>Baker Hughes Co</t>
  </si>
  <si>
    <t>95.21%</t>
  </si>
  <si>
    <t>Int'l Paper Co</t>
  </si>
  <si>
    <t>Report on the Company’s LGBTQ+ Equity and Inclusion Efforts</t>
  </si>
  <si>
    <t>18.55%</t>
  </si>
  <si>
    <t>Shareowner Opportunity to Vote on Excessive Golden Parachutes</t>
  </si>
  <si>
    <t>30.03%</t>
  </si>
  <si>
    <t>83.46%</t>
  </si>
  <si>
    <t>5/11/2024</t>
  </si>
  <si>
    <t>Duke Energy Corp</t>
  </si>
  <si>
    <t>2.23%</t>
  </si>
  <si>
    <t>Executives To Retain Significant Stock</t>
  </si>
  <si>
    <t>35.80%</t>
  </si>
  <si>
    <t>89.98%</t>
  </si>
  <si>
    <t>5/10/2024</t>
  </si>
  <si>
    <t>Colgate-Palmolive Co</t>
  </si>
  <si>
    <t>33.83%</t>
  </si>
  <si>
    <t>86.69%</t>
  </si>
  <si>
    <t>The Progressive Corp</t>
  </si>
  <si>
    <t>Report Risks by the Company's Diversity, Equity, and Inclusion Efforts</t>
  </si>
  <si>
    <t>1.37%</t>
  </si>
  <si>
    <t>94.75%</t>
  </si>
  <si>
    <t>Marriott Int'l, Inc.</t>
  </si>
  <si>
    <t>Racial and Gender Pay Gap Report</t>
  </si>
  <si>
    <t>19.86%</t>
  </si>
  <si>
    <t>Third-Party Civil Rights Audit</t>
  </si>
  <si>
    <t>11.03%</t>
  </si>
  <si>
    <t>89.07%</t>
  </si>
  <si>
    <t>Alcoa Corp</t>
  </si>
  <si>
    <t>35.84%</t>
  </si>
  <si>
    <t>96.56%</t>
  </si>
  <si>
    <t>5/9/2024</t>
  </si>
  <si>
    <t>Nucor Corp</t>
  </si>
  <si>
    <t>92.14%</t>
  </si>
  <si>
    <t>Penske Automotive Grp, Inc.</t>
  </si>
  <si>
    <t>98.48%</t>
  </si>
  <si>
    <t>Norfolk Southern Corp</t>
  </si>
  <si>
    <t>Repeal Board Bylaws Adopted without Shareholder Approval</t>
  </si>
  <si>
    <t>Ancora Holdings Group LLC</t>
  </si>
  <si>
    <t>61.31%</t>
  </si>
  <si>
    <t>38.86%</t>
  </si>
  <si>
    <t>27.93%</t>
  </si>
  <si>
    <t>Ford Motor Co</t>
  </si>
  <si>
    <t>Supply Chain Transparency and Traceability Report</t>
  </si>
  <si>
    <t>6.59%</t>
  </si>
  <si>
    <t>Child Labor Audit</t>
  </si>
  <si>
    <t>5.63%</t>
  </si>
  <si>
    <t>38.28%</t>
  </si>
  <si>
    <t>92.92%</t>
  </si>
  <si>
    <t>Las Vegas S&amp;s Corp.</t>
  </si>
  <si>
    <t>65.43%</t>
  </si>
  <si>
    <t>Union Pacific Corp</t>
  </si>
  <si>
    <t>Amend Board Committee Charter</t>
  </si>
  <si>
    <t>Amend Charter of the Board’s Railroad Safety Committee</t>
  </si>
  <si>
    <t>7.33%</t>
  </si>
  <si>
    <t>6.34%</t>
  </si>
  <si>
    <t>95.67%</t>
  </si>
  <si>
    <t>C.H. Robinson Worldwide, Inc.</t>
  </si>
  <si>
    <t>86.08%</t>
  </si>
  <si>
    <t>Verizon Communications Inc.</t>
  </si>
  <si>
    <t>Political Expenditures Misalignment</t>
  </si>
  <si>
    <t>17.39%</t>
  </si>
  <si>
    <t>Public Health</t>
  </si>
  <si>
    <t>Lead-sheathed Cable Report</t>
  </si>
  <si>
    <t>Assoc. of BellTel Retirees</t>
  </si>
  <si>
    <t>14.62%</t>
  </si>
  <si>
    <t>4.63%</t>
  </si>
  <si>
    <t>43.23%</t>
  </si>
  <si>
    <t>Amend Exec Compensation Clawback Policy</t>
  </si>
  <si>
    <t>Thomas Steed</t>
  </si>
  <si>
    <t>32.78%</t>
  </si>
  <si>
    <t>Lobbying Activities Report</t>
  </si>
  <si>
    <t>Alyson Pytte</t>
  </si>
  <si>
    <t>34.64%</t>
  </si>
  <si>
    <t>Cease Political Contributions Study</t>
  </si>
  <si>
    <t>6.40%</t>
  </si>
  <si>
    <t>90.89%</t>
  </si>
  <si>
    <t>Sempra Energy</t>
  </si>
  <si>
    <t>Report on Efforts to Reduce Risks of Significant Environmental Hazards</t>
  </si>
  <si>
    <t>Utility Workers Union of America</t>
  </si>
  <si>
    <t>25.30%</t>
  </si>
  <si>
    <t>5.02%</t>
  </si>
  <si>
    <t>92.83%</t>
  </si>
  <si>
    <t>5/8/2024</t>
  </si>
  <si>
    <t>CSX Corp</t>
  </si>
  <si>
    <t>Form a Railroad Safety Committee</t>
  </si>
  <si>
    <t>7.64%</t>
  </si>
  <si>
    <t>83.15%</t>
  </si>
  <si>
    <t>Philip Morris Int'l Inc.</t>
  </si>
  <si>
    <t>Gilead Sciences, Inc.</t>
  </si>
  <si>
    <t>35.81%</t>
  </si>
  <si>
    <t>Report on Risks of Supporting Abortion</t>
  </si>
  <si>
    <t>1.78%</t>
  </si>
  <si>
    <t>Employee Representative Director</t>
  </si>
  <si>
    <t>Incl Non-Management Employee as Director</t>
  </si>
  <si>
    <t>5.87%</t>
  </si>
  <si>
    <t>92.03%</t>
  </si>
  <si>
    <t>Kinder Morgan, Inc.</t>
  </si>
  <si>
    <t>Establish a Greenhouse Gas Emission Reduction Target</t>
  </si>
  <si>
    <t>Norges Bank Investment Mgmt.</t>
  </si>
  <si>
    <t>31.34%</t>
  </si>
  <si>
    <t>Murphy Oil Corp</t>
  </si>
  <si>
    <t>98.66%</t>
  </si>
  <si>
    <t>5/7/2024</t>
  </si>
  <si>
    <t>General Electric Co</t>
  </si>
  <si>
    <t>Report Analyzing Risks Arising from Voluntary Carbon-Reduction Commitments</t>
  </si>
  <si>
    <t>1.22%</t>
  </si>
  <si>
    <t>16.17%</t>
  </si>
  <si>
    <t>94.46%</t>
  </si>
  <si>
    <t>Dominion Energy, Inc.</t>
  </si>
  <si>
    <t>Amend Articles of Incorporation to Become a Benefit Corporation</t>
  </si>
  <si>
    <t>Ruth McElroy Amundsen</t>
  </si>
  <si>
    <t>39.50%</t>
  </si>
  <si>
    <t>95.11%</t>
  </si>
  <si>
    <t>Bristol-Myers Squibb Co</t>
  </si>
  <si>
    <t>Executives to Retain Significant Stock</t>
  </si>
  <si>
    <t>38.53%</t>
  </si>
  <si>
    <t>31.71%</t>
  </si>
  <si>
    <t>93.90%</t>
  </si>
  <si>
    <t>The Gap Inc.</t>
  </si>
  <si>
    <t>97.05%</t>
  </si>
  <si>
    <t>Omnicom Grp Inc.</t>
  </si>
  <si>
    <t>Community Health Systems, Inc.</t>
  </si>
  <si>
    <t>96.68%</t>
  </si>
  <si>
    <t>Danaher Corp</t>
  </si>
  <si>
    <t>Report on Effectiveness of the Company’s Diversity, Equity &amp; Inclusion Efforts</t>
  </si>
  <si>
    <t>13.96%</t>
  </si>
  <si>
    <t>Special Meetings</t>
  </si>
  <si>
    <t>Special Shareholder Meeting Improvement</t>
  </si>
  <si>
    <t>43.11%</t>
  </si>
  <si>
    <t>93.00%</t>
  </si>
  <si>
    <t>Oshkosh Corp</t>
  </si>
  <si>
    <t>Majority Vote for Director Election</t>
  </si>
  <si>
    <t>Mid-America Carpenters Pension Fund</t>
  </si>
  <si>
    <t>95.55%</t>
  </si>
  <si>
    <t>Intel Corp</t>
  </si>
  <si>
    <t>INTC</t>
  </si>
  <si>
    <t>7.26%</t>
  </si>
  <si>
    <t>Risk Report of Opposing State Abortion Regulation</t>
  </si>
  <si>
    <t>Request a Corporate Financial Sustainability Board Committee</t>
  </si>
  <si>
    <t>1.25%</t>
  </si>
  <si>
    <t>88.94%</t>
  </si>
  <si>
    <t>Baxter Int'l Inc.</t>
  </si>
  <si>
    <t>28.86%</t>
  </si>
  <si>
    <t>86.53%</t>
  </si>
  <si>
    <t>Arrow Electronics, Inc.</t>
  </si>
  <si>
    <t>ARW</t>
  </si>
  <si>
    <t>97.07%</t>
  </si>
  <si>
    <t>5/6/2024</t>
  </si>
  <si>
    <t>Aflac Inc</t>
  </si>
  <si>
    <t>96.41%</t>
  </si>
  <si>
    <t>Eli Lilly &amp; Co</t>
  </si>
  <si>
    <t>Adopt a Comprehensive Human Rights Policy</t>
  </si>
  <si>
    <t>CommonSpirit Health</t>
  </si>
  <si>
    <t>10.02%</t>
  </si>
  <si>
    <t>Impact of Extended Patent Exclusivities on Product Access Report</t>
  </si>
  <si>
    <t>8.90%</t>
  </si>
  <si>
    <t>Report on Effectiveness of the Company’s Diversity, Equity, and Inclusion Efforts</t>
  </si>
  <si>
    <t>23.78%</t>
  </si>
  <si>
    <t>Public Services Employee Union Pension Funds</t>
  </si>
  <si>
    <t>SEIU Master Trust</t>
  </si>
  <si>
    <t>25.50%</t>
  </si>
  <si>
    <t>95.01%</t>
  </si>
  <si>
    <t>American Express Co</t>
  </si>
  <si>
    <t xml:space="preserve">Merchant Category Codes </t>
  </si>
  <si>
    <t>Policy on Merchant Category Codes</t>
  </si>
  <si>
    <t>0.80%</t>
  </si>
  <si>
    <t>Report Climate Lobbying Alignment</t>
  </si>
  <si>
    <t>24.43%</t>
  </si>
  <si>
    <t>31.19%</t>
  </si>
  <si>
    <t>95.08%</t>
  </si>
  <si>
    <t>5/4/2024</t>
  </si>
  <si>
    <t>Berkshire Hathaway Inc.</t>
  </si>
  <si>
    <t>Impact of Communist China on Company Doing Business in China</t>
  </si>
  <si>
    <t>1.39%</t>
  </si>
  <si>
    <t>Issue Audited Report on Net-zero GHG Emissions &amp; Associated Energy Status</t>
  </si>
  <si>
    <t>0.79%</t>
  </si>
  <si>
    <t>3.57%</t>
  </si>
  <si>
    <t>Report on the Company’s Diversity, Equity, and Inclusion Efforts on Employees</t>
  </si>
  <si>
    <t>Whistle Stop Capital</t>
  </si>
  <si>
    <t>20.47%</t>
  </si>
  <si>
    <t>Disclose GhG Emissions Data &amp; Progress to its Net-zero Decarbonization Goal</t>
  </si>
  <si>
    <t>17.73%</t>
  </si>
  <si>
    <t>Report on How BRK will Measure, Disclose &amp; Reduce GHG Emissions on its Activities</t>
  </si>
  <si>
    <t>20.98%</t>
  </si>
  <si>
    <t>5/3/2024</t>
  </si>
  <si>
    <t>Illinois Tool Works Inc.</t>
  </si>
  <si>
    <t>34.27%</t>
  </si>
  <si>
    <t>AbbVie Inc.</t>
  </si>
  <si>
    <t>Report on Patent Process</t>
  </si>
  <si>
    <t>Friends Fiduciary Corp.</t>
  </si>
  <si>
    <t>24.74%</t>
  </si>
  <si>
    <t>Zevin Asset Mgmt.</t>
  </si>
  <si>
    <t>26.76%</t>
  </si>
  <si>
    <t>48.93%</t>
  </si>
  <si>
    <t>91.76%</t>
  </si>
  <si>
    <t>Entergy Corp</t>
  </si>
  <si>
    <t>95.41%</t>
  </si>
  <si>
    <t>ManpowerGrp Inc.</t>
  </si>
  <si>
    <t>93.77%</t>
  </si>
  <si>
    <t>5/2/2024</t>
  </si>
  <si>
    <t>Kimberly-Clark Corp</t>
  </si>
  <si>
    <t>89.90%</t>
  </si>
  <si>
    <t>Lockheed Martin Corp</t>
  </si>
  <si>
    <t>Requesting Director Election Resignation Bylaw</t>
  </si>
  <si>
    <t>37.90%</t>
  </si>
  <si>
    <t>Report on Reducing Full Value Chain GHG Emissions</t>
  </si>
  <si>
    <t>32.17%</t>
  </si>
  <si>
    <t>Report on Alignment of Political Activities with Human Rights Policy</t>
  </si>
  <si>
    <t>93.06%</t>
  </si>
  <si>
    <t>RTX Corp</t>
  </si>
  <si>
    <t>Sisters of Notre Dame Invest. Fund, Mankato MN</t>
  </si>
  <si>
    <t>5.41%</t>
  </si>
  <si>
    <t>Report on Full Value Chain Emissions Reduction Plan</t>
  </si>
  <si>
    <t>Warren Wilson College</t>
  </si>
  <si>
    <t>25.52%</t>
  </si>
  <si>
    <t>30.43%</t>
  </si>
  <si>
    <t>86.05%</t>
  </si>
  <si>
    <t>Capital One Financial Corp</t>
  </si>
  <si>
    <t>10.24%</t>
  </si>
  <si>
    <t>0.92%</t>
  </si>
  <si>
    <t>Setting Greenhouse Gas Emission Reduction Targets</t>
  </si>
  <si>
    <t>10.09%</t>
  </si>
  <si>
    <t>95.09%</t>
  </si>
  <si>
    <t>Occidental Petroleum Corp</t>
  </si>
  <si>
    <t>14.47%</t>
  </si>
  <si>
    <t>96.72%</t>
  </si>
  <si>
    <t>Huntsman Corp</t>
  </si>
  <si>
    <t>36.63%</t>
  </si>
  <si>
    <t>85.18%</t>
  </si>
  <si>
    <t>The Kraft Heinz Co</t>
  </si>
  <si>
    <t>Report on Greenhouse Gas Goals</t>
  </si>
  <si>
    <t>0.98%</t>
  </si>
  <si>
    <t>Report on Group-Housed Pork</t>
  </si>
  <si>
    <t>21.29%</t>
  </si>
  <si>
    <t>Report on Recyclability Claims</t>
  </si>
  <si>
    <t>The Last Beach Cleanup</t>
  </si>
  <si>
    <t>20.60%</t>
  </si>
  <si>
    <t>95.61%</t>
  </si>
  <si>
    <t>United Parcel Service, Inc.</t>
  </si>
  <si>
    <t>Annual Report on Diversity, Equity and Inclusion</t>
  </si>
  <si>
    <t>Report on the Risks Arising From Voluntary Carbon-Reduction Commitments</t>
  </si>
  <si>
    <t>36.24%</t>
  </si>
  <si>
    <t>87.11%</t>
  </si>
  <si>
    <t>Ecolab Inc</t>
  </si>
  <si>
    <t>33.94%</t>
  </si>
  <si>
    <t>90.11%</t>
  </si>
  <si>
    <t>5/1/2024</t>
  </si>
  <si>
    <t>The Coca-Cola Co</t>
  </si>
  <si>
    <t>Report on Risks Caused by the Decline in the Quality of Accessible Medical Care</t>
  </si>
  <si>
    <t>9.33%</t>
  </si>
  <si>
    <t>Report on Non-Sugar Sweeteners</t>
  </si>
  <si>
    <t>10.65%</t>
  </si>
  <si>
    <t>Report on Risks Created by the Company’s Diversity, Equity, &amp; Inclusion Effort</t>
  </si>
  <si>
    <t>1.57%</t>
  </si>
  <si>
    <t>89.11%</t>
  </si>
  <si>
    <t>General Dynamics Corp</t>
  </si>
  <si>
    <t>3.55%</t>
  </si>
  <si>
    <t>Molina Healthcare, Inc.</t>
  </si>
  <si>
    <t>9.16%</t>
  </si>
  <si>
    <t>93.32%</t>
  </si>
  <si>
    <t>PepsiCo,Inc.</t>
  </si>
  <si>
    <t>Global Transparency Report</t>
  </si>
  <si>
    <t>14.95%</t>
  </si>
  <si>
    <t>Report on Risks Created by the Company’s Diversity, Equity and Inclusion Efforts</t>
  </si>
  <si>
    <t>2.76%</t>
  </si>
  <si>
    <t>Report on Risks Related to Biodiversity and Nature Loss</t>
  </si>
  <si>
    <t>18.38%</t>
  </si>
  <si>
    <t>Third-Party Assessment on Non-Sugar Sweetener Risks</t>
  </si>
  <si>
    <t xml:space="preserve">Sisters of the Sorrowful Mother </t>
  </si>
  <si>
    <t>11.46%</t>
  </si>
  <si>
    <t>Director Election Resignation Bylaw Proposal</t>
  </si>
  <si>
    <t>17.87%</t>
  </si>
  <si>
    <t>Report on Gender-Based Compensation Gaps and Associated Risks</t>
  </si>
  <si>
    <t>1.87%</t>
  </si>
  <si>
    <t>Shareholder Ratification of Excessive Golden Parachutes</t>
  </si>
  <si>
    <t>89.65%</t>
  </si>
  <si>
    <t>Fluor Corp</t>
  </si>
  <si>
    <t>92.22%</t>
  </si>
  <si>
    <t>4/30/2024</t>
  </si>
  <si>
    <t>United States Steel Corp</t>
  </si>
  <si>
    <t>97.24%</t>
  </si>
  <si>
    <t>Int'l Business Machines Corp</t>
  </si>
  <si>
    <t>IBM</t>
  </si>
  <si>
    <t>Adoption of Greenhouse Gas Emissions Targets</t>
  </si>
  <si>
    <t>30.80%</t>
  </si>
  <si>
    <t>31.80%</t>
  </si>
  <si>
    <t>43.00%</t>
  </si>
  <si>
    <t>Report on Congruency in China Business Operations and ESG Activities</t>
  </si>
  <si>
    <t>5.60%</t>
  </si>
  <si>
    <t>37.70%</t>
  </si>
  <si>
    <t>92.20%</t>
  </si>
  <si>
    <t>Exelon Corp</t>
  </si>
  <si>
    <t>Adopt Shareholder Right to Call a Special Shareholder Meeting</t>
  </si>
  <si>
    <t>33.97%</t>
  </si>
  <si>
    <t>93.68%</t>
  </si>
  <si>
    <t>PACCAR Inc.</t>
  </si>
  <si>
    <t>Report on Corporate Climate Lobbying in Line with Paris Agreement</t>
  </si>
  <si>
    <t>Calvert Asset Mgmt. Co.</t>
  </si>
  <si>
    <t>28.47%</t>
  </si>
  <si>
    <t>93.66%</t>
  </si>
  <si>
    <t>The Williams Companies, Inc.</t>
  </si>
  <si>
    <t>Limit Upstream Flaring</t>
  </si>
  <si>
    <t>Vermont Pension Investment Committee</t>
  </si>
  <si>
    <t>96.09%</t>
  </si>
  <si>
    <t>Citigroup Inc.</t>
  </si>
  <si>
    <t>Report on Material Risks Associated with Animal Welfare.</t>
  </si>
  <si>
    <t>7.66%</t>
  </si>
  <si>
    <t>Report on Risks of Politicized De-banking</t>
  </si>
  <si>
    <t>1.72%</t>
  </si>
  <si>
    <t>Report on Risks Created by the Company’s Diversity, Equity, and Inclusion Efforts</t>
  </si>
  <si>
    <t>1.16%</t>
  </si>
  <si>
    <t>Report on Respecting Indigenous Peoples’  Rights</t>
  </si>
  <si>
    <t>Sisters of St. Joseph of Peace</t>
  </si>
  <si>
    <t>26.32%</t>
  </si>
  <si>
    <t>15.78%</t>
  </si>
  <si>
    <t>93.01%</t>
  </si>
  <si>
    <t>Wells Fargo &amp; Co</t>
  </si>
  <si>
    <t>2.78%</t>
  </si>
  <si>
    <t>Transparency in Lobbying Annual Report</t>
  </si>
  <si>
    <t>35.35%</t>
  </si>
  <si>
    <t>Report on Congruency of Political Spending &amp; Corporate Values</t>
  </si>
  <si>
    <t>24.70%</t>
  </si>
  <si>
    <t>Climate Lobbying Congruency Report</t>
  </si>
  <si>
    <t>27.41%</t>
  </si>
  <si>
    <t>Audit of Climate Transition Policies</t>
  </si>
  <si>
    <t>2.63%</t>
  </si>
  <si>
    <t>Report on Respecting Indigenous Peoples’ Rights</t>
  </si>
  <si>
    <t>23.85%</t>
  </si>
  <si>
    <t>3rd Party Assessment of Respect for Freedom of Association &amp; Collective Bargaining</t>
  </si>
  <si>
    <t>30.25%</t>
  </si>
  <si>
    <t>Annual Report on Prevention of Workplace Harassment &amp; Discrimination</t>
  </si>
  <si>
    <t>28.16%</t>
  </si>
  <si>
    <t>92.73%</t>
  </si>
  <si>
    <t>PBF Energy Inc.</t>
  </si>
  <si>
    <t>97.32%</t>
  </si>
  <si>
    <t>4/29/2024</t>
  </si>
  <si>
    <t>Genuine Parts Co</t>
  </si>
  <si>
    <t>91.54%</t>
  </si>
  <si>
    <t>4/26/2024</t>
  </si>
  <si>
    <t>Abbott Laboratories</t>
  </si>
  <si>
    <t>89.10%</t>
  </si>
  <si>
    <t>Kellanova</t>
  </si>
  <si>
    <t>Reduce Company Greenwashing Risk</t>
  </si>
  <si>
    <t>1.26%</t>
  </si>
  <si>
    <t>Pesticide Use</t>
  </si>
  <si>
    <t>Report on Company Risks Associated with Pesticide Use in its Supply Chain</t>
  </si>
  <si>
    <t>21.43%</t>
  </si>
  <si>
    <t>Racial and Gender Pay Gap Disclosures</t>
  </si>
  <si>
    <t>20.35%</t>
  </si>
  <si>
    <t>Adopt Policy Requiring the Board Chair to be Independent Director</t>
  </si>
  <si>
    <t>32.38%</t>
  </si>
  <si>
    <t>94.35%</t>
  </si>
  <si>
    <t>Leidos Holdings, Inc.</t>
  </si>
  <si>
    <t>24.95%</t>
  </si>
  <si>
    <t>95.32%</t>
  </si>
  <si>
    <t>Stanley Black &amp; Decker, Inc.</t>
  </si>
  <si>
    <t>92.67%</t>
  </si>
  <si>
    <t>4/25/2024</t>
  </si>
  <si>
    <t>Edison Int'l</t>
  </si>
  <si>
    <t>Transparency In Lobbying</t>
  </si>
  <si>
    <t>17.45%</t>
  </si>
  <si>
    <t>91.86%</t>
  </si>
  <si>
    <t>HCA Healthcare, Inc.</t>
  </si>
  <si>
    <t>Report on Maternal Health Outcomes</t>
  </si>
  <si>
    <t>8.44%</t>
  </si>
  <si>
    <t>Report on Patient Feedback Regarding Quality of Care</t>
  </si>
  <si>
    <t>Bright Start 529 Plan IL State Treasurer</t>
  </si>
  <si>
    <t>15.34%</t>
  </si>
  <si>
    <t>Report on Risk Mitigation Regarding State Restrictions for Emergency Abortions</t>
  </si>
  <si>
    <t>8.08%</t>
  </si>
  <si>
    <t>94.11%</t>
  </si>
  <si>
    <t>NRG Energy, Inc	.</t>
  </si>
  <si>
    <t>79.37%</t>
  </si>
  <si>
    <t>The ODP Corp</t>
  </si>
  <si>
    <t>92.58%</t>
  </si>
  <si>
    <t>Texas Instruments Inc</t>
  </si>
  <si>
    <t>TXN</t>
  </si>
  <si>
    <t>Report on Due Diligence Efforts to Trace Customer Misuse of Products</t>
  </si>
  <si>
    <t>17.38%</t>
  </si>
  <si>
    <t>42.56%</t>
  </si>
  <si>
    <t>78.06%</t>
  </si>
  <si>
    <t>Pfizer Inc.</t>
  </si>
  <si>
    <t>Report on Corporate Contributions</t>
  </si>
  <si>
    <t>3.79%</t>
  </si>
  <si>
    <t>Amend Director Resignation Processes</t>
  </si>
  <si>
    <t>Political Contributions Congruency Report</t>
  </si>
  <si>
    <t>14.17%</t>
  </si>
  <si>
    <t>34.94%</t>
  </si>
  <si>
    <t>91.42%</t>
  </si>
  <si>
    <t>Johnson &amp; Johnson</t>
  </si>
  <si>
    <t>Impact of Extended Patent Exclusivities on Product Access</t>
  </si>
  <si>
    <t>Report on Gender-based Compensation &amp; Health Benefit Gaps</t>
  </si>
  <si>
    <t>3.91%</t>
  </si>
  <si>
    <t>90.46%</t>
  </si>
  <si>
    <t>AGCO Corp</t>
  </si>
  <si>
    <t>94.14%</t>
  </si>
  <si>
    <t>The AES Corp</t>
  </si>
  <si>
    <t>96.25%</t>
  </si>
  <si>
    <t>4/24/2024</t>
  </si>
  <si>
    <t>Ameriprise Financial, Inc.</t>
  </si>
  <si>
    <t>88.69%</t>
  </si>
  <si>
    <t>Textron Inc.</t>
  </si>
  <si>
    <t>32.88%</t>
  </si>
  <si>
    <t>The PNC Financial Services Grp, Inc.</t>
  </si>
  <si>
    <t>Report on Risk Management &amp; Implementation of PNC's Human Rights Statement</t>
  </si>
  <si>
    <t>9.93%</t>
  </si>
  <si>
    <t>94.25%</t>
  </si>
  <si>
    <t>AutoNation, Inc.</t>
  </si>
  <si>
    <t>26.99%</t>
  </si>
  <si>
    <t>97.52%</t>
  </si>
  <si>
    <t>Bank of America Corp</t>
  </si>
  <si>
    <t>Improve Executive Compensation Program</t>
  </si>
  <si>
    <t>7.08%</t>
  </si>
  <si>
    <t>31.27%</t>
  </si>
  <si>
    <t>Right to Act by Written Consent</t>
  </si>
  <si>
    <t>13.37%</t>
  </si>
  <si>
    <t>25.97%</t>
  </si>
  <si>
    <t>Lobbying Misalignment with Climate Goals</t>
  </si>
  <si>
    <t>Trillium Asset Management</t>
  </si>
  <si>
    <t>27.49%</t>
  </si>
  <si>
    <t>Report on Risks of Politicized De-banking</t>
  </si>
  <si>
    <t>Newmont Corp</t>
  </si>
  <si>
    <t>92.61%</t>
  </si>
  <si>
    <t>Marathon Petroleum Corp</t>
  </si>
  <si>
    <t>37.79%</t>
  </si>
  <si>
    <t>91.74%</t>
  </si>
  <si>
    <t>Eaton Corp plc</t>
  </si>
  <si>
    <t>92.21%</t>
  </si>
  <si>
    <t>The Goldman Sachs Grp, Inc.</t>
  </si>
  <si>
    <t>Pay Equity Reporting</t>
  </si>
  <si>
    <t>Newground Social Investment</t>
  </si>
  <si>
    <t>29.84%</t>
  </si>
  <si>
    <t>Financial Statement Assumptions Regarding Climate Change</t>
  </si>
  <si>
    <t>Review GSAM's Proxy Voting Review of Climate Risk Related Proposals</t>
  </si>
  <si>
    <t>8.22%</t>
  </si>
  <si>
    <t>28.52%</t>
  </si>
  <si>
    <t>Environmental Justice Impact Assessment</t>
  </si>
  <si>
    <t>Sierra Club Foundation</t>
  </si>
  <si>
    <t>9.96%</t>
  </si>
  <si>
    <t>Report on Efforts Regarding Protected Classes of Employees</t>
  </si>
  <si>
    <t>15.01%</t>
  </si>
  <si>
    <t>39.12%</t>
  </si>
  <si>
    <t>33.37%</t>
  </si>
  <si>
    <t>86.24%</t>
  </si>
  <si>
    <t>The Cigna Grp</t>
  </si>
  <si>
    <t>Report on Risks Created by the Company's Diversity, Equity, and Inclusion Efforts</t>
  </si>
  <si>
    <t>Improve the Shareholder Right to Call a Special Shareholder Meeting</t>
  </si>
  <si>
    <t>48.15%</t>
  </si>
  <si>
    <t>83.26%</t>
  </si>
  <si>
    <t>4/23/2024</t>
  </si>
  <si>
    <t>Truist Financial Corp</t>
  </si>
  <si>
    <t>Report on Board Oversight of Risks Related to Discrimination</t>
  </si>
  <si>
    <t>David Bahnsen</t>
  </si>
  <si>
    <t>2.15%</t>
  </si>
  <si>
    <t>41.17%</t>
  </si>
  <si>
    <t>88.81%</t>
  </si>
  <si>
    <t>American Electric Power Co, Inc.</t>
  </si>
  <si>
    <t>95.77%</t>
  </si>
  <si>
    <t>4/22/2024</t>
  </si>
  <si>
    <t>HP Inc.</t>
  </si>
  <si>
    <t>HPQ</t>
  </si>
  <si>
    <t>Stockholder Ratification of Excessive Termination Pay</t>
  </si>
  <si>
    <t>8.40%</t>
  </si>
  <si>
    <t>91.70%</t>
  </si>
  <si>
    <t>4/19/2024</t>
  </si>
  <si>
    <t>L3Harris Technologies, Inc.</t>
  </si>
  <si>
    <t>32.15%</t>
  </si>
  <si>
    <t>91.69%</t>
  </si>
  <si>
    <t>4/18/2024</t>
  </si>
  <si>
    <t>Humana Inc.</t>
  </si>
  <si>
    <t>51.29%</t>
  </si>
  <si>
    <t>PPG Industries, Inc.</t>
  </si>
  <si>
    <t>96.01%</t>
  </si>
  <si>
    <t>4/16/2024</t>
  </si>
  <si>
    <t>Whirlpool Corp</t>
  </si>
  <si>
    <t>85.32%</t>
  </si>
  <si>
    <t>Public Service Enterprise Grp Inc</t>
  </si>
  <si>
    <t>U.S. Bancorp</t>
  </si>
  <si>
    <t>93.52%</t>
  </si>
  <si>
    <t>4/11/2024</t>
  </si>
  <si>
    <t>Dow Inc.</t>
  </si>
  <si>
    <t>Single-Use Plastics Report</t>
  </si>
  <si>
    <t>26.29%</t>
  </si>
  <si>
    <t>92.26%</t>
  </si>
  <si>
    <t>4/9/2024</t>
  </si>
  <si>
    <t>The Bank of New York Mellon Corp.</t>
  </si>
  <si>
    <t>3.20%</t>
  </si>
  <si>
    <t>38.36%</t>
  </si>
  <si>
    <t>94.84%</t>
  </si>
  <si>
    <t>4/8/2024</t>
  </si>
  <si>
    <t>The Goodyear Tire &amp; Rubber Co</t>
  </si>
  <si>
    <t>94.94%</t>
  </si>
  <si>
    <t>4/3/2024</t>
  </si>
  <si>
    <t>The Walt Disney Co</t>
  </si>
  <si>
    <t>Advisory Vote on Board Size</t>
  </si>
  <si>
    <t>Advisory Vote on Board Size and Related Vacancies</t>
  </si>
  <si>
    <t>Blackwells Group</t>
  </si>
  <si>
    <t>2.75%</t>
  </si>
  <si>
    <t>Amendment to the Bylaws</t>
  </si>
  <si>
    <t>Trian Fund Mgmt.</t>
  </si>
  <si>
    <t>29.31%</t>
  </si>
  <si>
    <t>Charitable Giving Reporting</t>
  </si>
  <si>
    <t>4.26%</t>
  </si>
  <si>
    <t>Report on Gender Transitioning Compensation and Benefits</t>
  </si>
  <si>
    <t>2.32%</t>
  </si>
  <si>
    <t>24.78%</t>
  </si>
  <si>
    <t>7.76%</t>
  </si>
  <si>
    <t>78.51%</t>
  </si>
  <si>
    <t>3/28/2024</t>
  </si>
  <si>
    <t>Jefferies Financial Grp Inc.</t>
  </si>
  <si>
    <t>71.79%</t>
  </si>
  <si>
    <t>3/20/2024</t>
  </si>
  <si>
    <t>TD SYNNEX Corp</t>
  </si>
  <si>
    <t>41.48%</t>
  </si>
  <si>
    <t>96.16%</t>
  </si>
  <si>
    <t>3/19/2024</t>
  </si>
  <si>
    <t>AECOM</t>
  </si>
  <si>
    <t>95.46%</t>
  </si>
  <si>
    <t>3/13/2024</t>
  </si>
  <si>
    <t>Starbucks Corp</t>
  </si>
  <si>
    <t>Congruency Report on Human Rights</t>
  </si>
  <si>
    <t>1.63%</t>
  </si>
  <si>
    <t>Report on Direct or Systemic Discrimination</t>
  </si>
  <si>
    <t>Community Impact</t>
  </si>
  <si>
    <t>Report on Plant-Based Milk Pricing</t>
  </si>
  <si>
    <t>PETA</t>
  </si>
  <si>
    <t>5.29%</t>
  </si>
  <si>
    <t>Johnson Controls Int'l plc</t>
  </si>
  <si>
    <t>93.80%</t>
  </si>
  <si>
    <t>3/12/2024</t>
  </si>
  <si>
    <t>Cencora, Inc.</t>
  </si>
  <si>
    <t>Enhance Majority Vote Standard for Director Elections</t>
  </si>
  <si>
    <t>93.49%</t>
  </si>
  <si>
    <t>3/7/2024</t>
  </si>
  <si>
    <t>Applied Materials, Inc.</t>
  </si>
  <si>
    <t>AMAT</t>
  </si>
  <si>
    <t>21.14%</t>
  </si>
  <si>
    <t>Transparency in Regard to Lobbying</t>
  </si>
  <si>
    <t>91.17%</t>
  </si>
  <si>
    <t>3/5/2024</t>
  </si>
  <si>
    <t>Qualcomm Inc</t>
  </si>
  <si>
    <t>QCOM</t>
  </si>
  <si>
    <t>91.65%</t>
  </si>
  <si>
    <t>2/28/2024</t>
  </si>
  <si>
    <t>Apple Inc.</t>
  </si>
  <si>
    <t>APPL</t>
  </si>
  <si>
    <t>Congruency Report on Privacy and Human Rights</t>
  </si>
  <si>
    <t>1.64%</t>
  </si>
  <si>
    <t>Report on Use of AI</t>
  </si>
  <si>
    <t>37.53%</t>
  </si>
  <si>
    <t>Report on Ensuring Respect for Civil Liberties</t>
  </si>
  <si>
    <t>1.29%</t>
  </si>
  <si>
    <t>92.27%</t>
  </si>
  <si>
    <t>Deere &amp; Co</t>
  </si>
  <si>
    <t>Shareholder Ratification of Golden Parachutes</t>
  </si>
  <si>
    <t>37.98%</t>
  </si>
  <si>
    <t>Civil Rights, Non-Discrimination, and Return to Merit Audit</t>
  </si>
  <si>
    <t>Customer and Company Sustainability Congruency Report</t>
  </si>
  <si>
    <t>92.37%</t>
  </si>
  <si>
    <t>2/27/2024</t>
  </si>
  <si>
    <t>StoneX Grp Inc.</t>
  </si>
  <si>
    <t>98.28%</t>
  </si>
  <si>
    <t>2/8/2024</t>
  </si>
  <si>
    <t>Tyson Foods, Inc.</t>
  </si>
  <si>
    <t>Support Opportunities for a Circular Economy for Packaging</t>
  </si>
  <si>
    <t>3.98%</t>
  </si>
  <si>
    <t>Request that Company Increase Deforestation Efforts</t>
  </si>
  <si>
    <t>3.31%</t>
  </si>
  <si>
    <t>Report on Company's Child Labor Use</t>
  </si>
  <si>
    <t>12.12%</t>
  </si>
  <si>
    <t>Report on Corporate Lobbying Alignment with Climate Risks</t>
  </si>
  <si>
    <t>10.20%</t>
  </si>
  <si>
    <t>2/6/2024</t>
  </si>
  <si>
    <t>Emerson Electric Co.</t>
  </si>
  <si>
    <t>71.08%</t>
  </si>
  <si>
    <t>93.33%</t>
  </si>
  <si>
    <t>1/30/2024</t>
  </si>
  <si>
    <t>Aramark</t>
  </si>
  <si>
    <t>98.16%</t>
  </si>
  <si>
    <t>1/25/2024</t>
  </si>
  <si>
    <t>Walgreens Boots Alliance, Inc.</t>
  </si>
  <si>
    <t>Report on Risks of Reproductive Healthcare Legislation</t>
  </si>
  <si>
    <t>7.72%</t>
  </si>
  <si>
    <t>1.36%</t>
  </si>
  <si>
    <t>Set Compensation Policy that 0ptimizes Portfolio Value for Company Shareholders</t>
  </si>
  <si>
    <t>9.45%</t>
  </si>
  <si>
    <t>31.46%</t>
  </si>
  <si>
    <t>Discarded Cigarette Pollution</t>
  </si>
  <si>
    <t>5.97%</t>
  </si>
  <si>
    <t>86.40%</t>
  </si>
  <si>
    <t>Air Products &amp; Chemicals, Inc.</t>
  </si>
  <si>
    <t>72.87%</t>
  </si>
  <si>
    <t>Jabil Inc.</t>
  </si>
  <si>
    <t>Adopt a Shareholder Right to Call a Special Shareholder Meeting</t>
  </si>
  <si>
    <t>55.46%</t>
  </si>
  <si>
    <t>98.05%</t>
  </si>
  <si>
    <t>1/24/2024</t>
  </si>
  <si>
    <t>Jacobs Solutions Inc.</t>
  </si>
  <si>
    <t>1/23/2024</t>
  </si>
  <si>
    <t>Ashl&amp; Inc.</t>
  </si>
  <si>
    <t>98.91%</t>
  </si>
  <si>
    <t>Visa, Inc.</t>
  </si>
  <si>
    <t>Shareholder Ratification of Excessive Termination Pay</t>
  </si>
  <si>
    <t>7.10%</t>
  </si>
  <si>
    <t>89.92%</t>
  </si>
  <si>
    <t>1/18/2024</t>
  </si>
  <si>
    <t>Costco Wholesale Corp</t>
  </si>
  <si>
    <t>Fiduciary Carbon-Emission Relevance Report</t>
  </si>
  <si>
    <t>1.94%</t>
  </si>
  <si>
    <t>94.55%</t>
  </si>
  <si>
    <t>Micron Technology, Inc.</t>
  </si>
  <si>
    <t>MU</t>
  </si>
  <si>
    <t>80.31%</t>
  </si>
  <si>
    <t>Here are the ticker symbols for the corporations mentioned:</t>
  </si>
  <si>
    <t>Energy</t>
  </si>
  <si>
    <t>The Energy Sector comprises companies engaged in exploration &amp; production, refining &amp; marketing, and storage &amp; transportation of oil &amp; gas and coal &amp; consumable fuels. It also includes companies that offer oil &amp; gas equipment and services.</t>
  </si>
  <si>
    <t>Integrated Oil and Gas</t>
  </si>
  <si>
    <t>Materials</t>
  </si>
  <si>
    <t>The Materials Sector includes companies that manufacture chemicals, construction materials, forest products, glass, paper and related packaging products, and metals, minerals and mining companies, including producers of steel.</t>
  </si>
  <si>
    <t>Specialty Chemicals</t>
  </si>
  <si>
    <t>## Technology and Electronics</t>
  </si>
  <si>
    <t>Industrials</t>
  </si>
  <si>
    <t>The Industrials Sector includes manufacturers and distributors of capital goods such as aerospace &amp; defense, building products, electrical equipment and machinery and companies that offer construction &amp; engineering services. It also includes providers of commercial &amp; professional services including printing, environmental and facilities services, office services &amp; supplies, security &amp; alarm services, human resource &amp; employment services, research &amp; consulting services. It also includes companies that provide transportation services.</t>
  </si>
  <si>
    <t xml:space="preserve">Capital Goods </t>
  </si>
  <si>
    <t>Microsoft Corp (MSFT)</t>
  </si>
  <si>
    <t>Consumer Discretionary</t>
  </si>
  <si>
    <t>The Consumer Discretionary Sector encompasses those businesses that tend to be the most sensitive to economic cycles. Its manufacturing segment includes automobiles &amp; components, household durable goods, leisure products and textiles &amp; apparel. The services segment includes hotels, restaurants, and other leisure facilities. It also includes distributors and retailers of consumer discretionary products.</t>
  </si>
  <si>
    <t>Retailing</t>
  </si>
  <si>
    <t>Consumer Staples</t>
  </si>
  <si>
    <t>The Consumer Staples Sector comprises companies whose businesses are less sensitive to economic cycles. It includes manufacturers and distributors of food, beverages and tobacco and producers of non-durable household goods and personal products. It also includes distributors and retailers of consumer staples products including food &amp; drug retailing companies.</t>
  </si>
  <si>
    <t>Food Beverage and Tobacco</t>
  </si>
  <si>
    <t>The Health Care Sector includes health care providers &amp; services, companies that manufacture and distribute health care equipment &amp; supplies, and health care technology companies. It also includes companies involved in the research, development, production and marketing of pharmaceuticals and biotechnology products.</t>
  </si>
  <si>
    <t>Pharmaceuticals, Biotechnology and Life Sciences</t>
  </si>
  <si>
    <t>Financials</t>
  </si>
  <si>
    <t>The Financials Sector contains companies engaged in banking, financial services, consumer finance, capital markets and insurance activities. It also includes Financial Exchanges &amp; Data and Mortgage REITs.</t>
  </si>
  <si>
    <t>Banks</t>
  </si>
  <si>
    <t>Information Technology</t>
  </si>
  <si>
    <t>The Information Technology Sector comprises companies that offer software and information technology services, manufacturers and distributors of technology hardware &amp; equipment such as communications equipment, cellular phones, computers &amp; peripherals, electronic equipment and related instruments, and semiconductors and related equipment &amp; materials.</t>
  </si>
  <si>
    <t>Software and Services</t>
  </si>
  <si>
    <t>Telecommunication Services</t>
  </si>
  <si>
    <t>The Communication Services Sector includes companies that facilitate communication and offer related content and information through various mediums. It includes telecom and media &amp; entertainment companies including producers of interactive gaming products and companies engaged in content and information creation or distribution through proprietary platforms.</t>
  </si>
  <si>
    <t>Media and Entertainment</t>
  </si>
  <si>
    <t>Utilities</t>
  </si>
  <si>
    <t>The Utilities Sector comprises utility companies such as electric, gas and water utilities. It also includes independent power producers &amp; energy traders and companies that engage in generation and distribution of electricity using renewable sources.</t>
  </si>
  <si>
    <t>Electric Utilities</t>
  </si>
  <si>
    <t>Real Estate</t>
  </si>
  <si>
    <t>The Real Estate Sector contains companies engaged in real estate development and operation. It also includes companies offering real estate related services and Equity Real Estate Investment Trusts (REITs).</t>
  </si>
  <si>
    <t>Real Estate Investment Trusts</t>
  </si>
  <si>
    <t>## Retail and Consumer Goods</t>
  </si>
  <si>
    <t>- Lowe's Companies, Inc. (LOW)</t>
  </si>
  <si>
    <t>- McDonald's Corp (MCD)</t>
  </si>
  <si>
    <t>- Macy's, Inc. (M)</t>
  </si>
  <si>
    <t>- Kohl's Corp (KSS)</t>
  </si>
  <si>
    <t>## Healthcare and Pharmaceuticals</t>
  </si>
  <si>
    <t>- Baxter Int'l Inc. (BAX)</t>
  </si>
  <si>
    <t>## Financial Services</t>
  </si>
  <si>
    <t>- American Int'l Group, Inc. (AIG)</t>
  </si>
  <si>
    <t>- Citigroup Inc. (C)</t>
  </si>
  <si>
    <t>## Energy and Utilities</t>
  </si>
  <si>
    <t>- Phillips 66 (PSX)</t>
  </si>
  <si>
    <t>## Industrial and Manufacturing</t>
  </si>
  <si>
    <t>- 3M Co (MMM)</t>
  </si>
  <si>
    <t>- Honeywell Int'l Inc. (HON)</t>
  </si>
  <si>
    <t>- Int'l Paper Co (IP)</t>
  </si>
  <si>
    <t>- Johnson Controls Int'l plc (JCI)</t>
  </si>
  <si>
    <t>## Media and Entertainment</t>
  </si>
  <si>
    <t>## Retail and Food Services</t>
  </si>
  <si>
    <t>## Telecommunications</t>
  </si>
  <si>
    <t>## Other</t>
  </si>
  <si>
    <t>- Marriott Int'l, Inc. (MAR)</t>
  </si>
  <si>
    <t>- Philip Morris Int'l Inc. (PM)</t>
  </si>
  <si>
    <t>Please note that some companies may have multiple share classes or slightly different ticker symbols depending on the exchange. Always verify the exact ticker symbol before making any investment decisions.</t>
  </si>
  <si>
    <t>Citations:</t>
  </si>
  <si>
    <t>[1] https://ppl-ai-file-upload.s3.amazonaws.com/web/direct-files/13415661/8f298656-a38e-4ab3-8a5f-5704231dd893/paste.txt</t>
  </si>
  <si>
    <t>=2+2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</si>
</sst>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9"/>
      <color indexed="63"/>
      <name val="Times New Roman"/>
      <family val="1"/>
    </font>
    <font>
      <sz val="9"/>
      <name val="Times New Roman"/>
      <family val="1"/>
    </font>
    <font>
      <sz val="9"/>
      <color theme="1"/>
      <name val="Arial"/>
      <family val="2"/>
    </font>
    <font>
      <sz val="9"/>
      <color rgb="FF271900"/>
      <name val="Arial"/>
      <family val="2"/>
    </font>
    <font>
      <sz val="10"/>
      <name val="Arial"/>
      <family val="2"/>
    </font>
    <font>
      <sz val="11"/>
      <color theme="1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YU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UM"/>
    </sheetNames>
    <definedNames>
      <definedName name="Brands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595D-8220-EC40-9735-21926CE593B5}">
  <dimension ref="A1:L879"/>
  <sheetViews>
    <sheetView topLeftCell="A604" workbookViewId="0">
      <selection activeCell="D623" sqref="D623:F633"/>
    </sheetView>
  </sheetViews>
  <sheetFormatPr baseColWidth="10" defaultRowHeight="16" x14ac:dyDescent="0.2"/>
  <cols>
    <col min="1" max="1" width="11.1640625" customWidth="1"/>
    <col min="2" max="5" width="31.83203125" customWidth="1"/>
    <col min="6" max="6" width="21.33203125" customWidth="1"/>
    <col min="7" max="7" width="37.5" customWidth="1"/>
    <col min="8" max="8" width="43" customWidth="1"/>
    <col min="9" max="9" width="22.5" customWidth="1"/>
    <col min="10" max="10" width="39.5" customWidth="1"/>
    <col min="11" max="11" width="38.33203125" customWidth="1"/>
    <col min="12" max="12" width="26.5" customWidth="1"/>
    <col min="257" max="257" width="11.1640625" customWidth="1"/>
    <col min="258" max="261" width="31.83203125" customWidth="1"/>
    <col min="262" max="262" width="21.33203125" customWidth="1"/>
    <col min="263" max="263" width="37.5" customWidth="1"/>
    <col min="264" max="264" width="43" customWidth="1"/>
    <col min="265" max="265" width="22.5" customWidth="1"/>
    <col min="266" max="266" width="39.5" customWidth="1"/>
    <col min="267" max="267" width="38.33203125" customWidth="1"/>
    <col min="268" max="268" width="26.5" customWidth="1"/>
    <col min="513" max="513" width="11.1640625" customWidth="1"/>
    <col min="514" max="517" width="31.83203125" customWidth="1"/>
    <col min="518" max="518" width="21.33203125" customWidth="1"/>
    <col min="519" max="519" width="37.5" customWidth="1"/>
    <col min="520" max="520" width="43" customWidth="1"/>
    <col min="521" max="521" width="22.5" customWidth="1"/>
    <col min="522" max="522" width="39.5" customWidth="1"/>
    <col min="523" max="523" width="38.33203125" customWidth="1"/>
    <col min="524" max="524" width="26.5" customWidth="1"/>
    <col min="769" max="769" width="11.1640625" customWidth="1"/>
    <col min="770" max="773" width="31.83203125" customWidth="1"/>
    <col min="774" max="774" width="21.33203125" customWidth="1"/>
    <col min="775" max="775" width="37.5" customWidth="1"/>
    <col min="776" max="776" width="43" customWidth="1"/>
    <col min="777" max="777" width="22.5" customWidth="1"/>
    <col min="778" max="778" width="39.5" customWidth="1"/>
    <col min="779" max="779" width="38.33203125" customWidth="1"/>
    <col min="780" max="780" width="26.5" customWidth="1"/>
    <col min="1025" max="1025" width="11.1640625" customWidth="1"/>
    <col min="1026" max="1029" width="31.83203125" customWidth="1"/>
    <col min="1030" max="1030" width="21.33203125" customWidth="1"/>
    <col min="1031" max="1031" width="37.5" customWidth="1"/>
    <col min="1032" max="1032" width="43" customWidth="1"/>
    <col min="1033" max="1033" width="22.5" customWidth="1"/>
    <col min="1034" max="1034" width="39.5" customWidth="1"/>
    <col min="1035" max="1035" width="38.33203125" customWidth="1"/>
    <col min="1036" max="1036" width="26.5" customWidth="1"/>
    <col min="1281" max="1281" width="11.1640625" customWidth="1"/>
    <col min="1282" max="1285" width="31.83203125" customWidth="1"/>
    <col min="1286" max="1286" width="21.33203125" customWidth="1"/>
    <col min="1287" max="1287" width="37.5" customWidth="1"/>
    <col min="1288" max="1288" width="43" customWidth="1"/>
    <col min="1289" max="1289" width="22.5" customWidth="1"/>
    <col min="1290" max="1290" width="39.5" customWidth="1"/>
    <col min="1291" max="1291" width="38.33203125" customWidth="1"/>
    <col min="1292" max="1292" width="26.5" customWidth="1"/>
    <col min="1537" max="1537" width="11.1640625" customWidth="1"/>
    <col min="1538" max="1541" width="31.83203125" customWidth="1"/>
    <col min="1542" max="1542" width="21.33203125" customWidth="1"/>
    <col min="1543" max="1543" width="37.5" customWidth="1"/>
    <col min="1544" max="1544" width="43" customWidth="1"/>
    <col min="1545" max="1545" width="22.5" customWidth="1"/>
    <col min="1546" max="1546" width="39.5" customWidth="1"/>
    <col min="1547" max="1547" width="38.33203125" customWidth="1"/>
    <col min="1548" max="1548" width="26.5" customWidth="1"/>
    <col min="1793" max="1793" width="11.1640625" customWidth="1"/>
    <col min="1794" max="1797" width="31.83203125" customWidth="1"/>
    <col min="1798" max="1798" width="21.33203125" customWidth="1"/>
    <col min="1799" max="1799" width="37.5" customWidth="1"/>
    <col min="1800" max="1800" width="43" customWidth="1"/>
    <col min="1801" max="1801" width="22.5" customWidth="1"/>
    <col min="1802" max="1802" width="39.5" customWidth="1"/>
    <col min="1803" max="1803" width="38.33203125" customWidth="1"/>
    <col min="1804" max="1804" width="26.5" customWidth="1"/>
    <col min="2049" max="2049" width="11.1640625" customWidth="1"/>
    <col min="2050" max="2053" width="31.83203125" customWidth="1"/>
    <col min="2054" max="2054" width="21.33203125" customWidth="1"/>
    <col min="2055" max="2055" width="37.5" customWidth="1"/>
    <col min="2056" max="2056" width="43" customWidth="1"/>
    <col min="2057" max="2057" width="22.5" customWidth="1"/>
    <col min="2058" max="2058" width="39.5" customWidth="1"/>
    <col min="2059" max="2059" width="38.33203125" customWidth="1"/>
    <col min="2060" max="2060" width="26.5" customWidth="1"/>
    <col min="2305" max="2305" width="11.1640625" customWidth="1"/>
    <col min="2306" max="2309" width="31.83203125" customWidth="1"/>
    <col min="2310" max="2310" width="21.33203125" customWidth="1"/>
    <col min="2311" max="2311" width="37.5" customWidth="1"/>
    <col min="2312" max="2312" width="43" customWidth="1"/>
    <col min="2313" max="2313" width="22.5" customWidth="1"/>
    <col min="2314" max="2314" width="39.5" customWidth="1"/>
    <col min="2315" max="2315" width="38.33203125" customWidth="1"/>
    <col min="2316" max="2316" width="26.5" customWidth="1"/>
    <col min="2561" max="2561" width="11.1640625" customWidth="1"/>
    <col min="2562" max="2565" width="31.83203125" customWidth="1"/>
    <col min="2566" max="2566" width="21.33203125" customWidth="1"/>
    <col min="2567" max="2567" width="37.5" customWidth="1"/>
    <col min="2568" max="2568" width="43" customWidth="1"/>
    <col min="2569" max="2569" width="22.5" customWidth="1"/>
    <col min="2570" max="2570" width="39.5" customWidth="1"/>
    <col min="2571" max="2571" width="38.33203125" customWidth="1"/>
    <col min="2572" max="2572" width="26.5" customWidth="1"/>
    <col min="2817" max="2817" width="11.1640625" customWidth="1"/>
    <col min="2818" max="2821" width="31.83203125" customWidth="1"/>
    <col min="2822" max="2822" width="21.33203125" customWidth="1"/>
    <col min="2823" max="2823" width="37.5" customWidth="1"/>
    <col min="2824" max="2824" width="43" customWidth="1"/>
    <col min="2825" max="2825" width="22.5" customWidth="1"/>
    <col min="2826" max="2826" width="39.5" customWidth="1"/>
    <col min="2827" max="2827" width="38.33203125" customWidth="1"/>
    <col min="2828" max="2828" width="26.5" customWidth="1"/>
    <col min="3073" max="3073" width="11.1640625" customWidth="1"/>
    <col min="3074" max="3077" width="31.83203125" customWidth="1"/>
    <col min="3078" max="3078" width="21.33203125" customWidth="1"/>
    <col min="3079" max="3079" width="37.5" customWidth="1"/>
    <col min="3080" max="3080" width="43" customWidth="1"/>
    <col min="3081" max="3081" width="22.5" customWidth="1"/>
    <col min="3082" max="3082" width="39.5" customWidth="1"/>
    <col min="3083" max="3083" width="38.33203125" customWidth="1"/>
    <col min="3084" max="3084" width="26.5" customWidth="1"/>
    <col min="3329" max="3329" width="11.1640625" customWidth="1"/>
    <col min="3330" max="3333" width="31.83203125" customWidth="1"/>
    <col min="3334" max="3334" width="21.33203125" customWidth="1"/>
    <col min="3335" max="3335" width="37.5" customWidth="1"/>
    <col min="3336" max="3336" width="43" customWidth="1"/>
    <col min="3337" max="3337" width="22.5" customWidth="1"/>
    <col min="3338" max="3338" width="39.5" customWidth="1"/>
    <col min="3339" max="3339" width="38.33203125" customWidth="1"/>
    <col min="3340" max="3340" width="26.5" customWidth="1"/>
    <col min="3585" max="3585" width="11.1640625" customWidth="1"/>
    <col min="3586" max="3589" width="31.83203125" customWidth="1"/>
    <col min="3590" max="3590" width="21.33203125" customWidth="1"/>
    <col min="3591" max="3591" width="37.5" customWidth="1"/>
    <col min="3592" max="3592" width="43" customWidth="1"/>
    <col min="3593" max="3593" width="22.5" customWidth="1"/>
    <col min="3594" max="3594" width="39.5" customWidth="1"/>
    <col min="3595" max="3595" width="38.33203125" customWidth="1"/>
    <col min="3596" max="3596" width="26.5" customWidth="1"/>
    <col min="3841" max="3841" width="11.1640625" customWidth="1"/>
    <col min="3842" max="3845" width="31.83203125" customWidth="1"/>
    <col min="3846" max="3846" width="21.33203125" customWidth="1"/>
    <col min="3847" max="3847" width="37.5" customWidth="1"/>
    <col min="3848" max="3848" width="43" customWidth="1"/>
    <col min="3849" max="3849" width="22.5" customWidth="1"/>
    <col min="3850" max="3850" width="39.5" customWidth="1"/>
    <col min="3851" max="3851" width="38.33203125" customWidth="1"/>
    <col min="3852" max="3852" width="26.5" customWidth="1"/>
    <col min="4097" max="4097" width="11.1640625" customWidth="1"/>
    <col min="4098" max="4101" width="31.83203125" customWidth="1"/>
    <col min="4102" max="4102" width="21.33203125" customWidth="1"/>
    <col min="4103" max="4103" width="37.5" customWidth="1"/>
    <col min="4104" max="4104" width="43" customWidth="1"/>
    <col min="4105" max="4105" width="22.5" customWidth="1"/>
    <col min="4106" max="4106" width="39.5" customWidth="1"/>
    <col min="4107" max="4107" width="38.33203125" customWidth="1"/>
    <col min="4108" max="4108" width="26.5" customWidth="1"/>
    <col min="4353" max="4353" width="11.1640625" customWidth="1"/>
    <col min="4354" max="4357" width="31.83203125" customWidth="1"/>
    <col min="4358" max="4358" width="21.33203125" customWidth="1"/>
    <col min="4359" max="4359" width="37.5" customWidth="1"/>
    <col min="4360" max="4360" width="43" customWidth="1"/>
    <col min="4361" max="4361" width="22.5" customWidth="1"/>
    <col min="4362" max="4362" width="39.5" customWidth="1"/>
    <col min="4363" max="4363" width="38.33203125" customWidth="1"/>
    <col min="4364" max="4364" width="26.5" customWidth="1"/>
    <col min="4609" max="4609" width="11.1640625" customWidth="1"/>
    <col min="4610" max="4613" width="31.83203125" customWidth="1"/>
    <col min="4614" max="4614" width="21.33203125" customWidth="1"/>
    <col min="4615" max="4615" width="37.5" customWidth="1"/>
    <col min="4616" max="4616" width="43" customWidth="1"/>
    <col min="4617" max="4617" width="22.5" customWidth="1"/>
    <col min="4618" max="4618" width="39.5" customWidth="1"/>
    <col min="4619" max="4619" width="38.33203125" customWidth="1"/>
    <col min="4620" max="4620" width="26.5" customWidth="1"/>
    <col min="4865" max="4865" width="11.1640625" customWidth="1"/>
    <col min="4866" max="4869" width="31.83203125" customWidth="1"/>
    <col min="4870" max="4870" width="21.33203125" customWidth="1"/>
    <col min="4871" max="4871" width="37.5" customWidth="1"/>
    <col min="4872" max="4872" width="43" customWidth="1"/>
    <col min="4873" max="4873" width="22.5" customWidth="1"/>
    <col min="4874" max="4874" width="39.5" customWidth="1"/>
    <col min="4875" max="4875" width="38.33203125" customWidth="1"/>
    <col min="4876" max="4876" width="26.5" customWidth="1"/>
    <col min="5121" max="5121" width="11.1640625" customWidth="1"/>
    <col min="5122" max="5125" width="31.83203125" customWidth="1"/>
    <col min="5126" max="5126" width="21.33203125" customWidth="1"/>
    <col min="5127" max="5127" width="37.5" customWidth="1"/>
    <col min="5128" max="5128" width="43" customWidth="1"/>
    <col min="5129" max="5129" width="22.5" customWidth="1"/>
    <col min="5130" max="5130" width="39.5" customWidth="1"/>
    <col min="5131" max="5131" width="38.33203125" customWidth="1"/>
    <col min="5132" max="5132" width="26.5" customWidth="1"/>
    <col min="5377" max="5377" width="11.1640625" customWidth="1"/>
    <col min="5378" max="5381" width="31.83203125" customWidth="1"/>
    <col min="5382" max="5382" width="21.33203125" customWidth="1"/>
    <col min="5383" max="5383" width="37.5" customWidth="1"/>
    <col min="5384" max="5384" width="43" customWidth="1"/>
    <col min="5385" max="5385" width="22.5" customWidth="1"/>
    <col min="5386" max="5386" width="39.5" customWidth="1"/>
    <col min="5387" max="5387" width="38.33203125" customWidth="1"/>
    <col min="5388" max="5388" width="26.5" customWidth="1"/>
    <col min="5633" max="5633" width="11.1640625" customWidth="1"/>
    <col min="5634" max="5637" width="31.83203125" customWidth="1"/>
    <col min="5638" max="5638" width="21.33203125" customWidth="1"/>
    <col min="5639" max="5639" width="37.5" customWidth="1"/>
    <col min="5640" max="5640" width="43" customWidth="1"/>
    <col min="5641" max="5641" width="22.5" customWidth="1"/>
    <col min="5642" max="5642" width="39.5" customWidth="1"/>
    <col min="5643" max="5643" width="38.33203125" customWidth="1"/>
    <col min="5644" max="5644" width="26.5" customWidth="1"/>
    <col min="5889" max="5889" width="11.1640625" customWidth="1"/>
    <col min="5890" max="5893" width="31.83203125" customWidth="1"/>
    <col min="5894" max="5894" width="21.33203125" customWidth="1"/>
    <col min="5895" max="5895" width="37.5" customWidth="1"/>
    <col min="5896" max="5896" width="43" customWidth="1"/>
    <col min="5897" max="5897" width="22.5" customWidth="1"/>
    <col min="5898" max="5898" width="39.5" customWidth="1"/>
    <col min="5899" max="5899" width="38.33203125" customWidth="1"/>
    <col min="5900" max="5900" width="26.5" customWidth="1"/>
    <col min="6145" max="6145" width="11.1640625" customWidth="1"/>
    <col min="6146" max="6149" width="31.83203125" customWidth="1"/>
    <col min="6150" max="6150" width="21.33203125" customWidth="1"/>
    <col min="6151" max="6151" width="37.5" customWidth="1"/>
    <col min="6152" max="6152" width="43" customWidth="1"/>
    <col min="6153" max="6153" width="22.5" customWidth="1"/>
    <col min="6154" max="6154" width="39.5" customWidth="1"/>
    <col min="6155" max="6155" width="38.33203125" customWidth="1"/>
    <col min="6156" max="6156" width="26.5" customWidth="1"/>
    <col min="6401" max="6401" width="11.1640625" customWidth="1"/>
    <col min="6402" max="6405" width="31.83203125" customWidth="1"/>
    <col min="6406" max="6406" width="21.33203125" customWidth="1"/>
    <col min="6407" max="6407" width="37.5" customWidth="1"/>
    <col min="6408" max="6408" width="43" customWidth="1"/>
    <col min="6409" max="6409" width="22.5" customWidth="1"/>
    <col min="6410" max="6410" width="39.5" customWidth="1"/>
    <col min="6411" max="6411" width="38.33203125" customWidth="1"/>
    <col min="6412" max="6412" width="26.5" customWidth="1"/>
    <col min="6657" max="6657" width="11.1640625" customWidth="1"/>
    <col min="6658" max="6661" width="31.83203125" customWidth="1"/>
    <col min="6662" max="6662" width="21.33203125" customWidth="1"/>
    <col min="6663" max="6663" width="37.5" customWidth="1"/>
    <col min="6664" max="6664" width="43" customWidth="1"/>
    <col min="6665" max="6665" width="22.5" customWidth="1"/>
    <col min="6666" max="6666" width="39.5" customWidth="1"/>
    <col min="6667" max="6667" width="38.33203125" customWidth="1"/>
    <col min="6668" max="6668" width="26.5" customWidth="1"/>
    <col min="6913" max="6913" width="11.1640625" customWidth="1"/>
    <col min="6914" max="6917" width="31.83203125" customWidth="1"/>
    <col min="6918" max="6918" width="21.33203125" customWidth="1"/>
    <col min="6919" max="6919" width="37.5" customWidth="1"/>
    <col min="6920" max="6920" width="43" customWidth="1"/>
    <col min="6921" max="6921" width="22.5" customWidth="1"/>
    <col min="6922" max="6922" width="39.5" customWidth="1"/>
    <col min="6923" max="6923" width="38.33203125" customWidth="1"/>
    <col min="6924" max="6924" width="26.5" customWidth="1"/>
    <col min="7169" max="7169" width="11.1640625" customWidth="1"/>
    <col min="7170" max="7173" width="31.83203125" customWidth="1"/>
    <col min="7174" max="7174" width="21.33203125" customWidth="1"/>
    <col min="7175" max="7175" width="37.5" customWidth="1"/>
    <col min="7176" max="7176" width="43" customWidth="1"/>
    <col min="7177" max="7177" width="22.5" customWidth="1"/>
    <col min="7178" max="7178" width="39.5" customWidth="1"/>
    <col min="7179" max="7179" width="38.33203125" customWidth="1"/>
    <col min="7180" max="7180" width="26.5" customWidth="1"/>
    <col min="7425" max="7425" width="11.1640625" customWidth="1"/>
    <col min="7426" max="7429" width="31.83203125" customWidth="1"/>
    <col min="7430" max="7430" width="21.33203125" customWidth="1"/>
    <col min="7431" max="7431" width="37.5" customWidth="1"/>
    <col min="7432" max="7432" width="43" customWidth="1"/>
    <col min="7433" max="7433" width="22.5" customWidth="1"/>
    <col min="7434" max="7434" width="39.5" customWidth="1"/>
    <col min="7435" max="7435" width="38.33203125" customWidth="1"/>
    <col min="7436" max="7436" width="26.5" customWidth="1"/>
    <col min="7681" max="7681" width="11.1640625" customWidth="1"/>
    <col min="7682" max="7685" width="31.83203125" customWidth="1"/>
    <col min="7686" max="7686" width="21.33203125" customWidth="1"/>
    <col min="7687" max="7687" width="37.5" customWidth="1"/>
    <col min="7688" max="7688" width="43" customWidth="1"/>
    <col min="7689" max="7689" width="22.5" customWidth="1"/>
    <col min="7690" max="7690" width="39.5" customWidth="1"/>
    <col min="7691" max="7691" width="38.33203125" customWidth="1"/>
    <col min="7692" max="7692" width="26.5" customWidth="1"/>
    <col min="7937" max="7937" width="11.1640625" customWidth="1"/>
    <col min="7938" max="7941" width="31.83203125" customWidth="1"/>
    <col min="7942" max="7942" width="21.33203125" customWidth="1"/>
    <col min="7943" max="7943" width="37.5" customWidth="1"/>
    <col min="7944" max="7944" width="43" customWidth="1"/>
    <col min="7945" max="7945" width="22.5" customWidth="1"/>
    <col min="7946" max="7946" width="39.5" customWidth="1"/>
    <col min="7947" max="7947" width="38.33203125" customWidth="1"/>
    <col min="7948" max="7948" width="26.5" customWidth="1"/>
    <col min="8193" max="8193" width="11.1640625" customWidth="1"/>
    <col min="8194" max="8197" width="31.83203125" customWidth="1"/>
    <col min="8198" max="8198" width="21.33203125" customWidth="1"/>
    <col min="8199" max="8199" width="37.5" customWidth="1"/>
    <col min="8200" max="8200" width="43" customWidth="1"/>
    <col min="8201" max="8201" width="22.5" customWidth="1"/>
    <col min="8202" max="8202" width="39.5" customWidth="1"/>
    <col min="8203" max="8203" width="38.33203125" customWidth="1"/>
    <col min="8204" max="8204" width="26.5" customWidth="1"/>
    <col min="8449" max="8449" width="11.1640625" customWidth="1"/>
    <col min="8450" max="8453" width="31.83203125" customWidth="1"/>
    <col min="8454" max="8454" width="21.33203125" customWidth="1"/>
    <col min="8455" max="8455" width="37.5" customWidth="1"/>
    <col min="8456" max="8456" width="43" customWidth="1"/>
    <col min="8457" max="8457" width="22.5" customWidth="1"/>
    <col min="8458" max="8458" width="39.5" customWidth="1"/>
    <col min="8459" max="8459" width="38.33203125" customWidth="1"/>
    <col min="8460" max="8460" width="26.5" customWidth="1"/>
    <col min="8705" max="8705" width="11.1640625" customWidth="1"/>
    <col min="8706" max="8709" width="31.83203125" customWidth="1"/>
    <col min="8710" max="8710" width="21.33203125" customWidth="1"/>
    <col min="8711" max="8711" width="37.5" customWidth="1"/>
    <col min="8712" max="8712" width="43" customWidth="1"/>
    <col min="8713" max="8713" width="22.5" customWidth="1"/>
    <col min="8714" max="8714" width="39.5" customWidth="1"/>
    <col min="8715" max="8715" width="38.33203125" customWidth="1"/>
    <col min="8716" max="8716" width="26.5" customWidth="1"/>
    <col min="8961" max="8961" width="11.1640625" customWidth="1"/>
    <col min="8962" max="8965" width="31.83203125" customWidth="1"/>
    <col min="8966" max="8966" width="21.33203125" customWidth="1"/>
    <col min="8967" max="8967" width="37.5" customWidth="1"/>
    <col min="8968" max="8968" width="43" customWidth="1"/>
    <col min="8969" max="8969" width="22.5" customWidth="1"/>
    <col min="8970" max="8970" width="39.5" customWidth="1"/>
    <col min="8971" max="8971" width="38.33203125" customWidth="1"/>
    <col min="8972" max="8972" width="26.5" customWidth="1"/>
    <col min="9217" max="9217" width="11.1640625" customWidth="1"/>
    <col min="9218" max="9221" width="31.83203125" customWidth="1"/>
    <col min="9222" max="9222" width="21.33203125" customWidth="1"/>
    <col min="9223" max="9223" width="37.5" customWidth="1"/>
    <col min="9224" max="9224" width="43" customWidth="1"/>
    <col min="9225" max="9225" width="22.5" customWidth="1"/>
    <col min="9226" max="9226" width="39.5" customWidth="1"/>
    <col min="9227" max="9227" width="38.33203125" customWidth="1"/>
    <col min="9228" max="9228" width="26.5" customWidth="1"/>
    <col min="9473" max="9473" width="11.1640625" customWidth="1"/>
    <col min="9474" max="9477" width="31.83203125" customWidth="1"/>
    <col min="9478" max="9478" width="21.33203125" customWidth="1"/>
    <col min="9479" max="9479" width="37.5" customWidth="1"/>
    <col min="9480" max="9480" width="43" customWidth="1"/>
    <col min="9481" max="9481" width="22.5" customWidth="1"/>
    <col min="9482" max="9482" width="39.5" customWidth="1"/>
    <col min="9483" max="9483" width="38.33203125" customWidth="1"/>
    <col min="9484" max="9484" width="26.5" customWidth="1"/>
    <col min="9729" max="9729" width="11.1640625" customWidth="1"/>
    <col min="9730" max="9733" width="31.83203125" customWidth="1"/>
    <col min="9734" max="9734" width="21.33203125" customWidth="1"/>
    <col min="9735" max="9735" width="37.5" customWidth="1"/>
    <col min="9736" max="9736" width="43" customWidth="1"/>
    <col min="9737" max="9737" width="22.5" customWidth="1"/>
    <col min="9738" max="9738" width="39.5" customWidth="1"/>
    <col min="9739" max="9739" width="38.33203125" customWidth="1"/>
    <col min="9740" max="9740" width="26.5" customWidth="1"/>
    <col min="9985" max="9985" width="11.1640625" customWidth="1"/>
    <col min="9986" max="9989" width="31.83203125" customWidth="1"/>
    <col min="9990" max="9990" width="21.33203125" customWidth="1"/>
    <col min="9991" max="9991" width="37.5" customWidth="1"/>
    <col min="9992" max="9992" width="43" customWidth="1"/>
    <col min="9993" max="9993" width="22.5" customWidth="1"/>
    <col min="9994" max="9994" width="39.5" customWidth="1"/>
    <col min="9995" max="9995" width="38.33203125" customWidth="1"/>
    <col min="9996" max="9996" width="26.5" customWidth="1"/>
    <col min="10241" max="10241" width="11.1640625" customWidth="1"/>
    <col min="10242" max="10245" width="31.83203125" customWidth="1"/>
    <col min="10246" max="10246" width="21.33203125" customWidth="1"/>
    <col min="10247" max="10247" width="37.5" customWidth="1"/>
    <col min="10248" max="10248" width="43" customWidth="1"/>
    <col min="10249" max="10249" width="22.5" customWidth="1"/>
    <col min="10250" max="10250" width="39.5" customWidth="1"/>
    <col min="10251" max="10251" width="38.33203125" customWidth="1"/>
    <col min="10252" max="10252" width="26.5" customWidth="1"/>
    <col min="10497" max="10497" width="11.1640625" customWidth="1"/>
    <col min="10498" max="10501" width="31.83203125" customWidth="1"/>
    <col min="10502" max="10502" width="21.33203125" customWidth="1"/>
    <col min="10503" max="10503" width="37.5" customWidth="1"/>
    <col min="10504" max="10504" width="43" customWidth="1"/>
    <col min="10505" max="10505" width="22.5" customWidth="1"/>
    <col min="10506" max="10506" width="39.5" customWidth="1"/>
    <col min="10507" max="10507" width="38.33203125" customWidth="1"/>
    <col min="10508" max="10508" width="26.5" customWidth="1"/>
    <col min="10753" max="10753" width="11.1640625" customWidth="1"/>
    <col min="10754" max="10757" width="31.83203125" customWidth="1"/>
    <col min="10758" max="10758" width="21.33203125" customWidth="1"/>
    <col min="10759" max="10759" width="37.5" customWidth="1"/>
    <col min="10760" max="10760" width="43" customWidth="1"/>
    <col min="10761" max="10761" width="22.5" customWidth="1"/>
    <col min="10762" max="10762" width="39.5" customWidth="1"/>
    <col min="10763" max="10763" width="38.33203125" customWidth="1"/>
    <col min="10764" max="10764" width="26.5" customWidth="1"/>
    <col min="11009" max="11009" width="11.1640625" customWidth="1"/>
    <col min="11010" max="11013" width="31.83203125" customWidth="1"/>
    <col min="11014" max="11014" width="21.33203125" customWidth="1"/>
    <col min="11015" max="11015" width="37.5" customWidth="1"/>
    <col min="11016" max="11016" width="43" customWidth="1"/>
    <col min="11017" max="11017" width="22.5" customWidth="1"/>
    <col min="11018" max="11018" width="39.5" customWidth="1"/>
    <col min="11019" max="11019" width="38.33203125" customWidth="1"/>
    <col min="11020" max="11020" width="26.5" customWidth="1"/>
    <col min="11265" max="11265" width="11.1640625" customWidth="1"/>
    <col min="11266" max="11269" width="31.83203125" customWidth="1"/>
    <col min="11270" max="11270" width="21.33203125" customWidth="1"/>
    <col min="11271" max="11271" width="37.5" customWidth="1"/>
    <col min="11272" max="11272" width="43" customWidth="1"/>
    <col min="11273" max="11273" width="22.5" customWidth="1"/>
    <col min="11274" max="11274" width="39.5" customWidth="1"/>
    <col min="11275" max="11275" width="38.33203125" customWidth="1"/>
    <col min="11276" max="11276" width="26.5" customWidth="1"/>
    <col min="11521" max="11521" width="11.1640625" customWidth="1"/>
    <col min="11522" max="11525" width="31.83203125" customWidth="1"/>
    <col min="11526" max="11526" width="21.33203125" customWidth="1"/>
    <col min="11527" max="11527" width="37.5" customWidth="1"/>
    <col min="11528" max="11528" width="43" customWidth="1"/>
    <col min="11529" max="11529" width="22.5" customWidth="1"/>
    <col min="11530" max="11530" width="39.5" customWidth="1"/>
    <col min="11531" max="11531" width="38.33203125" customWidth="1"/>
    <col min="11532" max="11532" width="26.5" customWidth="1"/>
    <col min="11777" max="11777" width="11.1640625" customWidth="1"/>
    <col min="11778" max="11781" width="31.83203125" customWidth="1"/>
    <col min="11782" max="11782" width="21.33203125" customWidth="1"/>
    <col min="11783" max="11783" width="37.5" customWidth="1"/>
    <col min="11784" max="11784" width="43" customWidth="1"/>
    <col min="11785" max="11785" width="22.5" customWidth="1"/>
    <col min="11786" max="11786" width="39.5" customWidth="1"/>
    <col min="11787" max="11787" width="38.33203125" customWidth="1"/>
    <col min="11788" max="11788" width="26.5" customWidth="1"/>
    <col min="12033" max="12033" width="11.1640625" customWidth="1"/>
    <col min="12034" max="12037" width="31.83203125" customWidth="1"/>
    <col min="12038" max="12038" width="21.33203125" customWidth="1"/>
    <col min="12039" max="12039" width="37.5" customWidth="1"/>
    <col min="12040" max="12040" width="43" customWidth="1"/>
    <col min="12041" max="12041" width="22.5" customWidth="1"/>
    <col min="12042" max="12042" width="39.5" customWidth="1"/>
    <col min="12043" max="12043" width="38.33203125" customWidth="1"/>
    <col min="12044" max="12044" width="26.5" customWidth="1"/>
    <col min="12289" max="12289" width="11.1640625" customWidth="1"/>
    <col min="12290" max="12293" width="31.83203125" customWidth="1"/>
    <col min="12294" max="12294" width="21.33203125" customWidth="1"/>
    <col min="12295" max="12295" width="37.5" customWidth="1"/>
    <col min="12296" max="12296" width="43" customWidth="1"/>
    <col min="12297" max="12297" width="22.5" customWidth="1"/>
    <col min="12298" max="12298" width="39.5" customWidth="1"/>
    <col min="12299" max="12299" width="38.33203125" customWidth="1"/>
    <col min="12300" max="12300" width="26.5" customWidth="1"/>
    <col min="12545" max="12545" width="11.1640625" customWidth="1"/>
    <col min="12546" max="12549" width="31.83203125" customWidth="1"/>
    <col min="12550" max="12550" width="21.33203125" customWidth="1"/>
    <col min="12551" max="12551" width="37.5" customWidth="1"/>
    <col min="12552" max="12552" width="43" customWidth="1"/>
    <col min="12553" max="12553" width="22.5" customWidth="1"/>
    <col min="12554" max="12554" width="39.5" customWidth="1"/>
    <col min="12555" max="12555" width="38.33203125" customWidth="1"/>
    <col min="12556" max="12556" width="26.5" customWidth="1"/>
    <col min="12801" max="12801" width="11.1640625" customWidth="1"/>
    <col min="12802" max="12805" width="31.83203125" customWidth="1"/>
    <col min="12806" max="12806" width="21.33203125" customWidth="1"/>
    <col min="12807" max="12807" width="37.5" customWidth="1"/>
    <col min="12808" max="12808" width="43" customWidth="1"/>
    <col min="12809" max="12809" width="22.5" customWidth="1"/>
    <col min="12810" max="12810" width="39.5" customWidth="1"/>
    <col min="12811" max="12811" width="38.33203125" customWidth="1"/>
    <col min="12812" max="12812" width="26.5" customWidth="1"/>
    <col min="13057" max="13057" width="11.1640625" customWidth="1"/>
    <col min="13058" max="13061" width="31.83203125" customWidth="1"/>
    <col min="13062" max="13062" width="21.33203125" customWidth="1"/>
    <col min="13063" max="13063" width="37.5" customWidth="1"/>
    <col min="13064" max="13064" width="43" customWidth="1"/>
    <col min="13065" max="13065" width="22.5" customWidth="1"/>
    <col min="13066" max="13066" width="39.5" customWidth="1"/>
    <col min="13067" max="13067" width="38.33203125" customWidth="1"/>
    <col min="13068" max="13068" width="26.5" customWidth="1"/>
    <col min="13313" max="13313" width="11.1640625" customWidth="1"/>
    <col min="13314" max="13317" width="31.83203125" customWidth="1"/>
    <col min="13318" max="13318" width="21.33203125" customWidth="1"/>
    <col min="13319" max="13319" width="37.5" customWidth="1"/>
    <col min="13320" max="13320" width="43" customWidth="1"/>
    <col min="13321" max="13321" width="22.5" customWidth="1"/>
    <col min="13322" max="13322" width="39.5" customWidth="1"/>
    <col min="13323" max="13323" width="38.33203125" customWidth="1"/>
    <col min="13324" max="13324" width="26.5" customWidth="1"/>
    <col min="13569" max="13569" width="11.1640625" customWidth="1"/>
    <col min="13570" max="13573" width="31.83203125" customWidth="1"/>
    <col min="13574" max="13574" width="21.33203125" customWidth="1"/>
    <col min="13575" max="13575" width="37.5" customWidth="1"/>
    <col min="13576" max="13576" width="43" customWidth="1"/>
    <col min="13577" max="13577" width="22.5" customWidth="1"/>
    <col min="13578" max="13578" width="39.5" customWidth="1"/>
    <col min="13579" max="13579" width="38.33203125" customWidth="1"/>
    <col min="13580" max="13580" width="26.5" customWidth="1"/>
    <col min="13825" max="13825" width="11.1640625" customWidth="1"/>
    <col min="13826" max="13829" width="31.83203125" customWidth="1"/>
    <col min="13830" max="13830" width="21.33203125" customWidth="1"/>
    <col min="13831" max="13831" width="37.5" customWidth="1"/>
    <col min="13832" max="13832" width="43" customWidth="1"/>
    <col min="13833" max="13833" width="22.5" customWidth="1"/>
    <col min="13834" max="13834" width="39.5" customWidth="1"/>
    <col min="13835" max="13835" width="38.33203125" customWidth="1"/>
    <col min="13836" max="13836" width="26.5" customWidth="1"/>
    <col min="14081" max="14081" width="11.1640625" customWidth="1"/>
    <col min="14082" max="14085" width="31.83203125" customWidth="1"/>
    <col min="14086" max="14086" width="21.33203125" customWidth="1"/>
    <col min="14087" max="14087" width="37.5" customWidth="1"/>
    <col min="14088" max="14088" width="43" customWidth="1"/>
    <col min="14089" max="14089" width="22.5" customWidth="1"/>
    <col min="14090" max="14090" width="39.5" customWidth="1"/>
    <col min="14091" max="14091" width="38.33203125" customWidth="1"/>
    <col min="14092" max="14092" width="26.5" customWidth="1"/>
    <col min="14337" max="14337" width="11.1640625" customWidth="1"/>
    <col min="14338" max="14341" width="31.83203125" customWidth="1"/>
    <col min="14342" max="14342" width="21.33203125" customWidth="1"/>
    <col min="14343" max="14343" width="37.5" customWidth="1"/>
    <col min="14344" max="14344" width="43" customWidth="1"/>
    <col min="14345" max="14345" width="22.5" customWidth="1"/>
    <col min="14346" max="14346" width="39.5" customWidth="1"/>
    <col min="14347" max="14347" width="38.33203125" customWidth="1"/>
    <col min="14348" max="14348" width="26.5" customWidth="1"/>
    <col min="14593" max="14593" width="11.1640625" customWidth="1"/>
    <col min="14594" max="14597" width="31.83203125" customWidth="1"/>
    <col min="14598" max="14598" width="21.33203125" customWidth="1"/>
    <col min="14599" max="14599" width="37.5" customWidth="1"/>
    <col min="14600" max="14600" width="43" customWidth="1"/>
    <col min="14601" max="14601" width="22.5" customWidth="1"/>
    <col min="14602" max="14602" width="39.5" customWidth="1"/>
    <col min="14603" max="14603" width="38.33203125" customWidth="1"/>
    <col min="14604" max="14604" width="26.5" customWidth="1"/>
    <col min="14849" max="14849" width="11.1640625" customWidth="1"/>
    <col min="14850" max="14853" width="31.83203125" customWidth="1"/>
    <col min="14854" max="14854" width="21.33203125" customWidth="1"/>
    <col min="14855" max="14855" width="37.5" customWidth="1"/>
    <col min="14856" max="14856" width="43" customWidth="1"/>
    <col min="14857" max="14857" width="22.5" customWidth="1"/>
    <col min="14858" max="14858" width="39.5" customWidth="1"/>
    <col min="14859" max="14859" width="38.33203125" customWidth="1"/>
    <col min="14860" max="14860" width="26.5" customWidth="1"/>
    <col min="15105" max="15105" width="11.1640625" customWidth="1"/>
    <col min="15106" max="15109" width="31.83203125" customWidth="1"/>
    <col min="15110" max="15110" width="21.33203125" customWidth="1"/>
    <col min="15111" max="15111" width="37.5" customWidth="1"/>
    <col min="15112" max="15112" width="43" customWidth="1"/>
    <col min="15113" max="15113" width="22.5" customWidth="1"/>
    <col min="15114" max="15114" width="39.5" customWidth="1"/>
    <col min="15115" max="15115" width="38.33203125" customWidth="1"/>
    <col min="15116" max="15116" width="26.5" customWidth="1"/>
    <col min="15361" max="15361" width="11.1640625" customWidth="1"/>
    <col min="15362" max="15365" width="31.83203125" customWidth="1"/>
    <col min="15366" max="15366" width="21.33203125" customWidth="1"/>
    <col min="15367" max="15367" width="37.5" customWidth="1"/>
    <col min="15368" max="15368" width="43" customWidth="1"/>
    <col min="15369" max="15369" width="22.5" customWidth="1"/>
    <col min="15370" max="15370" width="39.5" customWidth="1"/>
    <col min="15371" max="15371" width="38.33203125" customWidth="1"/>
    <col min="15372" max="15372" width="26.5" customWidth="1"/>
    <col min="15617" max="15617" width="11.1640625" customWidth="1"/>
    <col min="15618" max="15621" width="31.83203125" customWidth="1"/>
    <col min="15622" max="15622" width="21.33203125" customWidth="1"/>
    <col min="15623" max="15623" width="37.5" customWidth="1"/>
    <col min="15624" max="15624" width="43" customWidth="1"/>
    <col min="15625" max="15625" width="22.5" customWidth="1"/>
    <col min="15626" max="15626" width="39.5" customWidth="1"/>
    <col min="15627" max="15627" width="38.33203125" customWidth="1"/>
    <col min="15628" max="15628" width="26.5" customWidth="1"/>
    <col min="15873" max="15873" width="11.1640625" customWidth="1"/>
    <col min="15874" max="15877" width="31.83203125" customWidth="1"/>
    <col min="15878" max="15878" width="21.33203125" customWidth="1"/>
    <col min="15879" max="15879" width="37.5" customWidth="1"/>
    <col min="15880" max="15880" width="43" customWidth="1"/>
    <col min="15881" max="15881" width="22.5" customWidth="1"/>
    <col min="15882" max="15882" width="39.5" customWidth="1"/>
    <col min="15883" max="15883" width="38.33203125" customWidth="1"/>
    <col min="15884" max="15884" width="26.5" customWidth="1"/>
    <col min="16129" max="16129" width="11.1640625" customWidth="1"/>
    <col min="16130" max="16133" width="31.83203125" customWidth="1"/>
    <col min="16134" max="16134" width="21.33203125" customWidth="1"/>
    <col min="16135" max="16135" width="37.5" customWidth="1"/>
    <col min="16136" max="16136" width="43" customWidth="1"/>
    <col min="16137" max="16137" width="22.5" customWidth="1"/>
    <col min="16138" max="16138" width="39.5" customWidth="1"/>
    <col min="16139" max="16139" width="38.33203125" customWidth="1"/>
    <col min="16140" max="16140" width="26.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2" t="s">
        <v>12</v>
      </c>
      <c r="B2" s="2" t="s">
        <v>13</v>
      </c>
      <c r="C2" s="2" t="s">
        <v>14</v>
      </c>
      <c r="D2" s="2"/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 t="s">
        <v>21</v>
      </c>
    </row>
    <row r="3" spans="1:12" ht="14.25" customHeight="1" x14ac:dyDescent="0.2">
      <c r="A3" s="2" t="s">
        <v>12</v>
      </c>
      <c r="B3" s="2" t="s">
        <v>13</v>
      </c>
      <c r="C3" s="2" t="s">
        <v>14</v>
      </c>
      <c r="D3" s="2"/>
      <c r="E3" s="2"/>
      <c r="F3" s="2" t="s">
        <v>15</v>
      </c>
      <c r="G3" s="2" t="s">
        <v>16</v>
      </c>
      <c r="H3" s="2" t="s">
        <v>22</v>
      </c>
      <c r="I3" s="2" t="s">
        <v>18</v>
      </c>
      <c r="J3" s="2" t="s">
        <v>23</v>
      </c>
      <c r="K3" s="2" t="s">
        <v>24</v>
      </c>
      <c r="L3" s="3" t="s">
        <v>21</v>
      </c>
    </row>
    <row r="4" spans="1:12" ht="25.75" customHeight="1" x14ac:dyDescent="0.2">
      <c r="A4" s="2" t="s">
        <v>12</v>
      </c>
      <c r="B4" s="2" t="s">
        <v>13</v>
      </c>
      <c r="C4" s="2" t="s">
        <v>14</v>
      </c>
      <c r="D4" s="2"/>
      <c r="E4" s="2"/>
      <c r="F4" s="2" t="s">
        <v>15</v>
      </c>
      <c r="G4" s="2" t="s">
        <v>16</v>
      </c>
      <c r="H4" s="2" t="s">
        <v>25</v>
      </c>
      <c r="I4" s="2" t="s">
        <v>18</v>
      </c>
      <c r="J4" s="2" t="s">
        <v>23</v>
      </c>
      <c r="K4" s="2" t="s">
        <v>26</v>
      </c>
      <c r="L4" s="3" t="s">
        <v>21</v>
      </c>
    </row>
    <row r="5" spans="1:12" ht="14.25" customHeight="1" x14ac:dyDescent="0.2">
      <c r="A5" s="2" t="s">
        <v>12</v>
      </c>
      <c r="B5" s="2" t="s">
        <v>13</v>
      </c>
      <c r="C5" s="2" t="s">
        <v>14</v>
      </c>
      <c r="D5" s="2"/>
      <c r="E5" s="2"/>
      <c r="F5" s="2" t="s">
        <v>15</v>
      </c>
      <c r="G5" s="2" t="s">
        <v>27</v>
      </c>
      <c r="H5" s="2" t="s">
        <v>28</v>
      </c>
      <c r="I5" s="2" t="s">
        <v>29</v>
      </c>
      <c r="J5" s="2" t="s">
        <v>29</v>
      </c>
      <c r="K5" s="2" t="s">
        <v>30</v>
      </c>
      <c r="L5" s="3" t="s">
        <v>21</v>
      </c>
    </row>
    <row r="6" spans="1:12" ht="14.25" customHeight="1" x14ac:dyDescent="0.2">
      <c r="A6" s="2" t="s">
        <v>12</v>
      </c>
      <c r="B6" s="2" t="s">
        <v>13</v>
      </c>
      <c r="C6" s="2" t="s">
        <v>14</v>
      </c>
      <c r="D6" s="2"/>
      <c r="E6" s="2"/>
      <c r="F6" s="2" t="s">
        <v>31</v>
      </c>
      <c r="G6" s="2" t="s">
        <v>32</v>
      </c>
      <c r="H6" s="2" t="s">
        <v>33</v>
      </c>
      <c r="I6" s="2" t="s">
        <v>18</v>
      </c>
      <c r="J6" s="2" t="s">
        <v>19</v>
      </c>
      <c r="K6" s="2" t="s">
        <v>34</v>
      </c>
      <c r="L6" s="3" t="s">
        <v>21</v>
      </c>
    </row>
    <row r="7" spans="1:12" ht="14.25" customHeight="1" x14ac:dyDescent="0.2">
      <c r="A7" s="2" t="s">
        <v>12</v>
      </c>
      <c r="B7" s="2" t="s">
        <v>13</v>
      </c>
      <c r="C7" s="2" t="s">
        <v>14</v>
      </c>
      <c r="D7" s="2"/>
      <c r="E7" s="2"/>
      <c r="F7" s="2" t="s">
        <v>15</v>
      </c>
      <c r="G7" s="2" t="s">
        <v>35</v>
      </c>
      <c r="H7" s="2" t="s">
        <v>36</v>
      </c>
      <c r="I7" s="2" t="s">
        <v>18</v>
      </c>
      <c r="J7" s="2" t="s">
        <v>23</v>
      </c>
      <c r="K7" s="2" t="s">
        <v>37</v>
      </c>
      <c r="L7" s="3" t="s">
        <v>21</v>
      </c>
    </row>
    <row r="8" spans="1:12" ht="14.25" customHeight="1" x14ac:dyDescent="0.2">
      <c r="A8" s="2" t="s">
        <v>12</v>
      </c>
      <c r="B8" s="2" t="s">
        <v>13</v>
      </c>
      <c r="C8" s="2" t="s">
        <v>14</v>
      </c>
      <c r="D8" s="2"/>
      <c r="E8" s="2"/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3" t="s">
        <v>21</v>
      </c>
    </row>
    <row r="9" spans="1:12" ht="14.25" customHeight="1" x14ac:dyDescent="0.2">
      <c r="A9" s="2" t="s">
        <v>44</v>
      </c>
      <c r="B9" s="2" t="s">
        <v>45</v>
      </c>
      <c r="C9" s="2" t="s">
        <v>46</v>
      </c>
      <c r="D9" s="2"/>
      <c r="E9" s="2"/>
      <c r="F9" s="2" t="s">
        <v>38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43</v>
      </c>
      <c r="L9" s="3" t="s">
        <v>21</v>
      </c>
    </row>
    <row r="10" spans="1:12" ht="14.25" customHeight="1" x14ac:dyDescent="0.2">
      <c r="A10" s="2" t="s">
        <v>47</v>
      </c>
      <c r="B10" s="2" t="s">
        <v>48</v>
      </c>
      <c r="C10" s="2" t="s">
        <v>49</v>
      </c>
      <c r="D10" s="2"/>
      <c r="E10" s="2"/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  <c r="L10" s="3" t="s">
        <v>21</v>
      </c>
    </row>
    <row r="11" spans="1:12" ht="14.25" customHeight="1" x14ac:dyDescent="0.2">
      <c r="A11" s="2" t="s">
        <v>50</v>
      </c>
      <c r="B11" s="2" t="s">
        <v>51</v>
      </c>
      <c r="C11" s="2" t="s">
        <v>52</v>
      </c>
      <c r="D11" s="2"/>
      <c r="E11" s="2"/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42</v>
      </c>
      <c r="K11" s="2" t="s">
        <v>43</v>
      </c>
      <c r="L11" s="3" t="s">
        <v>21</v>
      </c>
    </row>
    <row r="12" spans="1:12" ht="14.25" customHeight="1" x14ac:dyDescent="0.2">
      <c r="A12" s="2" t="s">
        <v>53</v>
      </c>
      <c r="B12" s="2" t="s">
        <v>54</v>
      </c>
      <c r="C12" s="2" t="s">
        <v>55</v>
      </c>
      <c r="D12" s="2"/>
      <c r="E12" s="2"/>
      <c r="F12" s="2" t="s">
        <v>38</v>
      </c>
      <c r="G12" s="2" t="s">
        <v>39</v>
      </c>
      <c r="H12" s="2" t="s">
        <v>40</v>
      </c>
      <c r="I12" s="2" t="s">
        <v>41</v>
      </c>
      <c r="J12" s="2" t="s">
        <v>42</v>
      </c>
      <c r="K12" s="2" t="s">
        <v>43</v>
      </c>
      <c r="L12" s="3" t="s">
        <v>21</v>
      </c>
    </row>
    <row r="13" spans="1:12" ht="25.75" customHeight="1" x14ac:dyDescent="0.2">
      <c r="A13" s="2" t="s">
        <v>56</v>
      </c>
      <c r="B13" s="2" t="s">
        <v>57</v>
      </c>
      <c r="C13" s="2" t="s">
        <v>58</v>
      </c>
      <c r="D13" s="2"/>
      <c r="E13" s="2"/>
      <c r="F13" s="2" t="s">
        <v>15</v>
      </c>
      <c r="G13" s="2" t="s">
        <v>59</v>
      </c>
      <c r="H13" s="2" t="s">
        <v>60</v>
      </c>
      <c r="I13" s="2" t="s">
        <v>18</v>
      </c>
      <c r="J13" s="2" t="s">
        <v>23</v>
      </c>
      <c r="K13" s="2" t="s">
        <v>61</v>
      </c>
      <c r="L13" s="3" t="s">
        <v>21</v>
      </c>
    </row>
    <row r="14" spans="1:12" ht="14.25" customHeight="1" x14ac:dyDescent="0.2">
      <c r="A14" s="2" t="s">
        <v>56</v>
      </c>
      <c r="B14" s="2" t="s">
        <v>57</v>
      </c>
      <c r="C14" s="2" t="s">
        <v>58</v>
      </c>
      <c r="D14" s="2"/>
      <c r="E14" s="2"/>
      <c r="F14" s="2" t="s">
        <v>38</v>
      </c>
      <c r="G14" s="2" t="s">
        <v>39</v>
      </c>
      <c r="H14" s="2" t="s">
        <v>40</v>
      </c>
      <c r="I14" s="2" t="s">
        <v>41</v>
      </c>
      <c r="J14" s="2" t="s">
        <v>42</v>
      </c>
      <c r="K14" s="2" t="s">
        <v>43</v>
      </c>
      <c r="L14" s="3" t="s">
        <v>21</v>
      </c>
    </row>
    <row r="15" spans="1:12" ht="14.25" customHeight="1" x14ac:dyDescent="0.2">
      <c r="A15" s="2" t="s">
        <v>62</v>
      </c>
      <c r="B15" s="2" t="s">
        <v>63</v>
      </c>
      <c r="C15" s="2" t="s">
        <v>64</v>
      </c>
      <c r="D15" s="2"/>
      <c r="E15" s="2"/>
      <c r="F15" s="2" t="s">
        <v>15</v>
      </c>
      <c r="G15" s="2" t="s">
        <v>65</v>
      </c>
      <c r="H15" s="2" t="s">
        <v>66</v>
      </c>
      <c r="I15" s="2" t="s">
        <v>18</v>
      </c>
      <c r="J15" s="2" t="s">
        <v>23</v>
      </c>
      <c r="K15" s="2" t="s">
        <v>26</v>
      </c>
      <c r="L15" s="3" t="s">
        <v>21</v>
      </c>
    </row>
    <row r="16" spans="1:12" ht="14.25" customHeight="1" x14ac:dyDescent="0.2">
      <c r="A16" s="2" t="s">
        <v>62</v>
      </c>
      <c r="B16" s="2" t="s">
        <v>63</v>
      </c>
      <c r="C16" s="2" t="s">
        <v>64</v>
      </c>
      <c r="D16" s="2"/>
      <c r="E16" s="2"/>
      <c r="F16" s="2" t="s">
        <v>38</v>
      </c>
      <c r="G16" s="2" t="s">
        <v>39</v>
      </c>
      <c r="H16" s="2" t="s">
        <v>40</v>
      </c>
      <c r="I16" s="2" t="s">
        <v>41</v>
      </c>
      <c r="J16" s="2" t="s">
        <v>42</v>
      </c>
      <c r="K16" s="2" t="s">
        <v>43</v>
      </c>
      <c r="L16" s="3" t="s">
        <v>21</v>
      </c>
    </row>
    <row r="17" spans="1:12" ht="14.25" customHeight="1" x14ac:dyDescent="0.2">
      <c r="A17" s="2" t="s">
        <v>67</v>
      </c>
      <c r="B17" s="2" t="s">
        <v>68</v>
      </c>
      <c r="C17" s="2" t="s">
        <v>69</v>
      </c>
      <c r="D17" s="2"/>
      <c r="E17" s="2"/>
      <c r="F17" s="2" t="s">
        <v>38</v>
      </c>
      <c r="G17" s="2" t="s">
        <v>39</v>
      </c>
      <c r="H17" s="2" t="s">
        <v>40</v>
      </c>
      <c r="I17" s="2" t="s">
        <v>41</v>
      </c>
      <c r="J17" s="2" t="s">
        <v>42</v>
      </c>
      <c r="K17" s="2" t="s">
        <v>43</v>
      </c>
      <c r="L17" s="3" t="s">
        <v>70</v>
      </c>
    </row>
    <row r="18" spans="1:12" ht="25.75" customHeight="1" x14ac:dyDescent="0.2">
      <c r="A18" s="2" t="s">
        <v>67</v>
      </c>
      <c r="B18" s="2" t="s">
        <v>71</v>
      </c>
      <c r="C18" s="2"/>
      <c r="D18" s="2"/>
      <c r="E18" s="2"/>
      <c r="F18" s="2" t="s">
        <v>72</v>
      </c>
      <c r="G18" s="2" t="s">
        <v>73</v>
      </c>
      <c r="H18" s="2" t="s">
        <v>74</v>
      </c>
      <c r="I18" s="2" t="s">
        <v>29</v>
      </c>
      <c r="J18" s="2" t="s">
        <v>29</v>
      </c>
      <c r="K18" s="2" t="s">
        <v>75</v>
      </c>
      <c r="L18" s="3" t="s">
        <v>76</v>
      </c>
    </row>
    <row r="19" spans="1:12" ht="14.25" customHeight="1" x14ac:dyDescent="0.2">
      <c r="A19" s="2" t="s">
        <v>67</v>
      </c>
      <c r="B19" s="2" t="s">
        <v>71</v>
      </c>
      <c r="C19" s="2"/>
      <c r="D19" s="2"/>
      <c r="E19" s="2"/>
      <c r="F19" s="2" t="s">
        <v>38</v>
      </c>
      <c r="G19" s="2" t="s">
        <v>39</v>
      </c>
      <c r="H19" s="2" t="s">
        <v>40</v>
      </c>
      <c r="I19" s="2" t="s">
        <v>41</v>
      </c>
      <c r="J19" s="2" t="s">
        <v>42</v>
      </c>
      <c r="K19" s="2" t="s">
        <v>43</v>
      </c>
      <c r="L19" s="3" t="s">
        <v>77</v>
      </c>
    </row>
    <row r="20" spans="1:12" ht="14.25" customHeight="1" x14ac:dyDescent="0.2">
      <c r="A20" s="2" t="s">
        <v>78</v>
      </c>
      <c r="B20" s="2" t="s">
        <v>79</v>
      </c>
      <c r="C20" s="2"/>
      <c r="D20" s="2"/>
      <c r="E20" s="2"/>
      <c r="F20" s="2" t="s">
        <v>38</v>
      </c>
      <c r="G20" s="2" t="s">
        <v>39</v>
      </c>
      <c r="H20" s="2" t="s">
        <v>40</v>
      </c>
      <c r="I20" s="2" t="s">
        <v>41</v>
      </c>
      <c r="J20" s="2" t="s">
        <v>42</v>
      </c>
      <c r="K20" s="2" t="s">
        <v>43</v>
      </c>
      <c r="L20" s="3" t="s">
        <v>80</v>
      </c>
    </row>
    <row r="21" spans="1:12" ht="14.25" customHeight="1" x14ac:dyDescent="0.2">
      <c r="A21" s="2" t="s">
        <v>81</v>
      </c>
      <c r="B21" s="2" t="s">
        <v>82</v>
      </c>
      <c r="C21" s="2"/>
      <c r="D21" s="2"/>
      <c r="E21" s="2"/>
      <c r="F21" s="2" t="s">
        <v>38</v>
      </c>
      <c r="G21" s="2" t="s">
        <v>39</v>
      </c>
      <c r="H21" s="2" t="s">
        <v>40</v>
      </c>
      <c r="I21" s="2" t="s">
        <v>41</v>
      </c>
      <c r="J21" s="2" t="s">
        <v>42</v>
      </c>
      <c r="K21" s="2" t="s">
        <v>43</v>
      </c>
      <c r="L21" s="3" t="s">
        <v>83</v>
      </c>
    </row>
    <row r="22" spans="1:12" ht="14.25" customHeight="1" x14ac:dyDescent="0.2">
      <c r="A22" s="2" t="s">
        <v>84</v>
      </c>
      <c r="B22" s="2" t="s">
        <v>85</v>
      </c>
      <c r="C22" s="2" t="s">
        <v>86</v>
      </c>
      <c r="D22" s="2"/>
      <c r="E22" s="2"/>
      <c r="F22" s="2" t="s">
        <v>15</v>
      </c>
      <c r="G22" s="2" t="s">
        <v>87</v>
      </c>
      <c r="H22" s="2" t="s">
        <v>88</v>
      </c>
      <c r="I22" s="2" t="s">
        <v>18</v>
      </c>
      <c r="J22" s="2" t="s">
        <v>23</v>
      </c>
      <c r="K22" s="2" t="s">
        <v>24</v>
      </c>
      <c r="L22" s="3" t="s">
        <v>89</v>
      </c>
    </row>
    <row r="23" spans="1:12" ht="14.25" customHeight="1" x14ac:dyDescent="0.2">
      <c r="A23" s="2" t="s">
        <v>84</v>
      </c>
      <c r="B23" s="2" t="s">
        <v>85</v>
      </c>
      <c r="C23" s="2" t="s">
        <v>86</v>
      </c>
      <c r="D23" s="2"/>
      <c r="E23" s="2"/>
      <c r="F23" s="2" t="s">
        <v>38</v>
      </c>
      <c r="G23" s="2" t="s">
        <v>39</v>
      </c>
      <c r="H23" s="2" t="s">
        <v>40</v>
      </c>
      <c r="I23" s="2" t="s">
        <v>41</v>
      </c>
      <c r="J23" s="2" t="s">
        <v>42</v>
      </c>
      <c r="K23" s="2" t="s">
        <v>43</v>
      </c>
      <c r="L23" s="3" t="s">
        <v>90</v>
      </c>
    </row>
    <row r="24" spans="1:12" ht="14.25" customHeight="1" x14ac:dyDescent="0.2">
      <c r="A24" s="2" t="s">
        <v>91</v>
      </c>
      <c r="B24" s="2" t="s">
        <v>92</v>
      </c>
      <c r="C24" s="2" t="s">
        <v>93</v>
      </c>
      <c r="D24" s="2"/>
      <c r="E24" s="2"/>
      <c r="F24" s="2" t="s">
        <v>15</v>
      </c>
      <c r="G24" s="2" t="s">
        <v>94</v>
      </c>
      <c r="H24" s="2" t="s">
        <v>95</v>
      </c>
      <c r="I24" s="2" t="s">
        <v>18</v>
      </c>
      <c r="J24" s="2" t="s">
        <v>23</v>
      </c>
      <c r="K24" s="2" t="s">
        <v>96</v>
      </c>
      <c r="L24" s="3" t="s">
        <v>97</v>
      </c>
    </row>
    <row r="25" spans="1:12" ht="25.75" customHeight="1" x14ac:dyDescent="0.2">
      <c r="A25" s="2" t="s">
        <v>91</v>
      </c>
      <c r="B25" s="2" t="s">
        <v>92</v>
      </c>
      <c r="C25" s="2" t="s">
        <v>93</v>
      </c>
      <c r="D25" s="2"/>
      <c r="E25" s="2"/>
      <c r="F25" s="2" t="s">
        <v>15</v>
      </c>
      <c r="G25" s="2" t="s">
        <v>98</v>
      </c>
      <c r="H25" s="2" t="s">
        <v>99</v>
      </c>
      <c r="I25" s="2" t="s">
        <v>18</v>
      </c>
      <c r="J25" s="2" t="s">
        <v>23</v>
      </c>
      <c r="K25" s="2" t="s">
        <v>26</v>
      </c>
      <c r="L25" s="3" t="s">
        <v>100</v>
      </c>
    </row>
    <row r="26" spans="1:12" ht="14.25" customHeight="1" x14ac:dyDescent="0.2">
      <c r="A26" s="2" t="s">
        <v>91</v>
      </c>
      <c r="B26" s="2" t="s">
        <v>92</v>
      </c>
      <c r="C26" s="2" t="s">
        <v>93</v>
      </c>
      <c r="D26" s="2"/>
      <c r="E26" s="2"/>
      <c r="F26" s="2" t="s">
        <v>38</v>
      </c>
      <c r="G26" s="2" t="s">
        <v>39</v>
      </c>
      <c r="H26" s="2" t="s">
        <v>40</v>
      </c>
      <c r="I26" s="2" t="s">
        <v>41</v>
      </c>
      <c r="J26" s="2" t="s">
        <v>42</v>
      </c>
      <c r="K26" s="2" t="s">
        <v>43</v>
      </c>
      <c r="L26" s="3" t="s">
        <v>101</v>
      </c>
    </row>
    <row r="27" spans="1:12" ht="25.75" customHeight="1" x14ac:dyDescent="0.2">
      <c r="A27" s="2" t="s">
        <v>102</v>
      </c>
      <c r="B27" s="2" t="s">
        <v>103</v>
      </c>
      <c r="C27" s="2"/>
      <c r="D27" s="2"/>
      <c r="E27" s="2"/>
      <c r="F27" s="2" t="s">
        <v>15</v>
      </c>
      <c r="G27" s="2" t="s">
        <v>65</v>
      </c>
      <c r="H27" s="2" t="s">
        <v>104</v>
      </c>
      <c r="I27" s="2" t="s">
        <v>18</v>
      </c>
      <c r="J27" s="2" t="s">
        <v>105</v>
      </c>
      <c r="K27" s="2" t="s">
        <v>106</v>
      </c>
      <c r="L27" s="3" t="s">
        <v>107</v>
      </c>
    </row>
    <row r="28" spans="1:12" ht="14.25" customHeight="1" x14ac:dyDescent="0.2">
      <c r="A28" s="2" t="s">
        <v>102</v>
      </c>
      <c r="B28" s="2" t="s">
        <v>103</v>
      </c>
      <c r="C28" s="2"/>
      <c r="D28" s="2"/>
      <c r="E28" s="2"/>
      <c r="F28" s="2" t="s">
        <v>31</v>
      </c>
      <c r="G28" s="2" t="s">
        <v>108</v>
      </c>
      <c r="H28" s="2" t="s">
        <v>109</v>
      </c>
      <c r="I28" s="2" t="s">
        <v>29</v>
      </c>
      <c r="J28" s="2" t="s">
        <v>29</v>
      </c>
      <c r="K28" s="2" t="s">
        <v>75</v>
      </c>
      <c r="L28" s="3" t="s">
        <v>110</v>
      </c>
    </row>
    <row r="29" spans="1:12" ht="14.25" customHeight="1" x14ac:dyDescent="0.2">
      <c r="A29" s="2" t="s">
        <v>102</v>
      </c>
      <c r="B29" s="2" t="s">
        <v>103</v>
      </c>
      <c r="C29" s="2"/>
      <c r="D29" s="2"/>
      <c r="E29" s="2"/>
      <c r="F29" s="2" t="s">
        <v>15</v>
      </c>
      <c r="G29" s="2" t="s">
        <v>94</v>
      </c>
      <c r="H29" s="2" t="s">
        <v>111</v>
      </c>
      <c r="I29" s="2" t="s">
        <v>112</v>
      </c>
      <c r="J29" s="2" t="s">
        <v>113</v>
      </c>
      <c r="K29" s="2" t="s">
        <v>114</v>
      </c>
      <c r="L29" s="3" t="s">
        <v>115</v>
      </c>
    </row>
    <row r="30" spans="1:12" ht="14.25" customHeight="1" x14ac:dyDescent="0.2">
      <c r="A30" s="2" t="s">
        <v>102</v>
      </c>
      <c r="B30" s="2" t="s">
        <v>103</v>
      </c>
      <c r="C30" s="2"/>
      <c r="D30" s="2"/>
      <c r="E30" s="2"/>
      <c r="F30" s="2" t="s">
        <v>38</v>
      </c>
      <c r="G30" s="2" t="s">
        <v>39</v>
      </c>
      <c r="H30" s="2" t="s">
        <v>40</v>
      </c>
      <c r="I30" s="2" t="s">
        <v>41</v>
      </c>
      <c r="J30" s="2" t="s">
        <v>42</v>
      </c>
      <c r="K30" s="2" t="s">
        <v>43</v>
      </c>
      <c r="L30" s="3" t="s">
        <v>116</v>
      </c>
    </row>
    <row r="31" spans="1:12" ht="14.25" customHeight="1" x14ac:dyDescent="0.2">
      <c r="A31" s="2" t="s">
        <v>117</v>
      </c>
      <c r="B31" s="2" t="s">
        <v>118</v>
      </c>
      <c r="C31" s="2" t="s">
        <v>119</v>
      </c>
      <c r="D31" s="2"/>
      <c r="E31" s="2"/>
      <c r="F31" s="2" t="s">
        <v>38</v>
      </c>
      <c r="G31" s="2" t="s">
        <v>39</v>
      </c>
      <c r="H31" s="2" t="s">
        <v>40</v>
      </c>
      <c r="I31" s="2" t="s">
        <v>41</v>
      </c>
      <c r="J31" s="2" t="s">
        <v>42</v>
      </c>
      <c r="K31" s="2" t="s">
        <v>43</v>
      </c>
      <c r="L31" s="3" t="s">
        <v>120</v>
      </c>
    </row>
    <row r="32" spans="1:12" ht="14.25" customHeight="1" x14ac:dyDescent="0.2">
      <c r="A32" s="2" t="s">
        <v>121</v>
      </c>
      <c r="B32" s="2" t="s">
        <v>122</v>
      </c>
      <c r="C32" s="2" t="s">
        <v>123</v>
      </c>
      <c r="D32" s="2"/>
      <c r="E32" s="2"/>
      <c r="F32" s="2" t="s">
        <v>15</v>
      </c>
      <c r="G32" s="2" t="s">
        <v>94</v>
      </c>
      <c r="H32" s="2" t="s">
        <v>124</v>
      </c>
      <c r="I32" s="2" t="s">
        <v>41</v>
      </c>
      <c r="J32" s="2" t="s">
        <v>125</v>
      </c>
      <c r="K32" s="2" t="s">
        <v>126</v>
      </c>
      <c r="L32" s="3" t="s">
        <v>127</v>
      </c>
    </row>
    <row r="33" spans="1:12" ht="14.25" customHeight="1" x14ac:dyDescent="0.2">
      <c r="A33" s="2" t="s">
        <v>121</v>
      </c>
      <c r="B33" s="2" t="s">
        <v>122</v>
      </c>
      <c r="C33" s="2" t="s">
        <v>123</v>
      </c>
      <c r="D33" s="2"/>
      <c r="E33" s="2"/>
      <c r="F33" s="2" t="s">
        <v>15</v>
      </c>
      <c r="G33" s="2" t="s">
        <v>128</v>
      </c>
      <c r="H33" s="2" t="s">
        <v>129</v>
      </c>
      <c r="I33" s="2" t="s">
        <v>18</v>
      </c>
      <c r="J33" s="2" t="s">
        <v>19</v>
      </c>
      <c r="K33" s="2" t="s">
        <v>34</v>
      </c>
      <c r="L33" s="3" t="s">
        <v>130</v>
      </c>
    </row>
    <row r="34" spans="1:12" ht="25.75" customHeight="1" x14ac:dyDescent="0.2">
      <c r="A34" s="2" t="s">
        <v>121</v>
      </c>
      <c r="B34" s="2" t="s">
        <v>122</v>
      </c>
      <c r="C34" s="2" t="s">
        <v>123</v>
      </c>
      <c r="D34" s="2"/>
      <c r="E34" s="2"/>
      <c r="F34" s="2" t="s">
        <v>15</v>
      </c>
      <c r="G34" s="2" t="s">
        <v>27</v>
      </c>
      <c r="H34" s="2" t="s">
        <v>131</v>
      </c>
      <c r="I34" s="2" t="s">
        <v>18</v>
      </c>
      <c r="J34" s="2" t="s">
        <v>23</v>
      </c>
      <c r="K34" s="2" t="s">
        <v>132</v>
      </c>
      <c r="L34" s="3" t="s">
        <v>133</v>
      </c>
    </row>
    <row r="35" spans="1:12" ht="25.75" customHeight="1" x14ac:dyDescent="0.2">
      <c r="A35" s="2" t="s">
        <v>121</v>
      </c>
      <c r="B35" s="2" t="s">
        <v>122</v>
      </c>
      <c r="C35" s="2" t="s">
        <v>123</v>
      </c>
      <c r="D35" s="2"/>
      <c r="E35" s="2"/>
      <c r="F35" s="2" t="s">
        <v>15</v>
      </c>
      <c r="G35" s="2" t="s">
        <v>27</v>
      </c>
      <c r="H35" s="2" t="s">
        <v>134</v>
      </c>
      <c r="I35" s="2" t="s">
        <v>18</v>
      </c>
      <c r="J35" s="2" t="s">
        <v>23</v>
      </c>
      <c r="K35" s="2" t="s">
        <v>135</v>
      </c>
      <c r="L35" s="3" t="s">
        <v>136</v>
      </c>
    </row>
    <row r="36" spans="1:12" ht="14.25" customHeight="1" x14ac:dyDescent="0.2">
      <c r="A36" s="2" t="s">
        <v>121</v>
      </c>
      <c r="B36" s="2" t="s">
        <v>122</v>
      </c>
      <c r="C36" s="2" t="s">
        <v>123</v>
      </c>
      <c r="D36" s="2"/>
      <c r="E36" s="2"/>
      <c r="F36" s="2" t="s">
        <v>15</v>
      </c>
      <c r="G36" s="2" t="s">
        <v>87</v>
      </c>
      <c r="H36" s="2" t="s">
        <v>137</v>
      </c>
      <c r="I36" s="2" t="s">
        <v>18</v>
      </c>
      <c r="J36" s="2" t="s">
        <v>23</v>
      </c>
      <c r="K36" s="2" t="s">
        <v>24</v>
      </c>
      <c r="L36" s="3" t="s">
        <v>138</v>
      </c>
    </row>
    <row r="37" spans="1:12" ht="14.25" customHeight="1" x14ac:dyDescent="0.2">
      <c r="A37" s="2" t="s">
        <v>121</v>
      </c>
      <c r="B37" s="2" t="s">
        <v>122</v>
      </c>
      <c r="C37" s="2" t="s">
        <v>123</v>
      </c>
      <c r="D37" s="2"/>
      <c r="E37" s="2"/>
      <c r="F37" s="2" t="s">
        <v>38</v>
      </c>
      <c r="G37" s="2" t="s">
        <v>39</v>
      </c>
      <c r="H37" s="2" t="s">
        <v>40</v>
      </c>
      <c r="I37" s="2" t="s">
        <v>41</v>
      </c>
      <c r="J37" s="2" t="s">
        <v>42</v>
      </c>
      <c r="K37" s="2" t="s">
        <v>43</v>
      </c>
      <c r="L37" s="3" t="s">
        <v>139</v>
      </c>
    </row>
    <row r="38" spans="1:12" ht="25.75" customHeight="1" x14ac:dyDescent="0.2">
      <c r="A38" s="2" t="s">
        <v>140</v>
      </c>
      <c r="B38" s="2" t="s">
        <v>141</v>
      </c>
      <c r="C38" s="2"/>
      <c r="D38" s="2"/>
      <c r="E38" s="2"/>
      <c r="F38" s="2" t="s">
        <v>15</v>
      </c>
      <c r="G38" s="2" t="s">
        <v>142</v>
      </c>
      <c r="H38" s="2" t="s">
        <v>143</v>
      </c>
      <c r="I38" s="2" t="s">
        <v>18</v>
      </c>
      <c r="J38" s="2" t="s">
        <v>23</v>
      </c>
      <c r="K38" s="2" t="s">
        <v>144</v>
      </c>
      <c r="L38" s="3" t="s">
        <v>145</v>
      </c>
    </row>
    <row r="39" spans="1:12" ht="14.25" customHeight="1" x14ac:dyDescent="0.2">
      <c r="A39" s="2" t="s">
        <v>140</v>
      </c>
      <c r="B39" s="2" t="s">
        <v>141</v>
      </c>
      <c r="C39" s="2"/>
      <c r="D39" s="2"/>
      <c r="E39" s="2"/>
      <c r="F39" s="2" t="s">
        <v>31</v>
      </c>
      <c r="G39" s="2" t="s">
        <v>146</v>
      </c>
      <c r="H39" s="2" t="s">
        <v>147</v>
      </c>
      <c r="I39" s="2" t="s">
        <v>29</v>
      </c>
      <c r="J39" s="2" t="s">
        <v>29</v>
      </c>
      <c r="K39" s="2" t="s">
        <v>75</v>
      </c>
      <c r="L39" s="3" t="s">
        <v>148</v>
      </c>
    </row>
    <row r="40" spans="1:12" ht="14.25" customHeight="1" x14ac:dyDescent="0.2">
      <c r="A40" s="2" t="s">
        <v>140</v>
      </c>
      <c r="B40" s="2" t="s">
        <v>141</v>
      </c>
      <c r="C40" s="2"/>
      <c r="D40" s="2"/>
      <c r="E40" s="2"/>
      <c r="F40" s="2" t="s">
        <v>38</v>
      </c>
      <c r="G40" s="2" t="s">
        <v>39</v>
      </c>
      <c r="H40" s="2" t="s">
        <v>40</v>
      </c>
      <c r="I40" s="2" t="s">
        <v>41</v>
      </c>
      <c r="J40" s="2" t="s">
        <v>42</v>
      </c>
      <c r="K40" s="2" t="s">
        <v>43</v>
      </c>
      <c r="L40" s="3" t="s">
        <v>70</v>
      </c>
    </row>
    <row r="41" spans="1:12" ht="14.25" customHeight="1" x14ac:dyDescent="0.2">
      <c r="A41" s="2" t="s">
        <v>149</v>
      </c>
      <c r="B41" s="2" t="s">
        <v>150</v>
      </c>
      <c r="C41" s="2" t="s">
        <v>151</v>
      </c>
      <c r="D41" s="2"/>
      <c r="E41" s="2"/>
      <c r="F41" s="2" t="s">
        <v>38</v>
      </c>
      <c r="G41" s="2" t="s">
        <v>39</v>
      </c>
      <c r="H41" s="2" t="s">
        <v>40</v>
      </c>
      <c r="I41" s="2" t="s">
        <v>41</v>
      </c>
      <c r="J41" s="2" t="s">
        <v>42</v>
      </c>
      <c r="K41" s="2" t="s">
        <v>43</v>
      </c>
      <c r="L41" s="3" t="s">
        <v>152</v>
      </c>
    </row>
    <row r="42" spans="1:12" ht="14.25" customHeight="1" x14ac:dyDescent="0.2">
      <c r="A42" s="2" t="s">
        <v>153</v>
      </c>
      <c r="B42" s="2" t="s">
        <v>154</v>
      </c>
      <c r="C42" s="2" t="s">
        <v>155</v>
      </c>
      <c r="D42" s="2"/>
      <c r="E42" s="2"/>
      <c r="F42" s="2" t="s">
        <v>15</v>
      </c>
      <c r="G42" s="2" t="s">
        <v>156</v>
      </c>
      <c r="H42" s="2" t="s">
        <v>157</v>
      </c>
      <c r="I42" s="2" t="s">
        <v>18</v>
      </c>
      <c r="J42" s="2" t="s">
        <v>23</v>
      </c>
      <c r="K42" s="2" t="s">
        <v>132</v>
      </c>
      <c r="L42" s="3" t="s">
        <v>158</v>
      </c>
    </row>
    <row r="43" spans="1:12" ht="14.25" customHeight="1" x14ac:dyDescent="0.2">
      <c r="A43" s="2" t="s">
        <v>153</v>
      </c>
      <c r="B43" s="2" t="s">
        <v>154</v>
      </c>
      <c r="C43" s="2" t="s">
        <v>155</v>
      </c>
      <c r="D43" s="2"/>
      <c r="E43" s="2"/>
      <c r="F43" s="2" t="s">
        <v>15</v>
      </c>
      <c r="G43" s="2" t="s">
        <v>156</v>
      </c>
      <c r="H43" s="2" t="s">
        <v>159</v>
      </c>
      <c r="I43" s="2" t="s">
        <v>18</v>
      </c>
      <c r="J43" s="2" t="s">
        <v>19</v>
      </c>
      <c r="K43" s="2" t="s">
        <v>160</v>
      </c>
      <c r="L43" s="3" t="s">
        <v>161</v>
      </c>
    </row>
    <row r="44" spans="1:12" ht="14.25" customHeight="1" x14ac:dyDescent="0.2">
      <c r="A44" s="2" t="s">
        <v>153</v>
      </c>
      <c r="B44" s="2" t="s">
        <v>154</v>
      </c>
      <c r="C44" s="2" t="s">
        <v>155</v>
      </c>
      <c r="D44" s="2"/>
      <c r="E44" s="2"/>
      <c r="F44" s="2" t="s">
        <v>15</v>
      </c>
      <c r="G44" s="2" t="s">
        <v>162</v>
      </c>
      <c r="H44" s="2" t="s">
        <v>163</v>
      </c>
      <c r="I44" s="2" t="s">
        <v>29</v>
      </c>
      <c r="J44" s="2" t="s">
        <v>29</v>
      </c>
      <c r="K44" s="2" t="s">
        <v>164</v>
      </c>
      <c r="L44" s="3" t="s">
        <v>165</v>
      </c>
    </row>
    <row r="45" spans="1:12" ht="25.75" customHeight="1" x14ac:dyDescent="0.2">
      <c r="A45" s="2" t="s">
        <v>153</v>
      </c>
      <c r="B45" s="2" t="s">
        <v>154</v>
      </c>
      <c r="C45" s="2" t="s">
        <v>155</v>
      </c>
      <c r="D45" s="2"/>
      <c r="E45" s="2"/>
      <c r="F45" s="2" t="s">
        <v>15</v>
      </c>
      <c r="G45" s="2" t="s">
        <v>142</v>
      </c>
      <c r="H45" s="2" t="s">
        <v>166</v>
      </c>
      <c r="I45" s="2" t="s">
        <v>18</v>
      </c>
      <c r="J45" s="2" t="s">
        <v>105</v>
      </c>
      <c r="K45" s="2" t="s">
        <v>167</v>
      </c>
      <c r="L45" s="3" t="s">
        <v>168</v>
      </c>
    </row>
    <row r="46" spans="1:12" ht="14.25" customHeight="1" x14ac:dyDescent="0.2">
      <c r="A46" s="2" t="s">
        <v>153</v>
      </c>
      <c r="B46" s="2" t="s">
        <v>154</v>
      </c>
      <c r="C46" s="2" t="s">
        <v>155</v>
      </c>
      <c r="D46" s="2"/>
      <c r="E46" s="2"/>
      <c r="F46" s="2" t="s">
        <v>38</v>
      </c>
      <c r="G46" s="2" t="s">
        <v>39</v>
      </c>
      <c r="H46" s="2" t="s">
        <v>40</v>
      </c>
      <c r="I46" s="2" t="s">
        <v>41</v>
      </c>
      <c r="J46" s="2" t="s">
        <v>42</v>
      </c>
      <c r="K46" s="2" t="s">
        <v>43</v>
      </c>
      <c r="L46" s="3" t="s">
        <v>169</v>
      </c>
    </row>
    <row r="47" spans="1:12" ht="14.25" customHeight="1" x14ac:dyDescent="0.2">
      <c r="A47" s="2" t="s">
        <v>170</v>
      </c>
      <c r="B47" s="2" t="s">
        <v>171</v>
      </c>
      <c r="C47" s="2" t="s">
        <v>172</v>
      </c>
      <c r="D47" s="2"/>
      <c r="E47" s="2"/>
      <c r="F47" s="2" t="s">
        <v>38</v>
      </c>
      <c r="G47" s="2" t="s">
        <v>39</v>
      </c>
      <c r="H47" s="2" t="s">
        <v>40</v>
      </c>
      <c r="I47" s="2" t="s">
        <v>41</v>
      </c>
      <c r="J47" s="2" t="s">
        <v>42</v>
      </c>
      <c r="K47" s="2" t="s">
        <v>43</v>
      </c>
      <c r="L47" s="3" t="s">
        <v>173</v>
      </c>
    </row>
    <row r="48" spans="1:12" ht="14.25" customHeight="1" x14ac:dyDescent="0.2">
      <c r="A48" s="2" t="s">
        <v>174</v>
      </c>
      <c r="B48" s="2" t="s">
        <v>175</v>
      </c>
      <c r="C48" s="2"/>
      <c r="D48" s="2"/>
      <c r="E48" s="2"/>
      <c r="F48" s="2" t="s">
        <v>38</v>
      </c>
      <c r="G48" s="2" t="s">
        <v>39</v>
      </c>
      <c r="H48" s="2" t="s">
        <v>40</v>
      </c>
      <c r="I48" s="2" t="s">
        <v>41</v>
      </c>
      <c r="J48" s="2" t="s">
        <v>42</v>
      </c>
      <c r="K48" s="2" t="s">
        <v>43</v>
      </c>
      <c r="L48" s="3" t="s">
        <v>176</v>
      </c>
    </row>
    <row r="49" spans="1:12" ht="14.25" customHeight="1" x14ac:dyDescent="0.2">
      <c r="A49" s="2" t="s">
        <v>177</v>
      </c>
      <c r="B49" s="2" t="s">
        <v>178</v>
      </c>
      <c r="C49" s="2"/>
      <c r="D49" s="2"/>
      <c r="E49" s="2"/>
      <c r="F49" s="2" t="s">
        <v>15</v>
      </c>
      <c r="G49" s="2" t="s">
        <v>156</v>
      </c>
      <c r="H49" s="2" t="s">
        <v>179</v>
      </c>
      <c r="I49" s="2" t="s">
        <v>18</v>
      </c>
      <c r="J49" s="2" t="s">
        <v>23</v>
      </c>
      <c r="K49" s="2" t="s">
        <v>26</v>
      </c>
      <c r="L49" s="3" t="s">
        <v>180</v>
      </c>
    </row>
    <row r="50" spans="1:12" ht="25.75" customHeight="1" x14ac:dyDescent="0.2">
      <c r="A50" s="2" t="s">
        <v>177</v>
      </c>
      <c r="B50" s="2" t="s">
        <v>178</v>
      </c>
      <c r="C50" s="2"/>
      <c r="D50" s="2"/>
      <c r="E50" s="2"/>
      <c r="F50" s="2" t="s">
        <v>15</v>
      </c>
      <c r="G50" s="2" t="s">
        <v>181</v>
      </c>
      <c r="H50" s="2" t="s">
        <v>182</v>
      </c>
      <c r="I50" s="2" t="s">
        <v>29</v>
      </c>
      <c r="J50" s="2" t="s">
        <v>29</v>
      </c>
      <c r="K50" s="2" t="s">
        <v>75</v>
      </c>
      <c r="L50" s="3" t="s">
        <v>183</v>
      </c>
    </row>
    <row r="51" spans="1:12" ht="14.25" customHeight="1" x14ac:dyDescent="0.2">
      <c r="A51" s="2" t="s">
        <v>177</v>
      </c>
      <c r="B51" s="2" t="s">
        <v>178</v>
      </c>
      <c r="C51" s="2"/>
      <c r="D51" s="2"/>
      <c r="E51" s="2"/>
      <c r="F51" s="2" t="s">
        <v>38</v>
      </c>
      <c r="G51" s="2" t="s">
        <v>39</v>
      </c>
      <c r="H51" s="2" t="s">
        <v>40</v>
      </c>
      <c r="I51" s="2" t="s">
        <v>41</v>
      </c>
      <c r="J51" s="2" t="s">
        <v>42</v>
      </c>
      <c r="K51" s="2" t="s">
        <v>43</v>
      </c>
      <c r="L51" s="3" t="s">
        <v>184</v>
      </c>
    </row>
    <row r="52" spans="1:12" ht="14.25" customHeight="1" x14ac:dyDescent="0.2">
      <c r="A52" s="2" t="s">
        <v>177</v>
      </c>
      <c r="B52" s="2" t="s">
        <v>185</v>
      </c>
      <c r="C52" s="2" t="s">
        <v>186</v>
      </c>
      <c r="D52" s="2"/>
      <c r="E52" s="2"/>
      <c r="F52" s="2" t="s">
        <v>38</v>
      </c>
      <c r="G52" s="2" t="s">
        <v>39</v>
      </c>
      <c r="H52" s="2" t="s">
        <v>40</v>
      </c>
      <c r="I52" s="2" t="s">
        <v>41</v>
      </c>
      <c r="J52" s="2" t="s">
        <v>42</v>
      </c>
      <c r="K52" s="2" t="s">
        <v>43</v>
      </c>
      <c r="L52" s="3" t="s">
        <v>187</v>
      </c>
    </row>
    <row r="53" spans="1:12" ht="14.25" customHeight="1" x14ac:dyDescent="0.2">
      <c r="A53" s="2" t="s">
        <v>188</v>
      </c>
      <c r="B53" s="2" t="s">
        <v>189</v>
      </c>
      <c r="C53" s="2"/>
      <c r="D53" s="2"/>
      <c r="E53" s="2"/>
      <c r="F53" s="2" t="s">
        <v>15</v>
      </c>
      <c r="G53" s="2" t="s">
        <v>190</v>
      </c>
      <c r="H53" s="2" t="s">
        <v>191</v>
      </c>
      <c r="I53" s="2" t="s">
        <v>18</v>
      </c>
      <c r="J53" s="2" t="s">
        <v>19</v>
      </c>
      <c r="K53" s="2" t="s">
        <v>192</v>
      </c>
      <c r="L53" s="3" t="s">
        <v>193</v>
      </c>
    </row>
    <row r="54" spans="1:12" ht="14.25" customHeight="1" x14ac:dyDescent="0.2">
      <c r="A54" s="2" t="s">
        <v>188</v>
      </c>
      <c r="B54" s="2" t="s">
        <v>189</v>
      </c>
      <c r="C54" s="2"/>
      <c r="D54" s="2"/>
      <c r="E54" s="2"/>
      <c r="F54" s="2" t="s">
        <v>38</v>
      </c>
      <c r="G54" s="2" t="s">
        <v>39</v>
      </c>
      <c r="H54" s="2" t="s">
        <v>40</v>
      </c>
      <c r="I54" s="2" t="s">
        <v>41</v>
      </c>
      <c r="J54" s="2" t="s">
        <v>42</v>
      </c>
      <c r="K54" s="2" t="s">
        <v>43</v>
      </c>
      <c r="L54" s="3" t="s">
        <v>194</v>
      </c>
    </row>
    <row r="55" spans="1:12" ht="14.25" customHeight="1" x14ac:dyDescent="0.2">
      <c r="A55" s="2" t="s">
        <v>195</v>
      </c>
      <c r="B55" s="2" t="s">
        <v>196</v>
      </c>
      <c r="C55" s="2" t="s">
        <v>197</v>
      </c>
      <c r="D55" s="2"/>
      <c r="E55" s="2"/>
      <c r="F55" s="2" t="s">
        <v>31</v>
      </c>
      <c r="G55" s="2" t="s">
        <v>198</v>
      </c>
      <c r="H55" s="2" t="s">
        <v>199</v>
      </c>
      <c r="I55" s="2" t="s">
        <v>112</v>
      </c>
      <c r="J55" s="2" t="s">
        <v>200</v>
      </c>
      <c r="K55" s="2" t="s">
        <v>201</v>
      </c>
      <c r="L55" s="3" t="s">
        <v>202</v>
      </c>
    </row>
    <row r="56" spans="1:12" ht="14.25" customHeight="1" x14ac:dyDescent="0.2">
      <c r="A56" s="2" t="s">
        <v>195</v>
      </c>
      <c r="B56" s="2" t="s">
        <v>196</v>
      </c>
      <c r="C56" s="2" t="s">
        <v>197</v>
      </c>
      <c r="D56" s="2"/>
      <c r="E56" s="2"/>
      <c r="F56" s="2" t="s">
        <v>38</v>
      </c>
      <c r="G56" s="2" t="s">
        <v>39</v>
      </c>
      <c r="H56" s="2" t="s">
        <v>40</v>
      </c>
      <c r="I56" s="2" t="s">
        <v>41</v>
      </c>
      <c r="J56" s="2" t="s">
        <v>42</v>
      </c>
      <c r="K56" s="2" t="s">
        <v>43</v>
      </c>
      <c r="L56" s="3" t="s">
        <v>203</v>
      </c>
    </row>
    <row r="57" spans="1:12" ht="25.75" customHeight="1" x14ac:dyDescent="0.2">
      <c r="A57" s="2" t="s">
        <v>204</v>
      </c>
      <c r="B57" s="2" t="s">
        <v>205</v>
      </c>
      <c r="C57" s="2" t="s">
        <v>206</v>
      </c>
      <c r="D57" s="2"/>
      <c r="E57" s="2"/>
      <c r="F57" s="2" t="s">
        <v>38</v>
      </c>
      <c r="G57" s="2" t="s">
        <v>207</v>
      </c>
      <c r="H57" s="2" t="s">
        <v>208</v>
      </c>
      <c r="I57" s="2" t="s">
        <v>29</v>
      </c>
      <c r="J57" s="2" t="s">
        <v>29</v>
      </c>
      <c r="K57" s="2" t="s">
        <v>75</v>
      </c>
      <c r="L57" s="3" t="s">
        <v>209</v>
      </c>
    </row>
    <row r="58" spans="1:12" ht="14.25" customHeight="1" x14ac:dyDescent="0.2">
      <c r="A58" s="2" t="s">
        <v>204</v>
      </c>
      <c r="B58" s="2" t="s">
        <v>205</v>
      </c>
      <c r="C58" s="2" t="s">
        <v>206</v>
      </c>
      <c r="D58" s="2"/>
      <c r="E58" s="2"/>
      <c r="F58" s="2" t="s">
        <v>38</v>
      </c>
      <c r="G58" s="2" t="s">
        <v>39</v>
      </c>
      <c r="H58" s="2" t="s">
        <v>40</v>
      </c>
      <c r="I58" s="2" t="s">
        <v>41</v>
      </c>
      <c r="J58" s="2" t="s">
        <v>42</v>
      </c>
      <c r="K58" s="2" t="s">
        <v>43</v>
      </c>
      <c r="L58" s="3" t="s">
        <v>210</v>
      </c>
    </row>
    <row r="59" spans="1:12" ht="25.75" customHeight="1" x14ac:dyDescent="0.2">
      <c r="A59" s="2" t="s">
        <v>204</v>
      </c>
      <c r="B59" s="2" t="s">
        <v>211</v>
      </c>
      <c r="C59" s="2" t="s">
        <v>212</v>
      </c>
      <c r="D59" s="2"/>
      <c r="E59" s="2"/>
      <c r="F59" s="2" t="s">
        <v>15</v>
      </c>
      <c r="G59" s="2" t="s">
        <v>162</v>
      </c>
      <c r="H59" s="2" t="s">
        <v>213</v>
      </c>
      <c r="I59" s="2" t="s">
        <v>18</v>
      </c>
      <c r="J59" s="2" t="s">
        <v>19</v>
      </c>
      <c r="K59" s="2" t="s">
        <v>34</v>
      </c>
      <c r="L59" s="3" t="s">
        <v>214</v>
      </c>
    </row>
    <row r="60" spans="1:12" ht="14.25" customHeight="1" x14ac:dyDescent="0.2">
      <c r="A60" s="2" t="s">
        <v>204</v>
      </c>
      <c r="B60" s="2" t="s">
        <v>211</v>
      </c>
      <c r="C60" s="2" t="s">
        <v>212</v>
      </c>
      <c r="D60" s="2"/>
      <c r="E60" s="2"/>
      <c r="F60" s="2" t="s">
        <v>15</v>
      </c>
      <c r="G60" s="2" t="s">
        <v>181</v>
      </c>
      <c r="H60" s="2" t="s">
        <v>215</v>
      </c>
      <c r="I60" s="2" t="s">
        <v>18</v>
      </c>
      <c r="J60" s="2" t="s">
        <v>19</v>
      </c>
      <c r="K60" s="2" t="s">
        <v>216</v>
      </c>
      <c r="L60" s="3" t="s">
        <v>217</v>
      </c>
    </row>
    <row r="61" spans="1:12" ht="14.25" customHeight="1" x14ac:dyDescent="0.2">
      <c r="A61" s="2" t="s">
        <v>204</v>
      </c>
      <c r="B61" s="2" t="s">
        <v>211</v>
      </c>
      <c r="C61" s="2" t="s">
        <v>212</v>
      </c>
      <c r="D61" s="2"/>
      <c r="E61" s="2"/>
      <c r="F61" s="2" t="s">
        <v>15</v>
      </c>
      <c r="G61" s="2" t="s">
        <v>156</v>
      </c>
      <c r="H61" s="2" t="s">
        <v>218</v>
      </c>
      <c r="I61" s="2" t="s">
        <v>18</v>
      </c>
      <c r="J61" s="2" t="s">
        <v>19</v>
      </c>
      <c r="K61" s="2" t="s">
        <v>160</v>
      </c>
      <c r="L61" s="3" t="s">
        <v>219</v>
      </c>
    </row>
    <row r="62" spans="1:12" ht="14.25" customHeight="1" x14ac:dyDescent="0.2">
      <c r="A62" s="2" t="s">
        <v>204</v>
      </c>
      <c r="B62" s="2" t="s">
        <v>211</v>
      </c>
      <c r="C62" s="2" t="s">
        <v>212</v>
      </c>
      <c r="D62" s="2"/>
      <c r="E62" s="2"/>
      <c r="F62" s="2" t="s">
        <v>15</v>
      </c>
      <c r="G62" s="2" t="s">
        <v>59</v>
      </c>
      <c r="H62" s="2" t="s">
        <v>220</v>
      </c>
      <c r="I62" s="2" t="s">
        <v>18</v>
      </c>
      <c r="J62" s="2" t="s">
        <v>221</v>
      </c>
      <c r="K62" s="2" t="s">
        <v>222</v>
      </c>
      <c r="L62" s="3" t="s">
        <v>223</v>
      </c>
    </row>
    <row r="63" spans="1:12" ht="14.25" customHeight="1" x14ac:dyDescent="0.2">
      <c r="A63" s="2" t="s">
        <v>204</v>
      </c>
      <c r="B63" s="2" t="s">
        <v>211</v>
      </c>
      <c r="C63" s="2" t="s">
        <v>212</v>
      </c>
      <c r="D63" s="2"/>
      <c r="E63" s="2"/>
      <c r="F63" s="2" t="s">
        <v>31</v>
      </c>
      <c r="G63" s="2" t="s">
        <v>146</v>
      </c>
      <c r="H63" s="2" t="s">
        <v>147</v>
      </c>
      <c r="I63" s="2" t="s">
        <v>18</v>
      </c>
      <c r="J63" s="2" t="s">
        <v>23</v>
      </c>
      <c r="K63" s="2" t="s">
        <v>61</v>
      </c>
      <c r="L63" s="3" t="s">
        <v>224</v>
      </c>
    </row>
    <row r="64" spans="1:12" ht="14.25" customHeight="1" x14ac:dyDescent="0.2">
      <c r="A64" s="2" t="s">
        <v>204</v>
      </c>
      <c r="B64" s="2" t="s">
        <v>211</v>
      </c>
      <c r="C64" s="2" t="s">
        <v>212</v>
      </c>
      <c r="D64" s="2"/>
      <c r="E64" s="2"/>
      <c r="F64" s="2" t="s">
        <v>38</v>
      </c>
      <c r="G64" s="2" t="s">
        <v>39</v>
      </c>
      <c r="H64" s="2" t="s">
        <v>40</v>
      </c>
      <c r="I64" s="2" t="s">
        <v>41</v>
      </c>
      <c r="J64" s="2" t="s">
        <v>42</v>
      </c>
      <c r="K64" s="2" t="s">
        <v>43</v>
      </c>
      <c r="L64" s="3" t="s">
        <v>225</v>
      </c>
    </row>
    <row r="65" spans="1:12" ht="14.25" customHeight="1" x14ac:dyDescent="0.2">
      <c r="A65" s="2" t="s">
        <v>204</v>
      </c>
      <c r="B65" s="2" t="s">
        <v>226</v>
      </c>
      <c r="C65" s="2"/>
      <c r="D65" s="2"/>
      <c r="E65" s="2"/>
      <c r="F65" s="2" t="s">
        <v>31</v>
      </c>
      <c r="G65" s="2" t="s">
        <v>227</v>
      </c>
      <c r="H65" s="2" t="s">
        <v>228</v>
      </c>
      <c r="I65" s="2" t="s">
        <v>18</v>
      </c>
      <c r="J65" s="2" t="s">
        <v>19</v>
      </c>
      <c r="K65" s="2" t="s">
        <v>34</v>
      </c>
      <c r="L65" s="3" t="s">
        <v>229</v>
      </c>
    </row>
    <row r="66" spans="1:12" ht="14.25" customHeight="1" x14ac:dyDescent="0.2">
      <c r="A66" s="2" t="s">
        <v>204</v>
      </c>
      <c r="B66" s="2" t="s">
        <v>226</v>
      </c>
      <c r="C66" s="2"/>
      <c r="D66" s="2"/>
      <c r="E66" s="2"/>
      <c r="F66" s="2" t="s">
        <v>15</v>
      </c>
      <c r="G66" s="2" t="s">
        <v>230</v>
      </c>
      <c r="H66" s="2" t="s">
        <v>231</v>
      </c>
      <c r="I66" s="2" t="s">
        <v>29</v>
      </c>
      <c r="J66" s="2" t="s">
        <v>29</v>
      </c>
      <c r="K66" s="2" t="s">
        <v>232</v>
      </c>
      <c r="L66" s="3" t="s">
        <v>233</v>
      </c>
    </row>
    <row r="67" spans="1:12" ht="14.25" customHeight="1" x14ac:dyDescent="0.2">
      <c r="A67" s="2" t="s">
        <v>204</v>
      </c>
      <c r="B67" s="2" t="s">
        <v>226</v>
      </c>
      <c r="C67" s="2"/>
      <c r="D67" s="2"/>
      <c r="E67" s="2"/>
      <c r="F67" s="2" t="s">
        <v>31</v>
      </c>
      <c r="G67" s="2" t="s">
        <v>146</v>
      </c>
      <c r="H67" s="2" t="s">
        <v>147</v>
      </c>
      <c r="I67" s="2" t="s">
        <v>29</v>
      </c>
      <c r="J67" s="2" t="s">
        <v>29</v>
      </c>
      <c r="K67" s="2" t="s">
        <v>75</v>
      </c>
      <c r="L67" s="3" t="s">
        <v>234</v>
      </c>
    </row>
    <row r="68" spans="1:12" ht="14.25" customHeight="1" x14ac:dyDescent="0.2">
      <c r="A68" s="2" t="s">
        <v>204</v>
      </c>
      <c r="B68" s="2" t="s">
        <v>226</v>
      </c>
      <c r="C68" s="2"/>
      <c r="D68" s="2"/>
      <c r="E68" s="2"/>
      <c r="F68" s="2" t="s">
        <v>38</v>
      </c>
      <c r="G68" s="2" t="s">
        <v>39</v>
      </c>
      <c r="H68" s="2" t="s">
        <v>40</v>
      </c>
      <c r="I68" s="2" t="s">
        <v>41</v>
      </c>
      <c r="J68" s="2" t="s">
        <v>42</v>
      </c>
      <c r="K68" s="2" t="s">
        <v>43</v>
      </c>
      <c r="L68" s="3" t="s">
        <v>235</v>
      </c>
    </row>
    <row r="69" spans="1:12" ht="14.25" customHeight="1" x14ac:dyDescent="0.2">
      <c r="A69" s="2" t="s">
        <v>236</v>
      </c>
      <c r="B69" s="2" t="s">
        <v>237</v>
      </c>
      <c r="C69" s="2"/>
      <c r="D69" s="2"/>
      <c r="E69" s="2"/>
      <c r="F69" s="2" t="s">
        <v>38</v>
      </c>
      <c r="G69" s="2" t="s">
        <v>39</v>
      </c>
      <c r="H69" s="2" t="s">
        <v>40</v>
      </c>
      <c r="I69" s="2" t="s">
        <v>41</v>
      </c>
      <c r="J69" s="2" t="s">
        <v>42</v>
      </c>
      <c r="K69" s="2" t="s">
        <v>43</v>
      </c>
      <c r="L69" s="3" t="s">
        <v>238</v>
      </c>
    </row>
    <row r="70" spans="1:12" ht="25.75" customHeight="1" x14ac:dyDescent="0.2">
      <c r="A70" s="2" t="s">
        <v>239</v>
      </c>
      <c r="B70" s="2" t="s">
        <v>240</v>
      </c>
      <c r="C70" s="2"/>
      <c r="D70" s="2"/>
      <c r="E70" s="2"/>
      <c r="F70" s="2" t="s">
        <v>15</v>
      </c>
      <c r="G70" s="2" t="s">
        <v>181</v>
      </c>
      <c r="H70" s="2" t="s">
        <v>241</v>
      </c>
      <c r="I70" s="2" t="s">
        <v>18</v>
      </c>
      <c r="J70" s="2" t="s">
        <v>23</v>
      </c>
      <c r="K70" s="2" t="s">
        <v>24</v>
      </c>
      <c r="L70" s="3" t="s">
        <v>242</v>
      </c>
    </row>
    <row r="71" spans="1:12" ht="14.25" customHeight="1" x14ac:dyDescent="0.2">
      <c r="A71" s="2" t="s">
        <v>239</v>
      </c>
      <c r="B71" s="2" t="s">
        <v>240</v>
      </c>
      <c r="C71" s="2"/>
      <c r="D71" s="2"/>
      <c r="E71" s="2"/>
      <c r="F71" s="2" t="s">
        <v>38</v>
      </c>
      <c r="G71" s="2" t="s">
        <v>39</v>
      </c>
      <c r="H71" s="2" t="s">
        <v>40</v>
      </c>
      <c r="I71" s="2" t="s">
        <v>41</v>
      </c>
      <c r="J71" s="2" t="s">
        <v>42</v>
      </c>
      <c r="K71" s="2" t="s">
        <v>43</v>
      </c>
      <c r="L71" s="3" t="s">
        <v>243</v>
      </c>
    </row>
    <row r="72" spans="1:12" ht="14.25" customHeight="1" x14ac:dyDescent="0.2">
      <c r="A72" s="2" t="s">
        <v>244</v>
      </c>
      <c r="B72" s="2" t="s">
        <v>245</v>
      </c>
      <c r="C72" s="2" t="s">
        <v>246</v>
      </c>
      <c r="D72" s="2"/>
      <c r="E72" s="2"/>
      <c r="F72" s="2" t="s">
        <v>15</v>
      </c>
      <c r="G72" s="2" t="s">
        <v>247</v>
      </c>
      <c r="H72" s="2" t="s">
        <v>248</v>
      </c>
      <c r="I72" s="2" t="s">
        <v>18</v>
      </c>
      <c r="J72" s="2" t="s">
        <v>23</v>
      </c>
      <c r="K72" s="2" t="s">
        <v>249</v>
      </c>
      <c r="L72" s="3" t="s">
        <v>250</v>
      </c>
    </row>
    <row r="73" spans="1:12" ht="25.75" customHeight="1" x14ac:dyDescent="0.2">
      <c r="A73" s="2" t="s">
        <v>244</v>
      </c>
      <c r="B73" s="2" t="s">
        <v>245</v>
      </c>
      <c r="C73" s="2" t="s">
        <v>246</v>
      </c>
      <c r="D73" s="2"/>
      <c r="E73" s="2"/>
      <c r="F73" s="2" t="s">
        <v>15</v>
      </c>
      <c r="G73" s="2" t="s">
        <v>27</v>
      </c>
      <c r="H73" s="2" t="s">
        <v>251</v>
      </c>
      <c r="I73" s="2" t="s">
        <v>18</v>
      </c>
      <c r="J73" s="2" t="s">
        <v>23</v>
      </c>
      <c r="K73" s="2" t="s">
        <v>252</v>
      </c>
      <c r="L73" s="3" t="s">
        <v>253</v>
      </c>
    </row>
    <row r="74" spans="1:12" ht="25.75" customHeight="1" x14ac:dyDescent="0.2">
      <c r="A74" s="2" t="s">
        <v>244</v>
      </c>
      <c r="B74" s="2" t="s">
        <v>245</v>
      </c>
      <c r="C74" s="2" t="s">
        <v>246</v>
      </c>
      <c r="D74" s="2"/>
      <c r="E74" s="2"/>
      <c r="F74" s="2" t="s">
        <v>15</v>
      </c>
      <c r="G74" s="2" t="s">
        <v>16</v>
      </c>
      <c r="H74" s="2" t="s">
        <v>254</v>
      </c>
      <c r="I74" s="2" t="s">
        <v>18</v>
      </c>
      <c r="J74" s="2" t="s">
        <v>23</v>
      </c>
      <c r="K74" s="2" t="s">
        <v>24</v>
      </c>
      <c r="L74" s="3" t="s">
        <v>255</v>
      </c>
    </row>
    <row r="75" spans="1:12" ht="14.25" customHeight="1" x14ac:dyDescent="0.2">
      <c r="A75" s="2" t="s">
        <v>244</v>
      </c>
      <c r="B75" s="2" t="s">
        <v>245</v>
      </c>
      <c r="C75" s="2" t="s">
        <v>246</v>
      </c>
      <c r="D75" s="2"/>
      <c r="E75" s="2"/>
      <c r="F75" s="2" t="s">
        <v>15</v>
      </c>
      <c r="G75" s="2" t="s">
        <v>16</v>
      </c>
      <c r="H75" s="2" t="s">
        <v>256</v>
      </c>
      <c r="I75" s="2" t="s">
        <v>18</v>
      </c>
      <c r="J75" s="2" t="s">
        <v>23</v>
      </c>
      <c r="K75" s="2" t="s">
        <v>257</v>
      </c>
      <c r="L75" s="3" t="s">
        <v>258</v>
      </c>
    </row>
    <row r="76" spans="1:12" ht="25.75" customHeight="1" x14ac:dyDescent="0.2">
      <c r="A76" s="2" t="s">
        <v>244</v>
      </c>
      <c r="B76" s="2" t="s">
        <v>245</v>
      </c>
      <c r="C76" s="2" t="s">
        <v>246</v>
      </c>
      <c r="D76" s="2"/>
      <c r="E76" s="2"/>
      <c r="F76" s="2" t="s">
        <v>15</v>
      </c>
      <c r="G76" s="2" t="s">
        <v>142</v>
      </c>
      <c r="H76" s="2" t="s">
        <v>259</v>
      </c>
      <c r="I76" s="2" t="s">
        <v>18</v>
      </c>
      <c r="J76" s="2" t="s">
        <v>221</v>
      </c>
      <c r="K76" s="2" t="s">
        <v>260</v>
      </c>
      <c r="L76" s="3" t="s">
        <v>261</v>
      </c>
    </row>
    <row r="77" spans="1:12" ht="14.25" customHeight="1" x14ac:dyDescent="0.2">
      <c r="A77" s="2" t="s">
        <v>244</v>
      </c>
      <c r="B77" s="2" t="s">
        <v>245</v>
      </c>
      <c r="C77" s="2" t="s">
        <v>246</v>
      </c>
      <c r="D77" s="2"/>
      <c r="E77" s="2"/>
      <c r="F77" s="2" t="s">
        <v>72</v>
      </c>
      <c r="G77" s="2" t="s">
        <v>262</v>
      </c>
      <c r="H77" s="2" t="s">
        <v>263</v>
      </c>
      <c r="I77" s="2" t="s">
        <v>18</v>
      </c>
      <c r="J77" s="2" t="s">
        <v>23</v>
      </c>
      <c r="K77" s="2" t="s">
        <v>264</v>
      </c>
      <c r="L77" s="3" t="s">
        <v>265</v>
      </c>
    </row>
    <row r="78" spans="1:12" ht="14.25" customHeight="1" x14ac:dyDescent="0.2">
      <c r="A78" s="2" t="s">
        <v>244</v>
      </c>
      <c r="B78" s="2" t="s">
        <v>245</v>
      </c>
      <c r="C78" s="2" t="s">
        <v>246</v>
      </c>
      <c r="D78" s="2"/>
      <c r="E78" s="2"/>
      <c r="F78" s="2" t="s">
        <v>15</v>
      </c>
      <c r="G78" s="2" t="s">
        <v>230</v>
      </c>
      <c r="H78" s="2" t="s">
        <v>266</v>
      </c>
      <c r="I78" s="2" t="s">
        <v>18</v>
      </c>
      <c r="J78" s="2" t="s">
        <v>105</v>
      </c>
      <c r="K78" s="2" t="s">
        <v>106</v>
      </c>
      <c r="L78" s="3" t="s">
        <v>267</v>
      </c>
    </row>
    <row r="79" spans="1:12" ht="25.75" customHeight="1" x14ac:dyDescent="0.2">
      <c r="A79" s="2" t="s">
        <v>244</v>
      </c>
      <c r="B79" s="2" t="s">
        <v>245</v>
      </c>
      <c r="C79" s="2" t="s">
        <v>246</v>
      </c>
      <c r="D79" s="2"/>
      <c r="E79" s="2"/>
      <c r="F79" s="2" t="s">
        <v>15</v>
      </c>
      <c r="G79" s="2" t="s">
        <v>65</v>
      </c>
      <c r="H79" s="2" t="s">
        <v>268</v>
      </c>
      <c r="I79" s="2" t="s">
        <v>18</v>
      </c>
      <c r="J79" s="2" t="s">
        <v>23</v>
      </c>
      <c r="K79" s="2" t="s">
        <v>26</v>
      </c>
      <c r="L79" s="3" t="s">
        <v>269</v>
      </c>
    </row>
    <row r="80" spans="1:12" ht="25.75" customHeight="1" x14ac:dyDescent="0.2">
      <c r="A80" s="2" t="s">
        <v>244</v>
      </c>
      <c r="B80" s="2" t="s">
        <v>245</v>
      </c>
      <c r="C80" s="2" t="s">
        <v>246</v>
      </c>
      <c r="D80" s="2"/>
      <c r="E80" s="2"/>
      <c r="F80" s="2" t="s">
        <v>15</v>
      </c>
      <c r="G80" s="2" t="s">
        <v>270</v>
      </c>
      <c r="H80" s="2" t="s">
        <v>271</v>
      </c>
      <c r="I80" s="2" t="s">
        <v>18</v>
      </c>
      <c r="J80" s="2" t="s">
        <v>19</v>
      </c>
      <c r="K80" s="2" t="s">
        <v>20</v>
      </c>
      <c r="L80" s="3" t="s">
        <v>272</v>
      </c>
    </row>
    <row r="81" spans="1:12" ht="25.75" customHeight="1" x14ac:dyDescent="0.2">
      <c r="A81" s="2" t="s">
        <v>244</v>
      </c>
      <c r="B81" s="2" t="s">
        <v>245</v>
      </c>
      <c r="C81" s="2" t="s">
        <v>246</v>
      </c>
      <c r="D81" s="2"/>
      <c r="E81" s="2"/>
      <c r="F81" s="2" t="s">
        <v>15</v>
      </c>
      <c r="G81" s="2" t="s">
        <v>27</v>
      </c>
      <c r="H81" s="2" t="s">
        <v>273</v>
      </c>
      <c r="I81" s="2" t="s">
        <v>29</v>
      </c>
      <c r="J81" s="2" t="s">
        <v>29</v>
      </c>
      <c r="K81" s="2" t="s">
        <v>274</v>
      </c>
      <c r="L81" s="3" t="s">
        <v>275</v>
      </c>
    </row>
    <row r="82" spans="1:12" ht="14.25" customHeight="1" x14ac:dyDescent="0.2">
      <c r="A82" s="2" t="s">
        <v>244</v>
      </c>
      <c r="B82" s="2" t="s">
        <v>245</v>
      </c>
      <c r="C82" s="2" t="s">
        <v>246</v>
      </c>
      <c r="D82" s="2"/>
      <c r="E82" s="2"/>
      <c r="F82" s="2" t="s">
        <v>15</v>
      </c>
      <c r="G82" s="2" t="s">
        <v>156</v>
      </c>
      <c r="H82" s="2" t="s">
        <v>276</v>
      </c>
      <c r="I82" s="2" t="s">
        <v>18</v>
      </c>
      <c r="J82" s="2" t="s">
        <v>19</v>
      </c>
      <c r="K82" s="2" t="s">
        <v>34</v>
      </c>
      <c r="L82" s="3" t="s">
        <v>277</v>
      </c>
    </row>
    <row r="83" spans="1:12" ht="25.75" customHeight="1" x14ac:dyDescent="0.2">
      <c r="A83" s="2" t="s">
        <v>244</v>
      </c>
      <c r="B83" s="2" t="s">
        <v>245</v>
      </c>
      <c r="C83" s="2" t="s">
        <v>246</v>
      </c>
      <c r="D83" s="2"/>
      <c r="E83" s="2"/>
      <c r="F83" s="2" t="s">
        <v>38</v>
      </c>
      <c r="G83" s="2" t="s">
        <v>278</v>
      </c>
      <c r="H83" s="2" t="s">
        <v>279</v>
      </c>
      <c r="I83" s="2" t="s">
        <v>29</v>
      </c>
      <c r="J83" s="2" t="s">
        <v>29</v>
      </c>
      <c r="K83" s="2" t="s">
        <v>75</v>
      </c>
      <c r="L83" s="3" t="s">
        <v>280</v>
      </c>
    </row>
    <row r="84" spans="1:12" ht="14.25" customHeight="1" x14ac:dyDescent="0.2">
      <c r="A84" s="2" t="s">
        <v>281</v>
      </c>
      <c r="B84" s="2" t="s">
        <v>282</v>
      </c>
      <c r="C84" s="2"/>
      <c r="D84" s="2"/>
      <c r="E84" s="2"/>
      <c r="F84" s="2" t="s">
        <v>38</v>
      </c>
      <c r="G84" s="2" t="s">
        <v>39</v>
      </c>
      <c r="H84" s="2" t="s">
        <v>40</v>
      </c>
      <c r="I84" s="2" t="s">
        <v>41</v>
      </c>
      <c r="J84" s="2" t="s">
        <v>42</v>
      </c>
      <c r="K84" s="2" t="s">
        <v>43</v>
      </c>
      <c r="L84" s="3" t="s">
        <v>283</v>
      </c>
    </row>
    <row r="85" spans="1:12" ht="14.25" customHeight="1" x14ac:dyDescent="0.2">
      <c r="A85" s="2" t="s">
        <v>281</v>
      </c>
      <c r="B85" s="2" t="s">
        <v>284</v>
      </c>
      <c r="C85" s="2"/>
      <c r="D85" s="2"/>
      <c r="E85" s="2"/>
      <c r="F85" s="2" t="s">
        <v>38</v>
      </c>
      <c r="G85" s="2" t="s">
        <v>39</v>
      </c>
      <c r="H85" s="2" t="s">
        <v>40</v>
      </c>
      <c r="I85" s="2" t="s">
        <v>41</v>
      </c>
      <c r="J85" s="2" t="s">
        <v>42</v>
      </c>
      <c r="K85" s="2" t="s">
        <v>43</v>
      </c>
      <c r="L85" s="3" t="s">
        <v>285</v>
      </c>
    </row>
    <row r="86" spans="1:12" ht="14.25" customHeight="1" x14ac:dyDescent="0.2">
      <c r="A86" s="2" t="s">
        <v>281</v>
      </c>
      <c r="B86" s="2" t="s">
        <v>286</v>
      </c>
      <c r="C86" s="2"/>
      <c r="D86" s="2"/>
      <c r="E86" s="2"/>
      <c r="F86" s="2" t="s">
        <v>38</v>
      </c>
      <c r="G86" s="2" t="s">
        <v>39</v>
      </c>
      <c r="H86" s="2" t="s">
        <v>40</v>
      </c>
      <c r="I86" s="2" t="s">
        <v>41</v>
      </c>
      <c r="J86" s="2" t="s">
        <v>42</v>
      </c>
      <c r="K86" s="2" t="s">
        <v>43</v>
      </c>
      <c r="L86" s="3" t="s">
        <v>287</v>
      </c>
    </row>
    <row r="87" spans="1:12" ht="14.25" customHeight="1" x14ac:dyDescent="0.2">
      <c r="A87" s="2" t="s">
        <v>288</v>
      </c>
      <c r="B87" s="2" t="s">
        <v>289</v>
      </c>
      <c r="C87" s="2" t="s">
        <v>290</v>
      </c>
      <c r="D87" s="2"/>
      <c r="E87" s="2"/>
      <c r="F87" s="2" t="s">
        <v>15</v>
      </c>
      <c r="G87" s="2" t="s">
        <v>291</v>
      </c>
      <c r="H87" s="2" t="s">
        <v>292</v>
      </c>
      <c r="I87" s="2" t="s">
        <v>18</v>
      </c>
      <c r="J87" s="2" t="s">
        <v>19</v>
      </c>
      <c r="K87" s="2" t="s">
        <v>34</v>
      </c>
      <c r="L87" s="3" t="s">
        <v>293</v>
      </c>
    </row>
    <row r="88" spans="1:12" ht="14.25" customHeight="1" x14ac:dyDescent="0.2">
      <c r="A88" s="2" t="s">
        <v>288</v>
      </c>
      <c r="B88" s="2" t="s">
        <v>289</v>
      </c>
      <c r="C88" s="2" t="s">
        <v>290</v>
      </c>
      <c r="D88" s="2"/>
      <c r="E88" s="2"/>
      <c r="F88" s="2" t="s">
        <v>15</v>
      </c>
      <c r="G88" s="2" t="s">
        <v>156</v>
      </c>
      <c r="H88" s="2" t="s">
        <v>294</v>
      </c>
      <c r="I88" s="2" t="s">
        <v>29</v>
      </c>
      <c r="J88" s="2" t="s">
        <v>29</v>
      </c>
      <c r="K88" s="2" t="s">
        <v>295</v>
      </c>
      <c r="L88" s="3" t="s">
        <v>296</v>
      </c>
    </row>
    <row r="89" spans="1:12" ht="14.25" customHeight="1" x14ac:dyDescent="0.2">
      <c r="A89" s="2" t="s">
        <v>288</v>
      </c>
      <c r="B89" s="2" t="s">
        <v>289</v>
      </c>
      <c r="C89" s="2" t="s">
        <v>290</v>
      </c>
      <c r="D89" s="2"/>
      <c r="E89" s="2"/>
      <c r="F89" s="2" t="s">
        <v>15</v>
      </c>
      <c r="G89" s="2" t="s">
        <v>297</v>
      </c>
      <c r="H89" s="2" t="s">
        <v>298</v>
      </c>
      <c r="I89" s="2" t="s">
        <v>41</v>
      </c>
      <c r="J89" s="2" t="s">
        <v>299</v>
      </c>
      <c r="K89" s="2" t="s">
        <v>300</v>
      </c>
      <c r="L89" s="3" t="s">
        <v>301</v>
      </c>
    </row>
    <row r="90" spans="1:12" ht="25.75" customHeight="1" x14ac:dyDescent="0.2">
      <c r="A90" s="2" t="s">
        <v>288</v>
      </c>
      <c r="B90" s="2" t="s">
        <v>289</v>
      </c>
      <c r="C90" s="2" t="s">
        <v>290</v>
      </c>
      <c r="D90" s="2"/>
      <c r="E90" s="2"/>
      <c r="F90" s="2" t="s">
        <v>15</v>
      </c>
      <c r="G90" s="2" t="s">
        <v>156</v>
      </c>
      <c r="H90" s="2" t="s">
        <v>302</v>
      </c>
      <c r="I90" s="2" t="s">
        <v>18</v>
      </c>
      <c r="J90" s="2" t="s">
        <v>19</v>
      </c>
      <c r="K90" s="2" t="s">
        <v>160</v>
      </c>
      <c r="L90" s="3" t="s">
        <v>303</v>
      </c>
    </row>
    <row r="91" spans="1:12" ht="14.25" customHeight="1" x14ac:dyDescent="0.2">
      <c r="A91" s="2" t="s">
        <v>288</v>
      </c>
      <c r="B91" s="2" t="s">
        <v>289</v>
      </c>
      <c r="C91" s="2" t="s">
        <v>290</v>
      </c>
      <c r="D91" s="2"/>
      <c r="E91" s="2"/>
      <c r="F91" s="2" t="s">
        <v>15</v>
      </c>
      <c r="G91" s="2" t="s">
        <v>27</v>
      </c>
      <c r="H91" s="2" t="s">
        <v>304</v>
      </c>
      <c r="I91" s="2" t="s">
        <v>18</v>
      </c>
      <c r="J91" s="2" t="s">
        <v>221</v>
      </c>
      <c r="K91" s="2" t="s">
        <v>305</v>
      </c>
      <c r="L91" s="3" t="s">
        <v>306</v>
      </c>
    </row>
    <row r="92" spans="1:12" ht="14.25" customHeight="1" x14ac:dyDescent="0.2">
      <c r="A92" s="2" t="s">
        <v>288</v>
      </c>
      <c r="B92" s="2" t="s">
        <v>289</v>
      </c>
      <c r="C92" s="2" t="s">
        <v>290</v>
      </c>
      <c r="D92" s="2"/>
      <c r="E92" s="2"/>
      <c r="F92" s="2" t="s">
        <v>15</v>
      </c>
      <c r="G92" s="2" t="s">
        <v>190</v>
      </c>
      <c r="H92" s="2" t="s">
        <v>307</v>
      </c>
      <c r="I92" s="2" t="s">
        <v>112</v>
      </c>
      <c r="J92" s="2" t="s">
        <v>308</v>
      </c>
      <c r="K92" s="2" t="s">
        <v>309</v>
      </c>
      <c r="L92" s="3" t="s">
        <v>310</v>
      </c>
    </row>
    <row r="93" spans="1:12" ht="25.75" customHeight="1" x14ac:dyDescent="0.2">
      <c r="A93" s="2" t="s">
        <v>288</v>
      </c>
      <c r="B93" s="2" t="s">
        <v>289</v>
      </c>
      <c r="C93" s="2" t="s">
        <v>290</v>
      </c>
      <c r="D93" s="2"/>
      <c r="E93" s="2"/>
      <c r="F93" s="2" t="s">
        <v>15</v>
      </c>
      <c r="G93" s="2" t="s">
        <v>59</v>
      </c>
      <c r="H93" s="2" t="s">
        <v>311</v>
      </c>
      <c r="I93" s="2" t="s">
        <v>18</v>
      </c>
      <c r="J93" s="2" t="s">
        <v>23</v>
      </c>
      <c r="K93" s="2" t="s">
        <v>61</v>
      </c>
      <c r="L93" s="3" t="s">
        <v>312</v>
      </c>
    </row>
    <row r="94" spans="1:12" ht="14.25" customHeight="1" x14ac:dyDescent="0.2">
      <c r="A94" s="2" t="s">
        <v>288</v>
      </c>
      <c r="B94" s="2" t="s">
        <v>289</v>
      </c>
      <c r="C94" s="2" t="s">
        <v>290</v>
      </c>
      <c r="D94" s="2"/>
      <c r="E94" s="2"/>
      <c r="F94" s="2" t="s">
        <v>38</v>
      </c>
      <c r="G94" s="2" t="s">
        <v>39</v>
      </c>
      <c r="H94" s="2" t="s">
        <v>40</v>
      </c>
      <c r="I94" s="2" t="s">
        <v>41</v>
      </c>
      <c r="J94" s="2" t="s">
        <v>42</v>
      </c>
      <c r="K94" s="2" t="s">
        <v>43</v>
      </c>
      <c r="L94" s="3" t="s">
        <v>313</v>
      </c>
    </row>
    <row r="95" spans="1:12" ht="25.75" customHeight="1" x14ac:dyDescent="0.2">
      <c r="A95" s="2" t="s">
        <v>288</v>
      </c>
      <c r="B95" s="2" t="s">
        <v>314</v>
      </c>
      <c r="C95" s="2"/>
      <c r="D95" s="2"/>
      <c r="E95" s="2"/>
      <c r="F95" s="2" t="s">
        <v>38</v>
      </c>
      <c r="G95" s="2" t="s">
        <v>278</v>
      </c>
      <c r="H95" s="2" t="s">
        <v>279</v>
      </c>
      <c r="I95" s="2" t="s">
        <v>29</v>
      </c>
      <c r="J95" s="2" t="s">
        <v>29</v>
      </c>
      <c r="K95" s="2" t="s">
        <v>75</v>
      </c>
      <c r="L95" s="3" t="s">
        <v>315</v>
      </c>
    </row>
    <row r="96" spans="1:12" ht="14.25" customHeight="1" x14ac:dyDescent="0.2">
      <c r="A96" s="2" t="s">
        <v>288</v>
      </c>
      <c r="B96" s="2" t="s">
        <v>314</v>
      </c>
      <c r="C96" s="2"/>
      <c r="D96" s="2"/>
      <c r="E96" s="2"/>
      <c r="F96" s="2" t="s">
        <v>38</v>
      </c>
      <c r="G96" s="2" t="s">
        <v>39</v>
      </c>
      <c r="H96" s="2" t="s">
        <v>40</v>
      </c>
      <c r="I96" s="2" t="s">
        <v>41</v>
      </c>
      <c r="J96" s="2" t="s">
        <v>42</v>
      </c>
      <c r="K96" s="2" t="s">
        <v>43</v>
      </c>
      <c r="L96" s="3" t="s">
        <v>316</v>
      </c>
    </row>
    <row r="97" spans="1:12" ht="25.75" customHeight="1" x14ac:dyDescent="0.2">
      <c r="A97" s="2" t="s">
        <v>317</v>
      </c>
      <c r="B97" s="2" t="s">
        <v>318</v>
      </c>
      <c r="C97" s="2"/>
      <c r="D97" s="2"/>
      <c r="E97" s="2"/>
      <c r="F97" s="2" t="s">
        <v>15</v>
      </c>
      <c r="G97" s="2" t="s">
        <v>98</v>
      </c>
      <c r="H97" s="2" t="s">
        <v>319</v>
      </c>
      <c r="I97" s="2" t="s">
        <v>29</v>
      </c>
      <c r="J97" s="2" t="s">
        <v>29</v>
      </c>
      <c r="K97" s="2" t="s">
        <v>320</v>
      </c>
      <c r="L97" s="3" t="s">
        <v>321</v>
      </c>
    </row>
    <row r="98" spans="1:12" ht="25.75" customHeight="1" x14ac:dyDescent="0.2">
      <c r="A98" s="2" t="s">
        <v>317</v>
      </c>
      <c r="B98" s="2" t="s">
        <v>318</v>
      </c>
      <c r="C98" s="2"/>
      <c r="D98" s="2"/>
      <c r="E98" s="2"/>
      <c r="F98" s="2" t="s">
        <v>15</v>
      </c>
      <c r="G98" s="2" t="s">
        <v>98</v>
      </c>
      <c r="H98" s="2" t="s">
        <v>322</v>
      </c>
      <c r="I98" s="2" t="s">
        <v>18</v>
      </c>
      <c r="J98" s="2" t="s">
        <v>23</v>
      </c>
      <c r="K98" s="2" t="s">
        <v>323</v>
      </c>
      <c r="L98" s="3" t="s">
        <v>324</v>
      </c>
    </row>
    <row r="99" spans="1:12" ht="25.75" customHeight="1" x14ac:dyDescent="0.2">
      <c r="A99" s="2" t="s">
        <v>317</v>
      </c>
      <c r="B99" s="2" t="s">
        <v>318</v>
      </c>
      <c r="C99" s="2"/>
      <c r="D99" s="2"/>
      <c r="E99" s="2"/>
      <c r="F99" s="2" t="s">
        <v>38</v>
      </c>
      <c r="G99" s="2" t="s">
        <v>325</v>
      </c>
      <c r="H99" s="2" t="s">
        <v>326</v>
      </c>
      <c r="I99" s="2" t="s">
        <v>18</v>
      </c>
      <c r="J99" s="2" t="s">
        <v>19</v>
      </c>
      <c r="K99" s="2" t="s">
        <v>20</v>
      </c>
      <c r="L99" s="3" t="s">
        <v>327</v>
      </c>
    </row>
    <row r="100" spans="1:12" ht="25.75" customHeight="1" x14ac:dyDescent="0.2">
      <c r="A100" s="2" t="s">
        <v>317</v>
      </c>
      <c r="B100" s="2" t="s">
        <v>318</v>
      </c>
      <c r="C100" s="2"/>
      <c r="D100" s="2"/>
      <c r="E100" s="2"/>
      <c r="F100" s="2" t="s">
        <v>15</v>
      </c>
      <c r="G100" s="2" t="s">
        <v>247</v>
      </c>
      <c r="H100" s="2" t="s">
        <v>328</v>
      </c>
      <c r="I100" s="2" t="s">
        <v>29</v>
      </c>
      <c r="J100" s="2" t="s">
        <v>29</v>
      </c>
      <c r="K100" s="2" t="s">
        <v>329</v>
      </c>
      <c r="L100" s="3" t="s">
        <v>330</v>
      </c>
    </row>
    <row r="101" spans="1:12" ht="14.25" customHeight="1" x14ac:dyDescent="0.2">
      <c r="A101" s="2" t="s">
        <v>317</v>
      </c>
      <c r="B101" s="2" t="s">
        <v>318</v>
      </c>
      <c r="C101" s="2"/>
      <c r="D101" s="2"/>
      <c r="E101" s="2"/>
      <c r="F101" s="2" t="s">
        <v>38</v>
      </c>
      <c r="G101" s="2" t="s">
        <v>39</v>
      </c>
      <c r="H101" s="2" t="s">
        <v>40</v>
      </c>
      <c r="I101" s="2" t="s">
        <v>41</v>
      </c>
      <c r="J101" s="2" t="s">
        <v>42</v>
      </c>
      <c r="K101" s="2" t="s">
        <v>43</v>
      </c>
      <c r="L101" s="3" t="s">
        <v>331</v>
      </c>
    </row>
    <row r="102" spans="1:12" ht="14.25" customHeight="1" x14ac:dyDescent="0.2">
      <c r="A102" s="2" t="s">
        <v>317</v>
      </c>
      <c r="B102" s="2" t="s">
        <v>332</v>
      </c>
      <c r="C102" s="2" t="s">
        <v>333</v>
      </c>
      <c r="D102" s="2"/>
      <c r="E102" s="2"/>
      <c r="F102" s="2" t="s">
        <v>31</v>
      </c>
      <c r="G102" s="2" t="s">
        <v>334</v>
      </c>
      <c r="H102" s="2" t="s">
        <v>335</v>
      </c>
      <c r="I102" s="2" t="s">
        <v>29</v>
      </c>
      <c r="J102" s="2" t="s">
        <v>29</v>
      </c>
      <c r="K102" s="2" t="s">
        <v>336</v>
      </c>
      <c r="L102" s="3" t="s">
        <v>337</v>
      </c>
    </row>
    <row r="103" spans="1:12" ht="14.25" customHeight="1" x14ac:dyDescent="0.2">
      <c r="A103" s="2" t="s">
        <v>317</v>
      </c>
      <c r="B103" s="2" t="s">
        <v>332</v>
      </c>
      <c r="C103" s="2" t="s">
        <v>333</v>
      </c>
      <c r="D103" s="2"/>
      <c r="E103" s="2"/>
      <c r="F103" s="2" t="s">
        <v>38</v>
      </c>
      <c r="G103" s="2" t="s">
        <v>39</v>
      </c>
      <c r="H103" s="2" t="s">
        <v>40</v>
      </c>
      <c r="I103" s="2" t="s">
        <v>41</v>
      </c>
      <c r="J103" s="2" t="s">
        <v>42</v>
      </c>
      <c r="K103" s="2" t="s">
        <v>43</v>
      </c>
      <c r="L103" s="3" t="s">
        <v>338</v>
      </c>
    </row>
    <row r="104" spans="1:12" ht="25.75" customHeight="1" x14ac:dyDescent="0.2">
      <c r="A104" s="2" t="s">
        <v>317</v>
      </c>
      <c r="B104" s="2" t="s">
        <v>339</v>
      </c>
      <c r="C104" s="2"/>
      <c r="D104" s="2"/>
      <c r="E104" s="2"/>
      <c r="F104" s="2" t="s">
        <v>15</v>
      </c>
      <c r="G104" s="2" t="s">
        <v>16</v>
      </c>
      <c r="H104" s="2" t="s">
        <v>340</v>
      </c>
      <c r="I104" s="2" t="s">
        <v>41</v>
      </c>
      <c r="J104" s="2" t="s">
        <v>341</v>
      </c>
      <c r="K104" s="2" t="s">
        <v>342</v>
      </c>
      <c r="L104" s="3" t="s">
        <v>343</v>
      </c>
    </row>
    <row r="105" spans="1:12" ht="25.75" customHeight="1" x14ac:dyDescent="0.2">
      <c r="A105" s="2" t="s">
        <v>317</v>
      </c>
      <c r="B105" s="2" t="s">
        <v>339</v>
      </c>
      <c r="C105" s="2"/>
      <c r="D105" s="2"/>
      <c r="E105" s="2"/>
      <c r="F105" s="2" t="s">
        <v>38</v>
      </c>
      <c r="G105" s="2" t="s">
        <v>207</v>
      </c>
      <c r="H105" s="2" t="s">
        <v>208</v>
      </c>
      <c r="I105" s="2" t="s">
        <v>41</v>
      </c>
      <c r="J105" s="2" t="s">
        <v>341</v>
      </c>
      <c r="K105" s="2" t="s">
        <v>342</v>
      </c>
      <c r="L105" s="3" t="s">
        <v>344</v>
      </c>
    </row>
    <row r="106" spans="1:12" ht="14.25" customHeight="1" x14ac:dyDescent="0.2">
      <c r="A106" s="2" t="s">
        <v>317</v>
      </c>
      <c r="B106" s="2" t="s">
        <v>345</v>
      </c>
      <c r="C106" s="2" t="s">
        <v>346</v>
      </c>
      <c r="D106" s="2"/>
      <c r="E106" s="2"/>
      <c r="F106" s="2" t="s">
        <v>15</v>
      </c>
      <c r="G106" s="2" t="s">
        <v>27</v>
      </c>
      <c r="H106" s="2" t="s">
        <v>347</v>
      </c>
      <c r="I106" s="2" t="s">
        <v>18</v>
      </c>
      <c r="J106" s="2" t="s">
        <v>23</v>
      </c>
      <c r="K106" s="2" t="s">
        <v>264</v>
      </c>
      <c r="L106" s="3" t="s">
        <v>348</v>
      </c>
    </row>
    <row r="107" spans="1:12" ht="14.25" customHeight="1" x14ac:dyDescent="0.2">
      <c r="A107" s="2" t="s">
        <v>317</v>
      </c>
      <c r="B107" s="2" t="s">
        <v>345</v>
      </c>
      <c r="C107" s="2" t="s">
        <v>346</v>
      </c>
      <c r="D107" s="2"/>
      <c r="E107" s="2"/>
      <c r="F107" s="2" t="s">
        <v>38</v>
      </c>
      <c r="G107" s="2" t="s">
        <v>39</v>
      </c>
      <c r="H107" s="2" t="s">
        <v>40</v>
      </c>
      <c r="I107" s="2" t="s">
        <v>41</v>
      </c>
      <c r="J107" s="2" t="s">
        <v>42</v>
      </c>
      <c r="K107" s="2" t="s">
        <v>43</v>
      </c>
      <c r="L107" s="3" t="s">
        <v>349</v>
      </c>
    </row>
    <row r="108" spans="1:12" ht="25.75" customHeight="1" x14ac:dyDescent="0.2">
      <c r="A108" s="2" t="s">
        <v>350</v>
      </c>
      <c r="B108" s="2" t="s">
        <v>351</v>
      </c>
      <c r="C108" s="2"/>
      <c r="D108" s="2"/>
      <c r="E108" s="2"/>
      <c r="F108" s="2" t="s">
        <v>15</v>
      </c>
      <c r="G108" s="2" t="s">
        <v>352</v>
      </c>
      <c r="H108" s="2" t="s">
        <v>353</v>
      </c>
      <c r="I108" s="2" t="s">
        <v>18</v>
      </c>
      <c r="J108" s="2" t="s">
        <v>221</v>
      </c>
      <c r="K108" s="2" t="s">
        <v>260</v>
      </c>
      <c r="L108" s="3" t="s">
        <v>354</v>
      </c>
    </row>
    <row r="109" spans="1:12" ht="14.25" customHeight="1" x14ac:dyDescent="0.2">
      <c r="A109" s="2" t="s">
        <v>350</v>
      </c>
      <c r="B109" s="2" t="s">
        <v>351</v>
      </c>
      <c r="C109" s="2"/>
      <c r="D109" s="2"/>
      <c r="E109" s="2"/>
      <c r="F109" s="2" t="s">
        <v>38</v>
      </c>
      <c r="G109" s="2" t="s">
        <v>39</v>
      </c>
      <c r="H109" s="2" t="s">
        <v>40</v>
      </c>
      <c r="I109" s="2" t="s">
        <v>41</v>
      </c>
      <c r="J109" s="2" t="s">
        <v>42</v>
      </c>
      <c r="K109" s="2" t="s">
        <v>43</v>
      </c>
      <c r="L109" s="3" t="s">
        <v>355</v>
      </c>
    </row>
    <row r="110" spans="1:12" ht="14.25" customHeight="1" x14ac:dyDescent="0.2">
      <c r="A110" s="2" t="s">
        <v>356</v>
      </c>
      <c r="B110" s="2" t="s">
        <v>357</v>
      </c>
      <c r="C110" s="2" t="s">
        <v>358</v>
      </c>
      <c r="D110" s="2"/>
      <c r="E110" s="2"/>
      <c r="F110" s="2" t="s">
        <v>38</v>
      </c>
      <c r="G110" s="2" t="s">
        <v>39</v>
      </c>
      <c r="H110" s="2" t="s">
        <v>40</v>
      </c>
      <c r="I110" s="2" t="s">
        <v>41</v>
      </c>
      <c r="J110" s="2" t="s">
        <v>42</v>
      </c>
      <c r="K110" s="2" t="s">
        <v>43</v>
      </c>
      <c r="L110" s="3" t="s">
        <v>359</v>
      </c>
    </row>
    <row r="111" spans="1:12" ht="14.25" customHeight="1" x14ac:dyDescent="0.2">
      <c r="A111" s="2" t="s">
        <v>356</v>
      </c>
      <c r="B111" s="2" t="s">
        <v>360</v>
      </c>
      <c r="C111" s="2"/>
      <c r="D111" s="2"/>
      <c r="E111" s="2"/>
      <c r="F111" s="2" t="s">
        <v>38</v>
      </c>
      <c r="G111" s="2" t="s">
        <v>39</v>
      </c>
      <c r="H111" s="2" t="s">
        <v>40</v>
      </c>
      <c r="I111" s="2" t="s">
        <v>41</v>
      </c>
      <c r="J111" s="2" t="s">
        <v>42</v>
      </c>
      <c r="K111" s="2" t="s">
        <v>43</v>
      </c>
      <c r="L111" s="3" t="s">
        <v>361</v>
      </c>
    </row>
    <row r="112" spans="1:12" ht="14.25" customHeight="1" x14ac:dyDescent="0.2">
      <c r="A112" s="2" t="s">
        <v>362</v>
      </c>
      <c r="B112" s="2" t="s">
        <v>363</v>
      </c>
      <c r="C112" s="2"/>
      <c r="D112" s="2"/>
      <c r="E112" s="2"/>
      <c r="F112" s="2" t="s">
        <v>15</v>
      </c>
      <c r="G112" s="2" t="s">
        <v>128</v>
      </c>
      <c r="H112" s="2" t="s">
        <v>364</v>
      </c>
      <c r="I112" s="2" t="s">
        <v>112</v>
      </c>
      <c r="J112" s="2" t="s">
        <v>113</v>
      </c>
      <c r="K112" s="2" t="s">
        <v>365</v>
      </c>
      <c r="L112" s="3" t="s">
        <v>366</v>
      </c>
    </row>
    <row r="113" spans="1:12" ht="14.25" customHeight="1" x14ac:dyDescent="0.2">
      <c r="A113" s="2" t="s">
        <v>362</v>
      </c>
      <c r="B113" s="2" t="s">
        <v>363</v>
      </c>
      <c r="C113" s="2"/>
      <c r="D113" s="2"/>
      <c r="E113" s="2"/>
      <c r="F113" s="2" t="s">
        <v>15</v>
      </c>
      <c r="G113" s="2" t="s">
        <v>94</v>
      </c>
      <c r="H113" s="2" t="s">
        <v>367</v>
      </c>
      <c r="I113" s="2" t="s">
        <v>18</v>
      </c>
      <c r="J113" s="2" t="s">
        <v>105</v>
      </c>
      <c r="K113" s="2" t="s">
        <v>106</v>
      </c>
      <c r="L113" s="3" t="s">
        <v>368</v>
      </c>
    </row>
    <row r="114" spans="1:12" ht="14.25" customHeight="1" x14ac:dyDescent="0.2">
      <c r="A114" s="2" t="s">
        <v>362</v>
      </c>
      <c r="B114" s="2" t="s">
        <v>363</v>
      </c>
      <c r="C114" s="2"/>
      <c r="D114" s="2"/>
      <c r="E114" s="2"/>
      <c r="F114" s="2" t="s">
        <v>15</v>
      </c>
      <c r="G114" s="2" t="s">
        <v>87</v>
      </c>
      <c r="H114" s="2" t="s">
        <v>369</v>
      </c>
      <c r="I114" s="2" t="s">
        <v>41</v>
      </c>
      <c r="J114" s="2" t="s">
        <v>299</v>
      </c>
      <c r="K114" s="2" t="s">
        <v>370</v>
      </c>
      <c r="L114" s="3" t="s">
        <v>371</v>
      </c>
    </row>
    <row r="115" spans="1:12" ht="25.75" customHeight="1" x14ac:dyDescent="0.2">
      <c r="A115" s="2" t="s">
        <v>362</v>
      </c>
      <c r="B115" s="2" t="s">
        <v>363</v>
      </c>
      <c r="C115" s="2"/>
      <c r="D115" s="2"/>
      <c r="E115" s="2"/>
      <c r="F115" s="2" t="s">
        <v>15</v>
      </c>
      <c r="G115" s="2" t="s">
        <v>65</v>
      </c>
      <c r="H115" s="2" t="s">
        <v>372</v>
      </c>
      <c r="I115" s="2" t="s">
        <v>18</v>
      </c>
      <c r="J115" s="2" t="s">
        <v>19</v>
      </c>
      <c r="K115" s="2" t="s">
        <v>20</v>
      </c>
      <c r="L115" s="3" t="s">
        <v>110</v>
      </c>
    </row>
    <row r="116" spans="1:12" ht="14.25" customHeight="1" x14ac:dyDescent="0.2">
      <c r="A116" s="2" t="s">
        <v>362</v>
      </c>
      <c r="B116" s="2" t="s">
        <v>363</v>
      </c>
      <c r="C116" s="2"/>
      <c r="D116" s="2"/>
      <c r="E116" s="2"/>
      <c r="F116" s="2" t="s">
        <v>38</v>
      </c>
      <c r="G116" s="2" t="s">
        <v>39</v>
      </c>
      <c r="H116" s="2" t="s">
        <v>40</v>
      </c>
      <c r="I116" s="2" t="s">
        <v>41</v>
      </c>
      <c r="J116" s="2" t="s">
        <v>42</v>
      </c>
      <c r="K116" s="2" t="s">
        <v>43</v>
      </c>
      <c r="L116" s="3" t="s">
        <v>373</v>
      </c>
    </row>
    <row r="117" spans="1:12" ht="25.75" customHeight="1" x14ac:dyDescent="0.2">
      <c r="A117" s="2" t="s">
        <v>362</v>
      </c>
      <c r="B117" s="2" t="s">
        <v>374</v>
      </c>
      <c r="C117" s="2"/>
      <c r="D117" s="2"/>
      <c r="E117" s="2"/>
      <c r="F117" s="2" t="s">
        <v>15</v>
      </c>
      <c r="G117" s="2" t="s">
        <v>375</v>
      </c>
      <c r="H117" s="2" t="s">
        <v>376</v>
      </c>
      <c r="I117" s="2" t="s">
        <v>18</v>
      </c>
      <c r="J117" s="2" t="s">
        <v>221</v>
      </c>
      <c r="K117" s="2" t="s">
        <v>305</v>
      </c>
      <c r="L117" s="3" t="s">
        <v>377</v>
      </c>
    </row>
    <row r="118" spans="1:12" ht="14.25" customHeight="1" x14ac:dyDescent="0.2">
      <c r="A118" s="2" t="s">
        <v>362</v>
      </c>
      <c r="B118" s="2" t="s">
        <v>374</v>
      </c>
      <c r="C118" s="2"/>
      <c r="D118" s="2"/>
      <c r="E118" s="2"/>
      <c r="F118" s="2" t="s">
        <v>15</v>
      </c>
      <c r="G118" s="2" t="s">
        <v>27</v>
      </c>
      <c r="H118" s="2" t="s">
        <v>378</v>
      </c>
      <c r="I118" s="2" t="s">
        <v>18</v>
      </c>
      <c r="J118" s="2" t="s">
        <v>105</v>
      </c>
      <c r="K118" s="2" t="s">
        <v>379</v>
      </c>
      <c r="L118" s="3" t="s">
        <v>380</v>
      </c>
    </row>
    <row r="119" spans="1:12" ht="14.25" customHeight="1" x14ac:dyDescent="0.2">
      <c r="A119" s="2" t="s">
        <v>362</v>
      </c>
      <c r="B119" s="2" t="s">
        <v>374</v>
      </c>
      <c r="C119" s="2"/>
      <c r="D119" s="2"/>
      <c r="E119" s="2"/>
      <c r="F119" s="2" t="s">
        <v>15</v>
      </c>
      <c r="G119" s="2" t="s">
        <v>94</v>
      </c>
      <c r="H119" s="2" t="s">
        <v>381</v>
      </c>
      <c r="I119" s="2" t="s">
        <v>18</v>
      </c>
      <c r="J119" s="2" t="s">
        <v>23</v>
      </c>
      <c r="K119" s="2" t="s">
        <v>26</v>
      </c>
      <c r="L119" s="3" t="s">
        <v>382</v>
      </c>
    </row>
    <row r="120" spans="1:12" ht="14.25" customHeight="1" x14ac:dyDescent="0.2">
      <c r="A120" s="2" t="s">
        <v>362</v>
      </c>
      <c r="B120" s="2" t="s">
        <v>374</v>
      </c>
      <c r="C120" s="2"/>
      <c r="D120" s="2"/>
      <c r="E120" s="2"/>
      <c r="F120" s="2" t="s">
        <v>15</v>
      </c>
      <c r="G120" s="2" t="s">
        <v>65</v>
      </c>
      <c r="H120" s="2" t="s">
        <v>383</v>
      </c>
      <c r="I120" s="2" t="s">
        <v>18</v>
      </c>
      <c r="J120" s="2" t="s">
        <v>19</v>
      </c>
      <c r="K120" s="2" t="s">
        <v>34</v>
      </c>
      <c r="L120" s="3" t="s">
        <v>384</v>
      </c>
    </row>
    <row r="121" spans="1:12" ht="14.25" customHeight="1" x14ac:dyDescent="0.2">
      <c r="A121" s="2" t="s">
        <v>362</v>
      </c>
      <c r="B121" s="2" t="s">
        <v>374</v>
      </c>
      <c r="C121" s="2"/>
      <c r="D121" s="2"/>
      <c r="E121" s="2"/>
      <c r="F121" s="2" t="s">
        <v>38</v>
      </c>
      <c r="G121" s="2" t="s">
        <v>39</v>
      </c>
      <c r="H121" s="2" t="s">
        <v>40</v>
      </c>
      <c r="I121" s="2" t="s">
        <v>41</v>
      </c>
      <c r="J121" s="2" t="s">
        <v>42</v>
      </c>
      <c r="K121" s="2" t="s">
        <v>43</v>
      </c>
      <c r="L121" s="3" t="s">
        <v>385</v>
      </c>
    </row>
    <row r="122" spans="1:12" ht="14.25" customHeight="1" x14ac:dyDescent="0.2">
      <c r="A122" s="2" t="s">
        <v>362</v>
      </c>
      <c r="B122" s="2" t="s">
        <v>386</v>
      </c>
      <c r="C122" s="2" t="s">
        <v>387</v>
      </c>
      <c r="D122" s="2"/>
      <c r="E122" s="2"/>
      <c r="F122" s="2" t="s">
        <v>38</v>
      </c>
      <c r="G122" s="2" t="s">
        <v>388</v>
      </c>
      <c r="H122" s="2" t="s">
        <v>389</v>
      </c>
      <c r="I122" s="2" t="s">
        <v>29</v>
      </c>
      <c r="J122" s="2" t="s">
        <v>29</v>
      </c>
      <c r="K122" s="2" t="s">
        <v>75</v>
      </c>
      <c r="L122" s="3" t="s">
        <v>390</v>
      </c>
    </row>
    <row r="123" spans="1:12" ht="14.25" customHeight="1" x14ac:dyDescent="0.2">
      <c r="A123" s="2" t="s">
        <v>362</v>
      </c>
      <c r="B123" s="2" t="s">
        <v>386</v>
      </c>
      <c r="C123" s="2" t="s">
        <v>387</v>
      </c>
      <c r="D123" s="2"/>
      <c r="E123" s="2"/>
      <c r="F123" s="2" t="s">
        <v>38</v>
      </c>
      <c r="G123" s="2" t="s">
        <v>39</v>
      </c>
      <c r="H123" s="2" t="s">
        <v>40</v>
      </c>
      <c r="I123" s="2" t="s">
        <v>41</v>
      </c>
      <c r="J123" s="2" t="s">
        <v>42</v>
      </c>
      <c r="K123" s="2" t="s">
        <v>43</v>
      </c>
      <c r="L123" s="3" t="s">
        <v>391</v>
      </c>
    </row>
    <row r="124" spans="1:12" ht="25.75" customHeight="1" x14ac:dyDescent="0.2">
      <c r="A124" s="2" t="s">
        <v>362</v>
      </c>
      <c r="B124" s="2" t="s">
        <v>392</v>
      </c>
      <c r="C124" s="2" t="s">
        <v>393</v>
      </c>
      <c r="D124" s="2"/>
      <c r="E124" s="2"/>
      <c r="F124" s="2" t="s">
        <v>15</v>
      </c>
      <c r="G124" s="2" t="s">
        <v>65</v>
      </c>
      <c r="H124" s="2" t="s">
        <v>394</v>
      </c>
      <c r="I124" s="2" t="s">
        <v>18</v>
      </c>
      <c r="J124" s="2" t="s">
        <v>105</v>
      </c>
      <c r="K124" s="2" t="s">
        <v>395</v>
      </c>
      <c r="L124" s="3" t="s">
        <v>396</v>
      </c>
    </row>
    <row r="125" spans="1:12" ht="25.75" customHeight="1" x14ac:dyDescent="0.2">
      <c r="A125" s="2" t="s">
        <v>362</v>
      </c>
      <c r="B125" s="2" t="s">
        <v>392</v>
      </c>
      <c r="C125" s="2" t="s">
        <v>393</v>
      </c>
      <c r="D125" s="2"/>
      <c r="E125" s="2"/>
      <c r="F125" s="2" t="s">
        <v>15</v>
      </c>
      <c r="G125" s="2" t="s">
        <v>181</v>
      </c>
      <c r="H125" s="2" t="s">
        <v>397</v>
      </c>
      <c r="I125" s="2" t="s">
        <v>18</v>
      </c>
      <c r="J125" s="2" t="s">
        <v>23</v>
      </c>
      <c r="K125" s="2" t="s">
        <v>26</v>
      </c>
      <c r="L125" s="3" t="s">
        <v>398</v>
      </c>
    </row>
    <row r="126" spans="1:12" ht="25.75" customHeight="1" x14ac:dyDescent="0.2">
      <c r="A126" s="2" t="s">
        <v>362</v>
      </c>
      <c r="B126" s="2" t="s">
        <v>392</v>
      </c>
      <c r="C126" s="2" t="s">
        <v>393</v>
      </c>
      <c r="D126" s="2"/>
      <c r="E126" s="2"/>
      <c r="F126" s="2" t="s">
        <v>15</v>
      </c>
      <c r="G126" s="2" t="s">
        <v>247</v>
      </c>
      <c r="H126" s="2" t="s">
        <v>399</v>
      </c>
      <c r="I126" s="2" t="s">
        <v>18</v>
      </c>
      <c r="J126" s="2" t="s">
        <v>19</v>
      </c>
      <c r="K126" s="2" t="s">
        <v>20</v>
      </c>
      <c r="L126" s="3" t="s">
        <v>400</v>
      </c>
    </row>
    <row r="127" spans="1:12" ht="25.75" customHeight="1" x14ac:dyDescent="0.2">
      <c r="A127" s="2" t="s">
        <v>362</v>
      </c>
      <c r="B127" s="2" t="s">
        <v>392</v>
      </c>
      <c r="C127" s="2" t="s">
        <v>393</v>
      </c>
      <c r="D127" s="2"/>
      <c r="E127" s="2"/>
      <c r="F127" s="2" t="s">
        <v>15</v>
      </c>
      <c r="G127" s="2" t="s">
        <v>247</v>
      </c>
      <c r="H127" s="2" t="s">
        <v>401</v>
      </c>
      <c r="I127" s="2" t="s">
        <v>18</v>
      </c>
      <c r="J127" s="2" t="s">
        <v>23</v>
      </c>
      <c r="K127" s="2" t="s">
        <v>402</v>
      </c>
      <c r="L127" s="3" t="s">
        <v>403</v>
      </c>
    </row>
    <row r="128" spans="1:12" ht="14.25" customHeight="1" x14ac:dyDescent="0.2">
      <c r="A128" s="2" t="s">
        <v>362</v>
      </c>
      <c r="B128" s="2" t="s">
        <v>392</v>
      </c>
      <c r="C128" s="2" t="s">
        <v>393</v>
      </c>
      <c r="D128" s="2"/>
      <c r="E128" s="2"/>
      <c r="F128" s="2" t="s">
        <v>15</v>
      </c>
      <c r="G128" s="2" t="s">
        <v>27</v>
      </c>
      <c r="H128" s="2" t="s">
        <v>304</v>
      </c>
      <c r="I128" s="2" t="s">
        <v>18</v>
      </c>
      <c r="J128" s="2" t="s">
        <v>105</v>
      </c>
      <c r="K128" s="2" t="s">
        <v>404</v>
      </c>
      <c r="L128" s="3" t="s">
        <v>405</v>
      </c>
    </row>
    <row r="129" spans="1:12" ht="14.25" customHeight="1" x14ac:dyDescent="0.2">
      <c r="A129" s="2" t="s">
        <v>362</v>
      </c>
      <c r="B129" s="2" t="s">
        <v>392</v>
      </c>
      <c r="C129" s="2" t="s">
        <v>393</v>
      </c>
      <c r="D129" s="2"/>
      <c r="E129" s="2"/>
      <c r="F129" s="2" t="s">
        <v>31</v>
      </c>
      <c r="G129" s="2" t="s">
        <v>406</v>
      </c>
      <c r="H129" s="2" t="s">
        <v>407</v>
      </c>
      <c r="I129" s="2" t="s">
        <v>18</v>
      </c>
      <c r="J129" s="2" t="s">
        <v>23</v>
      </c>
      <c r="K129" s="2" t="s">
        <v>252</v>
      </c>
      <c r="L129" s="3" t="s">
        <v>408</v>
      </c>
    </row>
    <row r="130" spans="1:12" ht="14.25" customHeight="1" x14ac:dyDescent="0.2">
      <c r="A130" s="2" t="s">
        <v>362</v>
      </c>
      <c r="B130" s="2" t="s">
        <v>392</v>
      </c>
      <c r="C130" s="2" t="s">
        <v>393</v>
      </c>
      <c r="D130" s="2"/>
      <c r="E130" s="2"/>
      <c r="F130" s="2" t="s">
        <v>15</v>
      </c>
      <c r="G130" s="2" t="s">
        <v>27</v>
      </c>
      <c r="H130" s="2" t="s">
        <v>409</v>
      </c>
      <c r="I130" s="2" t="s">
        <v>41</v>
      </c>
      <c r="J130" s="2" t="s">
        <v>410</v>
      </c>
      <c r="K130" s="2" t="s">
        <v>411</v>
      </c>
      <c r="L130" s="3" t="s">
        <v>412</v>
      </c>
    </row>
    <row r="131" spans="1:12" ht="14.25" customHeight="1" x14ac:dyDescent="0.2">
      <c r="A131" s="2" t="s">
        <v>362</v>
      </c>
      <c r="B131" s="2" t="s">
        <v>392</v>
      </c>
      <c r="C131" s="2" t="s">
        <v>393</v>
      </c>
      <c r="D131" s="2"/>
      <c r="E131" s="2"/>
      <c r="F131" s="2" t="s">
        <v>72</v>
      </c>
      <c r="G131" s="2" t="s">
        <v>413</v>
      </c>
      <c r="H131" s="2" t="s">
        <v>414</v>
      </c>
      <c r="I131" s="2" t="s">
        <v>112</v>
      </c>
      <c r="J131" s="2" t="s">
        <v>200</v>
      </c>
      <c r="K131" s="2" t="s">
        <v>415</v>
      </c>
      <c r="L131" s="3" t="s">
        <v>416</v>
      </c>
    </row>
    <row r="132" spans="1:12" ht="25.75" customHeight="1" x14ac:dyDescent="0.2">
      <c r="A132" s="2" t="s">
        <v>362</v>
      </c>
      <c r="B132" s="2" t="s">
        <v>392</v>
      </c>
      <c r="C132" s="2" t="s">
        <v>393</v>
      </c>
      <c r="D132" s="2"/>
      <c r="E132" s="2"/>
      <c r="F132" s="2" t="s">
        <v>15</v>
      </c>
      <c r="G132" s="2" t="s">
        <v>16</v>
      </c>
      <c r="H132" s="2" t="s">
        <v>254</v>
      </c>
      <c r="I132" s="2" t="s">
        <v>18</v>
      </c>
      <c r="J132" s="2" t="s">
        <v>23</v>
      </c>
      <c r="K132" s="2" t="s">
        <v>24</v>
      </c>
      <c r="L132" s="3" t="s">
        <v>417</v>
      </c>
    </row>
    <row r="133" spans="1:12" ht="14.25" customHeight="1" x14ac:dyDescent="0.2">
      <c r="A133" s="2" t="s">
        <v>362</v>
      </c>
      <c r="B133" s="2" t="s">
        <v>392</v>
      </c>
      <c r="C133" s="2" t="s">
        <v>393</v>
      </c>
      <c r="D133" s="2"/>
      <c r="E133" s="2"/>
      <c r="F133" s="2" t="s">
        <v>72</v>
      </c>
      <c r="G133" s="2" t="s">
        <v>262</v>
      </c>
      <c r="H133" s="2" t="s">
        <v>418</v>
      </c>
      <c r="I133" s="2" t="s">
        <v>18</v>
      </c>
      <c r="J133" s="2" t="s">
        <v>23</v>
      </c>
      <c r="K133" s="2" t="s">
        <v>264</v>
      </c>
      <c r="L133" s="3" t="s">
        <v>419</v>
      </c>
    </row>
    <row r="134" spans="1:12" ht="14.25" customHeight="1" x14ac:dyDescent="0.2">
      <c r="A134" s="2" t="s">
        <v>362</v>
      </c>
      <c r="B134" s="2" t="s">
        <v>392</v>
      </c>
      <c r="C134" s="2" t="s">
        <v>393</v>
      </c>
      <c r="D134" s="2"/>
      <c r="E134" s="2"/>
      <c r="F134" s="2" t="s">
        <v>31</v>
      </c>
      <c r="G134" s="2" t="s">
        <v>72</v>
      </c>
      <c r="H134" s="2" t="s">
        <v>418</v>
      </c>
      <c r="I134" s="2" t="s">
        <v>18</v>
      </c>
      <c r="J134" s="2" t="s">
        <v>23</v>
      </c>
      <c r="K134" s="2" t="s">
        <v>264</v>
      </c>
      <c r="L134" s="3" t="s">
        <v>419</v>
      </c>
    </row>
    <row r="135" spans="1:12" ht="14.25" customHeight="1" x14ac:dyDescent="0.2">
      <c r="A135" s="2" t="s">
        <v>420</v>
      </c>
      <c r="B135" s="2" t="s">
        <v>421</v>
      </c>
      <c r="C135" s="2"/>
      <c r="D135" s="2"/>
      <c r="E135" s="2"/>
      <c r="F135" s="2" t="s">
        <v>15</v>
      </c>
      <c r="G135" s="2" t="s">
        <v>156</v>
      </c>
      <c r="H135" s="2" t="s">
        <v>298</v>
      </c>
      <c r="I135" s="2" t="s">
        <v>29</v>
      </c>
      <c r="J135" s="2" t="s">
        <v>29</v>
      </c>
      <c r="K135" s="2" t="s">
        <v>422</v>
      </c>
      <c r="L135" s="3" t="s">
        <v>423</v>
      </c>
    </row>
    <row r="136" spans="1:12" ht="14.25" customHeight="1" x14ac:dyDescent="0.2">
      <c r="A136" s="2" t="s">
        <v>420</v>
      </c>
      <c r="B136" s="2" t="s">
        <v>421</v>
      </c>
      <c r="C136" s="2"/>
      <c r="D136" s="2"/>
      <c r="E136" s="2"/>
      <c r="F136" s="2" t="s">
        <v>31</v>
      </c>
      <c r="G136" s="2" t="s">
        <v>424</v>
      </c>
      <c r="H136" s="2" t="s">
        <v>425</v>
      </c>
      <c r="I136" s="2" t="s">
        <v>18</v>
      </c>
      <c r="J136" s="2" t="s">
        <v>19</v>
      </c>
      <c r="K136" s="2" t="s">
        <v>20</v>
      </c>
      <c r="L136" s="3" t="s">
        <v>426</v>
      </c>
    </row>
    <row r="137" spans="1:12" ht="14.25" customHeight="1" x14ac:dyDescent="0.2">
      <c r="A137" s="2" t="s">
        <v>420</v>
      </c>
      <c r="B137" s="2" t="s">
        <v>421</v>
      </c>
      <c r="C137" s="2"/>
      <c r="D137" s="2"/>
      <c r="E137" s="2"/>
      <c r="F137" s="2" t="s">
        <v>31</v>
      </c>
      <c r="G137" s="2" t="s">
        <v>427</v>
      </c>
      <c r="H137" s="2" t="s">
        <v>428</v>
      </c>
      <c r="I137" s="2" t="s">
        <v>29</v>
      </c>
      <c r="J137" s="2" t="s">
        <v>29</v>
      </c>
      <c r="K137" s="2" t="s">
        <v>429</v>
      </c>
      <c r="L137" s="3" t="s">
        <v>430</v>
      </c>
    </row>
    <row r="138" spans="1:12" ht="14.25" customHeight="1" x14ac:dyDescent="0.2">
      <c r="A138" s="2" t="s">
        <v>420</v>
      </c>
      <c r="B138" s="2" t="s">
        <v>421</v>
      </c>
      <c r="C138" s="2"/>
      <c r="D138" s="2"/>
      <c r="E138" s="2"/>
      <c r="F138" s="2" t="s">
        <v>38</v>
      </c>
      <c r="G138" s="2" t="s">
        <v>39</v>
      </c>
      <c r="H138" s="2" t="s">
        <v>40</v>
      </c>
      <c r="I138" s="2" t="s">
        <v>41</v>
      </c>
      <c r="J138" s="2" t="s">
        <v>42</v>
      </c>
      <c r="K138" s="2" t="s">
        <v>43</v>
      </c>
      <c r="L138" s="3" t="s">
        <v>431</v>
      </c>
    </row>
    <row r="139" spans="1:12" ht="25.75" customHeight="1" x14ac:dyDescent="0.2">
      <c r="A139" s="2" t="s">
        <v>432</v>
      </c>
      <c r="B139" s="2" t="s">
        <v>433</v>
      </c>
      <c r="C139" s="2"/>
      <c r="D139" s="2"/>
      <c r="E139" s="2"/>
      <c r="F139" s="2" t="s">
        <v>38</v>
      </c>
      <c r="G139" s="2" t="s">
        <v>388</v>
      </c>
      <c r="H139" s="2" t="s">
        <v>434</v>
      </c>
      <c r="I139" s="2" t="s">
        <v>29</v>
      </c>
      <c r="J139" s="2" t="s">
        <v>29</v>
      </c>
      <c r="K139" s="2" t="s">
        <v>429</v>
      </c>
      <c r="L139" s="3" t="s">
        <v>435</v>
      </c>
    </row>
    <row r="140" spans="1:12" ht="14.25" customHeight="1" x14ac:dyDescent="0.2">
      <c r="A140" s="2" t="s">
        <v>432</v>
      </c>
      <c r="B140" s="2" t="s">
        <v>433</v>
      </c>
      <c r="C140" s="2"/>
      <c r="D140" s="2"/>
      <c r="E140" s="2"/>
      <c r="F140" s="2" t="s">
        <v>38</v>
      </c>
      <c r="G140" s="2" t="s">
        <v>39</v>
      </c>
      <c r="H140" s="2" t="s">
        <v>40</v>
      </c>
      <c r="I140" s="2" t="s">
        <v>41</v>
      </c>
      <c r="J140" s="2" t="s">
        <v>42</v>
      </c>
      <c r="K140" s="2" t="s">
        <v>43</v>
      </c>
      <c r="L140" s="3" t="s">
        <v>436</v>
      </c>
    </row>
    <row r="141" spans="1:12" ht="14.25" customHeight="1" x14ac:dyDescent="0.2">
      <c r="A141" s="2" t="s">
        <v>432</v>
      </c>
      <c r="B141" s="2" t="s">
        <v>437</v>
      </c>
      <c r="C141" s="2"/>
      <c r="D141" s="2"/>
      <c r="E141" s="2"/>
      <c r="F141" s="2" t="s">
        <v>15</v>
      </c>
      <c r="G141" s="2" t="s">
        <v>65</v>
      </c>
      <c r="H141" s="2" t="s">
        <v>438</v>
      </c>
      <c r="I141" s="2" t="s">
        <v>112</v>
      </c>
      <c r="J141" s="2" t="s">
        <v>200</v>
      </c>
      <c r="K141" s="2" t="s">
        <v>201</v>
      </c>
      <c r="L141" s="3" t="s">
        <v>439</v>
      </c>
    </row>
    <row r="142" spans="1:12" ht="14.25" customHeight="1" x14ac:dyDescent="0.2">
      <c r="A142" s="2" t="s">
        <v>432</v>
      </c>
      <c r="B142" s="2" t="s">
        <v>437</v>
      </c>
      <c r="C142" s="2"/>
      <c r="D142" s="2"/>
      <c r="E142" s="2"/>
      <c r="F142" s="2" t="s">
        <v>15</v>
      </c>
      <c r="G142" s="2" t="s">
        <v>230</v>
      </c>
      <c r="H142" s="2" t="s">
        <v>440</v>
      </c>
      <c r="I142" s="2" t="s">
        <v>29</v>
      </c>
      <c r="J142" s="2" t="s">
        <v>29</v>
      </c>
      <c r="K142" s="2" t="s">
        <v>75</v>
      </c>
      <c r="L142" s="3" t="s">
        <v>441</v>
      </c>
    </row>
    <row r="143" spans="1:12" ht="14.25" customHeight="1" x14ac:dyDescent="0.2">
      <c r="A143" s="2" t="s">
        <v>432</v>
      </c>
      <c r="B143" s="2" t="s">
        <v>437</v>
      </c>
      <c r="C143" s="2"/>
      <c r="D143" s="2"/>
      <c r="E143" s="2"/>
      <c r="F143" s="2" t="s">
        <v>15</v>
      </c>
      <c r="G143" s="2" t="s">
        <v>27</v>
      </c>
      <c r="H143" s="2" t="s">
        <v>442</v>
      </c>
      <c r="I143" s="2" t="s">
        <v>18</v>
      </c>
      <c r="J143" s="2" t="s">
        <v>19</v>
      </c>
      <c r="K143" s="2" t="s">
        <v>443</v>
      </c>
      <c r="L143" s="3" t="s">
        <v>444</v>
      </c>
    </row>
    <row r="144" spans="1:12" ht="14.25" customHeight="1" x14ac:dyDescent="0.2">
      <c r="A144" s="2" t="s">
        <v>432</v>
      </c>
      <c r="B144" s="2" t="s">
        <v>437</v>
      </c>
      <c r="C144" s="2"/>
      <c r="D144" s="2"/>
      <c r="E144" s="2"/>
      <c r="F144" s="2" t="s">
        <v>38</v>
      </c>
      <c r="G144" s="2" t="s">
        <v>39</v>
      </c>
      <c r="H144" s="2" t="s">
        <v>40</v>
      </c>
      <c r="I144" s="2" t="s">
        <v>41</v>
      </c>
      <c r="J144" s="2" t="s">
        <v>42</v>
      </c>
      <c r="K144" s="2" t="s">
        <v>43</v>
      </c>
      <c r="L144" s="3" t="s">
        <v>445</v>
      </c>
    </row>
    <row r="145" spans="1:12" ht="14.25" customHeight="1" x14ac:dyDescent="0.2">
      <c r="A145" s="2" t="s">
        <v>432</v>
      </c>
      <c r="B145" s="2" t="s">
        <v>446</v>
      </c>
      <c r="C145" s="2"/>
      <c r="D145" s="2"/>
      <c r="E145" s="2"/>
      <c r="F145" s="2" t="s">
        <v>15</v>
      </c>
      <c r="G145" s="2" t="s">
        <v>65</v>
      </c>
      <c r="H145" s="2" t="s">
        <v>447</v>
      </c>
      <c r="I145" s="2" t="s">
        <v>18</v>
      </c>
      <c r="J145" s="2" t="s">
        <v>448</v>
      </c>
      <c r="K145" s="2" t="s">
        <v>449</v>
      </c>
      <c r="L145" s="3" t="s">
        <v>450</v>
      </c>
    </row>
    <row r="146" spans="1:12" ht="14.25" customHeight="1" x14ac:dyDescent="0.2">
      <c r="A146" s="2" t="s">
        <v>432</v>
      </c>
      <c r="B146" s="2" t="s">
        <v>446</v>
      </c>
      <c r="C146" s="2"/>
      <c r="D146" s="2"/>
      <c r="E146" s="2"/>
      <c r="F146" s="2" t="s">
        <v>31</v>
      </c>
      <c r="G146" s="2" t="s">
        <v>198</v>
      </c>
      <c r="H146" s="2" t="s">
        <v>451</v>
      </c>
      <c r="I146" s="2" t="s">
        <v>112</v>
      </c>
      <c r="J146" s="2" t="s">
        <v>200</v>
      </c>
      <c r="K146" s="2" t="s">
        <v>452</v>
      </c>
      <c r="L146" s="3" t="s">
        <v>453</v>
      </c>
    </row>
    <row r="147" spans="1:12" ht="14.25" customHeight="1" x14ac:dyDescent="0.2">
      <c r="A147" s="2" t="s">
        <v>432</v>
      </c>
      <c r="B147" s="2" t="s">
        <v>446</v>
      </c>
      <c r="C147" s="2"/>
      <c r="D147" s="2"/>
      <c r="E147" s="2"/>
      <c r="F147" s="2" t="s">
        <v>38</v>
      </c>
      <c r="G147" s="2" t="s">
        <v>39</v>
      </c>
      <c r="H147" s="2" t="s">
        <v>40</v>
      </c>
      <c r="I147" s="2" t="s">
        <v>41</v>
      </c>
      <c r="J147" s="2" t="s">
        <v>42</v>
      </c>
      <c r="K147" s="2" t="s">
        <v>43</v>
      </c>
      <c r="L147" s="3" t="s">
        <v>454</v>
      </c>
    </row>
    <row r="148" spans="1:12" ht="14.25" customHeight="1" x14ac:dyDescent="0.2">
      <c r="A148" s="2" t="s">
        <v>432</v>
      </c>
      <c r="B148" s="2" t="s">
        <v>455</v>
      </c>
      <c r="C148" s="2"/>
      <c r="D148" s="2"/>
      <c r="E148" s="2"/>
      <c r="F148" s="2" t="s">
        <v>38</v>
      </c>
      <c r="G148" s="2" t="s">
        <v>39</v>
      </c>
      <c r="H148" s="2" t="s">
        <v>40</v>
      </c>
      <c r="I148" s="2" t="s">
        <v>41</v>
      </c>
      <c r="J148" s="2" t="s">
        <v>42</v>
      </c>
      <c r="K148" s="2" t="s">
        <v>43</v>
      </c>
      <c r="L148" s="3" t="s">
        <v>456</v>
      </c>
    </row>
    <row r="149" spans="1:12" ht="14.25" customHeight="1" x14ac:dyDescent="0.2">
      <c r="A149" s="2" t="s">
        <v>432</v>
      </c>
      <c r="B149" s="2" t="s">
        <v>457</v>
      </c>
      <c r="C149" s="2"/>
      <c r="D149" s="2"/>
      <c r="E149" s="2"/>
      <c r="F149" s="2" t="s">
        <v>31</v>
      </c>
      <c r="G149" s="2" t="s">
        <v>146</v>
      </c>
      <c r="H149" s="2" t="s">
        <v>147</v>
      </c>
      <c r="I149" s="2" t="s">
        <v>29</v>
      </c>
      <c r="J149" s="2" t="s">
        <v>29</v>
      </c>
      <c r="K149" s="2" t="s">
        <v>75</v>
      </c>
      <c r="L149" s="3" t="s">
        <v>458</v>
      </c>
    </row>
    <row r="150" spans="1:12" ht="14.25" customHeight="1" x14ac:dyDescent="0.2">
      <c r="A150" s="2" t="s">
        <v>432</v>
      </c>
      <c r="B150" s="2" t="s">
        <v>457</v>
      </c>
      <c r="C150" s="2"/>
      <c r="D150" s="2"/>
      <c r="E150" s="2"/>
      <c r="F150" s="2" t="s">
        <v>38</v>
      </c>
      <c r="G150" s="2" t="s">
        <v>39</v>
      </c>
      <c r="H150" s="2" t="s">
        <v>40</v>
      </c>
      <c r="I150" s="2" t="s">
        <v>41</v>
      </c>
      <c r="J150" s="2" t="s">
        <v>42</v>
      </c>
      <c r="K150" s="2" t="s">
        <v>43</v>
      </c>
      <c r="L150" s="3" t="s">
        <v>459</v>
      </c>
    </row>
    <row r="151" spans="1:12" ht="14.25" customHeight="1" x14ac:dyDescent="0.2">
      <c r="A151" s="2" t="s">
        <v>432</v>
      </c>
      <c r="B151" s="2" t="s">
        <v>460</v>
      </c>
      <c r="C151" s="2"/>
      <c r="D151" s="2"/>
      <c r="E151" s="2"/>
      <c r="F151" s="2" t="s">
        <v>31</v>
      </c>
      <c r="G151" s="2" t="s">
        <v>146</v>
      </c>
      <c r="H151" s="2" t="s">
        <v>147</v>
      </c>
      <c r="I151" s="2" t="s">
        <v>29</v>
      </c>
      <c r="J151" s="2" t="s">
        <v>29</v>
      </c>
      <c r="K151" s="2" t="s">
        <v>429</v>
      </c>
      <c r="L151" s="3" t="s">
        <v>461</v>
      </c>
    </row>
    <row r="152" spans="1:12" ht="14.25" customHeight="1" x14ac:dyDescent="0.2">
      <c r="A152" s="2" t="s">
        <v>432</v>
      </c>
      <c r="B152" s="2" t="s">
        <v>460</v>
      </c>
      <c r="C152" s="2"/>
      <c r="D152" s="2"/>
      <c r="E152" s="2"/>
      <c r="F152" s="2" t="s">
        <v>38</v>
      </c>
      <c r="G152" s="2" t="s">
        <v>39</v>
      </c>
      <c r="H152" s="2" t="s">
        <v>40</v>
      </c>
      <c r="I152" s="2" t="s">
        <v>41</v>
      </c>
      <c r="J152" s="2" t="s">
        <v>42</v>
      </c>
      <c r="K152" s="2" t="s">
        <v>43</v>
      </c>
      <c r="L152" s="3" t="s">
        <v>462</v>
      </c>
    </row>
    <row r="153" spans="1:12" ht="14.25" customHeight="1" x14ac:dyDescent="0.2">
      <c r="A153" s="2" t="s">
        <v>432</v>
      </c>
      <c r="B153" s="2" t="s">
        <v>463</v>
      </c>
      <c r="C153" s="2"/>
      <c r="D153" s="2"/>
      <c r="E153" s="2"/>
      <c r="F153" s="2" t="s">
        <v>38</v>
      </c>
      <c r="G153" s="2" t="s">
        <v>39</v>
      </c>
      <c r="H153" s="2" t="s">
        <v>40</v>
      </c>
      <c r="I153" s="2" t="s">
        <v>41</v>
      </c>
      <c r="J153" s="2" t="s">
        <v>42</v>
      </c>
      <c r="K153" s="2" t="s">
        <v>43</v>
      </c>
      <c r="L153" s="3" t="s">
        <v>464</v>
      </c>
    </row>
    <row r="154" spans="1:12" ht="14.25" customHeight="1" x14ac:dyDescent="0.2">
      <c r="A154" s="2" t="s">
        <v>465</v>
      </c>
      <c r="B154" s="2" t="s">
        <v>466</v>
      </c>
      <c r="C154" s="2"/>
      <c r="D154" s="2"/>
      <c r="E154" s="2"/>
      <c r="F154" s="2" t="s">
        <v>15</v>
      </c>
      <c r="G154" s="2" t="s">
        <v>65</v>
      </c>
      <c r="H154" s="2" t="s">
        <v>467</v>
      </c>
      <c r="I154" s="2" t="s">
        <v>18</v>
      </c>
      <c r="J154" s="2" t="s">
        <v>19</v>
      </c>
      <c r="K154" s="2" t="s">
        <v>34</v>
      </c>
      <c r="L154" s="3" t="s">
        <v>468</v>
      </c>
    </row>
    <row r="155" spans="1:12" ht="14.25" customHeight="1" x14ac:dyDescent="0.2">
      <c r="A155" s="2" t="s">
        <v>465</v>
      </c>
      <c r="B155" s="2" t="s">
        <v>466</v>
      </c>
      <c r="C155" s="2"/>
      <c r="D155" s="2"/>
      <c r="E155" s="2"/>
      <c r="F155" s="2" t="s">
        <v>38</v>
      </c>
      <c r="G155" s="2" t="s">
        <v>388</v>
      </c>
      <c r="H155" s="2" t="s">
        <v>469</v>
      </c>
      <c r="I155" s="2" t="s">
        <v>29</v>
      </c>
      <c r="J155" s="2" t="s">
        <v>29</v>
      </c>
      <c r="K155" s="2" t="s">
        <v>75</v>
      </c>
      <c r="L155" s="3" t="s">
        <v>470</v>
      </c>
    </row>
    <row r="156" spans="1:12" ht="25.75" customHeight="1" x14ac:dyDescent="0.2">
      <c r="A156" s="2" t="s">
        <v>465</v>
      </c>
      <c r="B156" s="2" t="s">
        <v>466</v>
      </c>
      <c r="C156" s="2"/>
      <c r="D156" s="2"/>
      <c r="E156" s="2"/>
      <c r="F156" s="2" t="s">
        <v>38</v>
      </c>
      <c r="G156" s="2" t="s">
        <v>471</v>
      </c>
      <c r="H156" s="2" t="s">
        <v>472</v>
      </c>
      <c r="I156" s="2" t="s">
        <v>112</v>
      </c>
      <c r="J156" s="2" t="s">
        <v>200</v>
      </c>
      <c r="K156" s="2" t="s">
        <v>473</v>
      </c>
      <c r="L156" s="3" t="s">
        <v>474</v>
      </c>
    </row>
    <row r="157" spans="1:12" ht="14.25" customHeight="1" x14ac:dyDescent="0.2">
      <c r="A157" s="2" t="s">
        <v>465</v>
      </c>
      <c r="B157" s="2" t="s">
        <v>466</v>
      </c>
      <c r="C157" s="2"/>
      <c r="D157" s="2"/>
      <c r="E157" s="2"/>
      <c r="F157" s="2" t="s">
        <v>38</v>
      </c>
      <c r="G157" s="2" t="s">
        <v>39</v>
      </c>
      <c r="H157" s="2" t="s">
        <v>40</v>
      </c>
      <c r="I157" s="2" t="s">
        <v>41</v>
      </c>
      <c r="J157" s="2" t="s">
        <v>42</v>
      </c>
      <c r="K157" s="2" t="s">
        <v>43</v>
      </c>
      <c r="L157" s="3" t="s">
        <v>475</v>
      </c>
    </row>
    <row r="158" spans="1:12" ht="14.25" customHeight="1" x14ac:dyDescent="0.2">
      <c r="A158" s="2" t="s">
        <v>465</v>
      </c>
      <c r="B158" s="2" t="s">
        <v>476</v>
      </c>
      <c r="C158" s="2"/>
      <c r="D158" s="2"/>
      <c r="E158" s="2"/>
      <c r="F158" s="2" t="s">
        <v>38</v>
      </c>
      <c r="G158" s="2" t="s">
        <v>39</v>
      </c>
      <c r="H158" s="2" t="s">
        <v>40</v>
      </c>
      <c r="I158" s="2" t="s">
        <v>41</v>
      </c>
      <c r="J158" s="2" t="s">
        <v>42</v>
      </c>
      <c r="K158" s="2" t="s">
        <v>43</v>
      </c>
      <c r="L158" s="3" t="s">
        <v>477</v>
      </c>
    </row>
    <row r="159" spans="1:12" ht="25.75" customHeight="1" x14ac:dyDescent="0.2">
      <c r="A159" s="2" t="s">
        <v>465</v>
      </c>
      <c r="B159" s="2" t="s">
        <v>478</v>
      </c>
      <c r="C159" s="2"/>
      <c r="D159" s="2"/>
      <c r="E159" s="2"/>
      <c r="F159" s="2" t="s">
        <v>15</v>
      </c>
      <c r="G159" s="2" t="s">
        <v>27</v>
      </c>
      <c r="H159" s="2" t="s">
        <v>479</v>
      </c>
      <c r="I159" s="2" t="s">
        <v>18</v>
      </c>
      <c r="J159" s="2" t="s">
        <v>23</v>
      </c>
      <c r="K159" s="2" t="s">
        <v>480</v>
      </c>
      <c r="L159" s="3" t="s">
        <v>481</v>
      </c>
    </row>
    <row r="160" spans="1:12" ht="14.25" customHeight="1" x14ac:dyDescent="0.2">
      <c r="A160" s="2" t="s">
        <v>465</v>
      </c>
      <c r="B160" s="2" t="s">
        <v>482</v>
      </c>
      <c r="C160" s="2"/>
      <c r="D160" s="2"/>
      <c r="E160" s="2"/>
      <c r="F160" s="2" t="s">
        <v>38</v>
      </c>
      <c r="G160" s="2" t="s">
        <v>39</v>
      </c>
      <c r="H160" s="2" t="s">
        <v>40</v>
      </c>
      <c r="I160" s="2" t="s">
        <v>41</v>
      </c>
      <c r="J160" s="2" t="s">
        <v>42</v>
      </c>
      <c r="K160" s="2" t="s">
        <v>43</v>
      </c>
      <c r="L160" s="3" t="s">
        <v>483</v>
      </c>
    </row>
    <row r="161" spans="1:12" ht="25.75" customHeight="1" x14ac:dyDescent="0.2">
      <c r="A161" s="2" t="s">
        <v>465</v>
      </c>
      <c r="B161" s="2" t="s">
        <v>484</v>
      </c>
      <c r="C161" s="2"/>
      <c r="D161" s="2"/>
      <c r="E161" s="2"/>
      <c r="F161" s="2" t="s">
        <v>15</v>
      </c>
      <c r="G161" s="2" t="s">
        <v>65</v>
      </c>
      <c r="H161" s="2" t="s">
        <v>485</v>
      </c>
      <c r="I161" s="2" t="s">
        <v>18</v>
      </c>
      <c r="J161" s="2" t="s">
        <v>105</v>
      </c>
      <c r="K161" s="2" t="s">
        <v>404</v>
      </c>
      <c r="L161" s="3" t="s">
        <v>486</v>
      </c>
    </row>
    <row r="162" spans="1:12" ht="14.25" customHeight="1" x14ac:dyDescent="0.2">
      <c r="A162" s="2" t="s">
        <v>465</v>
      </c>
      <c r="B162" s="2" t="s">
        <v>484</v>
      </c>
      <c r="C162" s="2"/>
      <c r="D162" s="2"/>
      <c r="E162" s="2"/>
      <c r="F162" s="2" t="s">
        <v>72</v>
      </c>
      <c r="G162" s="2" t="s">
        <v>487</v>
      </c>
      <c r="H162" s="2" t="s">
        <v>488</v>
      </c>
      <c r="I162" s="2" t="s">
        <v>29</v>
      </c>
      <c r="J162" s="2" t="s">
        <v>29</v>
      </c>
      <c r="K162" s="2" t="s">
        <v>75</v>
      </c>
      <c r="L162" s="3" t="s">
        <v>489</v>
      </c>
    </row>
    <row r="163" spans="1:12" ht="14.25" customHeight="1" x14ac:dyDescent="0.2">
      <c r="A163" s="2" t="s">
        <v>465</v>
      </c>
      <c r="B163" s="2" t="s">
        <v>484</v>
      </c>
      <c r="C163" s="2"/>
      <c r="D163" s="2"/>
      <c r="E163" s="2"/>
      <c r="F163" s="2" t="s">
        <v>38</v>
      </c>
      <c r="G163" s="2" t="s">
        <v>39</v>
      </c>
      <c r="H163" s="2" t="s">
        <v>40</v>
      </c>
      <c r="I163" s="2" t="s">
        <v>41</v>
      </c>
      <c r="J163" s="2" t="s">
        <v>42</v>
      </c>
      <c r="K163" s="2" t="s">
        <v>43</v>
      </c>
      <c r="L163" s="3" t="s">
        <v>490</v>
      </c>
    </row>
    <row r="164" spans="1:12" ht="25.75" customHeight="1" x14ac:dyDescent="0.2">
      <c r="A164" s="2" t="s">
        <v>465</v>
      </c>
      <c r="B164" s="2" t="s">
        <v>491</v>
      </c>
      <c r="C164" s="2"/>
      <c r="D164" s="2"/>
      <c r="E164" s="2"/>
      <c r="F164" s="2" t="s">
        <v>38</v>
      </c>
      <c r="G164" s="2" t="s">
        <v>492</v>
      </c>
      <c r="H164" s="2" t="s">
        <v>493</v>
      </c>
      <c r="I164" s="2" t="s">
        <v>112</v>
      </c>
      <c r="J164" s="2" t="s">
        <v>113</v>
      </c>
      <c r="K164" s="2" t="s">
        <v>114</v>
      </c>
      <c r="L164" s="3" t="s">
        <v>494</v>
      </c>
    </row>
    <row r="165" spans="1:12" ht="25.75" customHeight="1" x14ac:dyDescent="0.2">
      <c r="A165" s="2" t="s">
        <v>465</v>
      </c>
      <c r="B165" s="2" t="s">
        <v>491</v>
      </c>
      <c r="C165" s="2"/>
      <c r="D165" s="2"/>
      <c r="E165" s="2"/>
      <c r="F165" s="2" t="s">
        <v>15</v>
      </c>
      <c r="G165" s="2" t="s">
        <v>142</v>
      </c>
      <c r="H165" s="2" t="s">
        <v>495</v>
      </c>
      <c r="I165" s="2" t="s">
        <v>29</v>
      </c>
      <c r="J165" s="2" t="s">
        <v>29</v>
      </c>
      <c r="K165" s="2" t="s">
        <v>496</v>
      </c>
      <c r="L165" s="3" t="s">
        <v>497</v>
      </c>
    </row>
    <row r="166" spans="1:12" ht="14.25" customHeight="1" x14ac:dyDescent="0.2">
      <c r="A166" s="2" t="s">
        <v>465</v>
      </c>
      <c r="B166" s="2" t="s">
        <v>491</v>
      </c>
      <c r="C166" s="2"/>
      <c r="D166" s="2"/>
      <c r="E166" s="2"/>
      <c r="F166" s="2" t="s">
        <v>38</v>
      </c>
      <c r="G166" s="2" t="s">
        <v>39</v>
      </c>
      <c r="H166" s="2" t="s">
        <v>40</v>
      </c>
      <c r="I166" s="2" t="s">
        <v>41</v>
      </c>
      <c r="J166" s="2" t="s">
        <v>42</v>
      </c>
      <c r="K166" s="2" t="s">
        <v>43</v>
      </c>
      <c r="L166" s="3" t="s">
        <v>498</v>
      </c>
    </row>
    <row r="167" spans="1:12" ht="14.25" customHeight="1" x14ac:dyDescent="0.2">
      <c r="A167" s="2" t="s">
        <v>465</v>
      </c>
      <c r="B167" s="2" t="s">
        <v>499</v>
      </c>
      <c r="C167" s="2" t="s">
        <v>500</v>
      </c>
      <c r="D167" s="2"/>
      <c r="E167" s="2"/>
      <c r="F167" s="2" t="s">
        <v>15</v>
      </c>
      <c r="G167" s="2" t="s">
        <v>156</v>
      </c>
      <c r="H167" s="2" t="s">
        <v>501</v>
      </c>
      <c r="I167" s="2" t="s">
        <v>18</v>
      </c>
      <c r="J167" s="2" t="s">
        <v>23</v>
      </c>
      <c r="K167" s="2" t="s">
        <v>135</v>
      </c>
      <c r="L167" s="3" t="s">
        <v>502</v>
      </c>
    </row>
    <row r="168" spans="1:12" ht="25.75" customHeight="1" x14ac:dyDescent="0.2">
      <c r="A168" s="2" t="s">
        <v>465</v>
      </c>
      <c r="B168" s="2" t="s">
        <v>499</v>
      </c>
      <c r="C168" s="2" t="s">
        <v>500</v>
      </c>
      <c r="D168" s="2"/>
      <c r="E168" s="2"/>
      <c r="F168" s="2" t="s">
        <v>15</v>
      </c>
      <c r="G168" s="2" t="s">
        <v>16</v>
      </c>
      <c r="H168" s="2" t="s">
        <v>503</v>
      </c>
      <c r="I168" s="2" t="s">
        <v>112</v>
      </c>
      <c r="J168" s="2" t="s">
        <v>113</v>
      </c>
      <c r="K168" s="2" t="s">
        <v>504</v>
      </c>
      <c r="L168" s="3" t="s">
        <v>505</v>
      </c>
    </row>
    <row r="169" spans="1:12" ht="25.75" customHeight="1" x14ac:dyDescent="0.2">
      <c r="A169" s="2" t="s">
        <v>465</v>
      </c>
      <c r="B169" s="2" t="s">
        <v>499</v>
      </c>
      <c r="C169" s="2" t="s">
        <v>500</v>
      </c>
      <c r="D169" s="2"/>
      <c r="E169" s="2"/>
      <c r="F169" s="2" t="s">
        <v>15</v>
      </c>
      <c r="G169" s="2" t="s">
        <v>181</v>
      </c>
      <c r="H169" s="2" t="s">
        <v>506</v>
      </c>
      <c r="I169" s="2" t="s">
        <v>18</v>
      </c>
      <c r="J169" s="2" t="s">
        <v>19</v>
      </c>
      <c r="K169" s="2" t="s">
        <v>20</v>
      </c>
      <c r="L169" s="3" t="s">
        <v>507</v>
      </c>
    </row>
    <row r="170" spans="1:12" ht="14.25" customHeight="1" x14ac:dyDescent="0.2">
      <c r="A170" s="2" t="s">
        <v>465</v>
      </c>
      <c r="B170" s="2" t="s">
        <v>499</v>
      </c>
      <c r="C170" s="2" t="s">
        <v>500</v>
      </c>
      <c r="D170" s="2"/>
      <c r="E170" s="2"/>
      <c r="F170" s="2" t="s">
        <v>15</v>
      </c>
      <c r="G170" s="2" t="s">
        <v>27</v>
      </c>
      <c r="H170" s="2" t="s">
        <v>508</v>
      </c>
      <c r="I170" s="2" t="s">
        <v>29</v>
      </c>
      <c r="J170" s="2" t="s">
        <v>29</v>
      </c>
      <c r="K170" s="2" t="s">
        <v>509</v>
      </c>
      <c r="L170" s="3" t="s">
        <v>510</v>
      </c>
    </row>
    <row r="171" spans="1:12" ht="14.25" customHeight="1" x14ac:dyDescent="0.2">
      <c r="A171" s="2" t="s">
        <v>465</v>
      </c>
      <c r="B171" s="2" t="s">
        <v>499</v>
      </c>
      <c r="C171" s="2" t="s">
        <v>500</v>
      </c>
      <c r="D171" s="2"/>
      <c r="E171" s="2"/>
      <c r="F171" s="2" t="s">
        <v>15</v>
      </c>
      <c r="G171" s="2" t="s">
        <v>65</v>
      </c>
      <c r="H171" s="2" t="s">
        <v>511</v>
      </c>
      <c r="I171" s="2" t="s">
        <v>18</v>
      </c>
      <c r="J171" s="2" t="s">
        <v>23</v>
      </c>
      <c r="K171" s="2" t="s">
        <v>96</v>
      </c>
      <c r="L171" s="3" t="s">
        <v>512</v>
      </c>
    </row>
    <row r="172" spans="1:12" ht="14.25" customHeight="1" x14ac:dyDescent="0.2">
      <c r="A172" s="2" t="s">
        <v>465</v>
      </c>
      <c r="B172" s="2" t="s">
        <v>499</v>
      </c>
      <c r="C172" s="2" t="s">
        <v>500</v>
      </c>
      <c r="D172" s="2"/>
      <c r="E172" s="2"/>
      <c r="F172" s="2" t="s">
        <v>15</v>
      </c>
      <c r="G172" s="2" t="s">
        <v>27</v>
      </c>
      <c r="H172" s="2" t="s">
        <v>513</v>
      </c>
      <c r="I172" s="2" t="s">
        <v>18</v>
      </c>
      <c r="J172" s="2" t="s">
        <v>23</v>
      </c>
      <c r="K172" s="2" t="s">
        <v>252</v>
      </c>
      <c r="L172" s="3" t="s">
        <v>514</v>
      </c>
    </row>
    <row r="173" spans="1:12" ht="14.25" customHeight="1" x14ac:dyDescent="0.2">
      <c r="A173" s="2" t="s">
        <v>465</v>
      </c>
      <c r="B173" s="2" t="s">
        <v>499</v>
      </c>
      <c r="C173" s="2" t="s">
        <v>500</v>
      </c>
      <c r="D173" s="2"/>
      <c r="E173" s="2"/>
      <c r="F173" s="2" t="s">
        <v>15</v>
      </c>
      <c r="G173" s="2" t="s">
        <v>94</v>
      </c>
      <c r="H173" s="2" t="s">
        <v>515</v>
      </c>
      <c r="I173" s="2" t="s">
        <v>18</v>
      </c>
      <c r="J173" s="2" t="s">
        <v>23</v>
      </c>
      <c r="K173" s="2" t="s">
        <v>26</v>
      </c>
      <c r="L173" s="3" t="s">
        <v>516</v>
      </c>
    </row>
    <row r="174" spans="1:12" ht="14.25" customHeight="1" x14ac:dyDescent="0.2">
      <c r="A174" s="2" t="s">
        <v>465</v>
      </c>
      <c r="B174" s="2" t="s">
        <v>499</v>
      </c>
      <c r="C174" s="2" t="s">
        <v>500</v>
      </c>
      <c r="D174" s="2"/>
      <c r="E174" s="2"/>
      <c r="F174" s="2" t="s">
        <v>15</v>
      </c>
      <c r="G174" s="2" t="s">
        <v>65</v>
      </c>
      <c r="H174" s="2" t="s">
        <v>517</v>
      </c>
      <c r="I174" s="2" t="s">
        <v>112</v>
      </c>
      <c r="J174" s="2" t="s">
        <v>113</v>
      </c>
      <c r="K174" s="2" t="s">
        <v>114</v>
      </c>
      <c r="L174" s="3" t="s">
        <v>518</v>
      </c>
    </row>
    <row r="175" spans="1:12" ht="14.25" customHeight="1" x14ac:dyDescent="0.2">
      <c r="A175" s="2" t="s">
        <v>465</v>
      </c>
      <c r="B175" s="2" t="s">
        <v>499</v>
      </c>
      <c r="C175" s="2" t="s">
        <v>500</v>
      </c>
      <c r="D175" s="2"/>
      <c r="E175" s="2"/>
      <c r="F175" s="2" t="s">
        <v>15</v>
      </c>
      <c r="G175" s="2" t="s">
        <v>128</v>
      </c>
      <c r="H175" s="2" t="s">
        <v>519</v>
      </c>
      <c r="I175" s="2" t="s">
        <v>18</v>
      </c>
      <c r="J175" s="2" t="s">
        <v>19</v>
      </c>
      <c r="K175" s="2" t="s">
        <v>520</v>
      </c>
      <c r="L175" s="3" t="s">
        <v>521</v>
      </c>
    </row>
    <row r="176" spans="1:12" ht="14.25" customHeight="1" x14ac:dyDescent="0.2">
      <c r="A176" s="2" t="s">
        <v>465</v>
      </c>
      <c r="B176" s="2" t="s">
        <v>499</v>
      </c>
      <c r="C176" s="2" t="s">
        <v>500</v>
      </c>
      <c r="D176" s="2"/>
      <c r="E176" s="2"/>
      <c r="F176" s="2" t="s">
        <v>15</v>
      </c>
      <c r="G176" s="2" t="s">
        <v>87</v>
      </c>
      <c r="H176" s="2" t="s">
        <v>369</v>
      </c>
      <c r="I176" s="2" t="s">
        <v>18</v>
      </c>
      <c r="J176" s="2" t="s">
        <v>23</v>
      </c>
      <c r="K176" s="2" t="s">
        <v>24</v>
      </c>
      <c r="L176" s="3" t="s">
        <v>522</v>
      </c>
    </row>
    <row r="177" spans="1:12" ht="14.25" customHeight="1" x14ac:dyDescent="0.2">
      <c r="A177" s="2" t="s">
        <v>465</v>
      </c>
      <c r="B177" s="2" t="s">
        <v>499</v>
      </c>
      <c r="C177" s="2" t="s">
        <v>500</v>
      </c>
      <c r="D177" s="2"/>
      <c r="E177" s="2"/>
      <c r="F177" s="2" t="s">
        <v>15</v>
      </c>
      <c r="G177" s="2" t="s">
        <v>230</v>
      </c>
      <c r="H177" s="2" t="s">
        <v>523</v>
      </c>
      <c r="I177" s="2" t="s">
        <v>18</v>
      </c>
      <c r="J177" s="2" t="s">
        <v>105</v>
      </c>
      <c r="K177" s="2" t="s">
        <v>524</v>
      </c>
      <c r="L177" s="3" t="s">
        <v>525</v>
      </c>
    </row>
    <row r="178" spans="1:12" ht="14.25" customHeight="1" x14ac:dyDescent="0.2">
      <c r="A178" s="2" t="s">
        <v>465</v>
      </c>
      <c r="B178" s="2" t="s">
        <v>499</v>
      </c>
      <c r="C178" s="2" t="s">
        <v>500</v>
      </c>
      <c r="D178" s="2"/>
      <c r="E178" s="2"/>
      <c r="F178" s="2" t="s">
        <v>15</v>
      </c>
      <c r="G178" s="2" t="s">
        <v>27</v>
      </c>
      <c r="H178" s="2" t="s">
        <v>526</v>
      </c>
      <c r="I178" s="2" t="s">
        <v>18</v>
      </c>
      <c r="J178" s="2" t="s">
        <v>105</v>
      </c>
      <c r="K178" s="2" t="s">
        <v>379</v>
      </c>
      <c r="L178" s="3" t="s">
        <v>527</v>
      </c>
    </row>
    <row r="179" spans="1:12" ht="14.25" customHeight="1" x14ac:dyDescent="0.2">
      <c r="A179" s="2" t="s">
        <v>465</v>
      </c>
      <c r="B179" s="2" t="s">
        <v>499</v>
      </c>
      <c r="C179" s="2" t="s">
        <v>500</v>
      </c>
      <c r="D179" s="2"/>
      <c r="E179" s="2"/>
      <c r="F179" s="2" t="s">
        <v>15</v>
      </c>
      <c r="G179" s="2" t="s">
        <v>291</v>
      </c>
      <c r="H179" s="2" t="s">
        <v>292</v>
      </c>
      <c r="I179" s="2" t="s">
        <v>18</v>
      </c>
      <c r="J179" s="2" t="s">
        <v>19</v>
      </c>
      <c r="K179" s="2" t="s">
        <v>34</v>
      </c>
      <c r="L179" s="3" t="s">
        <v>528</v>
      </c>
    </row>
    <row r="180" spans="1:12" ht="14.25" customHeight="1" x14ac:dyDescent="0.2">
      <c r="A180" s="2" t="s">
        <v>465</v>
      </c>
      <c r="B180" s="2" t="s">
        <v>499</v>
      </c>
      <c r="C180" s="2" t="s">
        <v>500</v>
      </c>
      <c r="D180" s="2"/>
      <c r="E180" s="2"/>
      <c r="F180" s="2" t="s">
        <v>31</v>
      </c>
      <c r="G180" s="2" t="s">
        <v>529</v>
      </c>
      <c r="H180" s="2" t="s">
        <v>530</v>
      </c>
      <c r="I180" s="2" t="s">
        <v>29</v>
      </c>
      <c r="J180" s="2" t="s">
        <v>29</v>
      </c>
      <c r="K180" s="2" t="s">
        <v>531</v>
      </c>
      <c r="L180" s="3" t="s">
        <v>532</v>
      </c>
    </row>
    <row r="181" spans="1:12" ht="14.25" customHeight="1" x14ac:dyDescent="0.2">
      <c r="A181" s="2" t="s">
        <v>465</v>
      </c>
      <c r="B181" s="2" t="s">
        <v>499</v>
      </c>
      <c r="C181" s="2" t="s">
        <v>500</v>
      </c>
      <c r="D181" s="2"/>
      <c r="E181" s="2"/>
      <c r="F181" s="2" t="s">
        <v>38</v>
      </c>
      <c r="G181" s="2" t="s">
        <v>39</v>
      </c>
      <c r="H181" s="2" t="s">
        <v>40</v>
      </c>
      <c r="I181" s="2" t="s">
        <v>41</v>
      </c>
      <c r="J181" s="2" t="s">
        <v>42</v>
      </c>
      <c r="K181" s="2" t="s">
        <v>43</v>
      </c>
      <c r="L181" s="3" t="s">
        <v>533</v>
      </c>
    </row>
    <row r="182" spans="1:12" ht="14.25" customHeight="1" x14ac:dyDescent="0.2">
      <c r="A182" s="2" t="s">
        <v>465</v>
      </c>
      <c r="B182" s="2" t="s">
        <v>534</v>
      </c>
      <c r="C182" s="2"/>
      <c r="D182" s="2"/>
      <c r="E182" s="2"/>
      <c r="F182" s="2" t="s">
        <v>38</v>
      </c>
      <c r="G182" s="2" t="s">
        <v>39</v>
      </c>
      <c r="H182" s="2" t="s">
        <v>40</v>
      </c>
      <c r="I182" s="2" t="s">
        <v>41</v>
      </c>
      <c r="J182" s="2" t="s">
        <v>42</v>
      </c>
      <c r="K182" s="2" t="s">
        <v>43</v>
      </c>
      <c r="L182" s="3" t="s">
        <v>535</v>
      </c>
    </row>
    <row r="183" spans="1:12" ht="14.25" customHeight="1" x14ac:dyDescent="0.2">
      <c r="A183" s="2" t="s">
        <v>465</v>
      </c>
      <c r="B183" s="2" t="s">
        <v>536</v>
      </c>
      <c r="C183" s="2"/>
      <c r="D183" s="2"/>
      <c r="E183" s="2"/>
      <c r="F183" s="2" t="s">
        <v>38</v>
      </c>
      <c r="G183" s="2" t="s">
        <v>39</v>
      </c>
      <c r="H183" s="2" t="s">
        <v>40</v>
      </c>
      <c r="I183" s="2" t="s">
        <v>41</v>
      </c>
      <c r="J183" s="2" t="s">
        <v>42</v>
      </c>
      <c r="K183" s="2" t="s">
        <v>43</v>
      </c>
      <c r="L183" s="3" t="s">
        <v>537</v>
      </c>
    </row>
    <row r="184" spans="1:12" ht="14.25" customHeight="1" x14ac:dyDescent="0.2">
      <c r="A184" s="2" t="s">
        <v>465</v>
      </c>
      <c r="B184" s="2" t="s">
        <v>538</v>
      </c>
      <c r="C184" s="2"/>
      <c r="D184" s="2"/>
      <c r="E184" s="2"/>
      <c r="F184" s="2" t="s">
        <v>38</v>
      </c>
      <c r="G184" s="2" t="s">
        <v>39</v>
      </c>
      <c r="H184" s="2" t="s">
        <v>40</v>
      </c>
      <c r="I184" s="2" t="s">
        <v>41</v>
      </c>
      <c r="J184" s="2" t="s">
        <v>42</v>
      </c>
      <c r="K184" s="2" t="s">
        <v>43</v>
      </c>
      <c r="L184" s="3" t="s">
        <v>539</v>
      </c>
    </row>
    <row r="185" spans="1:12" ht="14.25" customHeight="1" x14ac:dyDescent="0.2">
      <c r="A185" s="2" t="s">
        <v>465</v>
      </c>
      <c r="B185" s="2" t="s">
        <v>540</v>
      </c>
      <c r="C185" s="2" t="s">
        <v>541</v>
      </c>
      <c r="D185" s="2"/>
      <c r="E185" s="2"/>
      <c r="F185" s="2" t="s">
        <v>31</v>
      </c>
      <c r="G185" s="2" t="s">
        <v>542</v>
      </c>
      <c r="H185" s="2" t="s">
        <v>543</v>
      </c>
      <c r="I185" s="2" t="s">
        <v>112</v>
      </c>
      <c r="J185" s="2" t="s">
        <v>200</v>
      </c>
      <c r="K185" s="2" t="s">
        <v>544</v>
      </c>
      <c r="L185" s="3" t="s">
        <v>545</v>
      </c>
    </row>
    <row r="186" spans="1:12" ht="25.75" customHeight="1" x14ac:dyDescent="0.2">
      <c r="A186" s="2" t="s">
        <v>465</v>
      </c>
      <c r="B186" s="2" t="s">
        <v>540</v>
      </c>
      <c r="C186" s="2" t="s">
        <v>541</v>
      </c>
      <c r="D186" s="2"/>
      <c r="E186" s="2"/>
      <c r="F186" s="2" t="s">
        <v>38</v>
      </c>
      <c r="G186" s="2" t="s">
        <v>207</v>
      </c>
      <c r="H186" s="2" t="s">
        <v>208</v>
      </c>
      <c r="I186" s="2" t="s">
        <v>29</v>
      </c>
      <c r="J186" s="2" t="s">
        <v>29</v>
      </c>
      <c r="K186" s="2" t="s">
        <v>429</v>
      </c>
      <c r="L186" s="3" t="s">
        <v>546</v>
      </c>
    </row>
    <row r="187" spans="1:12" ht="14.25" customHeight="1" x14ac:dyDescent="0.2">
      <c r="A187" s="2" t="s">
        <v>465</v>
      </c>
      <c r="B187" s="2" t="s">
        <v>540</v>
      </c>
      <c r="C187" s="2" t="s">
        <v>541</v>
      </c>
      <c r="D187" s="2"/>
      <c r="E187" s="2"/>
      <c r="F187" s="2" t="s">
        <v>38</v>
      </c>
      <c r="G187" s="2" t="s">
        <v>39</v>
      </c>
      <c r="H187" s="2" t="s">
        <v>40</v>
      </c>
      <c r="I187" s="2" t="s">
        <v>41</v>
      </c>
      <c r="J187" s="2" t="s">
        <v>42</v>
      </c>
      <c r="K187" s="2" t="s">
        <v>43</v>
      </c>
      <c r="L187" s="3" t="s">
        <v>547</v>
      </c>
    </row>
    <row r="188" spans="1:12" ht="14.25" customHeight="1" x14ac:dyDescent="0.2">
      <c r="A188" s="2" t="s">
        <v>465</v>
      </c>
      <c r="B188" s="2" t="s">
        <v>548</v>
      </c>
      <c r="C188" s="2"/>
      <c r="D188" s="2"/>
      <c r="E188" s="2"/>
      <c r="F188" s="2" t="s">
        <v>15</v>
      </c>
      <c r="G188" s="2" t="s">
        <v>65</v>
      </c>
      <c r="H188" s="2" t="s">
        <v>549</v>
      </c>
      <c r="I188" s="2" t="s">
        <v>18</v>
      </c>
      <c r="J188" s="2" t="s">
        <v>23</v>
      </c>
      <c r="K188" s="2" t="s">
        <v>26</v>
      </c>
      <c r="L188" s="3" t="s">
        <v>550</v>
      </c>
    </row>
    <row r="189" spans="1:12" ht="14.25" customHeight="1" x14ac:dyDescent="0.2">
      <c r="A189" s="2" t="s">
        <v>465</v>
      </c>
      <c r="B189" s="2" t="s">
        <v>548</v>
      </c>
      <c r="C189" s="2"/>
      <c r="D189" s="2"/>
      <c r="E189" s="2"/>
      <c r="F189" s="2" t="s">
        <v>38</v>
      </c>
      <c r="G189" s="2" t="s">
        <v>39</v>
      </c>
      <c r="H189" s="2" t="s">
        <v>40</v>
      </c>
      <c r="I189" s="2" t="s">
        <v>41</v>
      </c>
      <c r="J189" s="2" t="s">
        <v>42</v>
      </c>
      <c r="K189" s="2" t="s">
        <v>43</v>
      </c>
      <c r="L189" s="3" t="s">
        <v>551</v>
      </c>
    </row>
    <row r="190" spans="1:12" ht="14.25" customHeight="1" x14ac:dyDescent="0.2">
      <c r="A190" s="2" t="s">
        <v>465</v>
      </c>
      <c r="B190" s="2" t="s">
        <v>552</v>
      </c>
      <c r="C190" s="2"/>
      <c r="D190" s="2"/>
      <c r="E190" s="2"/>
      <c r="F190" s="2" t="s">
        <v>72</v>
      </c>
      <c r="G190" s="2" t="s">
        <v>487</v>
      </c>
      <c r="H190" s="2" t="s">
        <v>488</v>
      </c>
      <c r="I190" s="2" t="s">
        <v>29</v>
      </c>
      <c r="J190" s="2" t="s">
        <v>29</v>
      </c>
      <c r="K190" s="2" t="s">
        <v>75</v>
      </c>
      <c r="L190" s="3" t="s">
        <v>553</v>
      </c>
    </row>
    <row r="191" spans="1:12" ht="14.25" customHeight="1" x14ac:dyDescent="0.2">
      <c r="A191" s="2" t="s">
        <v>465</v>
      </c>
      <c r="B191" s="2" t="s">
        <v>552</v>
      </c>
      <c r="C191" s="2"/>
      <c r="D191" s="2"/>
      <c r="E191" s="2"/>
      <c r="F191" s="2" t="s">
        <v>38</v>
      </c>
      <c r="G191" s="2" t="s">
        <v>39</v>
      </c>
      <c r="H191" s="2" t="s">
        <v>40</v>
      </c>
      <c r="I191" s="2" t="s">
        <v>41</v>
      </c>
      <c r="J191" s="2" t="s">
        <v>42</v>
      </c>
      <c r="K191" s="2" t="s">
        <v>43</v>
      </c>
      <c r="L191" s="3" t="s">
        <v>554</v>
      </c>
    </row>
    <row r="192" spans="1:12" ht="14.25" customHeight="1" x14ac:dyDescent="0.2">
      <c r="A192" s="2" t="s">
        <v>465</v>
      </c>
      <c r="B192" s="2" t="s">
        <v>555</v>
      </c>
      <c r="C192" s="2"/>
      <c r="D192" s="2"/>
      <c r="E192" s="2"/>
      <c r="F192" s="2" t="s">
        <v>38</v>
      </c>
      <c r="G192" s="2" t="s">
        <v>39</v>
      </c>
      <c r="H192" s="2" t="s">
        <v>40</v>
      </c>
      <c r="I192" s="2" t="s">
        <v>41</v>
      </c>
      <c r="J192" s="2" t="s">
        <v>42</v>
      </c>
      <c r="K192" s="2" t="s">
        <v>43</v>
      </c>
      <c r="L192" s="3" t="s">
        <v>556</v>
      </c>
    </row>
    <row r="193" spans="1:12" ht="25.75" customHeight="1" x14ac:dyDescent="0.2">
      <c r="A193" s="2" t="s">
        <v>465</v>
      </c>
      <c r="B193" s="2" t="s">
        <v>478</v>
      </c>
      <c r="C193" s="2"/>
      <c r="D193" s="2"/>
      <c r="E193" s="2"/>
      <c r="F193" s="2" t="s">
        <v>15</v>
      </c>
      <c r="G193" s="2" t="s">
        <v>27</v>
      </c>
      <c r="H193" s="2" t="s">
        <v>557</v>
      </c>
      <c r="I193" s="2" t="s">
        <v>18</v>
      </c>
      <c r="J193" s="2" t="s">
        <v>23</v>
      </c>
      <c r="K193" s="2" t="s">
        <v>135</v>
      </c>
      <c r="L193" s="3" t="s">
        <v>558</v>
      </c>
    </row>
    <row r="194" spans="1:12" ht="14.25" customHeight="1" x14ac:dyDescent="0.2">
      <c r="A194" s="2" t="s">
        <v>465</v>
      </c>
      <c r="B194" s="2" t="s">
        <v>478</v>
      </c>
      <c r="C194" s="2"/>
      <c r="D194" s="2"/>
      <c r="E194" s="2"/>
      <c r="F194" s="2" t="s">
        <v>31</v>
      </c>
      <c r="G194" s="2" t="s">
        <v>146</v>
      </c>
      <c r="H194" s="2" t="s">
        <v>147</v>
      </c>
      <c r="I194" s="2" t="s">
        <v>18</v>
      </c>
      <c r="J194" s="2" t="s">
        <v>23</v>
      </c>
      <c r="K194" s="2" t="s">
        <v>61</v>
      </c>
      <c r="L194" s="3" t="s">
        <v>559</v>
      </c>
    </row>
    <row r="195" spans="1:12" ht="14.25" customHeight="1" x14ac:dyDescent="0.2">
      <c r="A195" s="2" t="s">
        <v>465</v>
      </c>
      <c r="B195" s="2" t="s">
        <v>478</v>
      </c>
      <c r="C195" s="2"/>
      <c r="D195" s="2"/>
      <c r="E195" s="2"/>
      <c r="F195" s="2" t="s">
        <v>15</v>
      </c>
      <c r="G195" s="2" t="s">
        <v>35</v>
      </c>
      <c r="H195" s="2" t="s">
        <v>560</v>
      </c>
      <c r="I195" s="2" t="s">
        <v>18</v>
      </c>
      <c r="J195" s="2" t="s">
        <v>19</v>
      </c>
      <c r="K195" s="2" t="s">
        <v>20</v>
      </c>
      <c r="L195" s="3" t="s">
        <v>130</v>
      </c>
    </row>
    <row r="196" spans="1:12" ht="14.25" customHeight="1" x14ac:dyDescent="0.2">
      <c r="A196" s="2" t="s">
        <v>465</v>
      </c>
      <c r="B196" s="2" t="s">
        <v>478</v>
      </c>
      <c r="C196" s="2"/>
      <c r="D196" s="2"/>
      <c r="E196" s="2"/>
      <c r="F196" s="2" t="s">
        <v>38</v>
      </c>
      <c r="G196" s="2" t="s">
        <v>39</v>
      </c>
      <c r="H196" s="2" t="s">
        <v>40</v>
      </c>
      <c r="I196" s="2" t="s">
        <v>41</v>
      </c>
      <c r="J196" s="2" t="s">
        <v>42</v>
      </c>
      <c r="K196" s="2" t="s">
        <v>43</v>
      </c>
      <c r="L196" s="3" t="s">
        <v>561</v>
      </c>
    </row>
    <row r="197" spans="1:12" ht="14.25" customHeight="1" x14ac:dyDescent="0.2">
      <c r="A197" s="2" t="s">
        <v>465</v>
      </c>
      <c r="B197" s="2" t="s">
        <v>562</v>
      </c>
      <c r="C197" s="2"/>
      <c r="D197" s="2"/>
      <c r="E197" s="2"/>
      <c r="F197" s="2" t="s">
        <v>15</v>
      </c>
      <c r="G197" s="2" t="s">
        <v>375</v>
      </c>
      <c r="H197" s="2" t="s">
        <v>563</v>
      </c>
      <c r="I197" s="2" t="s">
        <v>29</v>
      </c>
      <c r="J197" s="2" t="s">
        <v>29</v>
      </c>
      <c r="K197" s="2" t="s">
        <v>509</v>
      </c>
      <c r="L197" s="3" t="s">
        <v>564</v>
      </c>
    </row>
    <row r="198" spans="1:12" ht="14.25" customHeight="1" x14ac:dyDescent="0.2">
      <c r="A198" s="2" t="s">
        <v>465</v>
      </c>
      <c r="B198" s="2" t="s">
        <v>562</v>
      </c>
      <c r="C198" s="2"/>
      <c r="D198" s="2"/>
      <c r="E198" s="2"/>
      <c r="F198" s="2" t="s">
        <v>15</v>
      </c>
      <c r="G198" s="2" t="s">
        <v>162</v>
      </c>
      <c r="H198" s="2" t="s">
        <v>565</v>
      </c>
      <c r="I198" s="2" t="s">
        <v>18</v>
      </c>
      <c r="J198" s="2" t="s">
        <v>19</v>
      </c>
      <c r="K198" s="2" t="s">
        <v>34</v>
      </c>
      <c r="L198" s="3" t="s">
        <v>566</v>
      </c>
    </row>
    <row r="199" spans="1:12" ht="14.25" customHeight="1" x14ac:dyDescent="0.2">
      <c r="A199" s="2" t="s">
        <v>465</v>
      </c>
      <c r="B199" s="2" t="s">
        <v>562</v>
      </c>
      <c r="C199" s="2"/>
      <c r="D199" s="2"/>
      <c r="E199" s="2"/>
      <c r="F199" s="2" t="s">
        <v>15</v>
      </c>
      <c r="G199" s="2" t="s">
        <v>27</v>
      </c>
      <c r="H199" s="2" t="s">
        <v>567</v>
      </c>
      <c r="I199" s="2" t="s">
        <v>18</v>
      </c>
      <c r="J199" s="2" t="s">
        <v>19</v>
      </c>
      <c r="K199" s="2" t="s">
        <v>20</v>
      </c>
      <c r="L199" s="3" t="s">
        <v>229</v>
      </c>
    </row>
    <row r="200" spans="1:12" ht="14.25" customHeight="1" x14ac:dyDescent="0.2">
      <c r="A200" s="2" t="s">
        <v>465</v>
      </c>
      <c r="B200" s="2" t="s">
        <v>562</v>
      </c>
      <c r="C200" s="2"/>
      <c r="D200" s="2"/>
      <c r="E200" s="2"/>
      <c r="F200" s="2" t="s">
        <v>15</v>
      </c>
      <c r="G200" s="2" t="s">
        <v>59</v>
      </c>
      <c r="H200" s="2" t="s">
        <v>568</v>
      </c>
      <c r="I200" s="2" t="s">
        <v>18</v>
      </c>
      <c r="J200" s="2" t="s">
        <v>221</v>
      </c>
      <c r="K200" s="2" t="s">
        <v>222</v>
      </c>
      <c r="L200" s="3" t="s">
        <v>569</v>
      </c>
    </row>
    <row r="201" spans="1:12" ht="14.25" customHeight="1" x14ac:dyDescent="0.2">
      <c r="A201" s="2" t="s">
        <v>465</v>
      </c>
      <c r="B201" s="2" t="s">
        <v>562</v>
      </c>
      <c r="C201" s="2"/>
      <c r="D201" s="2"/>
      <c r="E201" s="2"/>
      <c r="F201" s="2" t="s">
        <v>15</v>
      </c>
      <c r="G201" s="2" t="s">
        <v>59</v>
      </c>
      <c r="H201" s="2" t="s">
        <v>570</v>
      </c>
      <c r="I201" s="2" t="s">
        <v>18</v>
      </c>
      <c r="J201" s="2" t="s">
        <v>23</v>
      </c>
      <c r="K201" s="2" t="s">
        <v>61</v>
      </c>
      <c r="L201" s="3" t="s">
        <v>21</v>
      </c>
    </row>
    <row r="202" spans="1:12" ht="14.25" customHeight="1" x14ac:dyDescent="0.2">
      <c r="A202" s="2" t="s">
        <v>465</v>
      </c>
      <c r="B202" s="2" t="s">
        <v>562</v>
      </c>
      <c r="C202" s="2"/>
      <c r="D202" s="2"/>
      <c r="E202" s="2"/>
      <c r="F202" s="2" t="s">
        <v>15</v>
      </c>
      <c r="G202" s="2" t="s">
        <v>142</v>
      </c>
      <c r="H202" s="2" t="s">
        <v>571</v>
      </c>
      <c r="I202" s="2" t="s">
        <v>18</v>
      </c>
      <c r="J202" s="2" t="s">
        <v>105</v>
      </c>
      <c r="K202" s="2" t="s">
        <v>572</v>
      </c>
      <c r="L202" s="3" t="s">
        <v>573</v>
      </c>
    </row>
    <row r="203" spans="1:12" ht="14.25" customHeight="1" x14ac:dyDescent="0.2">
      <c r="A203" s="2" t="s">
        <v>465</v>
      </c>
      <c r="B203" s="2" t="s">
        <v>562</v>
      </c>
      <c r="C203" s="2"/>
      <c r="D203" s="2"/>
      <c r="E203" s="2"/>
      <c r="F203" s="2" t="s">
        <v>38</v>
      </c>
      <c r="G203" s="2" t="s">
        <v>39</v>
      </c>
      <c r="H203" s="2" t="s">
        <v>40</v>
      </c>
      <c r="I203" s="2" t="s">
        <v>41</v>
      </c>
      <c r="J203" s="2" t="s">
        <v>42</v>
      </c>
      <c r="K203" s="2" t="s">
        <v>43</v>
      </c>
      <c r="L203" s="3" t="s">
        <v>574</v>
      </c>
    </row>
    <row r="204" spans="1:12" ht="14.25" customHeight="1" x14ac:dyDescent="0.2">
      <c r="A204" s="2" t="s">
        <v>465</v>
      </c>
      <c r="B204" s="2" t="s">
        <v>575</v>
      </c>
      <c r="C204" s="2"/>
      <c r="D204" s="2"/>
      <c r="E204" s="2"/>
      <c r="F204" s="2" t="s">
        <v>38</v>
      </c>
      <c r="G204" s="2" t="s">
        <v>39</v>
      </c>
      <c r="H204" s="2" t="s">
        <v>40</v>
      </c>
      <c r="I204" s="2" t="s">
        <v>41</v>
      </c>
      <c r="J204" s="2" t="s">
        <v>42</v>
      </c>
      <c r="K204" s="2" t="s">
        <v>43</v>
      </c>
      <c r="L204" s="3" t="s">
        <v>576</v>
      </c>
    </row>
    <row r="205" spans="1:12" ht="14.25" customHeight="1" x14ac:dyDescent="0.2">
      <c r="A205" s="2" t="s">
        <v>577</v>
      </c>
      <c r="B205" s="2" t="s">
        <v>578</v>
      </c>
      <c r="C205" s="2"/>
      <c r="D205" s="2"/>
      <c r="E205" s="2"/>
      <c r="F205" s="2" t="s">
        <v>15</v>
      </c>
      <c r="G205" s="2" t="s">
        <v>156</v>
      </c>
      <c r="H205" s="2" t="s">
        <v>298</v>
      </c>
      <c r="I205" s="2" t="s">
        <v>41</v>
      </c>
      <c r="J205" s="2" t="s">
        <v>299</v>
      </c>
      <c r="K205" s="2" t="s">
        <v>300</v>
      </c>
      <c r="L205" s="3" t="s">
        <v>21</v>
      </c>
    </row>
    <row r="206" spans="1:12" ht="25.75" customHeight="1" x14ac:dyDescent="0.2">
      <c r="A206" s="2" t="s">
        <v>577</v>
      </c>
      <c r="B206" s="2" t="s">
        <v>578</v>
      </c>
      <c r="C206" s="2"/>
      <c r="D206" s="2"/>
      <c r="E206" s="2"/>
      <c r="F206" s="2" t="s">
        <v>38</v>
      </c>
      <c r="G206" s="2" t="s">
        <v>207</v>
      </c>
      <c r="H206" s="2" t="s">
        <v>208</v>
      </c>
      <c r="I206" s="2" t="s">
        <v>29</v>
      </c>
      <c r="J206" s="2" t="s">
        <v>29</v>
      </c>
      <c r="K206" s="2" t="s">
        <v>75</v>
      </c>
      <c r="L206" s="3" t="s">
        <v>579</v>
      </c>
    </row>
    <row r="207" spans="1:12" ht="25.75" customHeight="1" x14ac:dyDescent="0.2">
      <c r="A207" s="2" t="s">
        <v>577</v>
      </c>
      <c r="B207" s="2" t="s">
        <v>578</v>
      </c>
      <c r="C207" s="2"/>
      <c r="D207" s="2"/>
      <c r="E207" s="2"/>
      <c r="F207" s="2" t="s">
        <v>15</v>
      </c>
      <c r="G207" s="2" t="s">
        <v>27</v>
      </c>
      <c r="H207" s="2" t="s">
        <v>580</v>
      </c>
      <c r="I207" s="2" t="s">
        <v>18</v>
      </c>
      <c r="J207" s="2" t="s">
        <v>105</v>
      </c>
      <c r="K207" s="2" t="s">
        <v>581</v>
      </c>
      <c r="L207" s="3" t="s">
        <v>582</v>
      </c>
    </row>
    <row r="208" spans="1:12" ht="14.25" customHeight="1" x14ac:dyDescent="0.2">
      <c r="A208" s="2" t="s">
        <v>577</v>
      </c>
      <c r="B208" s="2" t="s">
        <v>578</v>
      </c>
      <c r="C208" s="2"/>
      <c r="D208" s="2"/>
      <c r="E208" s="2"/>
      <c r="F208" s="2" t="s">
        <v>15</v>
      </c>
      <c r="G208" s="2" t="s">
        <v>65</v>
      </c>
      <c r="H208" s="2" t="s">
        <v>583</v>
      </c>
      <c r="I208" s="2" t="s">
        <v>18</v>
      </c>
      <c r="J208" s="2" t="s">
        <v>105</v>
      </c>
      <c r="K208" s="2" t="s">
        <v>584</v>
      </c>
      <c r="L208" s="3" t="s">
        <v>585</v>
      </c>
    </row>
    <row r="209" spans="1:12" ht="14.25" customHeight="1" x14ac:dyDescent="0.2">
      <c r="A209" s="2" t="s">
        <v>577</v>
      </c>
      <c r="B209" s="2" t="s">
        <v>578</v>
      </c>
      <c r="C209" s="2"/>
      <c r="D209" s="2"/>
      <c r="E209" s="2"/>
      <c r="F209" s="2" t="s">
        <v>15</v>
      </c>
      <c r="G209" s="2" t="s">
        <v>27</v>
      </c>
      <c r="H209" s="2" t="s">
        <v>586</v>
      </c>
      <c r="I209" s="2" t="s">
        <v>18</v>
      </c>
      <c r="J209" s="2" t="s">
        <v>105</v>
      </c>
      <c r="K209" s="2" t="s">
        <v>106</v>
      </c>
      <c r="L209" s="3" t="s">
        <v>587</v>
      </c>
    </row>
    <row r="210" spans="1:12" ht="14.25" customHeight="1" x14ac:dyDescent="0.2">
      <c r="A210" s="2" t="s">
        <v>577</v>
      </c>
      <c r="B210" s="2" t="s">
        <v>578</v>
      </c>
      <c r="C210" s="2"/>
      <c r="D210" s="2"/>
      <c r="E210" s="2"/>
      <c r="F210" s="2" t="s">
        <v>15</v>
      </c>
      <c r="G210" s="2" t="s">
        <v>65</v>
      </c>
      <c r="H210" s="2" t="s">
        <v>588</v>
      </c>
      <c r="I210" s="2" t="s">
        <v>18</v>
      </c>
      <c r="J210" s="2" t="s">
        <v>19</v>
      </c>
      <c r="K210" s="2" t="s">
        <v>20</v>
      </c>
      <c r="L210" s="3" t="s">
        <v>589</v>
      </c>
    </row>
    <row r="211" spans="1:12" ht="14.25" customHeight="1" x14ac:dyDescent="0.2">
      <c r="A211" s="2" t="s">
        <v>577</v>
      </c>
      <c r="B211" s="2" t="s">
        <v>578</v>
      </c>
      <c r="C211" s="2"/>
      <c r="D211" s="2"/>
      <c r="E211" s="2"/>
      <c r="F211" s="2" t="s">
        <v>31</v>
      </c>
      <c r="G211" s="2" t="s">
        <v>146</v>
      </c>
      <c r="H211" s="2" t="s">
        <v>147</v>
      </c>
      <c r="I211" s="2" t="s">
        <v>29</v>
      </c>
      <c r="J211" s="2" t="s">
        <v>29</v>
      </c>
      <c r="K211" s="2" t="s">
        <v>429</v>
      </c>
      <c r="L211" s="3" t="s">
        <v>590</v>
      </c>
    </row>
    <row r="212" spans="1:12" ht="14.25" customHeight="1" x14ac:dyDescent="0.2">
      <c r="A212" s="2" t="s">
        <v>577</v>
      </c>
      <c r="B212" s="2" t="s">
        <v>578</v>
      </c>
      <c r="C212" s="2"/>
      <c r="D212" s="2"/>
      <c r="E212" s="2"/>
      <c r="F212" s="2" t="s">
        <v>38</v>
      </c>
      <c r="G212" s="2" t="s">
        <v>39</v>
      </c>
      <c r="H212" s="2" t="s">
        <v>40</v>
      </c>
      <c r="I212" s="2" t="s">
        <v>41</v>
      </c>
      <c r="J212" s="2" t="s">
        <v>42</v>
      </c>
      <c r="K212" s="2" t="s">
        <v>43</v>
      </c>
      <c r="L212" s="3" t="s">
        <v>591</v>
      </c>
    </row>
    <row r="213" spans="1:12" ht="14.25" customHeight="1" x14ac:dyDescent="0.2">
      <c r="A213" s="2" t="s">
        <v>577</v>
      </c>
      <c r="B213" s="2" t="s">
        <v>592</v>
      </c>
      <c r="C213" s="2"/>
      <c r="D213" s="2"/>
      <c r="E213" s="2"/>
      <c r="F213" s="2" t="s">
        <v>38</v>
      </c>
      <c r="G213" s="2" t="s">
        <v>39</v>
      </c>
      <c r="H213" s="2" t="s">
        <v>40</v>
      </c>
      <c r="I213" s="2" t="s">
        <v>41</v>
      </c>
      <c r="J213" s="2" t="s">
        <v>42</v>
      </c>
      <c r="K213" s="2" t="s">
        <v>43</v>
      </c>
      <c r="L213" s="3" t="s">
        <v>593</v>
      </c>
    </row>
    <row r="214" spans="1:12" ht="14.25" customHeight="1" x14ac:dyDescent="0.2">
      <c r="A214" s="2" t="s">
        <v>577</v>
      </c>
      <c r="B214" s="2" t="s">
        <v>594</v>
      </c>
      <c r="C214" s="2" t="s">
        <v>595</v>
      </c>
      <c r="D214" s="2"/>
      <c r="E214" s="2"/>
      <c r="F214" s="2" t="s">
        <v>15</v>
      </c>
      <c r="G214" s="2" t="s">
        <v>230</v>
      </c>
      <c r="H214" s="2" t="s">
        <v>440</v>
      </c>
      <c r="I214" s="2" t="s">
        <v>29</v>
      </c>
      <c r="J214" s="2" t="s">
        <v>29</v>
      </c>
      <c r="K214" s="2" t="s">
        <v>75</v>
      </c>
      <c r="L214" s="3" t="s">
        <v>596</v>
      </c>
    </row>
    <row r="215" spans="1:12" ht="14.25" customHeight="1" x14ac:dyDescent="0.2">
      <c r="A215" s="2" t="s">
        <v>577</v>
      </c>
      <c r="B215" s="2" t="s">
        <v>594</v>
      </c>
      <c r="C215" s="2" t="s">
        <v>595</v>
      </c>
      <c r="D215" s="2"/>
      <c r="E215" s="2"/>
      <c r="F215" s="2" t="s">
        <v>38</v>
      </c>
      <c r="G215" s="2" t="s">
        <v>39</v>
      </c>
      <c r="H215" s="2" t="s">
        <v>40</v>
      </c>
      <c r="I215" s="2" t="s">
        <v>41</v>
      </c>
      <c r="J215" s="2" t="s">
        <v>42</v>
      </c>
      <c r="K215" s="2" t="s">
        <v>43</v>
      </c>
      <c r="L215" s="3" t="s">
        <v>597</v>
      </c>
    </row>
    <row r="216" spans="1:12" ht="14.25" customHeight="1" x14ac:dyDescent="0.2">
      <c r="A216" s="2" t="s">
        <v>598</v>
      </c>
      <c r="B216" s="2" t="s">
        <v>599</v>
      </c>
      <c r="C216" s="2"/>
      <c r="D216" s="2"/>
      <c r="E216" s="2"/>
      <c r="F216" s="2" t="s">
        <v>38</v>
      </c>
      <c r="G216" s="2" t="s">
        <v>39</v>
      </c>
      <c r="H216" s="2" t="s">
        <v>40</v>
      </c>
      <c r="I216" s="2" t="s">
        <v>41</v>
      </c>
      <c r="J216" s="2" t="s">
        <v>42</v>
      </c>
      <c r="K216" s="2" t="s">
        <v>43</v>
      </c>
      <c r="L216" s="3" t="s">
        <v>600</v>
      </c>
    </row>
    <row r="217" spans="1:12" ht="14.25" customHeight="1" x14ac:dyDescent="0.2">
      <c r="A217" s="2" t="s">
        <v>601</v>
      </c>
      <c r="B217" s="2" t="s">
        <v>602</v>
      </c>
      <c r="C217" s="2"/>
      <c r="D217" s="2"/>
      <c r="E217" s="2"/>
      <c r="F217" s="2" t="s">
        <v>15</v>
      </c>
      <c r="G217" s="2" t="s">
        <v>65</v>
      </c>
      <c r="H217" s="2" t="s">
        <v>603</v>
      </c>
      <c r="I217" s="2" t="s">
        <v>112</v>
      </c>
      <c r="J217" s="2" t="s">
        <v>604</v>
      </c>
      <c r="K217" s="2" t="s">
        <v>605</v>
      </c>
      <c r="L217" s="3" t="s">
        <v>606</v>
      </c>
    </row>
    <row r="218" spans="1:12" ht="25.75" customHeight="1" x14ac:dyDescent="0.2">
      <c r="A218" s="2" t="s">
        <v>601</v>
      </c>
      <c r="B218" s="2" t="s">
        <v>602</v>
      </c>
      <c r="C218" s="2"/>
      <c r="D218" s="2"/>
      <c r="E218" s="2"/>
      <c r="F218" s="2" t="s">
        <v>15</v>
      </c>
      <c r="G218" s="2" t="s">
        <v>607</v>
      </c>
      <c r="H218" s="2" t="s">
        <v>608</v>
      </c>
      <c r="I218" s="2" t="s">
        <v>18</v>
      </c>
      <c r="J218" s="2" t="s">
        <v>19</v>
      </c>
      <c r="K218" s="2" t="s">
        <v>34</v>
      </c>
      <c r="L218" s="3" t="s">
        <v>609</v>
      </c>
    </row>
    <row r="219" spans="1:12" ht="14.25" customHeight="1" x14ac:dyDescent="0.2">
      <c r="A219" s="2" t="s">
        <v>601</v>
      </c>
      <c r="B219" s="2" t="s">
        <v>602</v>
      </c>
      <c r="C219" s="2"/>
      <c r="D219" s="2"/>
      <c r="E219" s="2"/>
      <c r="F219" s="2" t="s">
        <v>15</v>
      </c>
      <c r="G219" s="2" t="s">
        <v>87</v>
      </c>
      <c r="H219" s="2" t="s">
        <v>610</v>
      </c>
      <c r="I219" s="2" t="s">
        <v>29</v>
      </c>
      <c r="J219" s="2" t="s">
        <v>29</v>
      </c>
      <c r="K219" s="2" t="s">
        <v>336</v>
      </c>
      <c r="L219" s="3" t="s">
        <v>611</v>
      </c>
    </row>
    <row r="220" spans="1:12" ht="14.25" customHeight="1" x14ac:dyDescent="0.2">
      <c r="A220" s="2" t="s">
        <v>601</v>
      </c>
      <c r="B220" s="2" t="s">
        <v>602</v>
      </c>
      <c r="C220" s="2"/>
      <c r="D220" s="2"/>
      <c r="E220" s="2"/>
      <c r="F220" s="2" t="s">
        <v>15</v>
      </c>
      <c r="G220" s="2" t="s">
        <v>65</v>
      </c>
      <c r="H220" s="2" t="s">
        <v>612</v>
      </c>
      <c r="I220" s="2" t="s">
        <v>29</v>
      </c>
      <c r="J220" s="2" t="s">
        <v>29</v>
      </c>
      <c r="K220" s="2" t="s">
        <v>75</v>
      </c>
      <c r="L220" s="3" t="s">
        <v>613</v>
      </c>
    </row>
    <row r="221" spans="1:12" ht="14.25" customHeight="1" x14ac:dyDescent="0.2">
      <c r="A221" s="2" t="s">
        <v>601</v>
      </c>
      <c r="B221" s="2" t="s">
        <v>602</v>
      </c>
      <c r="C221" s="2"/>
      <c r="D221" s="2"/>
      <c r="E221" s="2"/>
      <c r="F221" s="2" t="s">
        <v>15</v>
      </c>
      <c r="G221" s="2" t="s">
        <v>94</v>
      </c>
      <c r="H221" s="2" t="s">
        <v>614</v>
      </c>
      <c r="I221" s="2" t="s">
        <v>18</v>
      </c>
      <c r="J221" s="2" t="s">
        <v>19</v>
      </c>
      <c r="K221" s="2" t="s">
        <v>20</v>
      </c>
      <c r="L221" s="3" t="s">
        <v>615</v>
      </c>
    </row>
    <row r="222" spans="1:12" ht="14.25" customHeight="1" x14ac:dyDescent="0.2">
      <c r="A222" s="2" t="s">
        <v>601</v>
      </c>
      <c r="B222" s="2" t="s">
        <v>602</v>
      </c>
      <c r="C222" s="2"/>
      <c r="D222" s="2"/>
      <c r="E222" s="2"/>
      <c r="F222" s="2" t="s">
        <v>38</v>
      </c>
      <c r="G222" s="2" t="s">
        <v>39</v>
      </c>
      <c r="H222" s="2" t="s">
        <v>40</v>
      </c>
      <c r="I222" s="2" t="s">
        <v>41</v>
      </c>
      <c r="J222" s="2" t="s">
        <v>42</v>
      </c>
      <c r="K222" s="2" t="s">
        <v>43</v>
      </c>
      <c r="L222" s="3" t="s">
        <v>616</v>
      </c>
    </row>
    <row r="223" spans="1:12" ht="14.25" customHeight="1" x14ac:dyDescent="0.2">
      <c r="A223" s="2" t="s">
        <v>601</v>
      </c>
      <c r="B223" s="2" t="s">
        <v>617</v>
      </c>
      <c r="C223" s="2"/>
      <c r="D223" s="2"/>
      <c r="E223" s="2"/>
      <c r="F223" s="2" t="s">
        <v>38</v>
      </c>
      <c r="G223" s="2" t="s">
        <v>39</v>
      </c>
      <c r="H223" s="2" t="s">
        <v>40</v>
      </c>
      <c r="I223" s="2" t="s">
        <v>41</v>
      </c>
      <c r="J223" s="2" t="s">
        <v>42</v>
      </c>
      <c r="K223" s="2" t="s">
        <v>43</v>
      </c>
      <c r="L223" s="3" t="s">
        <v>618</v>
      </c>
    </row>
    <row r="224" spans="1:12" ht="14.25" customHeight="1" x14ac:dyDescent="0.2">
      <c r="A224" s="2" t="s">
        <v>619</v>
      </c>
      <c r="B224" s="2" t="s">
        <v>620</v>
      </c>
      <c r="C224" s="2"/>
      <c r="D224" s="2"/>
      <c r="E224" s="2"/>
      <c r="F224" s="2" t="s">
        <v>31</v>
      </c>
      <c r="G224" s="2" t="s">
        <v>427</v>
      </c>
      <c r="H224" s="2" t="s">
        <v>428</v>
      </c>
      <c r="I224" s="2" t="s">
        <v>29</v>
      </c>
      <c r="J224" s="2" t="s">
        <v>29</v>
      </c>
      <c r="K224" s="2" t="s">
        <v>75</v>
      </c>
      <c r="L224" s="3" t="s">
        <v>621</v>
      </c>
    </row>
    <row r="225" spans="1:12" ht="14.25" customHeight="1" x14ac:dyDescent="0.2">
      <c r="A225" s="2" t="s">
        <v>619</v>
      </c>
      <c r="B225" s="2" t="s">
        <v>620</v>
      </c>
      <c r="C225" s="2"/>
      <c r="D225" s="2"/>
      <c r="E225" s="2"/>
      <c r="F225" s="2" t="s">
        <v>38</v>
      </c>
      <c r="G225" s="2" t="s">
        <v>39</v>
      </c>
      <c r="H225" s="2" t="s">
        <v>40</v>
      </c>
      <c r="I225" s="2" t="s">
        <v>41</v>
      </c>
      <c r="J225" s="2" t="s">
        <v>42</v>
      </c>
      <c r="K225" s="2" t="s">
        <v>43</v>
      </c>
      <c r="L225" s="3" t="s">
        <v>622</v>
      </c>
    </row>
    <row r="226" spans="1:12" ht="14.25" customHeight="1" x14ac:dyDescent="0.2">
      <c r="A226" s="2" t="s">
        <v>619</v>
      </c>
      <c r="B226" s="2" t="s">
        <v>623</v>
      </c>
      <c r="C226" s="2"/>
      <c r="D226" s="2"/>
      <c r="E226" s="2"/>
      <c r="F226" s="2" t="s">
        <v>38</v>
      </c>
      <c r="G226" s="2" t="s">
        <v>39</v>
      </c>
      <c r="H226" s="2" t="s">
        <v>40</v>
      </c>
      <c r="I226" s="2" t="s">
        <v>41</v>
      </c>
      <c r="J226" s="2" t="s">
        <v>42</v>
      </c>
      <c r="K226" s="2" t="s">
        <v>43</v>
      </c>
      <c r="L226" s="3" t="s">
        <v>624</v>
      </c>
    </row>
    <row r="227" spans="1:12" ht="14.25" customHeight="1" x14ac:dyDescent="0.2">
      <c r="A227" s="2" t="s">
        <v>619</v>
      </c>
      <c r="B227" s="2" t="s">
        <v>625</v>
      </c>
      <c r="C227" s="2"/>
      <c r="D227" s="2"/>
      <c r="E227" s="2"/>
      <c r="F227" s="2" t="s">
        <v>15</v>
      </c>
      <c r="G227" s="2" t="s">
        <v>190</v>
      </c>
      <c r="H227" s="2" t="s">
        <v>369</v>
      </c>
      <c r="I227" s="2" t="s">
        <v>18</v>
      </c>
      <c r="J227" s="2" t="s">
        <v>23</v>
      </c>
      <c r="K227" s="2" t="s">
        <v>24</v>
      </c>
      <c r="L227" s="3" t="s">
        <v>626</v>
      </c>
    </row>
    <row r="228" spans="1:12" ht="14.25" customHeight="1" x14ac:dyDescent="0.2">
      <c r="A228" s="2" t="s">
        <v>619</v>
      </c>
      <c r="B228" s="2" t="s">
        <v>625</v>
      </c>
      <c r="C228" s="2"/>
      <c r="D228" s="2"/>
      <c r="E228" s="2"/>
      <c r="F228" s="2" t="s">
        <v>15</v>
      </c>
      <c r="G228" s="2" t="s">
        <v>65</v>
      </c>
      <c r="H228" s="2" t="s">
        <v>627</v>
      </c>
      <c r="I228" s="2" t="s">
        <v>18</v>
      </c>
      <c r="J228" s="2" t="s">
        <v>23</v>
      </c>
      <c r="K228" s="2" t="s">
        <v>26</v>
      </c>
      <c r="L228" s="3" t="s">
        <v>628</v>
      </c>
    </row>
    <row r="229" spans="1:12" ht="14.25" customHeight="1" x14ac:dyDescent="0.2">
      <c r="A229" s="2" t="s">
        <v>619</v>
      </c>
      <c r="B229" s="2" t="s">
        <v>625</v>
      </c>
      <c r="C229" s="2"/>
      <c r="D229" s="2"/>
      <c r="E229" s="2"/>
      <c r="F229" s="2" t="s">
        <v>38</v>
      </c>
      <c r="G229" s="2" t="s">
        <v>39</v>
      </c>
      <c r="H229" s="2" t="s">
        <v>40</v>
      </c>
      <c r="I229" s="2" t="s">
        <v>41</v>
      </c>
      <c r="J229" s="2" t="s">
        <v>42</v>
      </c>
      <c r="K229" s="2" t="s">
        <v>43</v>
      </c>
      <c r="L229" s="3" t="s">
        <v>629</v>
      </c>
    </row>
    <row r="230" spans="1:12" ht="14.25" customHeight="1" x14ac:dyDescent="0.2">
      <c r="A230" s="2" t="s">
        <v>619</v>
      </c>
      <c r="B230" s="2" t="s">
        <v>630</v>
      </c>
      <c r="C230" s="2"/>
      <c r="D230" s="2"/>
      <c r="E230" s="2"/>
      <c r="F230" s="2" t="s">
        <v>38</v>
      </c>
      <c r="G230" s="2" t="s">
        <v>388</v>
      </c>
      <c r="H230" s="2" t="s">
        <v>389</v>
      </c>
      <c r="I230" s="2" t="s">
        <v>29</v>
      </c>
      <c r="J230" s="2" t="s">
        <v>29</v>
      </c>
      <c r="K230" s="2" t="s">
        <v>75</v>
      </c>
      <c r="L230" s="3" t="s">
        <v>631</v>
      </c>
    </row>
    <row r="231" spans="1:12" ht="14.25" customHeight="1" x14ac:dyDescent="0.2">
      <c r="A231" s="2" t="s">
        <v>619</v>
      </c>
      <c r="B231" s="2" t="s">
        <v>630</v>
      </c>
      <c r="C231" s="2"/>
      <c r="D231" s="2"/>
      <c r="E231" s="2"/>
      <c r="F231" s="2" t="s">
        <v>15</v>
      </c>
      <c r="G231" s="2" t="s">
        <v>128</v>
      </c>
      <c r="H231" s="2" t="s">
        <v>632</v>
      </c>
      <c r="I231" s="2" t="s">
        <v>18</v>
      </c>
      <c r="J231" s="2" t="s">
        <v>23</v>
      </c>
      <c r="K231" s="2" t="s">
        <v>132</v>
      </c>
      <c r="L231" s="3" t="s">
        <v>633</v>
      </c>
    </row>
    <row r="232" spans="1:12" ht="14.25" customHeight="1" x14ac:dyDescent="0.2">
      <c r="A232" s="2" t="s">
        <v>619</v>
      </c>
      <c r="B232" s="2" t="s">
        <v>630</v>
      </c>
      <c r="C232" s="2"/>
      <c r="D232" s="2"/>
      <c r="E232" s="2"/>
      <c r="F232" s="2" t="s">
        <v>15</v>
      </c>
      <c r="G232" s="2" t="s">
        <v>297</v>
      </c>
      <c r="H232" s="2" t="s">
        <v>298</v>
      </c>
      <c r="I232" s="2" t="s">
        <v>18</v>
      </c>
      <c r="J232" s="2" t="s">
        <v>19</v>
      </c>
      <c r="K232" s="2" t="s">
        <v>520</v>
      </c>
      <c r="L232" s="3" t="s">
        <v>634</v>
      </c>
    </row>
    <row r="233" spans="1:12" ht="14.25" customHeight="1" x14ac:dyDescent="0.2">
      <c r="A233" s="2" t="s">
        <v>619</v>
      </c>
      <c r="B233" s="2" t="s">
        <v>630</v>
      </c>
      <c r="C233" s="2"/>
      <c r="D233" s="2"/>
      <c r="E233" s="2"/>
      <c r="F233" s="2" t="s">
        <v>15</v>
      </c>
      <c r="G233" s="2" t="s">
        <v>352</v>
      </c>
      <c r="H233" s="2" t="s">
        <v>635</v>
      </c>
      <c r="I233" s="2" t="s">
        <v>18</v>
      </c>
      <c r="J233" s="2" t="s">
        <v>19</v>
      </c>
      <c r="K233" s="2" t="s">
        <v>34</v>
      </c>
      <c r="L233" s="3" t="s">
        <v>566</v>
      </c>
    </row>
    <row r="234" spans="1:12" ht="14.25" customHeight="1" x14ac:dyDescent="0.2">
      <c r="A234" s="2" t="s">
        <v>619</v>
      </c>
      <c r="B234" s="2" t="s">
        <v>630</v>
      </c>
      <c r="C234" s="2"/>
      <c r="D234" s="2"/>
      <c r="E234" s="2"/>
      <c r="F234" s="2" t="s">
        <v>15</v>
      </c>
      <c r="G234" s="2" t="s">
        <v>181</v>
      </c>
      <c r="H234" s="2" t="s">
        <v>215</v>
      </c>
      <c r="I234" s="2" t="s">
        <v>18</v>
      </c>
      <c r="J234" s="2" t="s">
        <v>19</v>
      </c>
      <c r="K234" s="2" t="s">
        <v>216</v>
      </c>
      <c r="L234" s="3" t="s">
        <v>636</v>
      </c>
    </row>
    <row r="235" spans="1:12" ht="14.25" customHeight="1" x14ac:dyDescent="0.2">
      <c r="A235" s="2" t="s">
        <v>619</v>
      </c>
      <c r="B235" s="2" t="s">
        <v>630</v>
      </c>
      <c r="C235" s="2"/>
      <c r="D235" s="2"/>
      <c r="E235" s="2"/>
      <c r="F235" s="2" t="s">
        <v>15</v>
      </c>
      <c r="G235" s="2" t="s">
        <v>352</v>
      </c>
      <c r="H235" s="2" t="s">
        <v>637</v>
      </c>
      <c r="I235" s="2" t="s">
        <v>18</v>
      </c>
      <c r="J235" s="2" t="s">
        <v>19</v>
      </c>
      <c r="K235" s="2" t="s">
        <v>20</v>
      </c>
      <c r="L235" s="3" t="s">
        <v>638</v>
      </c>
    </row>
    <row r="236" spans="1:12" ht="14.25" customHeight="1" x14ac:dyDescent="0.2">
      <c r="A236" s="2" t="s">
        <v>619</v>
      </c>
      <c r="B236" s="2" t="s">
        <v>630</v>
      </c>
      <c r="C236" s="2"/>
      <c r="D236" s="2"/>
      <c r="E236" s="2"/>
      <c r="F236" s="2" t="s">
        <v>38</v>
      </c>
      <c r="G236" s="2" t="s">
        <v>39</v>
      </c>
      <c r="H236" s="2" t="s">
        <v>40</v>
      </c>
      <c r="I236" s="2" t="s">
        <v>41</v>
      </c>
      <c r="J236" s="2" t="s">
        <v>42</v>
      </c>
      <c r="K236" s="2" t="s">
        <v>43</v>
      </c>
      <c r="L236" s="3" t="s">
        <v>639</v>
      </c>
    </row>
    <row r="237" spans="1:12" ht="25.75" customHeight="1" x14ac:dyDescent="0.2">
      <c r="A237" s="2" t="s">
        <v>619</v>
      </c>
      <c r="B237" s="2" t="s">
        <v>640</v>
      </c>
      <c r="C237" s="2"/>
      <c r="D237" s="2"/>
      <c r="E237" s="2"/>
      <c r="F237" s="2" t="s">
        <v>31</v>
      </c>
      <c r="G237" s="2" t="s">
        <v>641</v>
      </c>
      <c r="H237" s="2" t="s">
        <v>642</v>
      </c>
      <c r="I237" s="2" t="s">
        <v>18</v>
      </c>
      <c r="J237" s="2" t="s">
        <v>19</v>
      </c>
      <c r="K237" s="2" t="s">
        <v>34</v>
      </c>
      <c r="L237" s="3" t="s">
        <v>643</v>
      </c>
    </row>
    <row r="238" spans="1:12" ht="25.75" customHeight="1" x14ac:dyDescent="0.2">
      <c r="A238" s="2" t="s">
        <v>619</v>
      </c>
      <c r="B238" s="2" t="s">
        <v>640</v>
      </c>
      <c r="C238" s="2"/>
      <c r="D238" s="2"/>
      <c r="E238" s="2"/>
      <c r="F238" s="2" t="s">
        <v>38</v>
      </c>
      <c r="G238" s="2" t="s">
        <v>207</v>
      </c>
      <c r="H238" s="2" t="s">
        <v>208</v>
      </c>
      <c r="I238" s="2" t="s">
        <v>29</v>
      </c>
      <c r="J238" s="2" t="s">
        <v>29</v>
      </c>
      <c r="K238" s="2" t="s">
        <v>75</v>
      </c>
      <c r="L238" s="3" t="s">
        <v>644</v>
      </c>
    </row>
    <row r="239" spans="1:12" ht="14.25" customHeight="1" x14ac:dyDescent="0.2">
      <c r="A239" s="2" t="s">
        <v>619</v>
      </c>
      <c r="B239" s="2" t="s">
        <v>640</v>
      </c>
      <c r="C239" s="2"/>
      <c r="D239" s="2"/>
      <c r="E239" s="2"/>
      <c r="F239" s="2" t="s">
        <v>72</v>
      </c>
      <c r="G239" s="2" t="s">
        <v>73</v>
      </c>
      <c r="H239" s="2" t="s">
        <v>645</v>
      </c>
      <c r="I239" s="2" t="s">
        <v>29</v>
      </c>
      <c r="J239" s="2" t="s">
        <v>29</v>
      </c>
      <c r="K239" s="2" t="s">
        <v>429</v>
      </c>
      <c r="L239" s="3" t="s">
        <v>646</v>
      </c>
    </row>
    <row r="240" spans="1:12" ht="14.25" customHeight="1" x14ac:dyDescent="0.2">
      <c r="A240" s="2" t="s">
        <v>619</v>
      </c>
      <c r="B240" s="2" t="s">
        <v>640</v>
      </c>
      <c r="C240" s="2"/>
      <c r="D240" s="2"/>
      <c r="E240" s="2"/>
      <c r="F240" s="2" t="s">
        <v>15</v>
      </c>
      <c r="G240" s="2" t="s">
        <v>156</v>
      </c>
      <c r="H240" s="2" t="s">
        <v>647</v>
      </c>
      <c r="I240" s="2" t="s">
        <v>112</v>
      </c>
      <c r="J240" s="2" t="s">
        <v>200</v>
      </c>
      <c r="K240" s="2" t="s">
        <v>473</v>
      </c>
      <c r="L240" s="3" t="s">
        <v>648</v>
      </c>
    </row>
    <row r="241" spans="1:12" ht="14.25" customHeight="1" x14ac:dyDescent="0.2">
      <c r="A241" s="2" t="s">
        <v>619</v>
      </c>
      <c r="B241" s="2" t="s">
        <v>640</v>
      </c>
      <c r="C241" s="2"/>
      <c r="D241" s="2"/>
      <c r="E241" s="2"/>
      <c r="F241" s="2" t="s">
        <v>38</v>
      </c>
      <c r="G241" s="2" t="s">
        <v>39</v>
      </c>
      <c r="H241" s="2" t="s">
        <v>40</v>
      </c>
      <c r="I241" s="2" t="s">
        <v>41</v>
      </c>
      <c r="J241" s="2" t="s">
        <v>42</v>
      </c>
      <c r="K241" s="2" t="s">
        <v>43</v>
      </c>
      <c r="L241" s="3" t="s">
        <v>649</v>
      </c>
    </row>
    <row r="242" spans="1:12" ht="14.25" customHeight="1" x14ac:dyDescent="0.2">
      <c r="A242" s="2" t="s">
        <v>619</v>
      </c>
      <c r="B242" s="2" t="s">
        <v>650</v>
      </c>
      <c r="C242" s="2"/>
      <c r="D242" s="2"/>
      <c r="E242" s="2"/>
      <c r="F242" s="2" t="s">
        <v>38</v>
      </c>
      <c r="G242" s="2" t="s">
        <v>39</v>
      </c>
      <c r="H242" s="2" t="s">
        <v>40</v>
      </c>
      <c r="I242" s="2" t="s">
        <v>41</v>
      </c>
      <c r="J242" s="2" t="s">
        <v>42</v>
      </c>
      <c r="K242" s="2" t="s">
        <v>43</v>
      </c>
      <c r="L242" s="3" t="s">
        <v>651</v>
      </c>
    </row>
    <row r="243" spans="1:12" ht="14.25" customHeight="1" x14ac:dyDescent="0.2">
      <c r="A243" s="2" t="s">
        <v>619</v>
      </c>
      <c r="B243" s="2" t="s">
        <v>652</v>
      </c>
      <c r="C243" s="2"/>
      <c r="D243" s="2"/>
      <c r="E243" s="2"/>
      <c r="F243" s="2" t="s">
        <v>15</v>
      </c>
      <c r="G243" s="2" t="s">
        <v>156</v>
      </c>
      <c r="H243" s="2" t="s">
        <v>298</v>
      </c>
      <c r="I243" s="2" t="s">
        <v>18</v>
      </c>
      <c r="J243" s="2" t="s">
        <v>19</v>
      </c>
      <c r="K243" s="2" t="s">
        <v>34</v>
      </c>
      <c r="L243" s="3" t="s">
        <v>653</v>
      </c>
    </row>
    <row r="244" spans="1:12" ht="25.75" customHeight="1" x14ac:dyDescent="0.2">
      <c r="A244" s="2" t="s">
        <v>619</v>
      </c>
      <c r="B244" s="2" t="s">
        <v>652</v>
      </c>
      <c r="C244" s="2"/>
      <c r="D244" s="2"/>
      <c r="E244" s="2"/>
      <c r="F244" s="2" t="s">
        <v>38</v>
      </c>
      <c r="G244" s="2" t="s">
        <v>388</v>
      </c>
      <c r="H244" s="2" t="s">
        <v>654</v>
      </c>
      <c r="I244" s="2" t="s">
        <v>29</v>
      </c>
      <c r="J244" s="2" t="s">
        <v>29</v>
      </c>
      <c r="K244" s="2" t="s">
        <v>75</v>
      </c>
      <c r="L244" s="3" t="s">
        <v>655</v>
      </c>
    </row>
    <row r="245" spans="1:12" ht="14.25" customHeight="1" x14ac:dyDescent="0.2">
      <c r="A245" s="2" t="s">
        <v>619</v>
      </c>
      <c r="B245" s="2" t="s">
        <v>652</v>
      </c>
      <c r="C245" s="2"/>
      <c r="D245" s="2"/>
      <c r="E245" s="2"/>
      <c r="F245" s="2" t="s">
        <v>31</v>
      </c>
      <c r="G245" s="2" t="s">
        <v>146</v>
      </c>
      <c r="H245" s="2" t="s">
        <v>147</v>
      </c>
      <c r="I245" s="2" t="s">
        <v>29</v>
      </c>
      <c r="J245" s="2" t="s">
        <v>29</v>
      </c>
      <c r="K245" s="2" t="s">
        <v>429</v>
      </c>
      <c r="L245" s="3" t="s">
        <v>656</v>
      </c>
    </row>
    <row r="246" spans="1:12" ht="14.25" customHeight="1" x14ac:dyDescent="0.2">
      <c r="A246" s="2" t="s">
        <v>619</v>
      </c>
      <c r="B246" s="2" t="s">
        <v>652</v>
      </c>
      <c r="C246" s="2"/>
      <c r="D246" s="2"/>
      <c r="E246" s="2"/>
      <c r="F246" s="2" t="s">
        <v>38</v>
      </c>
      <c r="G246" s="2" t="s">
        <v>39</v>
      </c>
      <c r="H246" s="2" t="s">
        <v>40</v>
      </c>
      <c r="I246" s="2" t="s">
        <v>41</v>
      </c>
      <c r="J246" s="2" t="s">
        <v>42</v>
      </c>
      <c r="K246" s="2" t="s">
        <v>43</v>
      </c>
      <c r="L246" s="3" t="s">
        <v>657</v>
      </c>
    </row>
    <row r="247" spans="1:12" ht="14.25" customHeight="1" x14ac:dyDescent="0.2">
      <c r="A247" s="2" t="s">
        <v>619</v>
      </c>
      <c r="B247" s="2" t="s">
        <v>658</v>
      </c>
      <c r="C247" s="2"/>
      <c r="D247" s="2"/>
      <c r="E247" s="2"/>
      <c r="F247" s="2" t="s">
        <v>31</v>
      </c>
      <c r="G247" s="2" t="s">
        <v>542</v>
      </c>
      <c r="H247" s="2" t="s">
        <v>543</v>
      </c>
      <c r="I247" s="2" t="s">
        <v>112</v>
      </c>
      <c r="J247" s="2" t="s">
        <v>200</v>
      </c>
      <c r="K247" s="2" t="s">
        <v>659</v>
      </c>
      <c r="L247" s="3" t="s">
        <v>21</v>
      </c>
    </row>
    <row r="248" spans="1:12" ht="25.75" customHeight="1" x14ac:dyDescent="0.2">
      <c r="A248" s="2" t="s">
        <v>619</v>
      </c>
      <c r="B248" s="2" t="s">
        <v>658</v>
      </c>
      <c r="C248" s="2"/>
      <c r="D248" s="2"/>
      <c r="E248" s="2"/>
      <c r="F248" s="2" t="s">
        <v>15</v>
      </c>
      <c r="G248" s="2" t="s">
        <v>94</v>
      </c>
      <c r="H248" s="2" t="s">
        <v>660</v>
      </c>
      <c r="I248" s="2" t="s">
        <v>18</v>
      </c>
      <c r="J248" s="2" t="s">
        <v>23</v>
      </c>
      <c r="K248" s="2" t="s">
        <v>26</v>
      </c>
      <c r="L248" s="3" t="s">
        <v>661</v>
      </c>
    </row>
    <row r="249" spans="1:12" ht="25.75" customHeight="1" x14ac:dyDescent="0.2">
      <c r="A249" s="2" t="s">
        <v>619</v>
      </c>
      <c r="B249" s="2" t="s">
        <v>658</v>
      </c>
      <c r="C249" s="2"/>
      <c r="D249" s="2"/>
      <c r="E249" s="2"/>
      <c r="F249" s="2" t="s">
        <v>15</v>
      </c>
      <c r="G249" s="2" t="s">
        <v>352</v>
      </c>
      <c r="H249" s="2" t="s">
        <v>662</v>
      </c>
      <c r="I249" s="2" t="s">
        <v>18</v>
      </c>
      <c r="J249" s="2" t="s">
        <v>105</v>
      </c>
      <c r="K249" s="2" t="s">
        <v>663</v>
      </c>
      <c r="L249" s="3" t="s">
        <v>664</v>
      </c>
    </row>
    <row r="250" spans="1:12" ht="14.25" customHeight="1" x14ac:dyDescent="0.2">
      <c r="A250" s="2" t="s">
        <v>619</v>
      </c>
      <c r="B250" s="2" t="s">
        <v>658</v>
      </c>
      <c r="C250" s="2"/>
      <c r="D250" s="2"/>
      <c r="E250" s="2"/>
      <c r="F250" s="2" t="s">
        <v>38</v>
      </c>
      <c r="G250" s="2" t="s">
        <v>39</v>
      </c>
      <c r="H250" s="2" t="s">
        <v>40</v>
      </c>
      <c r="I250" s="2" t="s">
        <v>41</v>
      </c>
      <c r="J250" s="2" t="s">
        <v>42</v>
      </c>
      <c r="K250" s="2" t="s">
        <v>43</v>
      </c>
      <c r="L250" s="3" t="s">
        <v>665</v>
      </c>
    </row>
    <row r="251" spans="1:12" ht="14.25" customHeight="1" x14ac:dyDescent="0.2">
      <c r="A251" s="2" t="s">
        <v>619</v>
      </c>
      <c r="B251" s="2" t="s">
        <v>666</v>
      </c>
      <c r="C251" s="2"/>
      <c r="D251" s="2"/>
      <c r="E251" s="2"/>
      <c r="F251" s="2" t="s">
        <v>38</v>
      </c>
      <c r="G251" s="2" t="s">
        <v>39</v>
      </c>
      <c r="H251" s="2" t="s">
        <v>40</v>
      </c>
      <c r="I251" s="2" t="s">
        <v>41</v>
      </c>
      <c r="J251" s="2" t="s">
        <v>42</v>
      </c>
      <c r="K251" s="2" t="s">
        <v>43</v>
      </c>
      <c r="L251" s="3" t="s">
        <v>667</v>
      </c>
    </row>
    <row r="252" spans="1:12" ht="25.75" customHeight="1" x14ac:dyDescent="0.2">
      <c r="A252" s="2" t="s">
        <v>619</v>
      </c>
      <c r="B252" s="2" t="s">
        <v>668</v>
      </c>
      <c r="C252" s="2"/>
      <c r="D252" s="2"/>
      <c r="E252" s="2"/>
      <c r="F252" s="2" t="s">
        <v>31</v>
      </c>
      <c r="G252" s="2" t="s">
        <v>669</v>
      </c>
      <c r="H252" s="2" t="s">
        <v>670</v>
      </c>
      <c r="I252" s="2" t="s">
        <v>29</v>
      </c>
      <c r="J252" s="2" t="s">
        <v>29</v>
      </c>
      <c r="K252" s="2" t="s">
        <v>671</v>
      </c>
      <c r="L252" s="3" t="s">
        <v>672</v>
      </c>
    </row>
    <row r="253" spans="1:12" ht="25.75" customHeight="1" x14ac:dyDescent="0.2">
      <c r="A253" s="2" t="s">
        <v>619</v>
      </c>
      <c r="B253" s="2" t="s">
        <v>668</v>
      </c>
      <c r="C253" s="2"/>
      <c r="D253" s="2"/>
      <c r="E253" s="2"/>
      <c r="F253" s="2" t="s">
        <v>15</v>
      </c>
      <c r="G253" s="2" t="s">
        <v>59</v>
      </c>
      <c r="H253" s="2" t="s">
        <v>673</v>
      </c>
      <c r="I253" s="2" t="s">
        <v>18</v>
      </c>
      <c r="J253" s="2" t="s">
        <v>19</v>
      </c>
      <c r="K253" s="2" t="s">
        <v>160</v>
      </c>
      <c r="L253" s="3" t="s">
        <v>674</v>
      </c>
    </row>
    <row r="254" spans="1:12" ht="14.25" customHeight="1" x14ac:dyDescent="0.2">
      <c r="A254" s="2" t="s">
        <v>619</v>
      </c>
      <c r="B254" s="2" t="s">
        <v>668</v>
      </c>
      <c r="C254" s="2"/>
      <c r="D254" s="2"/>
      <c r="E254" s="2"/>
      <c r="F254" s="2" t="s">
        <v>38</v>
      </c>
      <c r="G254" s="2" t="s">
        <v>39</v>
      </c>
      <c r="H254" s="2" t="s">
        <v>40</v>
      </c>
      <c r="I254" s="2" t="s">
        <v>41</v>
      </c>
      <c r="J254" s="2" t="s">
        <v>42</v>
      </c>
      <c r="K254" s="2" t="s">
        <v>43</v>
      </c>
      <c r="L254" s="3" t="s">
        <v>675</v>
      </c>
    </row>
    <row r="255" spans="1:12" ht="14.25" customHeight="1" x14ac:dyDescent="0.2">
      <c r="A255" s="2" t="s">
        <v>676</v>
      </c>
      <c r="B255" s="2" t="s">
        <v>677</v>
      </c>
      <c r="C255" s="2"/>
      <c r="D255" s="2"/>
      <c r="E255" s="2"/>
      <c r="F255" s="2" t="s">
        <v>38</v>
      </c>
      <c r="G255" s="2" t="s">
        <v>39</v>
      </c>
      <c r="H255" s="2" t="s">
        <v>40</v>
      </c>
      <c r="I255" s="2" t="s">
        <v>41</v>
      </c>
      <c r="J255" s="2" t="s">
        <v>42</v>
      </c>
      <c r="K255" s="2" t="s">
        <v>43</v>
      </c>
      <c r="L255" s="3" t="s">
        <v>678</v>
      </c>
    </row>
    <row r="256" spans="1:12" ht="25.75" customHeight="1" x14ac:dyDescent="0.2">
      <c r="A256" s="2" t="s">
        <v>676</v>
      </c>
      <c r="B256" s="2" t="s">
        <v>679</v>
      </c>
      <c r="C256" s="2"/>
      <c r="D256" s="2"/>
      <c r="E256" s="2"/>
      <c r="F256" s="2" t="s">
        <v>15</v>
      </c>
      <c r="G256" s="2" t="s">
        <v>94</v>
      </c>
      <c r="H256" s="2" t="s">
        <v>680</v>
      </c>
      <c r="I256" s="2" t="s">
        <v>18</v>
      </c>
      <c r="J256" s="2" t="s">
        <v>23</v>
      </c>
      <c r="K256" s="2" t="s">
        <v>26</v>
      </c>
      <c r="L256" s="3" t="s">
        <v>681</v>
      </c>
    </row>
    <row r="257" spans="1:12" ht="14.25" customHeight="1" x14ac:dyDescent="0.2">
      <c r="A257" s="2" t="s">
        <v>676</v>
      </c>
      <c r="B257" s="2" t="s">
        <v>679</v>
      </c>
      <c r="C257" s="2"/>
      <c r="D257" s="2"/>
      <c r="E257" s="2"/>
      <c r="F257" s="2" t="s">
        <v>38</v>
      </c>
      <c r="G257" s="2" t="s">
        <v>39</v>
      </c>
      <c r="H257" s="2" t="s">
        <v>40</v>
      </c>
      <c r="I257" s="2" t="s">
        <v>41</v>
      </c>
      <c r="J257" s="2" t="s">
        <v>42</v>
      </c>
      <c r="K257" s="2" t="s">
        <v>43</v>
      </c>
      <c r="L257" s="3" t="s">
        <v>682</v>
      </c>
    </row>
    <row r="258" spans="1:12" ht="14.25" customHeight="1" x14ac:dyDescent="0.2">
      <c r="A258" s="2" t="s">
        <v>676</v>
      </c>
      <c r="B258" s="2" t="s">
        <v>683</v>
      </c>
      <c r="C258" s="2"/>
      <c r="D258" s="2"/>
      <c r="E258" s="2"/>
      <c r="F258" s="2" t="s">
        <v>38</v>
      </c>
      <c r="G258" s="2" t="s">
        <v>39</v>
      </c>
      <c r="H258" s="2" t="s">
        <v>40</v>
      </c>
      <c r="I258" s="2" t="s">
        <v>41</v>
      </c>
      <c r="J258" s="2" t="s">
        <v>42</v>
      </c>
      <c r="K258" s="2" t="s">
        <v>43</v>
      </c>
      <c r="L258" s="3" t="s">
        <v>684</v>
      </c>
    </row>
    <row r="259" spans="1:12" ht="14.25" customHeight="1" x14ac:dyDescent="0.2">
      <c r="A259" s="2" t="s">
        <v>676</v>
      </c>
      <c r="B259" s="2" t="s">
        <v>685</v>
      </c>
      <c r="C259" s="2"/>
      <c r="D259" s="2"/>
      <c r="E259" s="2"/>
      <c r="F259" s="2" t="s">
        <v>31</v>
      </c>
      <c r="G259" s="2" t="s">
        <v>146</v>
      </c>
      <c r="H259" s="2" t="s">
        <v>147</v>
      </c>
      <c r="I259" s="2" t="s">
        <v>29</v>
      </c>
      <c r="J259" s="2" t="s">
        <v>29</v>
      </c>
      <c r="K259" s="2" t="s">
        <v>75</v>
      </c>
      <c r="L259" s="3" t="s">
        <v>686</v>
      </c>
    </row>
    <row r="260" spans="1:12" ht="25.75" customHeight="1" x14ac:dyDescent="0.2">
      <c r="A260" s="2" t="s">
        <v>676</v>
      </c>
      <c r="B260" s="2" t="s">
        <v>685</v>
      </c>
      <c r="C260" s="2"/>
      <c r="D260" s="2"/>
      <c r="E260" s="2"/>
      <c r="F260" s="2" t="s">
        <v>15</v>
      </c>
      <c r="G260" s="2" t="s">
        <v>27</v>
      </c>
      <c r="H260" s="2" t="s">
        <v>687</v>
      </c>
      <c r="I260" s="2"/>
      <c r="J260" s="2"/>
      <c r="K260" s="2" t="s">
        <v>688</v>
      </c>
      <c r="L260" s="3" t="s">
        <v>689</v>
      </c>
    </row>
    <row r="261" spans="1:12" ht="14.25" customHeight="1" x14ac:dyDescent="0.2">
      <c r="A261" s="2" t="s">
        <v>676</v>
      </c>
      <c r="B261" s="2" t="s">
        <v>685</v>
      </c>
      <c r="C261" s="2"/>
      <c r="D261" s="2"/>
      <c r="E261" s="2"/>
      <c r="F261" s="2" t="s">
        <v>38</v>
      </c>
      <c r="G261" s="2" t="s">
        <v>39</v>
      </c>
      <c r="H261" s="2" t="s">
        <v>40</v>
      </c>
      <c r="I261" s="2" t="s">
        <v>41</v>
      </c>
      <c r="J261" s="2" t="s">
        <v>42</v>
      </c>
      <c r="K261" s="2" t="s">
        <v>43</v>
      </c>
      <c r="L261" s="3" t="s">
        <v>690</v>
      </c>
    </row>
    <row r="262" spans="1:12" ht="14.25" customHeight="1" x14ac:dyDescent="0.2">
      <c r="A262" s="2" t="s">
        <v>676</v>
      </c>
      <c r="B262" s="2" t="s">
        <v>691</v>
      </c>
      <c r="C262" s="2"/>
      <c r="D262" s="2"/>
      <c r="E262" s="2"/>
      <c r="F262" s="2" t="s">
        <v>38</v>
      </c>
      <c r="G262" s="2" t="s">
        <v>39</v>
      </c>
      <c r="H262" s="2" t="s">
        <v>40</v>
      </c>
      <c r="I262" s="2" t="s">
        <v>41</v>
      </c>
      <c r="J262" s="2" t="s">
        <v>42</v>
      </c>
      <c r="K262" s="2" t="s">
        <v>43</v>
      </c>
      <c r="L262" s="3" t="s">
        <v>692</v>
      </c>
    </row>
    <row r="263" spans="1:12" ht="14.25" customHeight="1" x14ac:dyDescent="0.2">
      <c r="A263" s="2" t="s">
        <v>676</v>
      </c>
      <c r="B263" s="2" t="s">
        <v>693</v>
      </c>
      <c r="C263" s="2"/>
      <c r="D263" s="2"/>
      <c r="E263" s="2"/>
      <c r="F263" s="2" t="s">
        <v>15</v>
      </c>
      <c r="G263" s="2" t="s">
        <v>291</v>
      </c>
      <c r="H263" s="2" t="s">
        <v>292</v>
      </c>
      <c r="I263" s="2" t="s">
        <v>18</v>
      </c>
      <c r="J263" s="2" t="s">
        <v>19</v>
      </c>
      <c r="K263" s="2" t="s">
        <v>34</v>
      </c>
      <c r="L263" s="3" t="s">
        <v>694</v>
      </c>
    </row>
    <row r="264" spans="1:12" ht="14.25" customHeight="1" x14ac:dyDescent="0.2">
      <c r="A264" s="2" t="s">
        <v>676</v>
      </c>
      <c r="B264" s="2" t="s">
        <v>693</v>
      </c>
      <c r="C264" s="2"/>
      <c r="D264" s="2"/>
      <c r="E264" s="2"/>
      <c r="F264" s="2" t="s">
        <v>38</v>
      </c>
      <c r="G264" s="2" t="s">
        <v>39</v>
      </c>
      <c r="H264" s="2" t="s">
        <v>40</v>
      </c>
      <c r="I264" s="2" t="s">
        <v>41</v>
      </c>
      <c r="J264" s="2" t="s">
        <v>42</v>
      </c>
      <c r="K264" s="2" t="s">
        <v>43</v>
      </c>
      <c r="L264" s="3" t="s">
        <v>695</v>
      </c>
    </row>
    <row r="265" spans="1:12" ht="14.25" customHeight="1" x14ac:dyDescent="0.2">
      <c r="A265" s="2" t="s">
        <v>676</v>
      </c>
      <c r="B265" s="2" t="s">
        <v>696</v>
      </c>
      <c r="C265" s="2"/>
      <c r="D265" s="2"/>
      <c r="E265" s="2"/>
      <c r="F265" s="2" t="s">
        <v>38</v>
      </c>
      <c r="G265" s="2" t="s">
        <v>39</v>
      </c>
      <c r="H265" s="2" t="s">
        <v>40</v>
      </c>
      <c r="I265" s="2" t="s">
        <v>41</v>
      </c>
      <c r="J265" s="2" t="s">
        <v>42</v>
      </c>
      <c r="K265" s="2" t="s">
        <v>43</v>
      </c>
      <c r="L265" s="3" t="s">
        <v>697</v>
      </c>
    </row>
    <row r="266" spans="1:12" ht="14.25" customHeight="1" x14ac:dyDescent="0.2">
      <c r="A266" s="2" t="s">
        <v>676</v>
      </c>
      <c r="B266" s="2" t="s">
        <v>698</v>
      </c>
      <c r="C266" s="2"/>
      <c r="D266" s="2"/>
      <c r="E266" s="2"/>
      <c r="F266" s="2" t="s">
        <v>38</v>
      </c>
      <c r="G266" s="2" t="s">
        <v>39</v>
      </c>
      <c r="H266" s="2" t="s">
        <v>40</v>
      </c>
      <c r="I266" s="2" t="s">
        <v>41</v>
      </c>
      <c r="J266" s="2" t="s">
        <v>42</v>
      </c>
      <c r="K266" s="2" t="s">
        <v>43</v>
      </c>
      <c r="L266" s="3" t="s">
        <v>699</v>
      </c>
    </row>
    <row r="267" spans="1:12" ht="14.25" customHeight="1" x14ac:dyDescent="0.2">
      <c r="A267" s="2" t="s">
        <v>676</v>
      </c>
      <c r="B267" s="2" t="s">
        <v>700</v>
      </c>
      <c r="C267" s="2"/>
      <c r="D267" s="2"/>
      <c r="E267" s="2"/>
      <c r="F267" s="2" t="s">
        <v>31</v>
      </c>
      <c r="G267" s="2" t="s">
        <v>701</v>
      </c>
      <c r="H267" s="2" t="s">
        <v>702</v>
      </c>
      <c r="I267" s="2" t="s">
        <v>29</v>
      </c>
      <c r="J267" s="2" t="s">
        <v>29</v>
      </c>
      <c r="K267" s="2" t="s">
        <v>75</v>
      </c>
      <c r="L267" s="3" t="s">
        <v>703</v>
      </c>
    </row>
    <row r="268" spans="1:12" ht="14.25" customHeight="1" x14ac:dyDescent="0.2">
      <c r="A268" s="2" t="s">
        <v>676</v>
      </c>
      <c r="B268" s="2" t="s">
        <v>700</v>
      </c>
      <c r="C268" s="2"/>
      <c r="D268" s="2"/>
      <c r="E268" s="2"/>
      <c r="F268" s="2" t="s">
        <v>38</v>
      </c>
      <c r="G268" s="2" t="s">
        <v>388</v>
      </c>
      <c r="H268" s="2" t="s">
        <v>389</v>
      </c>
      <c r="I268" s="2" t="s">
        <v>29</v>
      </c>
      <c r="J268" s="2" t="s">
        <v>29</v>
      </c>
      <c r="K268" s="2" t="s">
        <v>429</v>
      </c>
      <c r="L268" s="3" t="s">
        <v>704</v>
      </c>
    </row>
    <row r="269" spans="1:12" ht="14.25" customHeight="1" x14ac:dyDescent="0.2">
      <c r="A269" s="2" t="s">
        <v>676</v>
      </c>
      <c r="B269" s="2" t="s">
        <v>700</v>
      </c>
      <c r="C269" s="2"/>
      <c r="D269" s="2"/>
      <c r="E269" s="2"/>
      <c r="F269" s="2" t="s">
        <v>38</v>
      </c>
      <c r="G269" s="2" t="s">
        <v>39</v>
      </c>
      <c r="H269" s="2" t="s">
        <v>40</v>
      </c>
      <c r="I269" s="2" t="s">
        <v>41</v>
      </c>
      <c r="J269" s="2" t="s">
        <v>42</v>
      </c>
      <c r="K269" s="2" t="s">
        <v>43</v>
      </c>
      <c r="L269" s="3" t="s">
        <v>705</v>
      </c>
    </row>
    <row r="270" spans="1:12" ht="14.25" customHeight="1" x14ac:dyDescent="0.2">
      <c r="A270" s="2" t="s">
        <v>676</v>
      </c>
      <c r="B270" s="2" t="s">
        <v>706</v>
      </c>
      <c r="C270" s="2"/>
      <c r="D270" s="2"/>
      <c r="E270" s="2"/>
      <c r="F270" s="2" t="s">
        <v>38</v>
      </c>
      <c r="G270" s="2" t="s">
        <v>39</v>
      </c>
      <c r="H270" s="2" t="s">
        <v>40</v>
      </c>
      <c r="I270" s="2" t="s">
        <v>41</v>
      </c>
      <c r="J270" s="2" t="s">
        <v>42</v>
      </c>
      <c r="K270" s="2" t="s">
        <v>43</v>
      </c>
      <c r="L270" s="3" t="s">
        <v>707</v>
      </c>
    </row>
    <row r="271" spans="1:12" ht="14.25" customHeight="1" x14ac:dyDescent="0.2">
      <c r="A271" s="2" t="s">
        <v>676</v>
      </c>
      <c r="B271" s="2" t="s">
        <v>708</v>
      </c>
      <c r="C271" s="2"/>
      <c r="D271" s="2"/>
      <c r="E271" s="2"/>
      <c r="F271" s="2" t="s">
        <v>38</v>
      </c>
      <c r="G271" s="2" t="s">
        <v>39</v>
      </c>
      <c r="H271" s="2" t="s">
        <v>40</v>
      </c>
      <c r="I271" s="2" t="s">
        <v>41</v>
      </c>
      <c r="J271" s="2" t="s">
        <v>42</v>
      </c>
      <c r="K271" s="2" t="s">
        <v>43</v>
      </c>
      <c r="L271" s="3" t="s">
        <v>709</v>
      </c>
    </row>
    <row r="272" spans="1:12" ht="14.25" customHeight="1" x14ac:dyDescent="0.2">
      <c r="A272" s="2" t="s">
        <v>676</v>
      </c>
      <c r="B272" s="2" t="s">
        <v>710</v>
      </c>
      <c r="C272" s="2"/>
      <c r="D272" s="2"/>
      <c r="E272" s="2"/>
      <c r="F272" s="2" t="s">
        <v>38</v>
      </c>
      <c r="G272" s="2" t="s">
        <v>711</v>
      </c>
      <c r="H272" s="2" t="s">
        <v>712</v>
      </c>
      <c r="I272" s="2" t="s">
        <v>29</v>
      </c>
      <c r="J272" s="2" t="s">
        <v>29</v>
      </c>
      <c r="K272" s="2" t="s">
        <v>531</v>
      </c>
      <c r="L272" s="3" t="s">
        <v>713</v>
      </c>
    </row>
    <row r="273" spans="1:12" ht="14.25" customHeight="1" x14ac:dyDescent="0.2">
      <c r="A273" s="2" t="s">
        <v>676</v>
      </c>
      <c r="B273" s="2" t="s">
        <v>710</v>
      </c>
      <c r="C273" s="2"/>
      <c r="D273" s="2"/>
      <c r="E273" s="2"/>
      <c r="F273" s="2" t="s">
        <v>15</v>
      </c>
      <c r="G273" s="2" t="s">
        <v>27</v>
      </c>
      <c r="H273" s="2" t="s">
        <v>714</v>
      </c>
      <c r="I273" s="2" t="s">
        <v>18</v>
      </c>
      <c r="J273" s="2" t="s">
        <v>23</v>
      </c>
      <c r="K273" s="2" t="s">
        <v>257</v>
      </c>
      <c r="L273" s="3" t="s">
        <v>715</v>
      </c>
    </row>
    <row r="274" spans="1:12" ht="14.25" customHeight="1" x14ac:dyDescent="0.2">
      <c r="A274" s="2" t="s">
        <v>676</v>
      </c>
      <c r="B274" s="2" t="s">
        <v>710</v>
      </c>
      <c r="C274" s="2"/>
      <c r="D274" s="2"/>
      <c r="E274" s="2"/>
      <c r="F274" s="2" t="s">
        <v>15</v>
      </c>
      <c r="G274" s="2" t="s">
        <v>65</v>
      </c>
      <c r="H274" s="2" t="s">
        <v>716</v>
      </c>
      <c r="I274" s="2" t="s">
        <v>18</v>
      </c>
      <c r="J274" s="2" t="s">
        <v>23</v>
      </c>
      <c r="K274" s="2" t="s">
        <v>26</v>
      </c>
      <c r="L274" s="3" t="s">
        <v>717</v>
      </c>
    </row>
    <row r="275" spans="1:12" ht="14.25" customHeight="1" x14ac:dyDescent="0.2">
      <c r="A275" s="2" t="s">
        <v>676</v>
      </c>
      <c r="B275" s="2" t="s">
        <v>710</v>
      </c>
      <c r="C275" s="2"/>
      <c r="D275" s="2"/>
      <c r="E275" s="2"/>
      <c r="F275" s="2" t="s">
        <v>15</v>
      </c>
      <c r="G275" s="2" t="s">
        <v>65</v>
      </c>
      <c r="H275" s="2" t="s">
        <v>718</v>
      </c>
      <c r="I275" s="2" t="s">
        <v>18</v>
      </c>
      <c r="J275" s="2" t="s">
        <v>23</v>
      </c>
      <c r="K275" s="2" t="s">
        <v>96</v>
      </c>
      <c r="L275" s="3" t="s">
        <v>719</v>
      </c>
    </row>
    <row r="276" spans="1:12" ht="14.25" customHeight="1" x14ac:dyDescent="0.2">
      <c r="A276" s="2" t="s">
        <v>676</v>
      </c>
      <c r="B276" s="2" t="s">
        <v>710</v>
      </c>
      <c r="C276" s="2"/>
      <c r="D276" s="2"/>
      <c r="E276" s="2"/>
      <c r="F276" s="2" t="s">
        <v>38</v>
      </c>
      <c r="G276" s="2" t="s">
        <v>39</v>
      </c>
      <c r="H276" s="2" t="s">
        <v>40</v>
      </c>
      <c r="I276" s="2" t="s">
        <v>41</v>
      </c>
      <c r="J276" s="2" t="s">
        <v>42</v>
      </c>
      <c r="K276" s="2" t="s">
        <v>43</v>
      </c>
      <c r="L276" s="3" t="s">
        <v>720</v>
      </c>
    </row>
    <row r="277" spans="1:12" ht="14.25" customHeight="1" x14ac:dyDescent="0.2">
      <c r="A277" s="2" t="s">
        <v>676</v>
      </c>
      <c r="B277" s="2" t="s">
        <v>721</v>
      </c>
      <c r="C277" s="2"/>
      <c r="D277" s="2"/>
      <c r="E277" s="2"/>
      <c r="F277" s="2" t="s">
        <v>31</v>
      </c>
      <c r="G277" s="2" t="s">
        <v>542</v>
      </c>
      <c r="H277" s="2" t="s">
        <v>722</v>
      </c>
      <c r="I277" s="2" t="s">
        <v>112</v>
      </c>
      <c r="J277" s="2" t="s">
        <v>200</v>
      </c>
      <c r="K277" s="2" t="s">
        <v>659</v>
      </c>
      <c r="L277" s="3" t="s">
        <v>723</v>
      </c>
    </row>
    <row r="278" spans="1:12" ht="14.25" customHeight="1" x14ac:dyDescent="0.2">
      <c r="A278" s="2" t="s">
        <v>676</v>
      </c>
      <c r="B278" s="2" t="s">
        <v>721</v>
      </c>
      <c r="C278" s="2"/>
      <c r="D278" s="2"/>
      <c r="E278" s="2"/>
      <c r="F278" s="2" t="s">
        <v>31</v>
      </c>
      <c r="G278" s="2" t="s">
        <v>146</v>
      </c>
      <c r="H278" s="2" t="s">
        <v>147</v>
      </c>
      <c r="I278" s="2" t="s">
        <v>29</v>
      </c>
      <c r="J278" s="2" t="s">
        <v>29</v>
      </c>
      <c r="K278" s="2" t="s">
        <v>429</v>
      </c>
      <c r="L278" s="3" t="s">
        <v>724</v>
      </c>
    </row>
    <row r="279" spans="1:12" ht="14.25" customHeight="1" x14ac:dyDescent="0.2">
      <c r="A279" s="2" t="s">
        <v>676</v>
      </c>
      <c r="B279" s="2" t="s">
        <v>721</v>
      </c>
      <c r="C279" s="2"/>
      <c r="D279" s="2"/>
      <c r="E279" s="2"/>
      <c r="F279" s="2" t="s">
        <v>38</v>
      </c>
      <c r="G279" s="2" t="s">
        <v>39</v>
      </c>
      <c r="H279" s="2" t="s">
        <v>40</v>
      </c>
      <c r="I279" s="2" t="s">
        <v>41</v>
      </c>
      <c r="J279" s="2" t="s">
        <v>42</v>
      </c>
      <c r="K279" s="2" t="s">
        <v>43</v>
      </c>
      <c r="L279" s="3" t="s">
        <v>725</v>
      </c>
    </row>
    <row r="280" spans="1:12" ht="14.25" customHeight="1" x14ac:dyDescent="0.2">
      <c r="A280" s="2" t="s">
        <v>676</v>
      </c>
      <c r="B280" s="2" t="s">
        <v>726</v>
      </c>
      <c r="C280" s="2"/>
      <c r="D280" s="2"/>
      <c r="E280" s="2"/>
      <c r="F280" s="2" t="s">
        <v>15</v>
      </c>
      <c r="G280" s="2" t="s">
        <v>181</v>
      </c>
      <c r="H280" s="2" t="s">
        <v>727</v>
      </c>
      <c r="I280" s="2" t="s">
        <v>29</v>
      </c>
      <c r="J280" s="2" t="s">
        <v>29</v>
      </c>
      <c r="K280" s="2" t="s">
        <v>75</v>
      </c>
      <c r="L280" s="3" t="s">
        <v>728</v>
      </c>
    </row>
    <row r="281" spans="1:12" ht="14.25" customHeight="1" x14ac:dyDescent="0.2">
      <c r="A281" s="2" t="s">
        <v>676</v>
      </c>
      <c r="B281" s="2" t="s">
        <v>726</v>
      </c>
      <c r="C281" s="2"/>
      <c r="D281" s="2"/>
      <c r="E281" s="2"/>
      <c r="F281" s="2" t="s">
        <v>38</v>
      </c>
      <c r="G281" s="2" t="s">
        <v>39</v>
      </c>
      <c r="H281" s="2" t="s">
        <v>40</v>
      </c>
      <c r="I281" s="2" t="s">
        <v>41</v>
      </c>
      <c r="J281" s="2" t="s">
        <v>42</v>
      </c>
      <c r="K281" s="2" t="s">
        <v>43</v>
      </c>
      <c r="L281" s="3" t="s">
        <v>729</v>
      </c>
    </row>
    <row r="282" spans="1:12" ht="14.25" customHeight="1" x14ac:dyDescent="0.2">
      <c r="A282" s="2" t="s">
        <v>676</v>
      </c>
      <c r="B282" s="2" t="s">
        <v>730</v>
      </c>
      <c r="C282" s="2"/>
      <c r="D282" s="2"/>
      <c r="E282" s="2"/>
      <c r="F282" s="2" t="s">
        <v>38</v>
      </c>
      <c r="G282" s="2" t="s">
        <v>39</v>
      </c>
      <c r="H282" s="2" t="s">
        <v>40</v>
      </c>
      <c r="I282" s="2" t="s">
        <v>41</v>
      </c>
      <c r="J282" s="2" t="s">
        <v>42</v>
      </c>
      <c r="K282" s="2" t="s">
        <v>43</v>
      </c>
      <c r="L282" s="3" t="s">
        <v>731</v>
      </c>
    </row>
    <row r="283" spans="1:12" ht="14.25" customHeight="1" x14ac:dyDescent="0.2">
      <c r="A283" s="2" t="s">
        <v>676</v>
      </c>
      <c r="B283" s="2" t="s">
        <v>732</v>
      </c>
      <c r="C283" s="2"/>
      <c r="D283" s="2"/>
      <c r="E283" s="2"/>
      <c r="F283" s="2" t="s">
        <v>38</v>
      </c>
      <c r="G283" s="2" t="s">
        <v>39</v>
      </c>
      <c r="H283" s="2" t="s">
        <v>40</v>
      </c>
      <c r="I283" s="2" t="s">
        <v>41</v>
      </c>
      <c r="J283" s="2" t="s">
        <v>42</v>
      </c>
      <c r="K283" s="2" t="s">
        <v>43</v>
      </c>
      <c r="L283" s="3" t="s">
        <v>733</v>
      </c>
    </row>
    <row r="284" spans="1:12" ht="25.75" customHeight="1" x14ac:dyDescent="0.2">
      <c r="A284" s="2" t="s">
        <v>676</v>
      </c>
      <c r="B284" s="2" t="s">
        <v>734</v>
      </c>
      <c r="C284" s="2"/>
      <c r="D284" s="2"/>
      <c r="E284" s="2"/>
      <c r="F284" s="2" t="s">
        <v>15</v>
      </c>
      <c r="G284" s="2" t="s">
        <v>181</v>
      </c>
      <c r="H284" s="2" t="s">
        <v>735</v>
      </c>
      <c r="I284" s="2" t="s">
        <v>18</v>
      </c>
      <c r="J284" s="2" t="s">
        <v>221</v>
      </c>
      <c r="K284" s="2" t="s">
        <v>736</v>
      </c>
      <c r="L284" s="3" t="s">
        <v>737</v>
      </c>
    </row>
    <row r="285" spans="1:12" ht="14.25" customHeight="1" x14ac:dyDescent="0.2">
      <c r="A285" s="2" t="s">
        <v>676</v>
      </c>
      <c r="B285" s="2" t="s">
        <v>734</v>
      </c>
      <c r="C285" s="2"/>
      <c r="D285" s="2"/>
      <c r="E285" s="2"/>
      <c r="F285" s="2" t="s">
        <v>38</v>
      </c>
      <c r="G285" s="2" t="s">
        <v>39</v>
      </c>
      <c r="H285" s="2" t="s">
        <v>40</v>
      </c>
      <c r="I285" s="2" t="s">
        <v>41</v>
      </c>
      <c r="J285" s="2" t="s">
        <v>42</v>
      </c>
      <c r="K285" s="2" t="s">
        <v>43</v>
      </c>
      <c r="L285" s="3" t="s">
        <v>738</v>
      </c>
    </row>
    <row r="286" spans="1:12" ht="25.75" customHeight="1" x14ac:dyDescent="0.2">
      <c r="A286" s="2" t="s">
        <v>739</v>
      </c>
      <c r="B286" s="2" t="s">
        <v>740</v>
      </c>
      <c r="C286" s="2"/>
      <c r="D286" s="2"/>
      <c r="E286" s="2"/>
      <c r="F286" s="2" t="s">
        <v>15</v>
      </c>
      <c r="G286" s="2" t="s">
        <v>65</v>
      </c>
      <c r="H286" s="2" t="s">
        <v>741</v>
      </c>
      <c r="I286" s="2" t="s">
        <v>29</v>
      </c>
      <c r="J286" s="2" t="s">
        <v>29</v>
      </c>
      <c r="K286" s="2" t="s">
        <v>75</v>
      </c>
      <c r="L286" s="3" t="s">
        <v>742</v>
      </c>
    </row>
    <row r="287" spans="1:12" ht="14.25" customHeight="1" x14ac:dyDescent="0.2">
      <c r="A287" s="2" t="s">
        <v>739</v>
      </c>
      <c r="B287" s="2" t="s">
        <v>740</v>
      </c>
      <c r="C287" s="2"/>
      <c r="D287" s="2"/>
      <c r="E287" s="2"/>
      <c r="F287" s="2" t="s">
        <v>38</v>
      </c>
      <c r="G287" s="2" t="s">
        <v>39</v>
      </c>
      <c r="H287" s="2" t="s">
        <v>40</v>
      </c>
      <c r="I287" s="2" t="s">
        <v>41</v>
      </c>
      <c r="J287" s="2" t="s">
        <v>42</v>
      </c>
      <c r="K287" s="2" t="s">
        <v>43</v>
      </c>
      <c r="L287" s="3" t="s">
        <v>743</v>
      </c>
    </row>
    <row r="288" spans="1:12" ht="14.25" customHeight="1" x14ac:dyDescent="0.2">
      <c r="A288" s="2" t="s">
        <v>739</v>
      </c>
      <c r="B288" s="2" t="s">
        <v>744</v>
      </c>
      <c r="C288" s="2"/>
      <c r="D288" s="2"/>
      <c r="E288" s="2"/>
      <c r="F288" s="2" t="s">
        <v>31</v>
      </c>
      <c r="G288" s="2" t="s">
        <v>146</v>
      </c>
      <c r="H288" s="2" t="s">
        <v>147</v>
      </c>
      <c r="I288" s="2" t="s">
        <v>29</v>
      </c>
      <c r="J288" s="2" t="s">
        <v>29</v>
      </c>
      <c r="K288" s="2" t="s">
        <v>75</v>
      </c>
      <c r="L288" s="3" t="s">
        <v>745</v>
      </c>
    </row>
    <row r="289" spans="1:12" ht="14.25" customHeight="1" x14ac:dyDescent="0.2">
      <c r="A289" s="2" t="s">
        <v>739</v>
      </c>
      <c r="B289" s="2" t="s">
        <v>744</v>
      </c>
      <c r="C289" s="2"/>
      <c r="D289" s="2"/>
      <c r="E289" s="2"/>
      <c r="F289" s="2" t="s">
        <v>38</v>
      </c>
      <c r="G289" s="2" t="s">
        <v>39</v>
      </c>
      <c r="H289" s="2" t="s">
        <v>40</v>
      </c>
      <c r="I289" s="2" t="s">
        <v>41</v>
      </c>
      <c r="J289" s="2" t="s">
        <v>42</v>
      </c>
      <c r="K289" s="2" t="s">
        <v>43</v>
      </c>
      <c r="L289" s="3" t="s">
        <v>746</v>
      </c>
    </row>
    <row r="290" spans="1:12" ht="14.25" customHeight="1" x14ac:dyDescent="0.2">
      <c r="A290" s="2" t="s">
        <v>739</v>
      </c>
      <c r="B290" s="2" t="s">
        <v>747</v>
      </c>
      <c r="C290" s="2"/>
      <c r="D290" s="2"/>
      <c r="E290" s="2"/>
      <c r="F290" s="2" t="s">
        <v>38</v>
      </c>
      <c r="G290" s="2" t="s">
        <v>748</v>
      </c>
      <c r="H290" s="2" t="s">
        <v>749</v>
      </c>
      <c r="I290" s="2" t="s">
        <v>18</v>
      </c>
      <c r="J290" s="2" t="s">
        <v>19</v>
      </c>
      <c r="K290" s="2" t="s">
        <v>20</v>
      </c>
      <c r="L290" s="3" t="s">
        <v>327</v>
      </c>
    </row>
    <row r="291" spans="1:12" ht="14.25" customHeight="1" x14ac:dyDescent="0.2">
      <c r="A291" s="2" t="s">
        <v>739</v>
      </c>
      <c r="B291" s="2" t="s">
        <v>747</v>
      </c>
      <c r="C291" s="2"/>
      <c r="D291" s="2"/>
      <c r="E291" s="2"/>
      <c r="F291" s="2" t="s">
        <v>72</v>
      </c>
      <c r="G291" s="2" t="s">
        <v>487</v>
      </c>
      <c r="H291" s="2" t="s">
        <v>488</v>
      </c>
      <c r="I291" s="2" t="s">
        <v>29</v>
      </c>
      <c r="J291" s="2" t="s">
        <v>29</v>
      </c>
      <c r="K291" s="2" t="s">
        <v>429</v>
      </c>
      <c r="L291" s="3" t="s">
        <v>750</v>
      </c>
    </row>
    <row r="292" spans="1:12" ht="14.25" customHeight="1" x14ac:dyDescent="0.2">
      <c r="A292" s="2" t="s">
        <v>739</v>
      </c>
      <c r="B292" s="2" t="s">
        <v>747</v>
      </c>
      <c r="C292" s="2"/>
      <c r="D292" s="2"/>
      <c r="E292" s="2"/>
      <c r="F292" s="2" t="s">
        <v>38</v>
      </c>
      <c r="G292" s="2" t="s">
        <v>39</v>
      </c>
      <c r="H292" s="2" t="s">
        <v>40</v>
      </c>
      <c r="I292" s="2" t="s">
        <v>41</v>
      </c>
      <c r="J292" s="2" t="s">
        <v>42</v>
      </c>
      <c r="K292" s="2" t="s">
        <v>43</v>
      </c>
      <c r="L292" s="3" t="s">
        <v>751</v>
      </c>
    </row>
    <row r="293" spans="1:12" ht="14.25" customHeight="1" x14ac:dyDescent="0.2">
      <c r="A293" s="2" t="s">
        <v>739</v>
      </c>
      <c r="B293" s="2" t="s">
        <v>752</v>
      </c>
      <c r="C293" s="2"/>
      <c r="D293" s="2"/>
      <c r="E293" s="2"/>
      <c r="F293" s="2" t="s">
        <v>38</v>
      </c>
      <c r="G293" s="2" t="s">
        <v>39</v>
      </c>
      <c r="H293" s="2" t="s">
        <v>40</v>
      </c>
      <c r="I293" s="2" t="s">
        <v>41</v>
      </c>
      <c r="J293" s="2" t="s">
        <v>42</v>
      </c>
      <c r="K293" s="2" t="s">
        <v>43</v>
      </c>
      <c r="L293" s="3" t="s">
        <v>753</v>
      </c>
    </row>
    <row r="294" spans="1:12" ht="25.75" customHeight="1" x14ac:dyDescent="0.2">
      <c r="A294" s="2" t="s">
        <v>739</v>
      </c>
      <c r="B294" s="2" t="s">
        <v>754</v>
      </c>
      <c r="C294" s="2"/>
      <c r="D294" s="2"/>
      <c r="E294" s="2"/>
      <c r="F294" s="2" t="s">
        <v>31</v>
      </c>
      <c r="G294" s="2" t="s">
        <v>755</v>
      </c>
      <c r="H294" s="2" t="s">
        <v>756</v>
      </c>
      <c r="I294" s="2"/>
      <c r="J294" s="2" t="s">
        <v>29</v>
      </c>
      <c r="K294" s="2" t="s">
        <v>757</v>
      </c>
      <c r="L294" s="3" t="s">
        <v>758</v>
      </c>
    </row>
    <row r="295" spans="1:12" ht="14.25" customHeight="1" x14ac:dyDescent="0.2">
      <c r="A295" s="2" t="s">
        <v>739</v>
      </c>
      <c r="B295" s="2" t="s">
        <v>754</v>
      </c>
      <c r="C295" s="2"/>
      <c r="D295" s="2"/>
      <c r="E295" s="2"/>
      <c r="F295" s="2" t="s">
        <v>38</v>
      </c>
      <c r="G295" s="2" t="s">
        <v>39</v>
      </c>
      <c r="H295" s="2" t="s">
        <v>40</v>
      </c>
      <c r="I295" s="2" t="s">
        <v>41</v>
      </c>
      <c r="J295" s="2" t="s">
        <v>42</v>
      </c>
      <c r="K295" s="2" t="s">
        <v>43</v>
      </c>
      <c r="L295" s="3" t="s">
        <v>759</v>
      </c>
    </row>
    <row r="296" spans="1:12" ht="14.25" customHeight="1" x14ac:dyDescent="0.2">
      <c r="A296" s="2" t="s">
        <v>739</v>
      </c>
      <c r="B296" s="2" t="s">
        <v>760</v>
      </c>
      <c r="C296" s="2"/>
      <c r="D296" s="2"/>
      <c r="E296" s="2"/>
      <c r="F296" s="2" t="s">
        <v>31</v>
      </c>
      <c r="G296" s="2" t="s">
        <v>146</v>
      </c>
      <c r="H296" s="2" t="s">
        <v>147</v>
      </c>
      <c r="I296" s="2" t="s">
        <v>29</v>
      </c>
      <c r="J296" s="2" t="s">
        <v>29</v>
      </c>
      <c r="K296" s="2" t="s">
        <v>75</v>
      </c>
      <c r="L296" s="3" t="s">
        <v>761</v>
      </c>
    </row>
    <row r="297" spans="1:12" ht="14.25" customHeight="1" x14ac:dyDescent="0.2">
      <c r="A297" s="2" t="s">
        <v>739</v>
      </c>
      <c r="B297" s="2" t="s">
        <v>760</v>
      </c>
      <c r="C297" s="2"/>
      <c r="D297" s="2"/>
      <c r="E297" s="2"/>
      <c r="F297" s="2" t="s">
        <v>38</v>
      </c>
      <c r="G297" s="2" t="s">
        <v>39</v>
      </c>
      <c r="H297" s="2" t="s">
        <v>40</v>
      </c>
      <c r="I297" s="2" t="s">
        <v>41</v>
      </c>
      <c r="J297" s="2" t="s">
        <v>42</v>
      </c>
      <c r="K297" s="2" t="s">
        <v>43</v>
      </c>
      <c r="L297" s="3" t="s">
        <v>762</v>
      </c>
    </row>
    <row r="298" spans="1:12" ht="14.25" customHeight="1" x14ac:dyDescent="0.2">
      <c r="A298" s="2" t="s">
        <v>739</v>
      </c>
      <c r="B298" s="2" t="s">
        <v>763</v>
      </c>
      <c r="C298" s="2"/>
      <c r="D298" s="2"/>
      <c r="E298" s="2"/>
      <c r="F298" s="2" t="s">
        <v>31</v>
      </c>
      <c r="G298" s="2" t="s">
        <v>146</v>
      </c>
      <c r="H298" s="2" t="s">
        <v>147</v>
      </c>
      <c r="I298" s="2" t="s">
        <v>29</v>
      </c>
      <c r="J298" s="2" t="s">
        <v>29</v>
      </c>
      <c r="K298" s="2" t="s">
        <v>429</v>
      </c>
      <c r="L298" s="3" t="s">
        <v>764</v>
      </c>
    </row>
    <row r="299" spans="1:12" ht="14.25" customHeight="1" x14ac:dyDescent="0.2">
      <c r="A299" s="2" t="s">
        <v>739</v>
      </c>
      <c r="B299" s="2" t="s">
        <v>763</v>
      </c>
      <c r="C299" s="2"/>
      <c r="D299" s="2"/>
      <c r="E299" s="2"/>
      <c r="F299" s="2" t="s">
        <v>38</v>
      </c>
      <c r="G299" s="2" t="s">
        <v>39</v>
      </c>
      <c r="H299" s="2" t="s">
        <v>40</v>
      </c>
      <c r="I299" s="2" t="s">
        <v>41</v>
      </c>
      <c r="J299" s="2" t="s">
        <v>42</v>
      </c>
      <c r="K299" s="2" t="s">
        <v>43</v>
      </c>
      <c r="L299" s="3" t="s">
        <v>765</v>
      </c>
    </row>
    <row r="300" spans="1:12" ht="25.75" customHeight="1" x14ac:dyDescent="0.2">
      <c r="A300" s="2" t="s">
        <v>739</v>
      </c>
      <c r="B300" s="2" t="s">
        <v>766</v>
      </c>
      <c r="C300" s="2"/>
      <c r="D300" s="2"/>
      <c r="E300" s="2"/>
      <c r="F300" s="2" t="s">
        <v>15</v>
      </c>
      <c r="G300" s="2" t="s">
        <v>65</v>
      </c>
      <c r="H300" s="2" t="s">
        <v>767</v>
      </c>
      <c r="I300" s="2" t="s">
        <v>18</v>
      </c>
      <c r="J300" s="2" t="s">
        <v>23</v>
      </c>
      <c r="K300" s="2" t="s">
        <v>26</v>
      </c>
      <c r="L300" s="3" t="s">
        <v>768</v>
      </c>
    </row>
    <row r="301" spans="1:12" ht="14.25" customHeight="1" x14ac:dyDescent="0.2">
      <c r="A301" s="2" t="s">
        <v>739</v>
      </c>
      <c r="B301" s="2" t="s">
        <v>766</v>
      </c>
      <c r="C301" s="2"/>
      <c r="D301" s="2"/>
      <c r="E301" s="2"/>
      <c r="F301" s="2" t="s">
        <v>31</v>
      </c>
      <c r="G301" s="2" t="s">
        <v>146</v>
      </c>
      <c r="H301" s="2" t="s">
        <v>147</v>
      </c>
      <c r="I301" s="2" t="s">
        <v>29</v>
      </c>
      <c r="J301" s="2" t="s">
        <v>29</v>
      </c>
      <c r="K301" s="2" t="s">
        <v>75</v>
      </c>
      <c r="L301" s="3" t="s">
        <v>769</v>
      </c>
    </row>
    <row r="302" spans="1:12" ht="14.25" customHeight="1" x14ac:dyDescent="0.2">
      <c r="A302" s="2" t="s">
        <v>739</v>
      </c>
      <c r="B302" s="2" t="s">
        <v>766</v>
      </c>
      <c r="C302" s="2"/>
      <c r="D302" s="2"/>
      <c r="E302" s="2"/>
      <c r="F302" s="2" t="s">
        <v>38</v>
      </c>
      <c r="G302" s="2" t="s">
        <v>39</v>
      </c>
      <c r="H302" s="2" t="s">
        <v>40</v>
      </c>
      <c r="I302" s="2" t="s">
        <v>41</v>
      </c>
      <c r="J302" s="2" t="s">
        <v>42</v>
      </c>
      <c r="K302" s="2" t="s">
        <v>43</v>
      </c>
      <c r="L302" s="3" t="s">
        <v>770</v>
      </c>
    </row>
    <row r="303" spans="1:12" ht="14.25" customHeight="1" x14ac:dyDescent="0.2">
      <c r="A303" s="2" t="s">
        <v>739</v>
      </c>
      <c r="B303" s="2" t="s">
        <v>771</v>
      </c>
      <c r="C303" s="2"/>
      <c r="D303" s="2"/>
      <c r="E303" s="2"/>
      <c r="F303" s="2" t="s">
        <v>38</v>
      </c>
      <c r="G303" s="2" t="s">
        <v>39</v>
      </c>
      <c r="H303" s="2" t="s">
        <v>40</v>
      </c>
      <c r="I303" s="2" t="s">
        <v>41</v>
      </c>
      <c r="J303" s="2" t="s">
        <v>42</v>
      </c>
      <c r="K303" s="2" t="s">
        <v>43</v>
      </c>
      <c r="L303" s="3" t="s">
        <v>772</v>
      </c>
    </row>
    <row r="304" spans="1:12" ht="14.25" customHeight="1" x14ac:dyDescent="0.2">
      <c r="A304" s="2" t="s">
        <v>739</v>
      </c>
      <c r="B304" s="2" t="s">
        <v>773</v>
      </c>
      <c r="C304" s="2"/>
      <c r="D304" s="2"/>
      <c r="E304" s="2"/>
      <c r="F304" s="2" t="s">
        <v>38</v>
      </c>
      <c r="G304" s="2" t="s">
        <v>39</v>
      </c>
      <c r="H304" s="2" t="s">
        <v>40</v>
      </c>
      <c r="I304" s="2" t="s">
        <v>41</v>
      </c>
      <c r="J304" s="2" t="s">
        <v>42</v>
      </c>
      <c r="K304" s="2" t="s">
        <v>43</v>
      </c>
      <c r="L304" s="3" t="s">
        <v>774</v>
      </c>
    </row>
    <row r="305" spans="1:12" ht="14.25" customHeight="1" x14ac:dyDescent="0.2">
      <c r="A305" s="2" t="s">
        <v>775</v>
      </c>
      <c r="B305" s="2" t="s">
        <v>776</v>
      </c>
      <c r="C305" s="2"/>
      <c r="D305" s="2"/>
      <c r="E305" s="2"/>
      <c r="F305" s="2" t="s">
        <v>38</v>
      </c>
      <c r="G305" s="2" t="s">
        <v>39</v>
      </c>
      <c r="H305" s="2" t="s">
        <v>40</v>
      </c>
      <c r="I305" s="2" t="s">
        <v>41</v>
      </c>
      <c r="J305" s="2" t="s">
        <v>42</v>
      </c>
      <c r="K305" s="2" t="s">
        <v>43</v>
      </c>
      <c r="L305" s="3" t="s">
        <v>777</v>
      </c>
    </row>
    <row r="306" spans="1:12" ht="25.75" customHeight="1" x14ac:dyDescent="0.2">
      <c r="A306" s="2" t="s">
        <v>775</v>
      </c>
      <c r="B306" s="2" t="s">
        <v>778</v>
      </c>
      <c r="C306" s="2"/>
      <c r="D306" s="2"/>
      <c r="E306" s="2"/>
      <c r="F306" s="2" t="s">
        <v>15</v>
      </c>
      <c r="G306" s="2" t="s">
        <v>607</v>
      </c>
      <c r="H306" s="2" t="s">
        <v>779</v>
      </c>
      <c r="I306" s="2" t="s">
        <v>112</v>
      </c>
      <c r="J306" s="2" t="s">
        <v>200</v>
      </c>
      <c r="K306" s="2" t="s">
        <v>473</v>
      </c>
      <c r="L306" s="3" t="s">
        <v>780</v>
      </c>
    </row>
    <row r="307" spans="1:12" ht="25.75" customHeight="1" x14ac:dyDescent="0.2">
      <c r="A307" s="2" t="s">
        <v>775</v>
      </c>
      <c r="B307" s="2" t="s">
        <v>778</v>
      </c>
      <c r="C307" s="2"/>
      <c r="D307" s="2"/>
      <c r="E307" s="2"/>
      <c r="F307" s="2" t="s">
        <v>38</v>
      </c>
      <c r="G307" s="2" t="s">
        <v>207</v>
      </c>
      <c r="H307" s="2" t="s">
        <v>781</v>
      </c>
      <c r="I307" s="2" t="s">
        <v>29</v>
      </c>
      <c r="J307" s="2" t="s">
        <v>29</v>
      </c>
      <c r="K307" s="2" t="s">
        <v>75</v>
      </c>
      <c r="L307" s="3" t="s">
        <v>782</v>
      </c>
    </row>
    <row r="308" spans="1:12" ht="14.25" customHeight="1" x14ac:dyDescent="0.2">
      <c r="A308" s="2" t="s">
        <v>775</v>
      </c>
      <c r="B308" s="2" t="s">
        <v>778</v>
      </c>
      <c r="C308" s="2"/>
      <c r="D308" s="2"/>
      <c r="E308" s="2"/>
      <c r="F308" s="2" t="s">
        <v>38</v>
      </c>
      <c r="G308" s="2" t="s">
        <v>39</v>
      </c>
      <c r="H308" s="2" t="s">
        <v>40</v>
      </c>
      <c r="I308" s="2" t="s">
        <v>41</v>
      </c>
      <c r="J308" s="2" t="s">
        <v>42</v>
      </c>
      <c r="K308" s="2" t="s">
        <v>43</v>
      </c>
      <c r="L308" s="3" t="s">
        <v>783</v>
      </c>
    </row>
    <row r="309" spans="1:12" ht="14.25" customHeight="1" x14ac:dyDescent="0.2">
      <c r="A309" s="2" t="s">
        <v>784</v>
      </c>
      <c r="B309" s="2" t="s">
        <v>785</v>
      </c>
      <c r="C309" s="2"/>
      <c r="D309" s="2"/>
      <c r="E309" s="2"/>
      <c r="F309" s="2" t="s">
        <v>15</v>
      </c>
      <c r="G309" s="2" t="s">
        <v>65</v>
      </c>
      <c r="H309" s="2" t="s">
        <v>467</v>
      </c>
      <c r="I309" s="2" t="s">
        <v>18</v>
      </c>
      <c r="J309" s="2" t="s">
        <v>19</v>
      </c>
      <c r="K309" s="2" t="s">
        <v>34</v>
      </c>
      <c r="L309" s="3" t="s">
        <v>786</v>
      </c>
    </row>
    <row r="310" spans="1:12" ht="14.25" customHeight="1" x14ac:dyDescent="0.2">
      <c r="A310" s="2" t="s">
        <v>784</v>
      </c>
      <c r="B310" s="2" t="s">
        <v>785</v>
      </c>
      <c r="C310" s="2"/>
      <c r="D310" s="2"/>
      <c r="E310" s="2"/>
      <c r="F310" s="2" t="s">
        <v>38</v>
      </c>
      <c r="G310" s="2" t="s">
        <v>471</v>
      </c>
      <c r="H310" s="2" t="s">
        <v>787</v>
      </c>
      <c r="I310" s="2" t="s">
        <v>29</v>
      </c>
      <c r="J310" s="2" t="s">
        <v>29</v>
      </c>
      <c r="K310" s="2" t="s">
        <v>75</v>
      </c>
      <c r="L310" s="3" t="s">
        <v>788</v>
      </c>
    </row>
    <row r="311" spans="1:12" ht="14.25" customHeight="1" x14ac:dyDescent="0.2">
      <c r="A311" s="2" t="s">
        <v>784</v>
      </c>
      <c r="B311" s="2" t="s">
        <v>785</v>
      </c>
      <c r="C311" s="2"/>
      <c r="D311" s="2"/>
      <c r="E311" s="2"/>
      <c r="F311" s="2" t="s">
        <v>38</v>
      </c>
      <c r="G311" s="2" t="s">
        <v>39</v>
      </c>
      <c r="H311" s="2" t="s">
        <v>40</v>
      </c>
      <c r="I311" s="2" t="s">
        <v>41</v>
      </c>
      <c r="J311" s="2" t="s">
        <v>42</v>
      </c>
      <c r="K311" s="2" t="s">
        <v>43</v>
      </c>
      <c r="L311" s="3" t="s">
        <v>789</v>
      </c>
    </row>
    <row r="312" spans="1:12" ht="14.25" customHeight="1" x14ac:dyDescent="0.2">
      <c r="A312" s="2" t="s">
        <v>790</v>
      </c>
      <c r="B312" s="2" t="s">
        <v>791</v>
      </c>
      <c r="C312" s="2"/>
      <c r="D312" s="2"/>
      <c r="E312" s="2"/>
      <c r="F312" s="2" t="s">
        <v>31</v>
      </c>
      <c r="G312" s="2" t="s">
        <v>146</v>
      </c>
      <c r="H312" s="2" t="s">
        <v>147</v>
      </c>
      <c r="I312" s="2" t="s">
        <v>29</v>
      </c>
      <c r="J312" s="2" t="s">
        <v>29</v>
      </c>
      <c r="K312" s="2" t="s">
        <v>429</v>
      </c>
      <c r="L312" s="3" t="s">
        <v>792</v>
      </c>
    </row>
    <row r="313" spans="1:12" ht="14.25" customHeight="1" x14ac:dyDescent="0.2">
      <c r="A313" s="2" t="s">
        <v>790</v>
      </c>
      <c r="B313" s="2" t="s">
        <v>791</v>
      </c>
      <c r="C313" s="2"/>
      <c r="D313" s="2"/>
      <c r="E313" s="2"/>
      <c r="F313" s="2" t="s">
        <v>38</v>
      </c>
      <c r="G313" s="2" t="s">
        <v>39</v>
      </c>
      <c r="H313" s="2" t="s">
        <v>40</v>
      </c>
      <c r="I313" s="2" t="s">
        <v>41</v>
      </c>
      <c r="J313" s="2" t="s">
        <v>42</v>
      </c>
      <c r="K313" s="2" t="s">
        <v>43</v>
      </c>
      <c r="L313" s="3" t="s">
        <v>793</v>
      </c>
    </row>
    <row r="314" spans="1:12" ht="25.75" customHeight="1" x14ac:dyDescent="0.2">
      <c r="A314" s="2" t="s">
        <v>790</v>
      </c>
      <c r="B314" s="2" t="s">
        <v>794</v>
      </c>
      <c r="C314" s="2"/>
      <c r="D314" s="2"/>
      <c r="E314" s="2"/>
      <c r="F314" s="2" t="s">
        <v>15</v>
      </c>
      <c r="G314" s="2" t="s">
        <v>607</v>
      </c>
      <c r="H314" s="2" t="s">
        <v>795</v>
      </c>
      <c r="I314" s="2" t="s">
        <v>18</v>
      </c>
      <c r="J314" s="2" t="s">
        <v>19</v>
      </c>
      <c r="K314" s="2" t="s">
        <v>34</v>
      </c>
      <c r="L314" s="3" t="s">
        <v>796</v>
      </c>
    </row>
    <row r="315" spans="1:12" ht="14.25" customHeight="1" x14ac:dyDescent="0.2">
      <c r="A315" s="2" t="s">
        <v>790</v>
      </c>
      <c r="B315" s="2" t="s">
        <v>794</v>
      </c>
      <c r="C315" s="2"/>
      <c r="D315" s="2"/>
      <c r="E315" s="2"/>
      <c r="F315" s="2" t="s">
        <v>38</v>
      </c>
      <c r="G315" s="2" t="s">
        <v>39</v>
      </c>
      <c r="H315" s="2" t="s">
        <v>40</v>
      </c>
      <c r="I315" s="2" t="s">
        <v>41</v>
      </c>
      <c r="J315" s="2" t="s">
        <v>42</v>
      </c>
      <c r="K315" s="2" t="s">
        <v>43</v>
      </c>
      <c r="L315" s="3" t="s">
        <v>797</v>
      </c>
    </row>
    <row r="316" spans="1:12" ht="14.25" customHeight="1" x14ac:dyDescent="0.2">
      <c r="A316" s="2" t="s">
        <v>790</v>
      </c>
      <c r="B316" s="2" t="s">
        <v>798</v>
      </c>
      <c r="C316" s="2"/>
      <c r="D316" s="2"/>
      <c r="E316" s="2"/>
      <c r="F316" s="2" t="s">
        <v>15</v>
      </c>
      <c r="G316" s="2" t="s">
        <v>87</v>
      </c>
      <c r="H316" s="2" t="s">
        <v>799</v>
      </c>
      <c r="I316" s="2" t="s">
        <v>29</v>
      </c>
      <c r="J316" s="2" t="s">
        <v>29</v>
      </c>
      <c r="K316" s="2" t="s">
        <v>232</v>
      </c>
      <c r="L316" s="3" t="s">
        <v>800</v>
      </c>
    </row>
    <row r="317" spans="1:12" ht="14.25" customHeight="1" x14ac:dyDescent="0.2">
      <c r="A317" s="2" t="s">
        <v>790</v>
      </c>
      <c r="B317" s="2" t="s">
        <v>798</v>
      </c>
      <c r="C317" s="2"/>
      <c r="D317" s="2"/>
      <c r="E317" s="2"/>
      <c r="F317" s="2" t="s">
        <v>15</v>
      </c>
      <c r="G317" s="2" t="s">
        <v>297</v>
      </c>
      <c r="H317" s="2" t="s">
        <v>801</v>
      </c>
      <c r="I317" s="2" t="s">
        <v>18</v>
      </c>
      <c r="J317" s="2" t="s">
        <v>23</v>
      </c>
      <c r="K317" s="2" t="s">
        <v>257</v>
      </c>
      <c r="L317" s="3" t="s">
        <v>802</v>
      </c>
    </row>
    <row r="318" spans="1:12" ht="14.25" customHeight="1" x14ac:dyDescent="0.2">
      <c r="A318" s="2" t="s">
        <v>790</v>
      </c>
      <c r="B318" s="2" t="s">
        <v>798</v>
      </c>
      <c r="C318" s="2"/>
      <c r="D318" s="2"/>
      <c r="E318" s="2"/>
      <c r="F318" s="2" t="s">
        <v>38</v>
      </c>
      <c r="G318" s="2" t="s">
        <v>39</v>
      </c>
      <c r="H318" s="2" t="s">
        <v>40</v>
      </c>
      <c r="I318" s="2" t="s">
        <v>41</v>
      </c>
      <c r="J318" s="2" t="s">
        <v>42</v>
      </c>
      <c r="K318" s="2" t="s">
        <v>43</v>
      </c>
      <c r="L318" s="3" t="s">
        <v>803</v>
      </c>
    </row>
    <row r="319" spans="1:12" ht="14.25" customHeight="1" x14ac:dyDescent="0.2">
      <c r="A319" s="2" t="s">
        <v>790</v>
      </c>
      <c r="B319" s="2" t="s">
        <v>804</v>
      </c>
      <c r="C319" s="2"/>
      <c r="D319" s="2"/>
      <c r="E319" s="2"/>
      <c r="F319" s="2" t="s">
        <v>15</v>
      </c>
      <c r="G319" s="2" t="s">
        <v>230</v>
      </c>
      <c r="H319" s="2" t="s">
        <v>440</v>
      </c>
      <c r="I319" s="2" t="s">
        <v>29</v>
      </c>
      <c r="J319" s="2" t="s">
        <v>29</v>
      </c>
      <c r="K319" s="2" t="s">
        <v>429</v>
      </c>
      <c r="L319" s="3" t="s">
        <v>805</v>
      </c>
    </row>
    <row r="320" spans="1:12" ht="14.25" customHeight="1" x14ac:dyDescent="0.2">
      <c r="A320" s="2" t="s">
        <v>790</v>
      </c>
      <c r="B320" s="2" t="s">
        <v>804</v>
      </c>
      <c r="C320" s="2"/>
      <c r="D320" s="2"/>
      <c r="E320" s="2"/>
      <c r="F320" s="2" t="s">
        <v>38</v>
      </c>
      <c r="G320" s="2" t="s">
        <v>39</v>
      </c>
      <c r="H320" s="2" t="s">
        <v>40</v>
      </c>
      <c r="I320" s="2" t="s">
        <v>41</v>
      </c>
      <c r="J320" s="2" t="s">
        <v>42</v>
      </c>
      <c r="K320" s="2" t="s">
        <v>43</v>
      </c>
      <c r="L320" s="3" t="s">
        <v>806</v>
      </c>
    </row>
    <row r="321" spans="1:12" ht="14.25" customHeight="1" x14ac:dyDescent="0.2">
      <c r="A321" s="2" t="s">
        <v>807</v>
      </c>
      <c r="B321" s="2" t="s">
        <v>808</v>
      </c>
      <c r="C321" s="2"/>
      <c r="D321" s="2"/>
      <c r="E321" s="2"/>
      <c r="F321" s="2" t="s">
        <v>38</v>
      </c>
      <c r="G321" s="2" t="s">
        <v>39</v>
      </c>
      <c r="H321" s="2" t="s">
        <v>40</v>
      </c>
      <c r="I321" s="2" t="s">
        <v>41</v>
      </c>
      <c r="J321" s="2" t="s">
        <v>42</v>
      </c>
      <c r="K321" s="2" t="s">
        <v>43</v>
      </c>
      <c r="L321" s="3" t="s">
        <v>809</v>
      </c>
    </row>
    <row r="322" spans="1:12" ht="14.25" customHeight="1" x14ac:dyDescent="0.2">
      <c r="A322" s="2" t="s">
        <v>807</v>
      </c>
      <c r="B322" s="2" t="s">
        <v>810</v>
      </c>
      <c r="C322" s="2"/>
      <c r="D322" s="2"/>
      <c r="E322" s="2"/>
      <c r="F322" s="2" t="s">
        <v>38</v>
      </c>
      <c r="G322" s="2" t="s">
        <v>39</v>
      </c>
      <c r="H322" s="2" t="s">
        <v>40</v>
      </c>
      <c r="I322" s="2" t="s">
        <v>41</v>
      </c>
      <c r="J322" s="2" t="s">
        <v>42</v>
      </c>
      <c r="K322" s="2" t="s">
        <v>43</v>
      </c>
      <c r="L322" s="3" t="s">
        <v>811</v>
      </c>
    </row>
    <row r="323" spans="1:12" ht="25.75" customHeight="1" x14ac:dyDescent="0.2">
      <c r="A323" s="2" t="s">
        <v>807</v>
      </c>
      <c r="B323" s="2" t="s">
        <v>812</v>
      </c>
      <c r="C323" s="2"/>
      <c r="D323" s="2"/>
      <c r="E323" s="2"/>
      <c r="F323" s="2" t="s">
        <v>31</v>
      </c>
      <c r="G323" s="2" t="s">
        <v>108</v>
      </c>
      <c r="H323" s="2" t="s">
        <v>813</v>
      </c>
      <c r="I323" s="2" t="s">
        <v>41</v>
      </c>
      <c r="J323" s="2" t="s">
        <v>299</v>
      </c>
      <c r="K323" s="2" t="s">
        <v>814</v>
      </c>
      <c r="L323" s="3" t="s">
        <v>815</v>
      </c>
    </row>
    <row r="324" spans="1:12" ht="14.25" customHeight="1" x14ac:dyDescent="0.2">
      <c r="A324" s="2" t="s">
        <v>807</v>
      </c>
      <c r="B324" s="2" t="s">
        <v>812</v>
      </c>
      <c r="C324" s="2"/>
      <c r="D324" s="2"/>
      <c r="E324" s="2"/>
      <c r="F324" s="2" t="s">
        <v>15</v>
      </c>
      <c r="G324" s="2" t="s">
        <v>230</v>
      </c>
      <c r="H324" s="2" t="s">
        <v>440</v>
      </c>
      <c r="I324" s="2" t="s">
        <v>29</v>
      </c>
      <c r="J324" s="2" t="s">
        <v>29</v>
      </c>
      <c r="K324" s="2" t="s">
        <v>75</v>
      </c>
      <c r="L324" s="3" t="s">
        <v>816</v>
      </c>
    </row>
    <row r="325" spans="1:12" ht="14.25" customHeight="1" x14ac:dyDescent="0.2">
      <c r="A325" s="2" t="s">
        <v>807</v>
      </c>
      <c r="B325" s="2" t="s">
        <v>812</v>
      </c>
      <c r="C325" s="2"/>
      <c r="D325" s="2"/>
      <c r="E325" s="2"/>
      <c r="F325" s="2" t="s">
        <v>38</v>
      </c>
      <c r="G325" s="2" t="s">
        <v>39</v>
      </c>
      <c r="H325" s="2" t="s">
        <v>40</v>
      </c>
      <c r="I325" s="2" t="s">
        <v>41</v>
      </c>
      <c r="J325" s="2" t="s">
        <v>42</v>
      </c>
      <c r="K325" s="2" t="s">
        <v>43</v>
      </c>
      <c r="L325" s="3" t="s">
        <v>817</v>
      </c>
    </row>
    <row r="326" spans="1:12" ht="14.25" customHeight="1" x14ac:dyDescent="0.2">
      <c r="A326" s="2" t="s">
        <v>807</v>
      </c>
      <c r="B326" s="2" t="s">
        <v>818</v>
      </c>
      <c r="C326" s="2"/>
      <c r="D326" s="2"/>
      <c r="E326" s="2"/>
      <c r="F326" s="2" t="s">
        <v>15</v>
      </c>
      <c r="G326" s="2" t="s">
        <v>98</v>
      </c>
      <c r="H326" s="2" t="s">
        <v>819</v>
      </c>
      <c r="I326" s="2" t="s">
        <v>18</v>
      </c>
      <c r="J326" s="2" t="s">
        <v>23</v>
      </c>
      <c r="K326" s="2" t="s">
        <v>96</v>
      </c>
      <c r="L326" s="3" t="s">
        <v>820</v>
      </c>
    </row>
    <row r="327" spans="1:12" ht="14.25" customHeight="1" x14ac:dyDescent="0.2">
      <c r="A327" s="2" t="s">
        <v>807</v>
      </c>
      <c r="B327" s="2" t="s">
        <v>818</v>
      </c>
      <c r="C327" s="2"/>
      <c r="D327" s="2"/>
      <c r="E327" s="2"/>
      <c r="F327" s="2" t="s">
        <v>15</v>
      </c>
      <c r="G327" s="2" t="s">
        <v>27</v>
      </c>
      <c r="H327" s="2" t="s">
        <v>821</v>
      </c>
      <c r="I327" s="2" t="s">
        <v>18</v>
      </c>
      <c r="J327" s="2" t="s">
        <v>19</v>
      </c>
      <c r="K327" s="2" t="s">
        <v>34</v>
      </c>
      <c r="L327" s="3" t="s">
        <v>822</v>
      </c>
    </row>
    <row r="328" spans="1:12" ht="14.25" customHeight="1" x14ac:dyDescent="0.2">
      <c r="A328" s="2" t="s">
        <v>807</v>
      </c>
      <c r="B328" s="2" t="s">
        <v>818</v>
      </c>
      <c r="C328" s="2"/>
      <c r="D328" s="2"/>
      <c r="E328" s="2"/>
      <c r="F328" s="2" t="s">
        <v>72</v>
      </c>
      <c r="G328" s="2" t="s">
        <v>262</v>
      </c>
      <c r="H328" s="2" t="s">
        <v>263</v>
      </c>
      <c r="I328" s="2" t="s">
        <v>29</v>
      </c>
      <c r="J328" s="2" t="s">
        <v>29</v>
      </c>
      <c r="K328" s="2" t="s">
        <v>75</v>
      </c>
      <c r="L328" s="3" t="s">
        <v>823</v>
      </c>
    </row>
    <row r="329" spans="1:12" ht="14.25" customHeight="1" x14ac:dyDescent="0.2">
      <c r="A329" s="2" t="s">
        <v>807</v>
      </c>
      <c r="B329" s="2" t="s">
        <v>818</v>
      </c>
      <c r="C329" s="2"/>
      <c r="D329" s="2"/>
      <c r="E329" s="2"/>
      <c r="F329" s="2" t="s">
        <v>38</v>
      </c>
      <c r="G329" s="2" t="s">
        <v>39</v>
      </c>
      <c r="H329" s="2" t="s">
        <v>40</v>
      </c>
      <c r="I329" s="2" t="s">
        <v>41</v>
      </c>
      <c r="J329" s="2" t="s">
        <v>42</v>
      </c>
      <c r="K329" s="2" t="s">
        <v>43</v>
      </c>
      <c r="L329" s="3" t="s">
        <v>824</v>
      </c>
    </row>
    <row r="330" spans="1:12" ht="14.25" customHeight="1" x14ac:dyDescent="0.2">
      <c r="A330" s="2" t="s">
        <v>807</v>
      </c>
      <c r="B330" s="2" t="s">
        <v>825</v>
      </c>
      <c r="C330" s="2"/>
      <c r="D330" s="2"/>
      <c r="E330" s="2"/>
      <c r="F330" s="2" t="s">
        <v>38</v>
      </c>
      <c r="G330" s="2" t="s">
        <v>39</v>
      </c>
      <c r="H330" s="2" t="s">
        <v>40</v>
      </c>
      <c r="I330" s="2" t="s">
        <v>41</v>
      </c>
      <c r="J330" s="2" t="s">
        <v>42</v>
      </c>
      <c r="K330" s="2" t="s">
        <v>43</v>
      </c>
      <c r="L330" s="3" t="s">
        <v>826</v>
      </c>
    </row>
    <row r="331" spans="1:12" ht="25.75" customHeight="1" x14ac:dyDescent="0.2">
      <c r="A331" s="2" t="s">
        <v>807</v>
      </c>
      <c r="B331" s="2" t="s">
        <v>827</v>
      </c>
      <c r="C331" s="2"/>
      <c r="D331" s="2"/>
      <c r="E331" s="2"/>
      <c r="F331" s="2" t="s">
        <v>31</v>
      </c>
      <c r="G331" s="2" t="s">
        <v>828</v>
      </c>
      <c r="H331" s="2" t="s">
        <v>829</v>
      </c>
      <c r="I331" s="2" t="s">
        <v>112</v>
      </c>
      <c r="J331" s="2" t="s">
        <v>113</v>
      </c>
      <c r="K331" s="2" t="s">
        <v>504</v>
      </c>
      <c r="L331" s="3" t="s">
        <v>830</v>
      </c>
    </row>
    <row r="332" spans="1:12" ht="25.75" customHeight="1" x14ac:dyDescent="0.2">
      <c r="A332" s="2" t="s">
        <v>807</v>
      </c>
      <c r="B332" s="2" t="s">
        <v>827</v>
      </c>
      <c r="C332" s="2"/>
      <c r="D332" s="2"/>
      <c r="E332" s="2"/>
      <c r="F332" s="2" t="s">
        <v>38</v>
      </c>
      <c r="G332" s="2" t="s">
        <v>207</v>
      </c>
      <c r="H332" s="2" t="s">
        <v>208</v>
      </c>
      <c r="I332" s="2" t="s">
        <v>29</v>
      </c>
      <c r="J332" s="2" t="s">
        <v>29</v>
      </c>
      <c r="K332" s="2" t="s">
        <v>75</v>
      </c>
      <c r="L332" s="3" t="s">
        <v>831</v>
      </c>
    </row>
    <row r="333" spans="1:12" ht="14.25" customHeight="1" x14ac:dyDescent="0.2">
      <c r="A333" s="2" t="s">
        <v>807</v>
      </c>
      <c r="B333" s="2" t="s">
        <v>827</v>
      </c>
      <c r="C333" s="2"/>
      <c r="D333" s="2"/>
      <c r="E333" s="2"/>
      <c r="F333" s="2" t="s">
        <v>38</v>
      </c>
      <c r="G333" s="2" t="s">
        <v>39</v>
      </c>
      <c r="H333" s="2" t="s">
        <v>40</v>
      </c>
      <c r="I333" s="2" t="s">
        <v>41</v>
      </c>
      <c r="J333" s="2" t="s">
        <v>42</v>
      </c>
      <c r="K333" s="2" t="s">
        <v>43</v>
      </c>
      <c r="L333" s="3" t="s">
        <v>832</v>
      </c>
    </row>
    <row r="334" spans="1:12" ht="14.25" customHeight="1" x14ac:dyDescent="0.2">
      <c r="A334" s="2" t="s">
        <v>807</v>
      </c>
      <c r="B334" s="2" t="s">
        <v>833</v>
      </c>
      <c r="C334" s="2"/>
      <c r="D334" s="2"/>
      <c r="E334" s="2"/>
      <c r="F334" s="2" t="s">
        <v>38</v>
      </c>
      <c r="G334" s="2" t="s">
        <v>39</v>
      </c>
      <c r="H334" s="2" t="s">
        <v>40</v>
      </c>
      <c r="I334" s="2" t="s">
        <v>41</v>
      </c>
      <c r="J334" s="2" t="s">
        <v>42</v>
      </c>
      <c r="K334" s="2" t="s">
        <v>43</v>
      </c>
      <c r="L334" s="3" t="s">
        <v>834</v>
      </c>
    </row>
    <row r="335" spans="1:12" ht="14.25" customHeight="1" x14ac:dyDescent="0.2">
      <c r="A335" s="2" t="s">
        <v>807</v>
      </c>
      <c r="B335" s="2" t="s">
        <v>835</v>
      </c>
      <c r="C335" s="2"/>
      <c r="D335" s="2"/>
      <c r="E335" s="2"/>
      <c r="F335" s="2" t="s">
        <v>15</v>
      </c>
      <c r="G335" s="2" t="s">
        <v>181</v>
      </c>
      <c r="H335" s="2" t="s">
        <v>836</v>
      </c>
      <c r="I335" s="2" t="s">
        <v>18</v>
      </c>
      <c r="J335" s="2" t="s">
        <v>23</v>
      </c>
      <c r="K335" s="2" t="s">
        <v>323</v>
      </c>
      <c r="L335" s="3" t="s">
        <v>837</v>
      </c>
    </row>
    <row r="336" spans="1:12" ht="14.25" customHeight="1" x14ac:dyDescent="0.2">
      <c r="A336" s="2" t="s">
        <v>807</v>
      </c>
      <c r="B336" s="2" t="s">
        <v>835</v>
      </c>
      <c r="C336" s="2"/>
      <c r="D336" s="2"/>
      <c r="E336" s="2"/>
      <c r="F336" s="2" t="s">
        <v>15</v>
      </c>
      <c r="G336" s="2" t="s">
        <v>838</v>
      </c>
      <c r="H336" s="2" t="s">
        <v>839</v>
      </c>
      <c r="I336" s="2" t="s">
        <v>112</v>
      </c>
      <c r="J336" s="2" t="s">
        <v>308</v>
      </c>
      <c r="K336" s="2" t="s">
        <v>840</v>
      </c>
      <c r="L336" s="3" t="s">
        <v>841</v>
      </c>
    </row>
    <row r="337" spans="1:12" ht="14.25" customHeight="1" x14ac:dyDescent="0.2">
      <c r="A337" s="2" t="s">
        <v>807</v>
      </c>
      <c r="B337" s="2" t="s">
        <v>835</v>
      </c>
      <c r="C337" s="2"/>
      <c r="D337" s="2"/>
      <c r="E337" s="2"/>
      <c r="F337" s="2" t="s">
        <v>15</v>
      </c>
      <c r="G337" s="2" t="s">
        <v>297</v>
      </c>
      <c r="H337" s="2" t="s">
        <v>519</v>
      </c>
      <c r="I337" s="2" t="s">
        <v>18</v>
      </c>
      <c r="J337" s="2" t="s">
        <v>19</v>
      </c>
      <c r="K337" s="2" t="s">
        <v>520</v>
      </c>
      <c r="L337" s="3" t="s">
        <v>842</v>
      </c>
    </row>
    <row r="338" spans="1:12" ht="14.25" customHeight="1" x14ac:dyDescent="0.2">
      <c r="A338" s="2" t="s">
        <v>807</v>
      </c>
      <c r="B338" s="2" t="s">
        <v>835</v>
      </c>
      <c r="C338" s="2"/>
      <c r="D338" s="2"/>
      <c r="E338" s="2"/>
      <c r="F338" s="2" t="s">
        <v>31</v>
      </c>
      <c r="G338" s="2" t="s">
        <v>146</v>
      </c>
      <c r="H338" s="2" t="s">
        <v>147</v>
      </c>
      <c r="I338" s="2" t="s">
        <v>29</v>
      </c>
      <c r="J338" s="2" t="s">
        <v>29</v>
      </c>
      <c r="K338" s="2" t="s">
        <v>429</v>
      </c>
      <c r="L338" s="3" t="s">
        <v>843</v>
      </c>
    </row>
    <row r="339" spans="1:12" ht="14.25" customHeight="1" x14ac:dyDescent="0.2">
      <c r="A339" s="2" t="s">
        <v>807</v>
      </c>
      <c r="B339" s="2" t="s">
        <v>835</v>
      </c>
      <c r="C339" s="2"/>
      <c r="D339" s="2"/>
      <c r="E339" s="2"/>
      <c r="F339" s="2" t="s">
        <v>38</v>
      </c>
      <c r="G339" s="2" t="s">
        <v>388</v>
      </c>
      <c r="H339" s="2" t="s">
        <v>844</v>
      </c>
      <c r="I339" s="2" t="s">
        <v>29</v>
      </c>
      <c r="J339" s="2" t="s">
        <v>29</v>
      </c>
      <c r="K339" s="2" t="s">
        <v>845</v>
      </c>
      <c r="L339" s="3" t="s">
        <v>846</v>
      </c>
    </row>
    <row r="340" spans="1:12" ht="14.25" customHeight="1" x14ac:dyDescent="0.2">
      <c r="A340" s="2" t="s">
        <v>807</v>
      </c>
      <c r="B340" s="2" t="s">
        <v>835</v>
      </c>
      <c r="C340" s="2"/>
      <c r="D340" s="2"/>
      <c r="E340" s="2"/>
      <c r="F340" s="2" t="s">
        <v>15</v>
      </c>
      <c r="G340" s="2" t="s">
        <v>230</v>
      </c>
      <c r="H340" s="2" t="s">
        <v>847</v>
      </c>
      <c r="I340" s="2" t="s">
        <v>29</v>
      </c>
      <c r="J340" s="2" t="s">
        <v>29</v>
      </c>
      <c r="K340" s="2" t="s">
        <v>848</v>
      </c>
      <c r="L340" s="3" t="s">
        <v>849</v>
      </c>
    </row>
    <row r="341" spans="1:12" ht="14.25" customHeight="1" x14ac:dyDescent="0.2">
      <c r="A341" s="2" t="s">
        <v>807</v>
      </c>
      <c r="B341" s="2" t="s">
        <v>835</v>
      </c>
      <c r="C341" s="2"/>
      <c r="D341" s="2"/>
      <c r="E341" s="2"/>
      <c r="F341" s="2" t="s">
        <v>15</v>
      </c>
      <c r="G341" s="2" t="s">
        <v>181</v>
      </c>
      <c r="H341" s="2" t="s">
        <v>850</v>
      </c>
      <c r="I341" s="2" t="s">
        <v>18</v>
      </c>
      <c r="J341" s="2" t="s">
        <v>23</v>
      </c>
      <c r="K341" s="2" t="s">
        <v>257</v>
      </c>
      <c r="L341" s="3" t="s">
        <v>851</v>
      </c>
    </row>
    <row r="342" spans="1:12" ht="14.25" customHeight="1" x14ac:dyDescent="0.2">
      <c r="A342" s="2" t="s">
        <v>807</v>
      </c>
      <c r="B342" s="2" t="s">
        <v>835</v>
      </c>
      <c r="C342" s="2"/>
      <c r="D342" s="2"/>
      <c r="E342" s="2"/>
      <c r="F342" s="2" t="s">
        <v>38</v>
      </c>
      <c r="G342" s="2" t="s">
        <v>39</v>
      </c>
      <c r="H342" s="2" t="s">
        <v>40</v>
      </c>
      <c r="I342" s="2" t="s">
        <v>41</v>
      </c>
      <c r="J342" s="2" t="s">
        <v>42</v>
      </c>
      <c r="K342" s="2" t="s">
        <v>43</v>
      </c>
      <c r="L342" s="3" t="s">
        <v>852</v>
      </c>
    </row>
    <row r="343" spans="1:12" ht="25.75" customHeight="1" x14ac:dyDescent="0.2">
      <c r="A343" s="2" t="s">
        <v>807</v>
      </c>
      <c r="B343" s="2" t="s">
        <v>853</v>
      </c>
      <c r="C343" s="2"/>
      <c r="D343" s="2"/>
      <c r="E343" s="2"/>
      <c r="F343" s="2" t="s">
        <v>15</v>
      </c>
      <c r="G343" s="2" t="s">
        <v>94</v>
      </c>
      <c r="H343" s="2" t="s">
        <v>854</v>
      </c>
      <c r="I343" s="2" t="s">
        <v>112</v>
      </c>
      <c r="J343" s="2" t="s">
        <v>113</v>
      </c>
      <c r="K343" s="2" t="s">
        <v>855</v>
      </c>
      <c r="L343" s="3" t="s">
        <v>856</v>
      </c>
    </row>
    <row r="344" spans="1:12" ht="25.75" customHeight="1" x14ac:dyDescent="0.2">
      <c r="A344" s="2" t="s">
        <v>807</v>
      </c>
      <c r="B344" s="2" t="s">
        <v>853</v>
      </c>
      <c r="C344" s="2"/>
      <c r="D344" s="2"/>
      <c r="E344" s="2"/>
      <c r="F344" s="2" t="s">
        <v>38</v>
      </c>
      <c r="G344" s="2" t="s">
        <v>207</v>
      </c>
      <c r="H344" s="2" t="s">
        <v>208</v>
      </c>
      <c r="I344" s="2" t="s">
        <v>29</v>
      </c>
      <c r="J344" s="2" t="s">
        <v>29</v>
      </c>
      <c r="K344" s="2" t="s">
        <v>75</v>
      </c>
      <c r="L344" s="3" t="s">
        <v>857</v>
      </c>
    </row>
    <row r="345" spans="1:12" ht="14.25" customHeight="1" x14ac:dyDescent="0.2">
      <c r="A345" s="2" t="s">
        <v>807</v>
      </c>
      <c r="B345" s="2" t="s">
        <v>853</v>
      </c>
      <c r="C345" s="2"/>
      <c r="D345" s="2"/>
      <c r="E345" s="2"/>
      <c r="F345" s="2" t="s">
        <v>38</v>
      </c>
      <c r="G345" s="2" t="s">
        <v>39</v>
      </c>
      <c r="H345" s="2" t="s">
        <v>40</v>
      </c>
      <c r="I345" s="2" t="s">
        <v>41</v>
      </c>
      <c r="J345" s="2" t="s">
        <v>42</v>
      </c>
      <c r="K345" s="2" t="s">
        <v>43</v>
      </c>
      <c r="L345" s="3" t="s">
        <v>858</v>
      </c>
    </row>
    <row r="346" spans="1:12" ht="14.25" customHeight="1" x14ac:dyDescent="0.2">
      <c r="A346" s="2" t="s">
        <v>859</v>
      </c>
      <c r="B346" s="2" t="s">
        <v>860</v>
      </c>
      <c r="C346" s="2"/>
      <c r="D346" s="2"/>
      <c r="E346" s="2"/>
      <c r="F346" s="2" t="s">
        <v>31</v>
      </c>
      <c r="G346" s="2" t="s">
        <v>529</v>
      </c>
      <c r="H346" s="2" t="s">
        <v>861</v>
      </c>
      <c r="I346" s="2" t="s">
        <v>112</v>
      </c>
      <c r="J346" s="2" t="s">
        <v>113</v>
      </c>
      <c r="K346" s="2" t="s">
        <v>504</v>
      </c>
      <c r="L346" s="3" t="s">
        <v>862</v>
      </c>
    </row>
    <row r="347" spans="1:12" ht="14.25" customHeight="1" x14ac:dyDescent="0.2">
      <c r="A347" s="2" t="s">
        <v>859</v>
      </c>
      <c r="B347" s="2" t="s">
        <v>860</v>
      </c>
      <c r="C347" s="2"/>
      <c r="D347" s="2"/>
      <c r="E347" s="2"/>
      <c r="F347" s="2" t="s">
        <v>38</v>
      </c>
      <c r="G347" s="2" t="s">
        <v>39</v>
      </c>
      <c r="H347" s="2" t="s">
        <v>40</v>
      </c>
      <c r="I347" s="2" t="s">
        <v>41</v>
      </c>
      <c r="J347" s="2" t="s">
        <v>42</v>
      </c>
      <c r="K347" s="2" t="s">
        <v>43</v>
      </c>
      <c r="L347" s="3" t="s">
        <v>863</v>
      </c>
    </row>
    <row r="348" spans="1:12" ht="14.25" customHeight="1" x14ac:dyDescent="0.2">
      <c r="A348" s="2" t="s">
        <v>859</v>
      </c>
      <c r="B348" s="2" t="s">
        <v>864</v>
      </c>
      <c r="C348" s="2"/>
      <c r="D348" s="2"/>
      <c r="E348" s="2"/>
      <c r="F348" s="2" t="s">
        <v>38</v>
      </c>
      <c r="G348" s="2" t="s">
        <v>39</v>
      </c>
      <c r="H348" s="2" t="s">
        <v>40</v>
      </c>
      <c r="I348" s="2" t="s">
        <v>41</v>
      </c>
      <c r="J348" s="2" t="s">
        <v>42</v>
      </c>
      <c r="K348" s="2" t="s">
        <v>43</v>
      </c>
      <c r="L348" s="3" t="s">
        <v>235</v>
      </c>
    </row>
    <row r="349" spans="1:12" ht="14.25" customHeight="1" x14ac:dyDescent="0.2">
      <c r="A349" s="2" t="s">
        <v>859</v>
      </c>
      <c r="B349" s="2" t="s">
        <v>865</v>
      </c>
      <c r="C349" s="2"/>
      <c r="D349" s="2"/>
      <c r="E349" s="2"/>
      <c r="F349" s="2" t="s">
        <v>38</v>
      </c>
      <c r="G349" s="2" t="s">
        <v>471</v>
      </c>
      <c r="H349" s="2" t="s">
        <v>787</v>
      </c>
      <c r="I349" s="2" t="s">
        <v>29</v>
      </c>
      <c r="J349" s="2" t="s">
        <v>29</v>
      </c>
      <c r="K349" s="2" t="s">
        <v>75</v>
      </c>
      <c r="L349" s="3" t="s">
        <v>866</v>
      </c>
    </row>
    <row r="350" spans="1:12" ht="14.25" customHeight="1" x14ac:dyDescent="0.2">
      <c r="A350" s="2" t="s">
        <v>859</v>
      </c>
      <c r="B350" s="2" t="s">
        <v>865</v>
      </c>
      <c r="C350" s="2"/>
      <c r="D350" s="2"/>
      <c r="E350" s="2"/>
      <c r="F350" s="2" t="s">
        <v>15</v>
      </c>
      <c r="G350" s="2" t="s">
        <v>142</v>
      </c>
      <c r="H350" s="2" t="s">
        <v>867</v>
      </c>
      <c r="I350" s="2" t="s">
        <v>41</v>
      </c>
      <c r="J350" s="2" t="s">
        <v>299</v>
      </c>
      <c r="K350" s="2" t="s">
        <v>300</v>
      </c>
      <c r="L350" s="3" t="s">
        <v>868</v>
      </c>
    </row>
    <row r="351" spans="1:12" ht="14.25" customHeight="1" x14ac:dyDescent="0.2">
      <c r="A351" s="2" t="s">
        <v>859</v>
      </c>
      <c r="B351" s="2" t="s">
        <v>865</v>
      </c>
      <c r="C351" s="2"/>
      <c r="D351" s="2"/>
      <c r="E351" s="2"/>
      <c r="F351" s="2" t="s">
        <v>31</v>
      </c>
      <c r="G351" s="2" t="s">
        <v>869</v>
      </c>
      <c r="H351" s="2" t="s">
        <v>870</v>
      </c>
      <c r="I351" s="2" t="s">
        <v>29</v>
      </c>
      <c r="J351" s="2" t="s">
        <v>29</v>
      </c>
      <c r="K351" s="2" t="s">
        <v>531</v>
      </c>
      <c r="L351" s="3" t="s">
        <v>871</v>
      </c>
    </row>
    <row r="352" spans="1:12" ht="14.25" customHeight="1" x14ac:dyDescent="0.2">
      <c r="A352" s="2" t="s">
        <v>859</v>
      </c>
      <c r="B352" s="2" t="s">
        <v>865</v>
      </c>
      <c r="C352" s="2"/>
      <c r="D352" s="2"/>
      <c r="E352" s="2"/>
      <c r="F352" s="2" t="s">
        <v>38</v>
      </c>
      <c r="G352" s="2" t="s">
        <v>39</v>
      </c>
      <c r="H352" s="2" t="s">
        <v>40</v>
      </c>
      <c r="I352" s="2" t="s">
        <v>41</v>
      </c>
      <c r="J352" s="2" t="s">
        <v>42</v>
      </c>
      <c r="K352" s="2" t="s">
        <v>43</v>
      </c>
      <c r="L352" s="3" t="s">
        <v>872</v>
      </c>
    </row>
    <row r="353" spans="1:12" ht="14.25" customHeight="1" x14ac:dyDescent="0.2">
      <c r="A353" s="2" t="s">
        <v>859</v>
      </c>
      <c r="B353" s="2" t="s">
        <v>873</v>
      </c>
      <c r="C353" s="2"/>
      <c r="D353" s="2"/>
      <c r="E353" s="2"/>
      <c r="F353" s="2" t="s">
        <v>15</v>
      </c>
      <c r="G353" s="2" t="s">
        <v>65</v>
      </c>
      <c r="H353" s="2" t="s">
        <v>874</v>
      </c>
      <c r="I353" s="2" t="s">
        <v>41</v>
      </c>
      <c r="J353" s="2" t="s">
        <v>410</v>
      </c>
      <c r="K353" s="2" t="s">
        <v>875</v>
      </c>
      <c r="L353" s="3" t="s">
        <v>876</v>
      </c>
    </row>
    <row r="354" spans="1:12" ht="14.25" customHeight="1" x14ac:dyDescent="0.2">
      <c r="A354" s="2" t="s">
        <v>859</v>
      </c>
      <c r="B354" s="2" t="s">
        <v>873</v>
      </c>
      <c r="C354" s="2"/>
      <c r="D354" s="2"/>
      <c r="E354" s="2"/>
      <c r="F354" s="2" t="s">
        <v>38</v>
      </c>
      <c r="G354" s="2" t="s">
        <v>39</v>
      </c>
      <c r="H354" s="2" t="s">
        <v>40</v>
      </c>
      <c r="I354" s="2" t="s">
        <v>41</v>
      </c>
      <c r="J354" s="2" t="s">
        <v>42</v>
      </c>
      <c r="K354" s="2" t="s">
        <v>43</v>
      </c>
      <c r="L354" s="3" t="s">
        <v>832</v>
      </c>
    </row>
    <row r="355" spans="1:12" ht="14.25" customHeight="1" x14ac:dyDescent="0.2">
      <c r="A355" s="2" t="s">
        <v>859</v>
      </c>
      <c r="B355" s="2" t="s">
        <v>877</v>
      </c>
      <c r="C355" s="2"/>
      <c r="D355" s="2"/>
      <c r="E355" s="2"/>
      <c r="F355" s="2" t="s">
        <v>38</v>
      </c>
      <c r="G355" s="2" t="s">
        <v>39</v>
      </c>
      <c r="H355" s="2" t="s">
        <v>40</v>
      </c>
      <c r="I355" s="2" t="s">
        <v>41</v>
      </c>
      <c r="J355" s="2" t="s">
        <v>42</v>
      </c>
      <c r="K355" s="2" t="s">
        <v>43</v>
      </c>
      <c r="L355" s="3" t="s">
        <v>878</v>
      </c>
    </row>
    <row r="356" spans="1:12" ht="25.75" customHeight="1" x14ac:dyDescent="0.2">
      <c r="A356" s="2" t="s">
        <v>879</v>
      </c>
      <c r="B356" s="2" t="s">
        <v>880</v>
      </c>
      <c r="C356" s="2"/>
      <c r="D356" s="2"/>
      <c r="E356" s="2"/>
      <c r="F356" s="2" t="s">
        <v>15</v>
      </c>
      <c r="G356" s="2" t="s">
        <v>94</v>
      </c>
      <c r="H356" s="2" t="s">
        <v>881</v>
      </c>
      <c r="I356" s="2" t="s">
        <v>18</v>
      </c>
      <c r="J356" s="2" t="s">
        <v>19</v>
      </c>
      <c r="K356" s="2" t="s">
        <v>34</v>
      </c>
      <c r="L356" s="3" t="s">
        <v>882</v>
      </c>
    </row>
    <row r="357" spans="1:12" ht="14.25" customHeight="1" x14ac:dyDescent="0.2">
      <c r="A357" s="2" t="s">
        <v>879</v>
      </c>
      <c r="B357" s="2" t="s">
        <v>880</v>
      </c>
      <c r="C357" s="2"/>
      <c r="D357" s="2"/>
      <c r="E357" s="2"/>
      <c r="F357" s="2" t="s">
        <v>31</v>
      </c>
      <c r="G357" s="2" t="s">
        <v>146</v>
      </c>
      <c r="H357" s="2" t="s">
        <v>147</v>
      </c>
      <c r="I357" s="2" t="s">
        <v>29</v>
      </c>
      <c r="J357" s="2" t="s">
        <v>29</v>
      </c>
      <c r="K357" s="2" t="s">
        <v>429</v>
      </c>
      <c r="L357" s="3" t="s">
        <v>883</v>
      </c>
    </row>
    <row r="358" spans="1:12" ht="14.25" customHeight="1" x14ac:dyDescent="0.2">
      <c r="A358" s="2" t="s">
        <v>879</v>
      </c>
      <c r="B358" s="2" t="s">
        <v>880</v>
      </c>
      <c r="C358" s="2"/>
      <c r="D358" s="2"/>
      <c r="E358" s="2"/>
      <c r="F358" s="2" t="s">
        <v>38</v>
      </c>
      <c r="G358" s="2" t="s">
        <v>39</v>
      </c>
      <c r="H358" s="2" t="s">
        <v>40</v>
      </c>
      <c r="I358" s="2" t="s">
        <v>41</v>
      </c>
      <c r="J358" s="2" t="s">
        <v>42</v>
      </c>
      <c r="K358" s="2" t="s">
        <v>43</v>
      </c>
      <c r="L358" s="3" t="s">
        <v>884</v>
      </c>
    </row>
    <row r="359" spans="1:12" ht="25.75" customHeight="1" x14ac:dyDescent="0.2">
      <c r="A359" s="2" t="s">
        <v>879</v>
      </c>
      <c r="B359" s="2" t="s">
        <v>885</v>
      </c>
      <c r="C359" s="2"/>
      <c r="D359" s="2"/>
      <c r="E359" s="2"/>
      <c r="F359" s="2" t="s">
        <v>15</v>
      </c>
      <c r="G359" s="2" t="s">
        <v>65</v>
      </c>
      <c r="H359" s="2" t="s">
        <v>886</v>
      </c>
      <c r="I359" s="2" t="s">
        <v>29</v>
      </c>
      <c r="J359" s="2" t="s">
        <v>29</v>
      </c>
      <c r="K359" s="2" t="s">
        <v>887</v>
      </c>
      <c r="L359" s="3" t="s">
        <v>384</v>
      </c>
    </row>
    <row r="360" spans="1:12" ht="14.25" customHeight="1" x14ac:dyDescent="0.2">
      <c r="A360" s="2" t="s">
        <v>879</v>
      </c>
      <c r="B360" s="2" t="s">
        <v>885</v>
      </c>
      <c r="C360" s="2"/>
      <c r="D360" s="2"/>
      <c r="E360" s="2"/>
      <c r="F360" s="2" t="s">
        <v>31</v>
      </c>
      <c r="G360" s="2" t="s">
        <v>146</v>
      </c>
      <c r="H360" s="2" t="s">
        <v>147</v>
      </c>
      <c r="I360" s="2" t="s">
        <v>29</v>
      </c>
      <c r="J360" s="2" t="s">
        <v>29</v>
      </c>
      <c r="K360" s="2" t="s">
        <v>75</v>
      </c>
      <c r="L360" s="3" t="s">
        <v>888</v>
      </c>
    </row>
    <row r="361" spans="1:12" ht="14.25" customHeight="1" x14ac:dyDescent="0.2">
      <c r="A361" s="2" t="s">
        <v>879</v>
      </c>
      <c r="B361" s="2" t="s">
        <v>885</v>
      </c>
      <c r="C361" s="2"/>
      <c r="D361" s="2"/>
      <c r="E361" s="2"/>
      <c r="F361" s="2" t="s">
        <v>38</v>
      </c>
      <c r="G361" s="2" t="s">
        <v>39</v>
      </c>
      <c r="H361" s="2" t="s">
        <v>40</v>
      </c>
      <c r="I361" s="2" t="s">
        <v>41</v>
      </c>
      <c r="J361" s="2" t="s">
        <v>42</v>
      </c>
      <c r="K361" s="2" t="s">
        <v>43</v>
      </c>
      <c r="L361" s="3" t="s">
        <v>889</v>
      </c>
    </row>
    <row r="362" spans="1:12" ht="14.25" customHeight="1" x14ac:dyDescent="0.2">
      <c r="A362" s="2" t="s">
        <v>879</v>
      </c>
      <c r="B362" s="2" t="s">
        <v>890</v>
      </c>
      <c r="C362" s="2"/>
      <c r="D362" s="2"/>
      <c r="E362" s="2"/>
      <c r="F362" s="2" t="s">
        <v>38</v>
      </c>
      <c r="G362" s="2" t="s">
        <v>471</v>
      </c>
      <c r="H362" s="2" t="s">
        <v>891</v>
      </c>
      <c r="I362" s="2" t="s">
        <v>29</v>
      </c>
      <c r="J362" s="2" t="s">
        <v>29</v>
      </c>
      <c r="K362" s="2" t="s">
        <v>75</v>
      </c>
      <c r="L362" s="3" t="s">
        <v>892</v>
      </c>
    </row>
    <row r="363" spans="1:12" ht="14.25" customHeight="1" x14ac:dyDescent="0.2">
      <c r="A363" s="2" t="s">
        <v>879</v>
      </c>
      <c r="B363" s="2" t="s">
        <v>890</v>
      </c>
      <c r="C363" s="2"/>
      <c r="D363" s="2"/>
      <c r="E363" s="2"/>
      <c r="F363" s="2" t="s">
        <v>31</v>
      </c>
      <c r="G363" s="2" t="s">
        <v>146</v>
      </c>
      <c r="H363" s="2" t="s">
        <v>147</v>
      </c>
      <c r="I363" s="2" t="s">
        <v>29</v>
      </c>
      <c r="J363" s="2" t="s">
        <v>29</v>
      </c>
      <c r="K363" s="2" t="s">
        <v>429</v>
      </c>
      <c r="L363" s="3" t="s">
        <v>893</v>
      </c>
    </row>
    <row r="364" spans="1:12" ht="14.25" customHeight="1" x14ac:dyDescent="0.2">
      <c r="A364" s="2" t="s">
        <v>879</v>
      </c>
      <c r="B364" s="2" t="s">
        <v>890</v>
      </c>
      <c r="C364" s="2"/>
      <c r="D364" s="2"/>
      <c r="E364" s="2"/>
      <c r="F364" s="2" t="s">
        <v>38</v>
      </c>
      <c r="G364" s="2" t="s">
        <v>39</v>
      </c>
      <c r="H364" s="2" t="s">
        <v>40</v>
      </c>
      <c r="I364" s="2" t="s">
        <v>41</v>
      </c>
      <c r="J364" s="2" t="s">
        <v>42</v>
      </c>
      <c r="K364" s="2" t="s">
        <v>43</v>
      </c>
      <c r="L364" s="3" t="s">
        <v>894</v>
      </c>
    </row>
    <row r="365" spans="1:12" ht="14.25" customHeight="1" x14ac:dyDescent="0.2">
      <c r="A365" s="2" t="s">
        <v>879</v>
      </c>
      <c r="B365" s="2" t="s">
        <v>895</v>
      </c>
      <c r="C365" s="2"/>
      <c r="D365" s="2"/>
      <c r="E365" s="2"/>
      <c r="F365" s="2" t="s">
        <v>38</v>
      </c>
      <c r="G365" s="2" t="s">
        <v>39</v>
      </c>
      <c r="H365" s="2" t="s">
        <v>40</v>
      </c>
      <c r="I365" s="2" t="s">
        <v>41</v>
      </c>
      <c r="J365" s="2" t="s">
        <v>42</v>
      </c>
      <c r="K365" s="2" t="s">
        <v>43</v>
      </c>
      <c r="L365" s="3" t="s">
        <v>896</v>
      </c>
    </row>
    <row r="366" spans="1:12" ht="14.25" customHeight="1" x14ac:dyDescent="0.2">
      <c r="A366" s="2" t="s">
        <v>879</v>
      </c>
      <c r="B366" s="2" t="s">
        <v>897</v>
      </c>
      <c r="C366" s="2"/>
      <c r="D366" s="2"/>
      <c r="E366" s="2"/>
      <c r="F366" s="2" t="s">
        <v>38</v>
      </c>
      <c r="G366" s="2" t="s">
        <v>39</v>
      </c>
      <c r="H366" s="2" t="s">
        <v>40</v>
      </c>
      <c r="I366" s="2" t="s">
        <v>41</v>
      </c>
      <c r="J366" s="2" t="s">
        <v>42</v>
      </c>
      <c r="K366" s="2" t="s">
        <v>43</v>
      </c>
      <c r="L366" s="3" t="s">
        <v>116</v>
      </c>
    </row>
    <row r="367" spans="1:12" ht="14.25" customHeight="1" x14ac:dyDescent="0.2">
      <c r="A367" s="2" t="s">
        <v>879</v>
      </c>
      <c r="B367" s="2" t="s">
        <v>898</v>
      </c>
      <c r="C367" s="2"/>
      <c r="D367" s="2"/>
      <c r="E367" s="2"/>
      <c r="F367" s="2" t="s">
        <v>38</v>
      </c>
      <c r="G367" s="2" t="s">
        <v>39</v>
      </c>
      <c r="H367" s="2" t="s">
        <v>40</v>
      </c>
      <c r="I367" s="2" t="s">
        <v>41</v>
      </c>
      <c r="J367" s="2" t="s">
        <v>42</v>
      </c>
      <c r="K367" s="2" t="s">
        <v>43</v>
      </c>
      <c r="L367" s="3" t="s">
        <v>899</v>
      </c>
    </row>
    <row r="368" spans="1:12" ht="25.75" customHeight="1" x14ac:dyDescent="0.2">
      <c r="A368" s="2" t="s">
        <v>879</v>
      </c>
      <c r="B368" s="2" t="s">
        <v>900</v>
      </c>
      <c r="C368" s="2"/>
      <c r="D368" s="2"/>
      <c r="E368" s="2"/>
      <c r="F368" s="2" t="s">
        <v>15</v>
      </c>
      <c r="G368" s="2" t="s">
        <v>607</v>
      </c>
      <c r="H368" s="2" t="s">
        <v>901</v>
      </c>
      <c r="I368" s="2" t="s">
        <v>18</v>
      </c>
      <c r="J368" s="2" t="s">
        <v>23</v>
      </c>
      <c r="K368" s="2" t="s">
        <v>26</v>
      </c>
      <c r="L368" s="3" t="s">
        <v>902</v>
      </c>
    </row>
    <row r="369" spans="1:12" ht="14.25" customHeight="1" x14ac:dyDescent="0.2">
      <c r="A369" s="2" t="s">
        <v>879</v>
      </c>
      <c r="B369" s="2" t="s">
        <v>900</v>
      </c>
      <c r="C369" s="2"/>
      <c r="D369" s="2"/>
      <c r="E369" s="2"/>
      <c r="F369" s="2" t="s">
        <v>31</v>
      </c>
      <c r="G369" s="2" t="s">
        <v>903</v>
      </c>
      <c r="H369" s="2" t="s">
        <v>904</v>
      </c>
      <c r="I369" s="2" t="s">
        <v>29</v>
      </c>
      <c r="J369" s="2" t="s">
        <v>29</v>
      </c>
      <c r="K369" s="2" t="s">
        <v>75</v>
      </c>
      <c r="L369" s="3" t="s">
        <v>905</v>
      </c>
    </row>
    <row r="370" spans="1:12" ht="14.25" customHeight="1" x14ac:dyDescent="0.2">
      <c r="A370" s="2" t="s">
        <v>879</v>
      </c>
      <c r="B370" s="2" t="s">
        <v>900</v>
      </c>
      <c r="C370" s="2"/>
      <c r="D370" s="2"/>
      <c r="E370" s="2"/>
      <c r="F370" s="2" t="s">
        <v>38</v>
      </c>
      <c r="G370" s="2" t="s">
        <v>39</v>
      </c>
      <c r="H370" s="2" t="s">
        <v>40</v>
      </c>
      <c r="I370" s="2" t="s">
        <v>41</v>
      </c>
      <c r="J370" s="2" t="s">
        <v>42</v>
      </c>
      <c r="K370" s="2" t="s">
        <v>43</v>
      </c>
      <c r="L370" s="3" t="s">
        <v>906</v>
      </c>
    </row>
    <row r="371" spans="1:12" ht="14.25" customHeight="1" x14ac:dyDescent="0.2">
      <c r="A371" s="2" t="s">
        <v>879</v>
      </c>
      <c r="B371" s="2" t="s">
        <v>907</v>
      </c>
      <c r="C371" s="2"/>
      <c r="D371" s="2"/>
      <c r="E371" s="2"/>
      <c r="F371" s="2" t="s">
        <v>72</v>
      </c>
      <c r="G371" s="2" t="s">
        <v>73</v>
      </c>
      <c r="H371" s="2" t="s">
        <v>908</v>
      </c>
      <c r="I371" s="2" t="s">
        <v>112</v>
      </c>
      <c r="J371" s="2" t="s">
        <v>200</v>
      </c>
      <c r="K371" s="2" t="s">
        <v>909</v>
      </c>
      <c r="L371" s="3" t="s">
        <v>21</v>
      </c>
    </row>
    <row r="372" spans="1:12" ht="14.25" customHeight="1" x14ac:dyDescent="0.2">
      <c r="A372" s="2" t="s">
        <v>879</v>
      </c>
      <c r="B372" s="2" t="s">
        <v>907</v>
      </c>
      <c r="C372" s="2"/>
      <c r="D372" s="2"/>
      <c r="E372" s="2"/>
      <c r="F372" s="2" t="s">
        <v>38</v>
      </c>
      <c r="G372" s="2" t="s">
        <v>39</v>
      </c>
      <c r="H372" s="2" t="s">
        <v>40</v>
      </c>
      <c r="I372" s="2" t="s">
        <v>41</v>
      </c>
      <c r="J372" s="2" t="s">
        <v>42</v>
      </c>
      <c r="K372" s="2" t="s">
        <v>43</v>
      </c>
      <c r="L372" s="3" t="s">
        <v>910</v>
      </c>
    </row>
    <row r="373" spans="1:12" ht="25.75" customHeight="1" x14ac:dyDescent="0.2">
      <c r="A373" s="2" t="s">
        <v>879</v>
      </c>
      <c r="B373" s="2" t="s">
        <v>911</v>
      </c>
      <c r="C373" s="2" t="s">
        <v>912</v>
      </c>
      <c r="D373" s="2"/>
      <c r="E373" s="2"/>
      <c r="F373" s="2" t="s">
        <v>38</v>
      </c>
      <c r="G373" s="2" t="s">
        <v>207</v>
      </c>
      <c r="H373" s="2" t="s">
        <v>208</v>
      </c>
      <c r="I373" s="2" t="s">
        <v>29</v>
      </c>
      <c r="J373" s="2" t="s">
        <v>29</v>
      </c>
      <c r="K373" s="2" t="s">
        <v>75</v>
      </c>
      <c r="L373" s="3" t="s">
        <v>913</v>
      </c>
    </row>
    <row r="374" spans="1:12" ht="14.25" customHeight="1" x14ac:dyDescent="0.2">
      <c r="A374" s="2" t="s">
        <v>879</v>
      </c>
      <c r="B374" s="2" t="s">
        <v>911</v>
      </c>
      <c r="C374" s="2" t="s">
        <v>912</v>
      </c>
      <c r="D374" s="2"/>
      <c r="E374" s="2"/>
      <c r="F374" s="2" t="s">
        <v>15</v>
      </c>
      <c r="G374" s="2" t="s">
        <v>142</v>
      </c>
      <c r="H374" s="2" t="s">
        <v>914</v>
      </c>
      <c r="I374" s="2" t="s">
        <v>18</v>
      </c>
      <c r="J374" s="2" t="s">
        <v>19</v>
      </c>
      <c r="K374" s="2" t="s">
        <v>520</v>
      </c>
      <c r="L374" s="3" t="s">
        <v>275</v>
      </c>
    </row>
    <row r="375" spans="1:12" ht="25.75" customHeight="1" x14ac:dyDescent="0.2">
      <c r="A375" s="2" t="s">
        <v>879</v>
      </c>
      <c r="B375" s="2" t="s">
        <v>911</v>
      </c>
      <c r="C375" s="2" t="s">
        <v>912</v>
      </c>
      <c r="D375" s="2"/>
      <c r="E375" s="2"/>
      <c r="F375" s="2" t="s">
        <v>31</v>
      </c>
      <c r="G375" s="2" t="s">
        <v>529</v>
      </c>
      <c r="H375" s="2" t="s">
        <v>915</v>
      </c>
      <c r="I375" s="2" t="s">
        <v>18</v>
      </c>
      <c r="J375" s="2" t="s">
        <v>19</v>
      </c>
      <c r="K375" s="2" t="s">
        <v>34</v>
      </c>
      <c r="L375" s="3" t="s">
        <v>916</v>
      </c>
    </row>
    <row r="376" spans="1:12" ht="14.25" customHeight="1" x14ac:dyDescent="0.2">
      <c r="A376" s="2" t="s">
        <v>879</v>
      </c>
      <c r="B376" s="2" t="s">
        <v>911</v>
      </c>
      <c r="C376" s="2" t="s">
        <v>912</v>
      </c>
      <c r="D376" s="2"/>
      <c r="E376" s="2"/>
      <c r="F376" s="2" t="s">
        <v>38</v>
      </c>
      <c r="G376" s="2" t="s">
        <v>39</v>
      </c>
      <c r="H376" s="2" t="s">
        <v>40</v>
      </c>
      <c r="I376" s="2" t="s">
        <v>41</v>
      </c>
      <c r="J376" s="2" t="s">
        <v>42</v>
      </c>
      <c r="K376" s="2" t="s">
        <v>43</v>
      </c>
      <c r="L376" s="3" t="s">
        <v>917</v>
      </c>
    </row>
    <row r="377" spans="1:12" ht="14.25" customHeight="1" x14ac:dyDescent="0.2">
      <c r="A377" s="2" t="s">
        <v>879</v>
      </c>
      <c r="B377" s="2" t="s">
        <v>918</v>
      </c>
      <c r="C377" s="2"/>
      <c r="D377" s="2"/>
      <c r="E377" s="2"/>
      <c r="F377" s="2" t="s">
        <v>38</v>
      </c>
      <c r="G377" s="2" t="s">
        <v>471</v>
      </c>
      <c r="H377" s="2" t="s">
        <v>891</v>
      </c>
      <c r="I377" s="2" t="s">
        <v>29</v>
      </c>
      <c r="J377" s="2" t="s">
        <v>29</v>
      </c>
      <c r="K377" s="2" t="s">
        <v>75</v>
      </c>
      <c r="L377" s="3" t="s">
        <v>919</v>
      </c>
    </row>
    <row r="378" spans="1:12" ht="14.25" customHeight="1" x14ac:dyDescent="0.2">
      <c r="A378" s="2" t="s">
        <v>879</v>
      </c>
      <c r="B378" s="2" t="s">
        <v>918</v>
      </c>
      <c r="C378" s="2"/>
      <c r="D378" s="2"/>
      <c r="E378" s="2"/>
      <c r="F378" s="2" t="s">
        <v>38</v>
      </c>
      <c r="G378" s="2" t="s">
        <v>39</v>
      </c>
      <c r="H378" s="2" t="s">
        <v>40</v>
      </c>
      <c r="I378" s="2" t="s">
        <v>41</v>
      </c>
      <c r="J378" s="2" t="s">
        <v>42</v>
      </c>
      <c r="K378" s="2" t="s">
        <v>43</v>
      </c>
      <c r="L378" s="3" t="s">
        <v>920</v>
      </c>
    </row>
    <row r="379" spans="1:12" ht="14.25" customHeight="1" x14ac:dyDescent="0.2">
      <c r="A379" s="2" t="s">
        <v>879</v>
      </c>
      <c r="B379" s="2" t="s">
        <v>921</v>
      </c>
      <c r="C379" s="2" t="s">
        <v>922</v>
      </c>
      <c r="D379" s="2"/>
      <c r="E379" s="2"/>
      <c r="F379" s="2" t="s">
        <v>38</v>
      </c>
      <c r="G379" s="2" t="s">
        <v>39</v>
      </c>
      <c r="H379" s="2" t="s">
        <v>40</v>
      </c>
      <c r="I379" s="2" t="s">
        <v>41</v>
      </c>
      <c r="J379" s="2" t="s">
        <v>42</v>
      </c>
      <c r="K379" s="2" t="s">
        <v>43</v>
      </c>
      <c r="L379" s="3" t="s">
        <v>923</v>
      </c>
    </row>
    <row r="380" spans="1:12" ht="14.25" customHeight="1" x14ac:dyDescent="0.2">
      <c r="A380" s="2" t="s">
        <v>924</v>
      </c>
      <c r="B380" s="2" t="s">
        <v>925</v>
      </c>
      <c r="C380" s="2"/>
      <c r="D380" s="2"/>
      <c r="E380" s="2"/>
      <c r="F380" s="2" t="s">
        <v>38</v>
      </c>
      <c r="G380" s="2" t="s">
        <v>39</v>
      </c>
      <c r="H380" s="2" t="s">
        <v>40</v>
      </c>
      <c r="I380" s="2" t="s">
        <v>41</v>
      </c>
      <c r="J380" s="2" t="s">
        <v>42</v>
      </c>
      <c r="K380" s="2" t="s">
        <v>43</v>
      </c>
      <c r="L380" s="3" t="s">
        <v>926</v>
      </c>
    </row>
    <row r="381" spans="1:12" ht="14.25" customHeight="1" x14ac:dyDescent="0.2">
      <c r="A381" s="2" t="s">
        <v>924</v>
      </c>
      <c r="B381" s="2" t="s">
        <v>927</v>
      </c>
      <c r="C381" s="2"/>
      <c r="D381" s="2"/>
      <c r="E381" s="2"/>
      <c r="F381" s="2" t="s">
        <v>15</v>
      </c>
      <c r="G381" s="2" t="s">
        <v>27</v>
      </c>
      <c r="H381" s="2" t="s">
        <v>928</v>
      </c>
      <c r="I381" s="2" t="s">
        <v>18</v>
      </c>
      <c r="J381" s="2" t="s">
        <v>105</v>
      </c>
      <c r="K381" s="2" t="s">
        <v>929</v>
      </c>
      <c r="L381" s="3" t="s">
        <v>930</v>
      </c>
    </row>
    <row r="382" spans="1:12" ht="25.75" customHeight="1" x14ac:dyDescent="0.2">
      <c r="A382" s="2" t="s">
        <v>924</v>
      </c>
      <c r="B382" s="2" t="s">
        <v>927</v>
      </c>
      <c r="C382" s="2"/>
      <c r="D382" s="2"/>
      <c r="E382" s="2"/>
      <c r="F382" s="2" t="s">
        <v>15</v>
      </c>
      <c r="G382" s="2" t="s">
        <v>35</v>
      </c>
      <c r="H382" s="2" t="s">
        <v>931</v>
      </c>
      <c r="I382" s="2" t="s">
        <v>18</v>
      </c>
      <c r="J382" s="2" t="s">
        <v>105</v>
      </c>
      <c r="K382" s="2" t="s">
        <v>663</v>
      </c>
      <c r="L382" s="3" t="s">
        <v>932</v>
      </c>
    </row>
    <row r="383" spans="1:12" ht="25.75" customHeight="1" x14ac:dyDescent="0.2">
      <c r="A383" s="2" t="s">
        <v>924</v>
      </c>
      <c r="B383" s="2" t="s">
        <v>927</v>
      </c>
      <c r="C383" s="2"/>
      <c r="D383" s="2"/>
      <c r="E383" s="2"/>
      <c r="F383" s="2" t="s">
        <v>15</v>
      </c>
      <c r="G383" s="2" t="s">
        <v>607</v>
      </c>
      <c r="H383" s="2" t="s">
        <v>933</v>
      </c>
      <c r="I383" s="2" t="s">
        <v>18</v>
      </c>
      <c r="J383" s="2" t="s">
        <v>23</v>
      </c>
      <c r="K383" s="2" t="s">
        <v>26</v>
      </c>
      <c r="L383" s="3" t="s">
        <v>934</v>
      </c>
    </row>
    <row r="384" spans="1:12" ht="14.25" customHeight="1" x14ac:dyDescent="0.2">
      <c r="A384" s="2" t="s">
        <v>924</v>
      </c>
      <c r="B384" s="2" t="s">
        <v>927</v>
      </c>
      <c r="C384" s="2"/>
      <c r="D384" s="2"/>
      <c r="E384" s="2"/>
      <c r="F384" s="2" t="s">
        <v>15</v>
      </c>
      <c r="G384" s="2" t="s">
        <v>230</v>
      </c>
      <c r="H384" s="2" t="s">
        <v>266</v>
      </c>
      <c r="I384" s="2" t="s">
        <v>112</v>
      </c>
      <c r="J384" s="2" t="s">
        <v>935</v>
      </c>
      <c r="K384" s="2" t="s">
        <v>936</v>
      </c>
      <c r="L384" s="3" t="s">
        <v>937</v>
      </c>
    </row>
    <row r="385" spans="1:12" ht="14.25" customHeight="1" x14ac:dyDescent="0.2">
      <c r="A385" s="2" t="s">
        <v>924</v>
      </c>
      <c r="B385" s="2" t="s">
        <v>927</v>
      </c>
      <c r="C385" s="2"/>
      <c r="D385" s="2"/>
      <c r="E385" s="2"/>
      <c r="F385" s="2" t="s">
        <v>38</v>
      </c>
      <c r="G385" s="2" t="s">
        <v>39</v>
      </c>
      <c r="H385" s="2" t="s">
        <v>40</v>
      </c>
      <c r="I385" s="2" t="s">
        <v>41</v>
      </c>
      <c r="J385" s="2" t="s">
        <v>42</v>
      </c>
      <c r="K385" s="2" t="s">
        <v>43</v>
      </c>
      <c r="L385" s="3" t="s">
        <v>938</v>
      </c>
    </row>
    <row r="386" spans="1:12" ht="14.25" customHeight="1" x14ac:dyDescent="0.2">
      <c r="A386" s="2" t="s">
        <v>924</v>
      </c>
      <c r="B386" s="2" t="s">
        <v>939</v>
      </c>
      <c r="C386" s="2"/>
      <c r="D386" s="2"/>
      <c r="E386" s="2"/>
      <c r="F386" s="2" t="s">
        <v>31</v>
      </c>
      <c r="G386" s="2" t="s">
        <v>940</v>
      </c>
      <c r="H386" s="2" t="s">
        <v>941</v>
      </c>
      <c r="I386" s="2" t="s">
        <v>18</v>
      </c>
      <c r="J386" s="2" t="s">
        <v>19</v>
      </c>
      <c r="K386" s="2" t="s">
        <v>34</v>
      </c>
      <c r="L386" s="3" t="s">
        <v>942</v>
      </c>
    </row>
    <row r="387" spans="1:12" ht="14.25" customHeight="1" x14ac:dyDescent="0.2">
      <c r="A387" s="2" t="s">
        <v>924</v>
      </c>
      <c r="B387" s="2" t="s">
        <v>939</v>
      </c>
      <c r="C387" s="2"/>
      <c r="D387" s="2"/>
      <c r="E387" s="2"/>
      <c r="F387" s="2" t="s">
        <v>15</v>
      </c>
      <c r="G387" s="2" t="s">
        <v>65</v>
      </c>
      <c r="H387" s="2" t="s">
        <v>943</v>
      </c>
      <c r="I387" s="2" t="s">
        <v>29</v>
      </c>
      <c r="J387" s="2" t="s">
        <v>29</v>
      </c>
      <c r="K387" s="2" t="s">
        <v>232</v>
      </c>
      <c r="L387" s="3" t="s">
        <v>944</v>
      </c>
    </row>
    <row r="388" spans="1:12" ht="25.75" customHeight="1" x14ac:dyDescent="0.2">
      <c r="A388" s="2" t="s">
        <v>924</v>
      </c>
      <c r="B388" s="2" t="s">
        <v>939</v>
      </c>
      <c r="C388" s="2"/>
      <c r="D388" s="2"/>
      <c r="E388" s="2"/>
      <c r="F388" s="2" t="s">
        <v>38</v>
      </c>
      <c r="G388" s="2" t="s">
        <v>207</v>
      </c>
      <c r="H388" s="2" t="s">
        <v>208</v>
      </c>
      <c r="I388" s="2" t="s">
        <v>29</v>
      </c>
      <c r="J388" s="2" t="s">
        <v>29</v>
      </c>
      <c r="K388" s="2" t="s">
        <v>429</v>
      </c>
      <c r="L388" s="3" t="s">
        <v>945</v>
      </c>
    </row>
    <row r="389" spans="1:12" ht="14.25" customHeight="1" x14ac:dyDescent="0.2">
      <c r="A389" s="2" t="s">
        <v>924</v>
      </c>
      <c r="B389" s="2" t="s">
        <v>939</v>
      </c>
      <c r="C389" s="2"/>
      <c r="D389" s="2"/>
      <c r="E389" s="2"/>
      <c r="F389" s="2" t="s">
        <v>38</v>
      </c>
      <c r="G389" s="2" t="s">
        <v>39</v>
      </c>
      <c r="H389" s="2" t="s">
        <v>40</v>
      </c>
      <c r="I389" s="2" t="s">
        <v>41</v>
      </c>
      <c r="J389" s="2" t="s">
        <v>42</v>
      </c>
      <c r="K389" s="2" t="s">
        <v>43</v>
      </c>
      <c r="L389" s="3" t="s">
        <v>946</v>
      </c>
    </row>
    <row r="390" spans="1:12" ht="25.75" customHeight="1" x14ac:dyDescent="0.2">
      <c r="A390" s="2" t="s">
        <v>947</v>
      </c>
      <c r="B390" s="2" t="s">
        <v>948</v>
      </c>
      <c r="C390" s="2"/>
      <c r="D390" s="2"/>
      <c r="E390" s="2"/>
      <c r="F390" s="2" t="s">
        <v>15</v>
      </c>
      <c r="G390" s="2" t="s">
        <v>27</v>
      </c>
      <c r="H390" s="2" t="s">
        <v>949</v>
      </c>
      <c r="I390" s="2" t="s">
        <v>18</v>
      </c>
      <c r="J390" s="2" t="s">
        <v>19</v>
      </c>
      <c r="K390" s="2" t="s">
        <v>20</v>
      </c>
      <c r="L390" s="3" t="s">
        <v>950</v>
      </c>
    </row>
    <row r="391" spans="1:12" ht="25.75" customHeight="1" x14ac:dyDescent="0.2">
      <c r="A391" s="2" t="s">
        <v>947</v>
      </c>
      <c r="B391" s="2" t="s">
        <v>948</v>
      </c>
      <c r="C391" s="2"/>
      <c r="D391" s="2"/>
      <c r="E391" s="2"/>
      <c r="F391" s="2" t="s">
        <v>15</v>
      </c>
      <c r="G391" s="2" t="s">
        <v>65</v>
      </c>
      <c r="H391" s="2" t="s">
        <v>951</v>
      </c>
      <c r="I391" s="2" t="s">
        <v>18</v>
      </c>
      <c r="J391" s="2" t="s">
        <v>19</v>
      </c>
      <c r="K391" s="2" t="s">
        <v>34</v>
      </c>
      <c r="L391" s="3" t="s">
        <v>952</v>
      </c>
    </row>
    <row r="392" spans="1:12" ht="14.25" customHeight="1" x14ac:dyDescent="0.2">
      <c r="A392" s="2" t="s">
        <v>947</v>
      </c>
      <c r="B392" s="2" t="s">
        <v>948</v>
      </c>
      <c r="C392" s="2"/>
      <c r="D392" s="2"/>
      <c r="E392" s="2"/>
      <c r="F392" s="2" t="s">
        <v>31</v>
      </c>
      <c r="G392" s="2" t="s">
        <v>529</v>
      </c>
      <c r="H392" s="2" t="s">
        <v>861</v>
      </c>
      <c r="I392" s="2" t="s">
        <v>112</v>
      </c>
      <c r="J392" s="2" t="s">
        <v>113</v>
      </c>
      <c r="K392" s="2" t="s">
        <v>504</v>
      </c>
      <c r="L392" s="3" t="s">
        <v>953</v>
      </c>
    </row>
    <row r="393" spans="1:12" ht="25.75" customHeight="1" x14ac:dyDescent="0.2">
      <c r="A393" s="2" t="s">
        <v>947</v>
      </c>
      <c r="B393" s="2" t="s">
        <v>948</v>
      </c>
      <c r="C393" s="2"/>
      <c r="D393" s="2"/>
      <c r="E393" s="2"/>
      <c r="F393" s="2" t="s">
        <v>15</v>
      </c>
      <c r="G393" s="2" t="s">
        <v>156</v>
      </c>
      <c r="H393" s="2" t="s">
        <v>954</v>
      </c>
      <c r="I393" s="2" t="s">
        <v>18</v>
      </c>
      <c r="J393" s="2" t="s">
        <v>23</v>
      </c>
      <c r="K393" s="2" t="s">
        <v>955</v>
      </c>
      <c r="L393" s="3" t="s">
        <v>956</v>
      </c>
    </row>
    <row r="394" spans="1:12" ht="25.75" customHeight="1" x14ac:dyDescent="0.2">
      <c r="A394" s="2" t="s">
        <v>947</v>
      </c>
      <c r="B394" s="2" t="s">
        <v>948</v>
      </c>
      <c r="C394" s="2"/>
      <c r="D394" s="2"/>
      <c r="E394" s="2"/>
      <c r="F394" s="2" t="s">
        <v>15</v>
      </c>
      <c r="G394" s="2" t="s">
        <v>65</v>
      </c>
      <c r="H394" s="2" t="s">
        <v>957</v>
      </c>
      <c r="I394" s="2" t="s">
        <v>112</v>
      </c>
      <c r="J394" s="2" t="s">
        <v>200</v>
      </c>
      <c r="K394" s="2" t="s">
        <v>415</v>
      </c>
      <c r="L394" s="3" t="s">
        <v>958</v>
      </c>
    </row>
    <row r="395" spans="1:12" ht="25.75" customHeight="1" x14ac:dyDescent="0.2">
      <c r="A395" s="2" t="s">
        <v>947</v>
      </c>
      <c r="B395" s="2" t="s">
        <v>948</v>
      </c>
      <c r="C395" s="2"/>
      <c r="D395" s="2"/>
      <c r="E395" s="2"/>
      <c r="F395" s="2" t="s">
        <v>15</v>
      </c>
      <c r="G395" s="2" t="s">
        <v>65</v>
      </c>
      <c r="H395" s="2" t="s">
        <v>959</v>
      </c>
      <c r="I395" s="2" t="s">
        <v>18</v>
      </c>
      <c r="J395" s="2" t="s">
        <v>23</v>
      </c>
      <c r="K395" s="2" t="s">
        <v>26</v>
      </c>
      <c r="L395" s="3" t="s">
        <v>960</v>
      </c>
    </row>
    <row r="396" spans="1:12" ht="25.75" customHeight="1" x14ac:dyDescent="0.2">
      <c r="A396" s="2" t="s">
        <v>961</v>
      </c>
      <c r="B396" s="2" t="s">
        <v>962</v>
      </c>
      <c r="C396" s="2"/>
      <c r="D396" s="2"/>
      <c r="E396" s="2"/>
      <c r="F396" s="2" t="s">
        <v>38</v>
      </c>
      <c r="G396" s="2" t="s">
        <v>207</v>
      </c>
      <c r="H396" s="2" t="s">
        <v>208</v>
      </c>
      <c r="I396" s="2" t="s">
        <v>29</v>
      </c>
      <c r="J396" s="2" t="s">
        <v>29</v>
      </c>
      <c r="K396" s="2" t="s">
        <v>75</v>
      </c>
      <c r="L396" s="3" t="s">
        <v>963</v>
      </c>
    </row>
    <row r="397" spans="1:12" ht="14.25" customHeight="1" x14ac:dyDescent="0.2">
      <c r="A397" s="2" t="s">
        <v>961</v>
      </c>
      <c r="B397" s="2" t="s">
        <v>962</v>
      </c>
      <c r="C397" s="2"/>
      <c r="D397" s="2"/>
      <c r="E397" s="2"/>
      <c r="F397" s="2" t="s">
        <v>38</v>
      </c>
      <c r="G397" s="2" t="s">
        <v>39</v>
      </c>
      <c r="H397" s="2" t="s">
        <v>40</v>
      </c>
      <c r="I397" s="2" t="s">
        <v>41</v>
      </c>
      <c r="J397" s="2" t="s">
        <v>42</v>
      </c>
      <c r="K397" s="2" t="s">
        <v>43</v>
      </c>
      <c r="L397" s="3" t="s">
        <v>225</v>
      </c>
    </row>
    <row r="398" spans="1:12" ht="14.25" customHeight="1" x14ac:dyDescent="0.2">
      <c r="A398" s="2" t="s">
        <v>961</v>
      </c>
      <c r="B398" s="2" t="s">
        <v>964</v>
      </c>
      <c r="C398" s="2"/>
      <c r="D398" s="2"/>
      <c r="E398" s="2"/>
      <c r="F398" s="2" t="s">
        <v>15</v>
      </c>
      <c r="G398" s="2" t="s">
        <v>35</v>
      </c>
      <c r="H398" s="2" t="s">
        <v>965</v>
      </c>
      <c r="I398" s="2" t="s">
        <v>18</v>
      </c>
      <c r="J398" s="2" t="s">
        <v>23</v>
      </c>
      <c r="K398" s="2" t="s">
        <v>966</v>
      </c>
      <c r="L398" s="3" t="s">
        <v>967</v>
      </c>
    </row>
    <row r="399" spans="1:12" ht="14.25" customHeight="1" x14ac:dyDescent="0.2">
      <c r="A399" s="2" t="s">
        <v>961</v>
      </c>
      <c r="B399" s="2" t="s">
        <v>964</v>
      </c>
      <c r="C399" s="2"/>
      <c r="D399" s="2"/>
      <c r="E399" s="2"/>
      <c r="F399" s="2" t="s">
        <v>15</v>
      </c>
      <c r="G399" s="2" t="s">
        <v>230</v>
      </c>
      <c r="H399" s="2" t="s">
        <v>266</v>
      </c>
      <c r="I399" s="2" t="s">
        <v>18</v>
      </c>
      <c r="J399" s="2" t="s">
        <v>23</v>
      </c>
      <c r="K399" s="2" t="s">
        <v>968</v>
      </c>
      <c r="L399" s="3" t="s">
        <v>969</v>
      </c>
    </row>
    <row r="400" spans="1:12" ht="14.25" customHeight="1" x14ac:dyDescent="0.2">
      <c r="A400" s="2" t="s">
        <v>961</v>
      </c>
      <c r="B400" s="2" t="s">
        <v>964</v>
      </c>
      <c r="C400" s="2"/>
      <c r="D400" s="2"/>
      <c r="E400" s="2"/>
      <c r="F400" s="2" t="s">
        <v>72</v>
      </c>
      <c r="G400" s="2" t="s">
        <v>487</v>
      </c>
      <c r="H400" s="2" t="s">
        <v>488</v>
      </c>
      <c r="I400" s="2" t="s">
        <v>29</v>
      </c>
      <c r="J400" s="2" t="s">
        <v>29</v>
      </c>
      <c r="K400" s="2" t="s">
        <v>429</v>
      </c>
      <c r="L400" s="3" t="s">
        <v>970</v>
      </c>
    </row>
    <row r="401" spans="1:12" ht="14.25" customHeight="1" x14ac:dyDescent="0.2">
      <c r="A401" s="2" t="s">
        <v>961</v>
      </c>
      <c r="B401" s="2" t="s">
        <v>964</v>
      </c>
      <c r="C401" s="2"/>
      <c r="D401" s="2"/>
      <c r="E401" s="2"/>
      <c r="F401" s="2" t="s">
        <v>38</v>
      </c>
      <c r="G401" s="2" t="s">
        <v>39</v>
      </c>
      <c r="H401" s="2" t="s">
        <v>40</v>
      </c>
      <c r="I401" s="2" t="s">
        <v>41</v>
      </c>
      <c r="J401" s="2" t="s">
        <v>42</v>
      </c>
      <c r="K401" s="2" t="s">
        <v>43</v>
      </c>
      <c r="L401" s="3" t="s">
        <v>971</v>
      </c>
    </row>
    <row r="402" spans="1:12" ht="14.25" customHeight="1" x14ac:dyDescent="0.2">
      <c r="A402" s="2" t="s">
        <v>961</v>
      </c>
      <c r="B402" s="2" t="s">
        <v>972</v>
      </c>
      <c r="C402" s="2"/>
      <c r="D402" s="2"/>
      <c r="E402" s="2"/>
      <c r="F402" s="2" t="s">
        <v>38</v>
      </c>
      <c r="G402" s="2" t="s">
        <v>39</v>
      </c>
      <c r="H402" s="2" t="s">
        <v>40</v>
      </c>
      <c r="I402" s="2" t="s">
        <v>41</v>
      </c>
      <c r="J402" s="2" t="s">
        <v>42</v>
      </c>
      <c r="K402" s="2" t="s">
        <v>43</v>
      </c>
      <c r="L402" s="3" t="s">
        <v>973</v>
      </c>
    </row>
    <row r="403" spans="1:12" ht="14.25" customHeight="1" x14ac:dyDescent="0.2">
      <c r="A403" s="2" t="s">
        <v>961</v>
      </c>
      <c r="B403" s="2" t="s">
        <v>974</v>
      </c>
      <c r="C403" s="2"/>
      <c r="D403" s="2"/>
      <c r="E403" s="2"/>
      <c r="F403" s="2" t="s">
        <v>38</v>
      </c>
      <c r="G403" s="2" t="s">
        <v>39</v>
      </c>
      <c r="H403" s="2" t="s">
        <v>40</v>
      </c>
      <c r="I403" s="2" t="s">
        <v>41</v>
      </c>
      <c r="J403" s="2" t="s">
        <v>42</v>
      </c>
      <c r="K403" s="2" t="s">
        <v>43</v>
      </c>
      <c r="L403" s="3" t="s">
        <v>975</v>
      </c>
    </row>
    <row r="404" spans="1:12" ht="14.25" customHeight="1" x14ac:dyDescent="0.2">
      <c r="A404" s="2" t="s">
        <v>976</v>
      </c>
      <c r="B404" s="2" t="s">
        <v>977</v>
      </c>
      <c r="C404" s="2"/>
      <c r="D404" s="2"/>
      <c r="E404" s="2"/>
      <c r="F404" s="2" t="s">
        <v>38</v>
      </c>
      <c r="G404" s="2" t="s">
        <v>39</v>
      </c>
      <c r="H404" s="2" t="s">
        <v>40</v>
      </c>
      <c r="I404" s="2" t="s">
        <v>41</v>
      </c>
      <c r="J404" s="2" t="s">
        <v>42</v>
      </c>
      <c r="K404" s="2" t="s">
        <v>43</v>
      </c>
      <c r="L404" s="3" t="s">
        <v>978</v>
      </c>
    </row>
    <row r="405" spans="1:12" ht="14.25" customHeight="1" x14ac:dyDescent="0.2">
      <c r="A405" s="2" t="s">
        <v>976</v>
      </c>
      <c r="B405" s="2" t="s">
        <v>979</v>
      </c>
      <c r="C405" s="2"/>
      <c r="D405" s="2"/>
      <c r="E405" s="2"/>
      <c r="F405" s="2" t="s">
        <v>31</v>
      </c>
      <c r="G405" s="2" t="s">
        <v>542</v>
      </c>
      <c r="H405" s="2" t="s">
        <v>980</v>
      </c>
      <c r="I405" s="2" t="s">
        <v>112</v>
      </c>
      <c r="J405" s="2" t="s">
        <v>200</v>
      </c>
      <c r="K405" s="2" t="s">
        <v>544</v>
      </c>
      <c r="L405" s="3" t="s">
        <v>21</v>
      </c>
    </row>
    <row r="406" spans="1:12" ht="14.25" customHeight="1" x14ac:dyDescent="0.2">
      <c r="A406" s="2" t="s">
        <v>976</v>
      </c>
      <c r="B406" s="2" t="s">
        <v>979</v>
      </c>
      <c r="C406" s="2"/>
      <c r="D406" s="2"/>
      <c r="E406" s="2"/>
      <c r="F406" s="2" t="s">
        <v>31</v>
      </c>
      <c r="G406" s="2" t="s">
        <v>903</v>
      </c>
      <c r="H406" s="2" t="s">
        <v>904</v>
      </c>
      <c r="I406" s="2" t="s">
        <v>29</v>
      </c>
      <c r="J406" s="2" t="s">
        <v>29</v>
      </c>
      <c r="K406" s="2" t="s">
        <v>75</v>
      </c>
      <c r="L406" s="3" t="s">
        <v>981</v>
      </c>
    </row>
    <row r="407" spans="1:12" ht="14.25" customHeight="1" x14ac:dyDescent="0.2">
      <c r="A407" s="2" t="s">
        <v>976</v>
      </c>
      <c r="B407" s="2" t="s">
        <v>979</v>
      </c>
      <c r="C407" s="2"/>
      <c r="D407" s="2"/>
      <c r="E407" s="2"/>
      <c r="F407" s="2" t="s">
        <v>15</v>
      </c>
      <c r="G407" s="2" t="s">
        <v>65</v>
      </c>
      <c r="H407" s="2" t="s">
        <v>982</v>
      </c>
      <c r="I407" s="2" t="s">
        <v>18</v>
      </c>
      <c r="J407" s="2" t="s">
        <v>23</v>
      </c>
      <c r="K407" s="2" t="s">
        <v>26</v>
      </c>
      <c r="L407" s="3" t="s">
        <v>983</v>
      </c>
    </row>
    <row r="408" spans="1:12" ht="25.75" customHeight="1" x14ac:dyDescent="0.2">
      <c r="A408" s="2" t="s">
        <v>976</v>
      </c>
      <c r="B408" s="2" t="s">
        <v>979</v>
      </c>
      <c r="C408" s="2"/>
      <c r="D408" s="2"/>
      <c r="E408" s="2"/>
      <c r="F408" s="2" t="s">
        <v>15</v>
      </c>
      <c r="G408" s="2" t="s">
        <v>27</v>
      </c>
      <c r="H408" s="2" t="s">
        <v>984</v>
      </c>
      <c r="I408" s="2" t="s">
        <v>18</v>
      </c>
      <c r="J408" s="2" t="s">
        <v>105</v>
      </c>
      <c r="K408" s="2" t="s">
        <v>167</v>
      </c>
      <c r="L408" s="3" t="s">
        <v>133</v>
      </c>
    </row>
    <row r="409" spans="1:12" ht="14.25" customHeight="1" x14ac:dyDescent="0.2">
      <c r="A409" s="2" t="s">
        <v>976</v>
      </c>
      <c r="B409" s="2" t="s">
        <v>979</v>
      </c>
      <c r="C409" s="2"/>
      <c r="D409" s="2"/>
      <c r="E409" s="2"/>
      <c r="F409" s="2" t="s">
        <v>38</v>
      </c>
      <c r="G409" s="2" t="s">
        <v>39</v>
      </c>
      <c r="H409" s="2" t="s">
        <v>40</v>
      </c>
      <c r="I409" s="2" t="s">
        <v>41</v>
      </c>
      <c r="J409" s="2" t="s">
        <v>42</v>
      </c>
      <c r="K409" s="2" t="s">
        <v>43</v>
      </c>
      <c r="L409" s="3" t="s">
        <v>985</v>
      </c>
    </row>
    <row r="410" spans="1:12" ht="14.25" customHeight="1" x14ac:dyDescent="0.2">
      <c r="A410" s="2" t="s">
        <v>976</v>
      </c>
      <c r="B410" s="2" t="s">
        <v>986</v>
      </c>
      <c r="C410" s="2"/>
      <c r="D410" s="2"/>
      <c r="E410" s="2"/>
      <c r="F410" s="2" t="s">
        <v>15</v>
      </c>
      <c r="G410" s="2" t="s">
        <v>27</v>
      </c>
      <c r="H410" s="2" t="s">
        <v>304</v>
      </c>
      <c r="I410" s="2" t="s">
        <v>18</v>
      </c>
      <c r="J410" s="2" t="s">
        <v>105</v>
      </c>
      <c r="K410" s="2" t="s">
        <v>987</v>
      </c>
      <c r="L410" s="3" t="s">
        <v>988</v>
      </c>
    </row>
    <row r="411" spans="1:12" ht="14.25" customHeight="1" x14ac:dyDescent="0.2">
      <c r="A411" s="2" t="s">
        <v>976</v>
      </c>
      <c r="B411" s="2" t="s">
        <v>986</v>
      </c>
      <c r="C411" s="2"/>
      <c r="D411" s="2"/>
      <c r="E411" s="2"/>
      <c r="F411" s="2" t="s">
        <v>15</v>
      </c>
      <c r="G411" s="2" t="s">
        <v>65</v>
      </c>
      <c r="H411" s="2" t="s">
        <v>989</v>
      </c>
      <c r="I411" s="2" t="s">
        <v>41</v>
      </c>
      <c r="J411" s="2" t="s">
        <v>42</v>
      </c>
      <c r="K411" s="2" t="s">
        <v>990</v>
      </c>
      <c r="L411" s="3" t="s">
        <v>991</v>
      </c>
    </row>
    <row r="412" spans="1:12" ht="14.25" customHeight="1" x14ac:dyDescent="0.2">
      <c r="A412" s="2" t="s">
        <v>976</v>
      </c>
      <c r="B412" s="2" t="s">
        <v>986</v>
      </c>
      <c r="C412" s="2"/>
      <c r="D412" s="2"/>
      <c r="E412" s="2"/>
      <c r="F412" s="2" t="s">
        <v>15</v>
      </c>
      <c r="G412" s="2" t="s">
        <v>230</v>
      </c>
      <c r="H412" s="2" t="s">
        <v>440</v>
      </c>
      <c r="I412" s="2" t="s">
        <v>29</v>
      </c>
      <c r="J412" s="2" t="s">
        <v>29</v>
      </c>
      <c r="K412" s="2" t="s">
        <v>75</v>
      </c>
      <c r="L412" s="3" t="s">
        <v>992</v>
      </c>
    </row>
    <row r="413" spans="1:12" ht="14.25" customHeight="1" x14ac:dyDescent="0.2">
      <c r="A413" s="2" t="s">
        <v>976</v>
      </c>
      <c r="B413" s="2" t="s">
        <v>986</v>
      </c>
      <c r="C413" s="2"/>
      <c r="D413" s="2"/>
      <c r="E413" s="2"/>
      <c r="F413" s="2" t="s">
        <v>38</v>
      </c>
      <c r="G413" s="2" t="s">
        <v>39</v>
      </c>
      <c r="H413" s="2" t="s">
        <v>40</v>
      </c>
      <c r="I413" s="2" t="s">
        <v>41</v>
      </c>
      <c r="J413" s="2" t="s">
        <v>42</v>
      </c>
      <c r="K413" s="2" t="s">
        <v>43</v>
      </c>
      <c r="L413" s="3" t="s">
        <v>993</v>
      </c>
    </row>
    <row r="414" spans="1:12" ht="14.25" customHeight="1" x14ac:dyDescent="0.2">
      <c r="A414" s="2" t="s">
        <v>976</v>
      </c>
      <c r="B414" s="2" t="s">
        <v>994</v>
      </c>
      <c r="C414" s="2"/>
      <c r="D414" s="2"/>
      <c r="E414" s="2"/>
      <c r="F414" s="2" t="s">
        <v>31</v>
      </c>
      <c r="G414" s="2" t="s">
        <v>542</v>
      </c>
      <c r="H414" s="2" t="s">
        <v>543</v>
      </c>
      <c r="I414" s="2" t="s">
        <v>112</v>
      </c>
      <c r="J414" s="2" t="s">
        <v>200</v>
      </c>
      <c r="K414" s="2" t="s">
        <v>544</v>
      </c>
      <c r="L414" s="3" t="s">
        <v>995</v>
      </c>
    </row>
    <row r="415" spans="1:12" ht="14.25" customHeight="1" x14ac:dyDescent="0.2">
      <c r="A415" s="2" t="s">
        <v>976</v>
      </c>
      <c r="B415" s="2" t="s">
        <v>994</v>
      </c>
      <c r="C415" s="2"/>
      <c r="D415" s="2"/>
      <c r="E415" s="2"/>
      <c r="F415" s="2" t="s">
        <v>15</v>
      </c>
      <c r="G415" s="2" t="s">
        <v>297</v>
      </c>
      <c r="H415" s="2" t="s">
        <v>298</v>
      </c>
      <c r="I415" s="2" t="s">
        <v>18</v>
      </c>
      <c r="J415" s="2" t="s">
        <v>19</v>
      </c>
      <c r="K415" s="2" t="s">
        <v>34</v>
      </c>
      <c r="L415" s="3" t="s">
        <v>996</v>
      </c>
    </row>
    <row r="416" spans="1:12" ht="14.25" customHeight="1" x14ac:dyDescent="0.2">
      <c r="A416" s="2" t="s">
        <v>976</v>
      </c>
      <c r="B416" s="2" t="s">
        <v>994</v>
      </c>
      <c r="C416" s="2"/>
      <c r="D416" s="2"/>
      <c r="E416" s="2"/>
      <c r="F416" s="2" t="s">
        <v>15</v>
      </c>
      <c r="G416" s="2" t="s">
        <v>65</v>
      </c>
      <c r="H416" s="2" t="s">
        <v>997</v>
      </c>
      <c r="I416" s="2" t="s">
        <v>112</v>
      </c>
      <c r="J416" s="2" t="s">
        <v>200</v>
      </c>
      <c r="K416" s="2" t="s">
        <v>473</v>
      </c>
      <c r="L416" s="3" t="s">
        <v>998</v>
      </c>
    </row>
    <row r="417" spans="1:12" ht="14.25" customHeight="1" x14ac:dyDescent="0.2">
      <c r="A417" s="2" t="s">
        <v>976</v>
      </c>
      <c r="B417" s="2" t="s">
        <v>994</v>
      </c>
      <c r="C417" s="2"/>
      <c r="D417" s="2"/>
      <c r="E417" s="2"/>
      <c r="F417" s="2" t="s">
        <v>38</v>
      </c>
      <c r="G417" s="2" t="s">
        <v>39</v>
      </c>
      <c r="H417" s="2" t="s">
        <v>40</v>
      </c>
      <c r="I417" s="2" t="s">
        <v>41</v>
      </c>
      <c r="J417" s="2" t="s">
        <v>42</v>
      </c>
      <c r="K417" s="2" t="s">
        <v>43</v>
      </c>
      <c r="L417" s="3" t="s">
        <v>999</v>
      </c>
    </row>
    <row r="418" spans="1:12" ht="14.25" customHeight="1" x14ac:dyDescent="0.2">
      <c r="A418" s="2" t="s">
        <v>976</v>
      </c>
      <c r="B418" s="2" t="s">
        <v>1000</v>
      </c>
      <c r="C418" s="2"/>
      <c r="D418" s="2"/>
      <c r="E418" s="2"/>
      <c r="F418" s="2" t="s">
        <v>15</v>
      </c>
      <c r="G418" s="2" t="s">
        <v>230</v>
      </c>
      <c r="H418" s="2" t="s">
        <v>440</v>
      </c>
      <c r="I418" s="2" t="s">
        <v>29</v>
      </c>
      <c r="J418" s="2" t="s">
        <v>29</v>
      </c>
      <c r="K418" s="2" t="s">
        <v>75</v>
      </c>
      <c r="L418" s="3" t="s">
        <v>1001</v>
      </c>
    </row>
    <row r="419" spans="1:12" ht="14.25" customHeight="1" x14ac:dyDescent="0.2">
      <c r="A419" s="2" t="s">
        <v>976</v>
      </c>
      <c r="B419" s="2" t="s">
        <v>1000</v>
      </c>
      <c r="C419" s="2"/>
      <c r="D419" s="2"/>
      <c r="E419" s="2"/>
      <c r="F419" s="2" t="s">
        <v>38</v>
      </c>
      <c r="G419" s="2" t="s">
        <v>39</v>
      </c>
      <c r="H419" s="2" t="s">
        <v>40</v>
      </c>
      <c r="I419" s="2" t="s">
        <v>41</v>
      </c>
      <c r="J419" s="2" t="s">
        <v>42</v>
      </c>
      <c r="K419" s="2" t="s">
        <v>43</v>
      </c>
      <c r="L419" s="3" t="s">
        <v>1002</v>
      </c>
    </row>
    <row r="420" spans="1:12" ht="14.25" customHeight="1" x14ac:dyDescent="0.2">
      <c r="A420" s="2" t="s">
        <v>976</v>
      </c>
      <c r="B420" s="2" t="s">
        <v>1003</v>
      </c>
      <c r="C420" s="2"/>
      <c r="D420" s="2"/>
      <c r="E420" s="2"/>
      <c r="F420" s="2" t="s">
        <v>15</v>
      </c>
      <c r="G420" s="2" t="s">
        <v>181</v>
      </c>
      <c r="H420" s="2" t="s">
        <v>727</v>
      </c>
      <c r="I420" s="2" t="s">
        <v>29</v>
      </c>
      <c r="J420" s="2" t="s">
        <v>29</v>
      </c>
      <c r="K420" s="2" t="s">
        <v>75</v>
      </c>
      <c r="L420" s="3" t="s">
        <v>1004</v>
      </c>
    </row>
    <row r="421" spans="1:12" ht="14.25" customHeight="1" x14ac:dyDescent="0.2">
      <c r="A421" s="2" t="s">
        <v>976</v>
      </c>
      <c r="B421" s="2" t="s">
        <v>1003</v>
      </c>
      <c r="C421" s="2"/>
      <c r="D421" s="2"/>
      <c r="E421" s="2"/>
      <c r="F421" s="2" t="s">
        <v>38</v>
      </c>
      <c r="G421" s="2" t="s">
        <v>39</v>
      </c>
      <c r="H421" s="2" t="s">
        <v>40</v>
      </c>
      <c r="I421" s="2" t="s">
        <v>41</v>
      </c>
      <c r="J421" s="2" t="s">
        <v>42</v>
      </c>
      <c r="K421" s="2" t="s">
        <v>43</v>
      </c>
      <c r="L421" s="3" t="s">
        <v>1005</v>
      </c>
    </row>
    <row r="422" spans="1:12" ht="14.25" customHeight="1" x14ac:dyDescent="0.2">
      <c r="A422" s="2" t="s">
        <v>976</v>
      </c>
      <c r="B422" s="2" t="s">
        <v>1006</v>
      </c>
      <c r="C422" s="2"/>
      <c r="D422" s="2"/>
      <c r="E422" s="2"/>
      <c r="F422" s="2" t="s">
        <v>15</v>
      </c>
      <c r="G422" s="2" t="s">
        <v>65</v>
      </c>
      <c r="H422" s="2" t="s">
        <v>1007</v>
      </c>
      <c r="I422" s="2" t="s">
        <v>18</v>
      </c>
      <c r="J422" s="2" t="s">
        <v>19</v>
      </c>
      <c r="K422" s="2" t="s">
        <v>34</v>
      </c>
      <c r="L422" s="3" t="s">
        <v>1008</v>
      </c>
    </row>
    <row r="423" spans="1:12" ht="14.25" customHeight="1" x14ac:dyDescent="0.2">
      <c r="A423" s="2" t="s">
        <v>976</v>
      </c>
      <c r="B423" s="2" t="s">
        <v>1006</v>
      </c>
      <c r="C423" s="2"/>
      <c r="D423" s="2"/>
      <c r="E423" s="2"/>
      <c r="F423" s="2" t="s">
        <v>15</v>
      </c>
      <c r="G423" s="2" t="s">
        <v>59</v>
      </c>
      <c r="H423" s="2" t="s">
        <v>1009</v>
      </c>
      <c r="I423" s="2" t="s">
        <v>18</v>
      </c>
      <c r="J423" s="2" t="s">
        <v>23</v>
      </c>
      <c r="K423" s="2" t="s">
        <v>61</v>
      </c>
      <c r="L423" s="3" t="s">
        <v>1010</v>
      </c>
    </row>
    <row r="424" spans="1:12" ht="14.25" customHeight="1" x14ac:dyDescent="0.2">
      <c r="A424" s="2" t="s">
        <v>976</v>
      </c>
      <c r="B424" s="2" t="s">
        <v>1006</v>
      </c>
      <c r="C424" s="2"/>
      <c r="D424" s="2"/>
      <c r="E424" s="2"/>
      <c r="F424" s="2" t="s">
        <v>15</v>
      </c>
      <c r="G424" s="2" t="s">
        <v>94</v>
      </c>
      <c r="H424" s="2" t="s">
        <v>1011</v>
      </c>
      <c r="I424" s="2" t="s">
        <v>18</v>
      </c>
      <c r="J424" s="2" t="s">
        <v>23</v>
      </c>
      <c r="K424" s="2" t="s">
        <v>1012</v>
      </c>
      <c r="L424" s="3" t="s">
        <v>1013</v>
      </c>
    </row>
    <row r="425" spans="1:12" ht="14.25" customHeight="1" x14ac:dyDescent="0.2">
      <c r="A425" s="2" t="s">
        <v>976</v>
      </c>
      <c r="B425" s="2" t="s">
        <v>1006</v>
      </c>
      <c r="C425" s="2"/>
      <c r="D425" s="2"/>
      <c r="E425" s="2"/>
      <c r="F425" s="2" t="s">
        <v>38</v>
      </c>
      <c r="G425" s="2" t="s">
        <v>39</v>
      </c>
      <c r="H425" s="2" t="s">
        <v>40</v>
      </c>
      <c r="I425" s="2" t="s">
        <v>41</v>
      </c>
      <c r="J425" s="2" t="s">
        <v>42</v>
      </c>
      <c r="K425" s="2" t="s">
        <v>43</v>
      </c>
      <c r="L425" s="3" t="s">
        <v>1014</v>
      </c>
    </row>
    <row r="426" spans="1:12" ht="14.25" customHeight="1" x14ac:dyDescent="0.2">
      <c r="A426" s="2" t="s">
        <v>976</v>
      </c>
      <c r="B426" s="2" t="s">
        <v>1015</v>
      </c>
      <c r="C426" s="2"/>
      <c r="D426" s="2"/>
      <c r="E426" s="2"/>
      <c r="F426" s="2" t="s">
        <v>15</v>
      </c>
      <c r="G426" s="2" t="s">
        <v>27</v>
      </c>
      <c r="H426" s="2" t="s">
        <v>1016</v>
      </c>
      <c r="I426" s="2" t="s">
        <v>18</v>
      </c>
      <c r="J426" s="2" t="s">
        <v>23</v>
      </c>
      <c r="K426" s="2" t="s">
        <v>26</v>
      </c>
      <c r="L426" s="3" t="s">
        <v>474</v>
      </c>
    </row>
    <row r="427" spans="1:12" ht="25.75" customHeight="1" x14ac:dyDescent="0.2">
      <c r="A427" s="2" t="s">
        <v>976</v>
      </c>
      <c r="B427" s="2" t="s">
        <v>1015</v>
      </c>
      <c r="C427" s="2"/>
      <c r="D427" s="2"/>
      <c r="E427" s="2"/>
      <c r="F427" s="2" t="s">
        <v>15</v>
      </c>
      <c r="G427" s="2" t="s">
        <v>94</v>
      </c>
      <c r="H427" s="2" t="s">
        <v>1017</v>
      </c>
      <c r="I427" s="2" t="s">
        <v>18</v>
      </c>
      <c r="J427" s="2" t="s">
        <v>19</v>
      </c>
      <c r="K427" s="2" t="s">
        <v>34</v>
      </c>
      <c r="L427" s="3" t="s">
        <v>703</v>
      </c>
    </row>
    <row r="428" spans="1:12" ht="14.25" customHeight="1" x14ac:dyDescent="0.2">
      <c r="A428" s="2" t="s">
        <v>976</v>
      </c>
      <c r="B428" s="2" t="s">
        <v>1015</v>
      </c>
      <c r="C428" s="2"/>
      <c r="D428" s="2"/>
      <c r="E428" s="2"/>
      <c r="F428" s="2" t="s">
        <v>72</v>
      </c>
      <c r="G428" s="2" t="s">
        <v>262</v>
      </c>
      <c r="H428" s="2" t="s">
        <v>263</v>
      </c>
      <c r="I428" s="2" t="s">
        <v>29</v>
      </c>
      <c r="J428" s="2" t="s">
        <v>29</v>
      </c>
      <c r="K428" s="2" t="s">
        <v>75</v>
      </c>
      <c r="L428" s="3" t="s">
        <v>1018</v>
      </c>
    </row>
    <row r="429" spans="1:12" ht="14.25" customHeight="1" x14ac:dyDescent="0.2">
      <c r="A429" s="2" t="s">
        <v>976</v>
      </c>
      <c r="B429" s="2" t="s">
        <v>1015</v>
      </c>
      <c r="C429" s="2"/>
      <c r="D429" s="2"/>
      <c r="E429" s="2"/>
      <c r="F429" s="2" t="s">
        <v>38</v>
      </c>
      <c r="G429" s="2" t="s">
        <v>39</v>
      </c>
      <c r="H429" s="2" t="s">
        <v>40</v>
      </c>
      <c r="I429" s="2" t="s">
        <v>41</v>
      </c>
      <c r="J429" s="2" t="s">
        <v>42</v>
      </c>
      <c r="K429" s="2" t="s">
        <v>43</v>
      </c>
      <c r="L429" s="3" t="s">
        <v>1019</v>
      </c>
    </row>
    <row r="430" spans="1:12" ht="14.25" customHeight="1" x14ac:dyDescent="0.2">
      <c r="A430" s="2" t="s">
        <v>976</v>
      </c>
      <c r="B430" s="2" t="s">
        <v>1020</v>
      </c>
      <c r="C430" s="2"/>
      <c r="D430" s="2"/>
      <c r="E430" s="2"/>
      <c r="F430" s="2" t="s">
        <v>31</v>
      </c>
      <c r="G430" s="2" t="s">
        <v>146</v>
      </c>
      <c r="H430" s="2" t="s">
        <v>147</v>
      </c>
      <c r="I430" s="2" t="s">
        <v>29</v>
      </c>
      <c r="J430" s="2" t="s">
        <v>29</v>
      </c>
      <c r="K430" s="2" t="s">
        <v>75</v>
      </c>
      <c r="L430" s="3" t="s">
        <v>1021</v>
      </c>
    </row>
    <row r="431" spans="1:12" ht="14.25" customHeight="1" x14ac:dyDescent="0.2">
      <c r="A431" s="2" t="s">
        <v>976</v>
      </c>
      <c r="B431" s="2" t="s">
        <v>1020</v>
      </c>
      <c r="C431" s="2"/>
      <c r="D431" s="2"/>
      <c r="E431" s="2"/>
      <c r="F431" s="2" t="s">
        <v>38</v>
      </c>
      <c r="G431" s="2" t="s">
        <v>39</v>
      </c>
      <c r="H431" s="2" t="s">
        <v>40</v>
      </c>
      <c r="I431" s="2" t="s">
        <v>41</v>
      </c>
      <c r="J431" s="2" t="s">
        <v>42</v>
      </c>
      <c r="K431" s="2" t="s">
        <v>43</v>
      </c>
      <c r="L431" s="3" t="s">
        <v>1022</v>
      </c>
    </row>
    <row r="432" spans="1:12" ht="25.75" customHeight="1" x14ac:dyDescent="0.2">
      <c r="A432" s="2" t="s">
        <v>1023</v>
      </c>
      <c r="B432" s="2" t="s">
        <v>1024</v>
      </c>
      <c r="C432" s="2"/>
      <c r="D432" s="2"/>
      <c r="E432" s="2"/>
      <c r="F432" s="2" t="s">
        <v>15</v>
      </c>
      <c r="G432" s="2" t="s">
        <v>142</v>
      </c>
      <c r="H432" s="2" t="s">
        <v>1025</v>
      </c>
      <c r="I432" s="2" t="s">
        <v>18</v>
      </c>
      <c r="J432" s="2" t="s">
        <v>23</v>
      </c>
      <c r="K432" s="2" t="s">
        <v>26</v>
      </c>
      <c r="L432" s="3" t="s">
        <v>1026</v>
      </c>
    </row>
    <row r="433" spans="1:12" ht="14.25" customHeight="1" x14ac:dyDescent="0.2">
      <c r="A433" s="2" t="s">
        <v>1023</v>
      </c>
      <c r="B433" s="2" t="s">
        <v>1024</v>
      </c>
      <c r="C433" s="2"/>
      <c r="D433" s="2"/>
      <c r="E433" s="2"/>
      <c r="F433" s="2" t="s">
        <v>15</v>
      </c>
      <c r="G433" s="2" t="s">
        <v>142</v>
      </c>
      <c r="H433" s="2" t="s">
        <v>1027</v>
      </c>
      <c r="I433" s="2" t="s">
        <v>18</v>
      </c>
      <c r="J433" s="2" t="s">
        <v>105</v>
      </c>
      <c r="K433" s="2" t="s">
        <v>929</v>
      </c>
      <c r="L433" s="3" t="s">
        <v>1028</v>
      </c>
    </row>
    <row r="434" spans="1:12" ht="25.75" customHeight="1" x14ac:dyDescent="0.2">
      <c r="A434" s="2" t="s">
        <v>1023</v>
      </c>
      <c r="B434" s="2" t="s">
        <v>1024</v>
      </c>
      <c r="C434" s="2"/>
      <c r="D434" s="2"/>
      <c r="E434" s="2"/>
      <c r="F434" s="2" t="s">
        <v>15</v>
      </c>
      <c r="G434" s="2" t="s">
        <v>607</v>
      </c>
      <c r="H434" s="2" t="s">
        <v>1029</v>
      </c>
      <c r="I434" s="2" t="s">
        <v>18</v>
      </c>
      <c r="J434" s="2" t="s">
        <v>19</v>
      </c>
      <c r="K434" s="2" t="s">
        <v>34</v>
      </c>
      <c r="L434" s="3" t="s">
        <v>1030</v>
      </c>
    </row>
    <row r="435" spans="1:12" ht="14.25" customHeight="1" x14ac:dyDescent="0.2">
      <c r="A435" s="2" t="s">
        <v>1023</v>
      </c>
      <c r="B435" s="2" t="s">
        <v>1024</v>
      </c>
      <c r="C435" s="2"/>
      <c r="D435" s="2"/>
      <c r="E435" s="2"/>
      <c r="F435" s="2" t="s">
        <v>38</v>
      </c>
      <c r="G435" s="2" t="s">
        <v>39</v>
      </c>
      <c r="H435" s="2" t="s">
        <v>40</v>
      </c>
      <c r="I435" s="2" t="s">
        <v>41</v>
      </c>
      <c r="J435" s="2" t="s">
        <v>42</v>
      </c>
      <c r="K435" s="2" t="s">
        <v>43</v>
      </c>
      <c r="L435" s="3" t="s">
        <v>1031</v>
      </c>
    </row>
    <row r="436" spans="1:12" ht="25.75" customHeight="1" x14ac:dyDescent="0.2">
      <c r="A436" s="2" t="s">
        <v>1023</v>
      </c>
      <c r="B436" s="2" t="s">
        <v>1032</v>
      </c>
      <c r="C436" s="2"/>
      <c r="D436" s="2"/>
      <c r="E436" s="2"/>
      <c r="F436" s="2" t="s">
        <v>38</v>
      </c>
      <c r="G436" s="2" t="s">
        <v>207</v>
      </c>
      <c r="H436" s="2" t="s">
        <v>208</v>
      </c>
      <c r="I436" s="2" t="s">
        <v>29</v>
      </c>
      <c r="J436" s="2" t="s">
        <v>29</v>
      </c>
      <c r="K436" s="2" t="s">
        <v>75</v>
      </c>
      <c r="L436" s="3" t="s">
        <v>1033</v>
      </c>
    </row>
    <row r="437" spans="1:12" ht="14.25" customHeight="1" x14ac:dyDescent="0.2">
      <c r="A437" s="2" t="s">
        <v>1023</v>
      </c>
      <c r="B437" s="2" t="s">
        <v>1032</v>
      </c>
      <c r="C437" s="2"/>
      <c r="D437" s="2"/>
      <c r="E437" s="2"/>
      <c r="F437" s="2" t="s">
        <v>38</v>
      </c>
      <c r="G437" s="2" t="s">
        <v>39</v>
      </c>
      <c r="H437" s="2" t="s">
        <v>40</v>
      </c>
      <c r="I437" s="2" t="s">
        <v>41</v>
      </c>
      <c r="J437" s="2" t="s">
        <v>42</v>
      </c>
      <c r="K437" s="2" t="s">
        <v>43</v>
      </c>
      <c r="L437" s="3" t="s">
        <v>751</v>
      </c>
    </row>
    <row r="438" spans="1:12" ht="14.25" customHeight="1" x14ac:dyDescent="0.2">
      <c r="A438" s="2" t="s">
        <v>1023</v>
      </c>
      <c r="B438" s="2" t="s">
        <v>1034</v>
      </c>
      <c r="C438" s="2"/>
      <c r="D438" s="2"/>
      <c r="E438" s="2"/>
      <c r="F438" s="2" t="s">
        <v>72</v>
      </c>
      <c r="G438" s="2" t="s">
        <v>487</v>
      </c>
      <c r="H438" s="2" t="s">
        <v>488</v>
      </c>
      <c r="I438" s="2" t="s">
        <v>29</v>
      </c>
      <c r="J438" s="2" t="s">
        <v>29</v>
      </c>
      <c r="K438" s="2" t="s">
        <v>75</v>
      </c>
      <c r="L438" s="3" t="s">
        <v>1035</v>
      </c>
    </row>
    <row r="439" spans="1:12" ht="14.25" customHeight="1" x14ac:dyDescent="0.2">
      <c r="A439" s="2" t="s">
        <v>1023</v>
      </c>
      <c r="B439" s="2" t="s">
        <v>1034</v>
      </c>
      <c r="C439" s="2"/>
      <c r="D439" s="2"/>
      <c r="E439" s="2"/>
      <c r="F439" s="2" t="s">
        <v>38</v>
      </c>
      <c r="G439" s="2" t="s">
        <v>39</v>
      </c>
      <c r="H439" s="2" t="s">
        <v>40</v>
      </c>
      <c r="I439" s="2" t="s">
        <v>41</v>
      </c>
      <c r="J439" s="2" t="s">
        <v>42</v>
      </c>
      <c r="K439" s="2" t="s">
        <v>43</v>
      </c>
      <c r="L439" s="3" t="s">
        <v>1036</v>
      </c>
    </row>
    <row r="440" spans="1:12" ht="14.25" customHeight="1" x14ac:dyDescent="0.2">
      <c r="A440" s="2" t="s">
        <v>1023</v>
      </c>
      <c r="B440" s="2" t="s">
        <v>1037</v>
      </c>
      <c r="C440" s="2"/>
      <c r="D440" s="2"/>
      <c r="E440" s="2"/>
      <c r="F440" s="2" t="s">
        <v>15</v>
      </c>
      <c r="G440" s="2" t="s">
        <v>375</v>
      </c>
      <c r="H440" s="2" t="s">
        <v>1038</v>
      </c>
      <c r="I440" s="2" t="s">
        <v>29</v>
      </c>
      <c r="J440" s="2" t="s">
        <v>29</v>
      </c>
      <c r="K440" s="2" t="s">
        <v>509</v>
      </c>
      <c r="L440" s="3" t="s">
        <v>1039</v>
      </c>
    </row>
    <row r="441" spans="1:12" ht="25.75" customHeight="1" x14ac:dyDescent="0.2">
      <c r="A441" s="2" t="s">
        <v>1023</v>
      </c>
      <c r="B441" s="2" t="s">
        <v>1037</v>
      </c>
      <c r="C441" s="2"/>
      <c r="D441" s="2"/>
      <c r="E441" s="2"/>
      <c r="F441" s="2" t="s">
        <v>15</v>
      </c>
      <c r="G441" s="2" t="s">
        <v>607</v>
      </c>
      <c r="H441" s="2" t="s">
        <v>1040</v>
      </c>
      <c r="I441" s="2" t="s">
        <v>18</v>
      </c>
      <c r="J441" s="2" t="s">
        <v>19</v>
      </c>
      <c r="K441" s="2" t="s">
        <v>34</v>
      </c>
      <c r="L441" s="3" t="s">
        <v>1041</v>
      </c>
    </row>
    <row r="442" spans="1:12" ht="14.25" customHeight="1" x14ac:dyDescent="0.2">
      <c r="A442" s="2" t="s">
        <v>1023</v>
      </c>
      <c r="B442" s="2" t="s">
        <v>1037</v>
      </c>
      <c r="C442" s="2"/>
      <c r="D442" s="2"/>
      <c r="E442" s="2"/>
      <c r="F442" s="2" t="s">
        <v>15</v>
      </c>
      <c r="G442" s="2" t="s">
        <v>87</v>
      </c>
      <c r="H442" s="2" t="s">
        <v>191</v>
      </c>
      <c r="I442" s="2" t="s">
        <v>18</v>
      </c>
      <c r="J442" s="2" t="s">
        <v>221</v>
      </c>
      <c r="K442" s="2" t="s">
        <v>736</v>
      </c>
      <c r="L442" s="3" t="s">
        <v>371</v>
      </c>
    </row>
    <row r="443" spans="1:12" ht="25.75" customHeight="1" x14ac:dyDescent="0.2">
      <c r="A443" s="2" t="s">
        <v>1023</v>
      </c>
      <c r="B443" s="2" t="s">
        <v>1037</v>
      </c>
      <c r="C443" s="2"/>
      <c r="D443" s="2"/>
      <c r="E443" s="2"/>
      <c r="F443" s="2" t="s">
        <v>15</v>
      </c>
      <c r="G443" s="2" t="s">
        <v>128</v>
      </c>
      <c r="H443" s="2" t="s">
        <v>1042</v>
      </c>
      <c r="I443" s="2" t="s">
        <v>18</v>
      </c>
      <c r="J443" s="2" t="s">
        <v>23</v>
      </c>
      <c r="K443" s="2" t="s">
        <v>96</v>
      </c>
      <c r="L443" s="3" t="s">
        <v>1043</v>
      </c>
    </row>
    <row r="444" spans="1:12" ht="14.25" customHeight="1" x14ac:dyDescent="0.2">
      <c r="A444" s="2" t="s">
        <v>1023</v>
      </c>
      <c r="B444" s="2" t="s">
        <v>1037</v>
      </c>
      <c r="C444" s="2"/>
      <c r="D444" s="2"/>
      <c r="E444" s="2"/>
      <c r="F444" s="2" t="s">
        <v>15</v>
      </c>
      <c r="G444" s="2" t="s">
        <v>838</v>
      </c>
      <c r="H444" s="2" t="s">
        <v>1044</v>
      </c>
      <c r="I444" s="2" t="s">
        <v>18</v>
      </c>
      <c r="J444" s="2" t="s">
        <v>105</v>
      </c>
      <c r="K444" s="2" t="s">
        <v>1045</v>
      </c>
      <c r="L444" s="3" t="s">
        <v>1046</v>
      </c>
    </row>
    <row r="445" spans="1:12" ht="14.25" customHeight="1" x14ac:dyDescent="0.2">
      <c r="A445" s="2" t="s">
        <v>1023</v>
      </c>
      <c r="B445" s="2" t="s">
        <v>1037</v>
      </c>
      <c r="C445" s="2"/>
      <c r="D445" s="2"/>
      <c r="E445" s="2"/>
      <c r="F445" s="2" t="s">
        <v>31</v>
      </c>
      <c r="G445" s="2" t="s">
        <v>542</v>
      </c>
      <c r="H445" s="2" t="s">
        <v>1047</v>
      </c>
      <c r="I445" s="2" t="s">
        <v>112</v>
      </c>
      <c r="J445" s="2" t="s">
        <v>200</v>
      </c>
      <c r="K445" s="2" t="s">
        <v>909</v>
      </c>
      <c r="L445" s="3" t="s">
        <v>1048</v>
      </c>
    </row>
    <row r="446" spans="1:12" ht="25.75" customHeight="1" x14ac:dyDescent="0.2">
      <c r="A446" s="2" t="s">
        <v>1023</v>
      </c>
      <c r="B446" s="2" t="s">
        <v>1037</v>
      </c>
      <c r="C446" s="2"/>
      <c r="D446" s="2"/>
      <c r="E446" s="2"/>
      <c r="F446" s="2" t="s">
        <v>15</v>
      </c>
      <c r="G446" s="2" t="s">
        <v>156</v>
      </c>
      <c r="H446" s="2" t="s">
        <v>1049</v>
      </c>
      <c r="I446" s="2" t="s">
        <v>18</v>
      </c>
      <c r="J446" s="2" t="s">
        <v>19</v>
      </c>
      <c r="K446" s="2" t="s">
        <v>20</v>
      </c>
      <c r="L446" s="3" t="s">
        <v>1050</v>
      </c>
    </row>
    <row r="447" spans="1:12" ht="25.75" customHeight="1" x14ac:dyDescent="0.2">
      <c r="A447" s="2" t="s">
        <v>1023</v>
      </c>
      <c r="B447" s="2" t="s">
        <v>1037</v>
      </c>
      <c r="C447" s="2"/>
      <c r="D447" s="2"/>
      <c r="E447" s="2"/>
      <c r="F447" s="2" t="s">
        <v>38</v>
      </c>
      <c r="G447" s="2" t="s">
        <v>207</v>
      </c>
      <c r="H447" s="2" t="s">
        <v>1051</v>
      </c>
      <c r="I447" s="2" t="s">
        <v>29</v>
      </c>
      <c r="J447" s="2" t="s">
        <v>29</v>
      </c>
      <c r="K447" s="2" t="s">
        <v>75</v>
      </c>
      <c r="L447" s="3" t="s">
        <v>820</v>
      </c>
    </row>
    <row r="448" spans="1:12" ht="14.25" customHeight="1" x14ac:dyDescent="0.2">
      <c r="A448" s="2" t="s">
        <v>1023</v>
      </c>
      <c r="B448" s="2" t="s">
        <v>1037</v>
      </c>
      <c r="C448" s="2"/>
      <c r="D448" s="2"/>
      <c r="E448" s="2"/>
      <c r="F448" s="2" t="s">
        <v>38</v>
      </c>
      <c r="G448" s="2" t="s">
        <v>39</v>
      </c>
      <c r="H448" s="2" t="s">
        <v>40</v>
      </c>
      <c r="I448" s="2" t="s">
        <v>41</v>
      </c>
      <c r="J448" s="2" t="s">
        <v>42</v>
      </c>
      <c r="K448" s="2" t="s">
        <v>43</v>
      </c>
      <c r="L448" s="3" t="s">
        <v>1052</v>
      </c>
    </row>
    <row r="449" spans="1:12" ht="14.25" customHeight="1" x14ac:dyDescent="0.2">
      <c r="A449" s="2" t="s">
        <v>1023</v>
      </c>
      <c r="B449" s="2" t="s">
        <v>1053</v>
      </c>
      <c r="C449" s="2"/>
      <c r="D449" s="2"/>
      <c r="E449" s="2"/>
      <c r="F449" s="2" t="s">
        <v>38</v>
      </c>
      <c r="G449" s="2" t="s">
        <v>39</v>
      </c>
      <c r="H449" s="2" t="s">
        <v>40</v>
      </c>
      <c r="I449" s="2" t="s">
        <v>41</v>
      </c>
      <c r="J449" s="2" t="s">
        <v>42</v>
      </c>
      <c r="K449" s="2" t="s">
        <v>43</v>
      </c>
      <c r="L449" s="3" t="s">
        <v>1054</v>
      </c>
    </row>
    <row r="450" spans="1:12" ht="14.25" customHeight="1" x14ac:dyDescent="0.2">
      <c r="A450" s="2" t="s">
        <v>1055</v>
      </c>
      <c r="B450" s="2" t="s">
        <v>1056</v>
      </c>
      <c r="C450" s="2"/>
      <c r="D450" s="2"/>
      <c r="E450" s="2"/>
      <c r="F450" s="2" t="s">
        <v>38</v>
      </c>
      <c r="G450" s="2" t="s">
        <v>39</v>
      </c>
      <c r="H450" s="2" t="s">
        <v>40</v>
      </c>
      <c r="I450" s="2" t="s">
        <v>41</v>
      </c>
      <c r="J450" s="2" t="s">
        <v>42</v>
      </c>
      <c r="K450" s="2" t="s">
        <v>43</v>
      </c>
      <c r="L450" s="3" t="s">
        <v>1057</v>
      </c>
    </row>
    <row r="451" spans="1:12" ht="14.25" customHeight="1" x14ac:dyDescent="0.2">
      <c r="A451" s="2" t="s">
        <v>1055</v>
      </c>
      <c r="B451" s="2" t="s">
        <v>1058</v>
      </c>
      <c r="C451" s="2" t="s">
        <v>1059</v>
      </c>
      <c r="D451" s="2"/>
      <c r="E451" s="2"/>
      <c r="F451" s="2" t="s">
        <v>15</v>
      </c>
      <c r="G451" s="2" t="s">
        <v>94</v>
      </c>
      <c r="H451" s="2" t="s">
        <v>1060</v>
      </c>
      <c r="I451" s="2" t="s">
        <v>18</v>
      </c>
      <c r="J451" s="2" t="s">
        <v>23</v>
      </c>
      <c r="K451" s="2" t="s">
        <v>96</v>
      </c>
      <c r="L451" s="3" t="s">
        <v>1061</v>
      </c>
    </row>
    <row r="452" spans="1:12" ht="14.25" customHeight="1" x14ac:dyDescent="0.2">
      <c r="A452" s="2" t="s">
        <v>1055</v>
      </c>
      <c r="B452" s="2" t="s">
        <v>1058</v>
      </c>
      <c r="C452" s="2" t="s">
        <v>1059</v>
      </c>
      <c r="D452" s="2"/>
      <c r="E452" s="2"/>
      <c r="F452" s="2" t="s">
        <v>15</v>
      </c>
      <c r="G452" s="2" t="s">
        <v>230</v>
      </c>
      <c r="H452" s="2" t="s">
        <v>612</v>
      </c>
      <c r="I452" s="2" t="s">
        <v>29</v>
      </c>
      <c r="J452" s="2" t="s">
        <v>29</v>
      </c>
      <c r="K452" s="2" t="s">
        <v>336</v>
      </c>
      <c r="L452" s="3" t="s">
        <v>1062</v>
      </c>
    </row>
    <row r="453" spans="1:12" ht="14.25" customHeight="1" x14ac:dyDescent="0.2">
      <c r="A453" s="2" t="s">
        <v>1055</v>
      </c>
      <c r="B453" s="2" t="s">
        <v>1058</v>
      </c>
      <c r="C453" s="2" t="s">
        <v>1059</v>
      </c>
      <c r="D453" s="2"/>
      <c r="E453" s="2"/>
      <c r="F453" s="2" t="s">
        <v>31</v>
      </c>
      <c r="G453" s="2" t="s">
        <v>427</v>
      </c>
      <c r="H453" s="2" t="s">
        <v>428</v>
      </c>
      <c r="I453" s="2" t="s">
        <v>29</v>
      </c>
      <c r="J453" s="2" t="s">
        <v>29</v>
      </c>
      <c r="K453" s="2" t="s">
        <v>429</v>
      </c>
      <c r="L453" s="3" t="s">
        <v>1063</v>
      </c>
    </row>
    <row r="454" spans="1:12" ht="25.75" customHeight="1" x14ac:dyDescent="0.2">
      <c r="A454" s="2" t="s">
        <v>1055</v>
      </c>
      <c r="B454" s="2" t="s">
        <v>1058</v>
      </c>
      <c r="C454" s="2" t="s">
        <v>1059</v>
      </c>
      <c r="D454" s="2"/>
      <c r="E454" s="2"/>
      <c r="F454" s="2" t="s">
        <v>15</v>
      </c>
      <c r="G454" s="2" t="s">
        <v>27</v>
      </c>
      <c r="H454" s="2" t="s">
        <v>1064</v>
      </c>
      <c r="I454" s="2" t="s">
        <v>18</v>
      </c>
      <c r="J454" s="2" t="s">
        <v>19</v>
      </c>
      <c r="K454" s="2" t="s">
        <v>34</v>
      </c>
      <c r="L454" s="3" t="s">
        <v>1065</v>
      </c>
    </row>
    <row r="455" spans="1:12" ht="14.25" customHeight="1" x14ac:dyDescent="0.2">
      <c r="A455" s="2" t="s">
        <v>1055</v>
      </c>
      <c r="B455" s="2" t="s">
        <v>1058</v>
      </c>
      <c r="C455" s="2" t="s">
        <v>1059</v>
      </c>
      <c r="D455" s="2"/>
      <c r="E455" s="2"/>
      <c r="F455" s="2" t="s">
        <v>15</v>
      </c>
      <c r="G455" s="2" t="s">
        <v>230</v>
      </c>
      <c r="H455" s="2" t="s">
        <v>440</v>
      </c>
      <c r="I455" s="2" t="s">
        <v>29</v>
      </c>
      <c r="J455" s="2" t="s">
        <v>29</v>
      </c>
      <c r="K455" s="2" t="s">
        <v>75</v>
      </c>
      <c r="L455" s="3" t="s">
        <v>1066</v>
      </c>
    </row>
    <row r="456" spans="1:12" ht="14.25" customHeight="1" x14ac:dyDescent="0.2">
      <c r="A456" s="2" t="s">
        <v>1055</v>
      </c>
      <c r="B456" s="2" t="s">
        <v>1058</v>
      </c>
      <c r="C456" s="2" t="s">
        <v>1059</v>
      </c>
      <c r="D456" s="2"/>
      <c r="E456" s="2"/>
      <c r="F456" s="2" t="s">
        <v>38</v>
      </c>
      <c r="G456" s="2" t="s">
        <v>39</v>
      </c>
      <c r="H456" s="2" t="s">
        <v>40</v>
      </c>
      <c r="I456" s="2" t="s">
        <v>41</v>
      </c>
      <c r="J456" s="2" t="s">
        <v>42</v>
      </c>
      <c r="K456" s="2" t="s">
        <v>43</v>
      </c>
      <c r="L456" s="3" t="s">
        <v>1067</v>
      </c>
    </row>
    <row r="457" spans="1:12" ht="25.75" customHeight="1" x14ac:dyDescent="0.2">
      <c r="A457" s="2" t="s">
        <v>1055</v>
      </c>
      <c r="B457" s="2" t="s">
        <v>1068</v>
      </c>
      <c r="C457" s="2"/>
      <c r="D457" s="2"/>
      <c r="E457" s="2"/>
      <c r="F457" s="2" t="s">
        <v>31</v>
      </c>
      <c r="G457" s="2" t="s">
        <v>903</v>
      </c>
      <c r="H457" s="2" t="s">
        <v>1069</v>
      </c>
      <c r="I457" s="2" t="s">
        <v>41</v>
      </c>
      <c r="J457" s="2" t="s">
        <v>341</v>
      </c>
      <c r="K457" s="2" t="s">
        <v>342</v>
      </c>
      <c r="L457" s="3" t="s">
        <v>1070</v>
      </c>
    </row>
    <row r="458" spans="1:12" ht="14.25" customHeight="1" x14ac:dyDescent="0.2">
      <c r="A458" s="2" t="s">
        <v>1055</v>
      </c>
      <c r="B458" s="2" t="s">
        <v>1068</v>
      </c>
      <c r="C458" s="2"/>
      <c r="D458" s="2"/>
      <c r="E458" s="2"/>
      <c r="F458" s="2" t="s">
        <v>38</v>
      </c>
      <c r="G458" s="2" t="s">
        <v>39</v>
      </c>
      <c r="H458" s="2" t="s">
        <v>40</v>
      </c>
      <c r="I458" s="2" t="s">
        <v>41</v>
      </c>
      <c r="J458" s="2" t="s">
        <v>42</v>
      </c>
      <c r="K458" s="2" t="s">
        <v>43</v>
      </c>
      <c r="L458" s="3" t="s">
        <v>1071</v>
      </c>
    </row>
    <row r="459" spans="1:12" ht="25.75" customHeight="1" x14ac:dyDescent="0.2">
      <c r="A459" s="2" t="s">
        <v>1055</v>
      </c>
      <c r="B459" s="2" t="s">
        <v>1072</v>
      </c>
      <c r="C459" s="2"/>
      <c r="D459" s="2"/>
      <c r="E459" s="2"/>
      <c r="F459" s="2" t="s">
        <v>15</v>
      </c>
      <c r="G459" s="2" t="s">
        <v>65</v>
      </c>
      <c r="H459" s="2" t="s">
        <v>1073</v>
      </c>
      <c r="I459" s="2" t="s">
        <v>18</v>
      </c>
      <c r="J459" s="2" t="s">
        <v>23</v>
      </c>
      <c r="K459" s="2" t="s">
        <v>1074</v>
      </c>
      <c r="L459" s="3" t="s">
        <v>1075</v>
      </c>
    </row>
    <row r="460" spans="1:12" ht="14.25" customHeight="1" x14ac:dyDescent="0.2">
      <c r="A460" s="2" t="s">
        <v>1055</v>
      </c>
      <c r="B460" s="2" t="s">
        <v>1072</v>
      </c>
      <c r="C460" s="2"/>
      <c r="D460" s="2"/>
      <c r="E460" s="2"/>
      <c r="F460" s="2" t="s">
        <v>38</v>
      </c>
      <c r="G460" s="2" t="s">
        <v>39</v>
      </c>
      <c r="H460" s="2" t="s">
        <v>40</v>
      </c>
      <c r="I460" s="2" t="s">
        <v>41</v>
      </c>
      <c r="J460" s="2" t="s">
        <v>42</v>
      </c>
      <c r="K460" s="2" t="s">
        <v>43</v>
      </c>
      <c r="L460" s="3" t="s">
        <v>1076</v>
      </c>
    </row>
    <row r="461" spans="1:12" ht="14.25" customHeight="1" x14ac:dyDescent="0.2">
      <c r="A461" s="2" t="s">
        <v>1055</v>
      </c>
      <c r="B461" s="2" t="s">
        <v>1077</v>
      </c>
      <c r="C461" s="2"/>
      <c r="D461" s="2"/>
      <c r="E461" s="2"/>
      <c r="F461" s="2" t="s">
        <v>15</v>
      </c>
      <c r="G461" s="2" t="s">
        <v>65</v>
      </c>
      <c r="H461" s="2" t="s">
        <v>1078</v>
      </c>
      <c r="I461" s="2" t="s">
        <v>112</v>
      </c>
      <c r="J461" s="2" t="s">
        <v>200</v>
      </c>
      <c r="K461" s="2" t="s">
        <v>1079</v>
      </c>
      <c r="L461" s="3" t="s">
        <v>21</v>
      </c>
    </row>
    <row r="462" spans="1:12" ht="14.25" customHeight="1" x14ac:dyDescent="0.2">
      <c r="A462" s="2" t="s">
        <v>1055</v>
      </c>
      <c r="B462" s="2" t="s">
        <v>1077</v>
      </c>
      <c r="C462" s="2"/>
      <c r="D462" s="2"/>
      <c r="E462" s="2"/>
      <c r="F462" s="2" t="s">
        <v>38</v>
      </c>
      <c r="G462" s="2" t="s">
        <v>39</v>
      </c>
      <c r="H462" s="2" t="s">
        <v>40</v>
      </c>
      <c r="I462" s="2" t="s">
        <v>41</v>
      </c>
      <c r="J462" s="2" t="s">
        <v>42</v>
      </c>
      <c r="K462" s="2" t="s">
        <v>43</v>
      </c>
      <c r="L462" s="3" t="s">
        <v>1080</v>
      </c>
    </row>
    <row r="463" spans="1:12" ht="25.75" customHeight="1" x14ac:dyDescent="0.2">
      <c r="A463" s="2" t="s">
        <v>1055</v>
      </c>
      <c r="B463" s="2" t="s">
        <v>1081</v>
      </c>
      <c r="C463" s="2"/>
      <c r="D463" s="2"/>
      <c r="E463" s="2"/>
      <c r="F463" s="2" t="s">
        <v>15</v>
      </c>
      <c r="G463" s="2" t="s">
        <v>59</v>
      </c>
      <c r="H463" s="2" t="s">
        <v>1082</v>
      </c>
      <c r="I463" s="2" t="s">
        <v>18</v>
      </c>
      <c r="J463" s="2" t="s">
        <v>23</v>
      </c>
      <c r="K463" s="2" t="s">
        <v>37</v>
      </c>
      <c r="L463" s="3" t="s">
        <v>1083</v>
      </c>
    </row>
    <row r="464" spans="1:12" ht="14.25" customHeight="1" x14ac:dyDescent="0.2">
      <c r="A464" s="2" t="s">
        <v>1055</v>
      </c>
      <c r="B464" s="2" t="s">
        <v>1081</v>
      </c>
      <c r="C464" s="2"/>
      <c r="D464" s="2"/>
      <c r="E464" s="2"/>
      <c r="F464" s="2" t="s">
        <v>15</v>
      </c>
      <c r="G464" s="2" t="s">
        <v>27</v>
      </c>
      <c r="H464" s="2" t="s">
        <v>1084</v>
      </c>
      <c r="I464" s="2" t="s">
        <v>18</v>
      </c>
      <c r="J464" s="2" t="s">
        <v>19</v>
      </c>
      <c r="K464" s="2" t="s">
        <v>520</v>
      </c>
      <c r="L464" s="3" t="s">
        <v>1085</v>
      </c>
    </row>
    <row r="465" spans="1:12" ht="25.75" customHeight="1" x14ac:dyDescent="0.2">
      <c r="A465" s="2" t="s">
        <v>1055</v>
      </c>
      <c r="B465" s="2" t="s">
        <v>1081</v>
      </c>
      <c r="C465" s="2"/>
      <c r="D465" s="2"/>
      <c r="E465" s="2"/>
      <c r="F465" s="2" t="s">
        <v>15</v>
      </c>
      <c r="G465" s="2" t="s">
        <v>607</v>
      </c>
      <c r="H465" s="2" t="s">
        <v>1086</v>
      </c>
      <c r="I465" s="2" t="s">
        <v>18</v>
      </c>
      <c r="J465" s="2" t="s">
        <v>19</v>
      </c>
      <c r="K465" s="2" t="s">
        <v>34</v>
      </c>
      <c r="L465" s="3" t="s">
        <v>1087</v>
      </c>
    </row>
    <row r="466" spans="1:12" ht="14.25" customHeight="1" x14ac:dyDescent="0.2">
      <c r="A466" s="2" t="s">
        <v>1055</v>
      </c>
      <c r="B466" s="2" t="s">
        <v>1081</v>
      </c>
      <c r="C466" s="2"/>
      <c r="D466" s="2"/>
      <c r="E466" s="2"/>
      <c r="F466" s="2" t="s">
        <v>31</v>
      </c>
      <c r="G466" s="2" t="s">
        <v>542</v>
      </c>
      <c r="H466" s="2" t="s">
        <v>543</v>
      </c>
      <c r="I466" s="2" t="s">
        <v>112</v>
      </c>
      <c r="J466" s="2" t="s">
        <v>200</v>
      </c>
      <c r="K466" s="2" t="s">
        <v>659</v>
      </c>
      <c r="L466" s="3" t="s">
        <v>21</v>
      </c>
    </row>
    <row r="467" spans="1:12" ht="14.25" customHeight="1" x14ac:dyDescent="0.2">
      <c r="A467" s="2" t="s">
        <v>1055</v>
      </c>
      <c r="B467" s="2" t="s">
        <v>1081</v>
      </c>
      <c r="C467" s="2"/>
      <c r="D467" s="2"/>
      <c r="E467" s="2"/>
      <c r="F467" s="2" t="s">
        <v>15</v>
      </c>
      <c r="G467" s="2" t="s">
        <v>27</v>
      </c>
      <c r="H467" s="2" t="s">
        <v>1088</v>
      </c>
      <c r="I467" s="2" t="s">
        <v>18</v>
      </c>
      <c r="J467" s="2" t="s">
        <v>105</v>
      </c>
      <c r="K467" s="2" t="s">
        <v>1089</v>
      </c>
      <c r="L467" s="3" t="s">
        <v>1090</v>
      </c>
    </row>
    <row r="468" spans="1:12" ht="14.25" customHeight="1" x14ac:dyDescent="0.2">
      <c r="A468" s="2" t="s">
        <v>1055</v>
      </c>
      <c r="B468" s="2" t="s">
        <v>1081</v>
      </c>
      <c r="C468" s="2"/>
      <c r="D468" s="2"/>
      <c r="E468" s="2"/>
      <c r="F468" s="2" t="s">
        <v>31</v>
      </c>
      <c r="G468" s="2" t="s">
        <v>146</v>
      </c>
      <c r="H468" s="2" t="s">
        <v>147</v>
      </c>
      <c r="I468" s="2" t="s">
        <v>29</v>
      </c>
      <c r="J468" s="2" t="s">
        <v>29</v>
      </c>
      <c r="K468" s="2" t="s">
        <v>429</v>
      </c>
      <c r="L468" s="3" t="s">
        <v>1091</v>
      </c>
    </row>
    <row r="469" spans="1:12" ht="14.25" customHeight="1" x14ac:dyDescent="0.2">
      <c r="A469" s="2" t="s">
        <v>1055</v>
      </c>
      <c r="B469" s="2" t="s">
        <v>1081</v>
      </c>
      <c r="C469" s="2"/>
      <c r="D469" s="2"/>
      <c r="E469" s="2"/>
      <c r="F469" s="2" t="s">
        <v>38</v>
      </c>
      <c r="G469" s="2" t="s">
        <v>39</v>
      </c>
      <c r="H469" s="2" t="s">
        <v>40</v>
      </c>
      <c r="I469" s="2" t="s">
        <v>41</v>
      </c>
      <c r="J469" s="2" t="s">
        <v>42</v>
      </c>
      <c r="K469" s="2" t="s">
        <v>43</v>
      </c>
      <c r="L469" s="3" t="s">
        <v>1092</v>
      </c>
    </row>
    <row r="470" spans="1:12" ht="14.25" customHeight="1" x14ac:dyDescent="0.2">
      <c r="A470" s="2" t="s">
        <v>1055</v>
      </c>
      <c r="B470" s="2" t="s">
        <v>1093</v>
      </c>
      <c r="C470" s="2"/>
      <c r="D470" s="2"/>
      <c r="E470" s="2"/>
      <c r="F470" s="2" t="s">
        <v>15</v>
      </c>
      <c r="G470" s="2" t="s">
        <v>27</v>
      </c>
      <c r="H470" s="2" t="s">
        <v>1084</v>
      </c>
      <c r="I470" s="2" t="s">
        <v>18</v>
      </c>
      <c r="J470" s="2" t="s">
        <v>19</v>
      </c>
      <c r="K470" s="2" t="s">
        <v>443</v>
      </c>
      <c r="L470" s="3" t="s">
        <v>1094</v>
      </c>
    </row>
    <row r="471" spans="1:12" ht="14.25" customHeight="1" x14ac:dyDescent="0.2">
      <c r="A471" s="2" t="s">
        <v>1055</v>
      </c>
      <c r="B471" s="2" t="s">
        <v>1093</v>
      </c>
      <c r="C471" s="2"/>
      <c r="D471" s="2"/>
      <c r="E471" s="2"/>
      <c r="F471" s="2" t="s">
        <v>15</v>
      </c>
      <c r="G471" s="2" t="s">
        <v>230</v>
      </c>
      <c r="H471" s="2" t="s">
        <v>1095</v>
      </c>
      <c r="I471" s="2" t="s">
        <v>29</v>
      </c>
      <c r="J471" s="2" t="s">
        <v>29</v>
      </c>
      <c r="K471" s="2" t="s">
        <v>75</v>
      </c>
      <c r="L471" s="3" t="s">
        <v>1096</v>
      </c>
    </row>
    <row r="472" spans="1:12" ht="25.75" customHeight="1" x14ac:dyDescent="0.2">
      <c r="A472" s="2" t="s">
        <v>1055</v>
      </c>
      <c r="B472" s="2" t="s">
        <v>1093</v>
      </c>
      <c r="C472" s="2"/>
      <c r="D472" s="2"/>
      <c r="E472" s="2"/>
      <c r="F472" s="2" t="s">
        <v>15</v>
      </c>
      <c r="G472" s="2" t="s">
        <v>181</v>
      </c>
      <c r="H472" s="2" t="s">
        <v>1097</v>
      </c>
      <c r="I472" s="2" t="s">
        <v>18</v>
      </c>
      <c r="J472" s="2" t="s">
        <v>23</v>
      </c>
      <c r="K472" s="2" t="s">
        <v>37</v>
      </c>
      <c r="L472" s="3" t="s">
        <v>1098</v>
      </c>
    </row>
    <row r="473" spans="1:12" ht="14.25" customHeight="1" x14ac:dyDescent="0.2">
      <c r="A473" s="2" t="s">
        <v>1055</v>
      </c>
      <c r="B473" s="2" t="s">
        <v>1093</v>
      </c>
      <c r="C473" s="2"/>
      <c r="D473" s="2"/>
      <c r="E473" s="2"/>
      <c r="F473" s="2" t="s">
        <v>15</v>
      </c>
      <c r="G473" s="2" t="s">
        <v>65</v>
      </c>
      <c r="H473" s="2" t="s">
        <v>1099</v>
      </c>
      <c r="I473" s="2" t="s">
        <v>18</v>
      </c>
      <c r="J473" s="2" t="s">
        <v>105</v>
      </c>
      <c r="K473" s="2" t="s">
        <v>167</v>
      </c>
      <c r="L473" s="3" t="s">
        <v>1100</v>
      </c>
    </row>
    <row r="474" spans="1:12" ht="14.25" customHeight="1" x14ac:dyDescent="0.2">
      <c r="A474" s="2" t="s">
        <v>1055</v>
      </c>
      <c r="B474" s="2" t="s">
        <v>1093</v>
      </c>
      <c r="C474" s="2"/>
      <c r="D474" s="2"/>
      <c r="E474" s="2"/>
      <c r="F474" s="2" t="s">
        <v>15</v>
      </c>
      <c r="G474" s="2" t="s">
        <v>65</v>
      </c>
      <c r="H474" s="2" t="s">
        <v>1101</v>
      </c>
      <c r="I474" s="2" t="s">
        <v>18</v>
      </c>
      <c r="J474" s="2" t="s">
        <v>19</v>
      </c>
      <c r="K474" s="2" t="s">
        <v>20</v>
      </c>
      <c r="L474" s="3" t="s">
        <v>1102</v>
      </c>
    </row>
    <row r="475" spans="1:12" ht="14.25" customHeight="1" x14ac:dyDescent="0.2">
      <c r="A475" s="2" t="s">
        <v>1055</v>
      </c>
      <c r="B475" s="2" t="s">
        <v>1093</v>
      </c>
      <c r="C475" s="2"/>
      <c r="D475" s="2"/>
      <c r="E475" s="2"/>
      <c r="F475" s="2" t="s">
        <v>15</v>
      </c>
      <c r="G475" s="2" t="s">
        <v>27</v>
      </c>
      <c r="H475" s="2" t="s">
        <v>1103</v>
      </c>
      <c r="I475" s="2" t="s">
        <v>18</v>
      </c>
      <c r="J475" s="2" t="s">
        <v>105</v>
      </c>
      <c r="K475" s="2" t="s">
        <v>379</v>
      </c>
      <c r="L475" s="3" t="s">
        <v>1104</v>
      </c>
    </row>
    <row r="476" spans="1:12" ht="25.75" customHeight="1" x14ac:dyDescent="0.2">
      <c r="A476" s="2" t="s">
        <v>1055</v>
      </c>
      <c r="B476" s="2" t="s">
        <v>1093</v>
      </c>
      <c r="C476" s="2"/>
      <c r="D476" s="2"/>
      <c r="E476" s="2"/>
      <c r="F476" s="2" t="s">
        <v>15</v>
      </c>
      <c r="G476" s="2" t="s">
        <v>27</v>
      </c>
      <c r="H476" s="2" t="s">
        <v>1105</v>
      </c>
      <c r="I476" s="2" t="s">
        <v>112</v>
      </c>
      <c r="J476" s="2" t="s">
        <v>113</v>
      </c>
      <c r="K476" s="2" t="s">
        <v>504</v>
      </c>
      <c r="L476" s="3" t="s">
        <v>1106</v>
      </c>
    </row>
    <row r="477" spans="1:12" ht="25.75" customHeight="1" x14ac:dyDescent="0.2">
      <c r="A477" s="2" t="s">
        <v>1055</v>
      </c>
      <c r="B477" s="2" t="s">
        <v>1093</v>
      </c>
      <c r="C477" s="2"/>
      <c r="D477" s="2"/>
      <c r="E477" s="2"/>
      <c r="F477" s="2" t="s">
        <v>15</v>
      </c>
      <c r="G477" s="2" t="s">
        <v>156</v>
      </c>
      <c r="H477" s="2" t="s">
        <v>1107</v>
      </c>
      <c r="I477" s="2" t="s">
        <v>112</v>
      </c>
      <c r="J477" s="2" t="s">
        <v>200</v>
      </c>
      <c r="K477" s="2" t="s">
        <v>473</v>
      </c>
      <c r="L477" s="3" t="s">
        <v>1108</v>
      </c>
    </row>
    <row r="478" spans="1:12" ht="14.25" customHeight="1" x14ac:dyDescent="0.2">
      <c r="A478" s="2" t="s">
        <v>1055</v>
      </c>
      <c r="B478" s="2" t="s">
        <v>1093</v>
      </c>
      <c r="C478" s="2"/>
      <c r="D478" s="2"/>
      <c r="E478" s="2"/>
      <c r="F478" s="2" t="s">
        <v>38</v>
      </c>
      <c r="G478" s="2" t="s">
        <v>39</v>
      </c>
      <c r="H478" s="2" t="s">
        <v>40</v>
      </c>
      <c r="I478" s="2" t="s">
        <v>41</v>
      </c>
      <c r="J478" s="2" t="s">
        <v>42</v>
      </c>
      <c r="K478" s="2" t="s">
        <v>43</v>
      </c>
      <c r="L478" s="3" t="s">
        <v>1109</v>
      </c>
    </row>
    <row r="479" spans="1:12" ht="14.25" customHeight="1" x14ac:dyDescent="0.2">
      <c r="A479" s="2" t="s">
        <v>1055</v>
      </c>
      <c r="B479" s="2" t="s">
        <v>1110</v>
      </c>
      <c r="C479" s="2"/>
      <c r="D479" s="2"/>
      <c r="E479" s="2"/>
      <c r="F479" s="2" t="s">
        <v>38</v>
      </c>
      <c r="G479" s="2" t="s">
        <v>39</v>
      </c>
      <c r="H479" s="2" t="s">
        <v>40</v>
      </c>
      <c r="I479" s="2" t="s">
        <v>41</v>
      </c>
      <c r="J479" s="2" t="s">
        <v>42</v>
      </c>
      <c r="K479" s="2" t="s">
        <v>43</v>
      </c>
      <c r="L479" s="3" t="s">
        <v>1111</v>
      </c>
    </row>
    <row r="480" spans="1:12" ht="14.25" customHeight="1" x14ac:dyDescent="0.2">
      <c r="A480" s="2" t="s">
        <v>1112</v>
      </c>
      <c r="B480" s="2" t="s">
        <v>1113</v>
      </c>
      <c r="C480" s="2"/>
      <c r="D480" s="2"/>
      <c r="E480" s="2"/>
      <c r="F480" s="2" t="s">
        <v>38</v>
      </c>
      <c r="G480" s="2" t="s">
        <v>39</v>
      </c>
      <c r="H480" s="2" t="s">
        <v>40</v>
      </c>
      <c r="I480" s="2" t="s">
        <v>41</v>
      </c>
      <c r="J480" s="2" t="s">
        <v>42</v>
      </c>
      <c r="K480" s="2" t="s">
        <v>43</v>
      </c>
      <c r="L480" s="3" t="s">
        <v>1114</v>
      </c>
    </row>
    <row r="481" spans="1:12" ht="14.25" customHeight="1" x14ac:dyDescent="0.2">
      <c r="A481" s="2" t="s">
        <v>1115</v>
      </c>
      <c r="B481" s="2" t="s">
        <v>1116</v>
      </c>
      <c r="C481" s="2"/>
      <c r="D481" s="2"/>
      <c r="E481" s="2"/>
      <c r="F481" s="2" t="s">
        <v>38</v>
      </c>
      <c r="G481" s="2" t="s">
        <v>39</v>
      </c>
      <c r="H481" s="2" t="s">
        <v>40</v>
      </c>
      <c r="I481" s="2" t="s">
        <v>41</v>
      </c>
      <c r="J481" s="2" t="s">
        <v>42</v>
      </c>
      <c r="K481" s="2" t="s">
        <v>43</v>
      </c>
      <c r="L481" s="3" t="s">
        <v>1117</v>
      </c>
    </row>
    <row r="482" spans="1:12" ht="14.25" customHeight="1" x14ac:dyDescent="0.2">
      <c r="A482" s="2" t="s">
        <v>1115</v>
      </c>
      <c r="B482" s="2" t="s">
        <v>1118</v>
      </c>
      <c r="C482" s="2"/>
      <c r="D482" s="2"/>
      <c r="E482" s="2"/>
      <c r="F482" s="2" t="s">
        <v>15</v>
      </c>
      <c r="G482" s="2" t="s">
        <v>94</v>
      </c>
      <c r="H482" s="2" t="s">
        <v>1119</v>
      </c>
      <c r="I482" s="2" t="s">
        <v>18</v>
      </c>
      <c r="J482" s="2" t="s">
        <v>19</v>
      </c>
      <c r="K482" s="2" t="s">
        <v>34</v>
      </c>
      <c r="L482" s="3" t="s">
        <v>1120</v>
      </c>
    </row>
    <row r="483" spans="1:12" ht="25.75" customHeight="1" x14ac:dyDescent="0.2">
      <c r="A483" s="2" t="s">
        <v>1115</v>
      </c>
      <c r="B483" s="2" t="s">
        <v>1118</v>
      </c>
      <c r="C483" s="2"/>
      <c r="D483" s="2"/>
      <c r="E483" s="2"/>
      <c r="F483" s="2" t="s">
        <v>15</v>
      </c>
      <c r="G483" s="2" t="s">
        <v>1121</v>
      </c>
      <c r="H483" s="2" t="s">
        <v>1122</v>
      </c>
      <c r="I483" s="2" t="s">
        <v>18</v>
      </c>
      <c r="J483" s="2" t="s">
        <v>23</v>
      </c>
      <c r="K483" s="2" t="s">
        <v>26</v>
      </c>
      <c r="L483" s="3" t="s">
        <v>1123</v>
      </c>
    </row>
    <row r="484" spans="1:12" ht="14.25" customHeight="1" x14ac:dyDescent="0.2">
      <c r="A484" s="2" t="s">
        <v>1115</v>
      </c>
      <c r="B484" s="2" t="s">
        <v>1118</v>
      </c>
      <c r="C484" s="2"/>
      <c r="D484" s="2"/>
      <c r="E484" s="2"/>
      <c r="F484" s="2" t="s">
        <v>15</v>
      </c>
      <c r="G484" s="2" t="s">
        <v>87</v>
      </c>
      <c r="H484" s="2" t="s">
        <v>1124</v>
      </c>
      <c r="I484" s="2" t="s">
        <v>29</v>
      </c>
      <c r="J484" s="2" t="s">
        <v>29</v>
      </c>
      <c r="K484" s="2" t="s">
        <v>336</v>
      </c>
      <c r="L484" s="3" t="s">
        <v>1125</v>
      </c>
    </row>
    <row r="485" spans="1:12" ht="25.75" customHeight="1" x14ac:dyDescent="0.2">
      <c r="A485" s="2" t="s">
        <v>1115</v>
      </c>
      <c r="B485" s="2" t="s">
        <v>1118</v>
      </c>
      <c r="C485" s="2"/>
      <c r="D485" s="2"/>
      <c r="E485" s="2"/>
      <c r="F485" s="2" t="s">
        <v>31</v>
      </c>
      <c r="G485" s="2" t="s">
        <v>146</v>
      </c>
      <c r="H485" s="2" t="s">
        <v>1126</v>
      </c>
      <c r="I485" s="2" t="s">
        <v>18</v>
      </c>
      <c r="J485" s="2" t="s">
        <v>23</v>
      </c>
      <c r="K485" s="2" t="s">
        <v>61</v>
      </c>
      <c r="L485" s="3" t="s">
        <v>1127</v>
      </c>
    </row>
    <row r="486" spans="1:12" ht="14.25" customHeight="1" x14ac:dyDescent="0.2">
      <c r="A486" s="2" t="s">
        <v>1115</v>
      </c>
      <c r="B486" s="2" t="s">
        <v>1118</v>
      </c>
      <c r="C486" s="2"/>
      <c r="D486" s="2"/>
      <c r="E486" s="2"/>
      <c r="F486" s="2" t="s">
        <v>38</v>
      </c>
      <c r="G486" s="2" t="s">
        <v>39</v>
      </c>
      <c r="H486" s="2" t="s">
        <v>40</v>
      </c>
      <c r="I486" s="2" t="s">
        <v>41</v>
      </c>
      <c r="J486" s="2" t="s">
        <v>42</v>
      </c>
      <c r="K486" s="2" t="s">
        <v>43</v>
      </c>
      <c r="L486" s="3" t="s">
        <v>1128</v>
      </c>
    </row>
    <row r="487" spans="1:12" ht="14.25" customHeight="1" x14ac:dyDescent="0.2">
      <c r="A487" s="2" t="s">
        <v>1115</v>
      </c>
      <c r="B487" s="2" t="s">
        <v>1129</v>
      </c>
      <c r="C487" s="2"/>
      <c r="D487" s="2"/>
      <c r="E487" s="2"/>
      <c r="F487" s="2" t="s">
        <v>31</v>
      </c>
      <c r="G487" s="2" t="s">
        <v>903</v>
      </c>
      <c r="H487" s="2" t="s">
        <v>904</v>
      </c>
      <c r="I487" s="2" t="s">
        <v>29</v>
      </c>
      <c r="J487" s="2" t="s">
        <v>29</v>
      </c>
      <c r="K487" s="2" t="s">
        <v>429</v>
      </c>
      <c r="L487" s="3" t="s">
        <v>1130</v>
      </c>
    </row>
    <row r="488" spans="1:12" ht="14.25" customHeight="1" x14ac:dyDescent="0.2">
      <c r="A488" s="2" t="s">
        <v>1115</v>
      </c>
      <c r="B488" s="2" t="s">
        <v>1129</v>
      </c>
      <c r="C488" s="2"/>
      <c r="D488" s="2"/>
      <c r="E488" s="2"/>
      <c r="F488" s="2" t="s">
        <v>38</v>
      </c>
      <c r="G488" s="2" t="s">
        <v>39</v>
      </c>
      <c r="H488" s="2" t="s">
        <v>40</v>
      </c>
      <c r="I488" s="2" t="s">
        <v>41</v>
      </c>
      <c r="J488" s="2" t="s">
        <v>42</v>
      </c>
      <c r="K488" s="2" t="s">
        <v>43</v>
      </c>
      <c r="L488" s="3" t="s">
        <v>1131</v>
      </c>
    </row>
    <row r="489" spans="1:12" ht="14.25" customHeight="1" x14ac:dyDescent="0.2">
      <c r="A489" s="2" t="s">
        <v>1115</v>
      </c>
      <c r="B489" s="2" t="s">
        <v>1132</v>
      </c>
      <c r="C489" s="2"/>
      <c r="D489" s="2"/>
      <c r="E489" s="2"/>
      <c r="F489" s="2" t="s">
        <v>38</v>
      </c>
      <c r="G489" s="2" t="s">
        <v>39</v>
      </c>
      <c r="H489" s="2" t="s">
        <v>40</v>
      </c>
      <c r="I489" s="2" t="s">
        <v>41</v>
      </c>
      <c r="J489" s="2" t="s">
        <v>42</v>
      </c>
      <c r="K489" s="2" t="s">
        <v>43</v>
      </c>
      <c r="L489" s="3" t="s">
        <v>1133</v>
      </c>
    </row>
    <row r="490" spans="1:12" ht="14.25" customHeight="1" x14ac:dyDescent="0.2">
      <c r="A490" s="2" t="s">
        <v>1134</v>
      </c>
      <c r="B490" s="2" t="s">
        <v>1135</v>
      </c>
      <c r="C490" s="2"/>
      <c r="D490" s="2"/>
      <c r="E490" s="2"/>
      <c r="F490" s="2" t="s">
        <v>15</v>
      </c>
      <c r="G490" s="2" t="s">
        <v>230</v>
      </c>
      <c r="H490" s="2" t="s">
        <v>1136</v>
      </c>
      <c r="I490" s="2" t="s">
        <v>29</v>
      </c>
      <c r="J490" s="2" t="s">
        <v>29</v>
      </c>
      <c r="K490" s="2" t="s">
        <v>75</v>
      </c>
      <c r="L490" s="3" t="s">
        <v>1137</v>
      </c>
    </row>
    <row r="491" spans="1:12" ht="14.25" customHeight="1" x14ac:dyDescent="0.2">
      <c r="A491" s="2" t="s">
        <v>1134</v>
      </c>
      <c r="B491" s="2" t="s">
        <v>1135</v>
      </c>
      <c r="C491" s="2"/>
      <c r="D491" s="2"/>
      <c r="E491" s="2"/>
      <c r="F491" s="2" t="s">
        <v>38</v>
      </c>
      <c r="G491" s="2" t="s">
        <v>39</v>
      </c>
      <c r="H491" s="2" t="s">
        <v>40</v>
      </c>
      <c r="I491" s="2" t="s">
        <v>41</v>
      </c>
      <c r="J491" s="2" t="s">
        <v>42</v>
      </c>
      <c r="K491" s="2" t="s">
        <v>43</v>
      </c>
      <c r="L491" s="3" t="s">
        <v>1138</v>
      </c>
    </row>
    <row r="492" spans="1:12" ht="14.25" customHeight="1" x14ac:dyDescent="0.2">
      <c r="A492" s="2" t="s">
        <v>1134</v>
      </c>
      <c r="B492" s="2" t="s">
        <v>1139</v>
      </c>
      <c r="C492" s="2"/>
      <c r="D492" s="2"/>
      <c r="E492" s="2"/>
      <c r="F492" s="2" t="s">
        <v>15</v>
      </c>
      <c r="G492" s="2" t="s">
        <v>142</v>
      </c>
      <c r="H492" s="2" t="s">
        <v>1140</v>
      </c>
      <c r="I492" s="2" t="s">
        <v>112</v>
      </c>
      <c r="J492" s="2" t="s">
        <v>200</v>
      </c>
      <c r="K492" s="2" t="s">
        <v>473</v>
      </c>
      <c r="L492" s="3" t="s">
        <v>1141</v>
      </c>
    </row>
    <row r="493" spans="1:12" ht="14.25" customHeight="1" x14ac:dyDescent="0.2">
      <c r="A493" s="2" t="s">
        <v>1134</v>
      </c>
      <c r="B493" s="2" t="s">
        <v>1139</v>
      </c>
      <c r="C493" s="2"/>
      <c r="D493" s="2"/>
      <c r="E493" s="2"/>
      <c r="F493" s="2" t="s">
        <v>15</v>
      </c>
      <c r="G493" s="2" t="s">
        <v>142</v>
      </c>
      <c r="H493" s="2" t="s">
        <v>1142</v>
      </c>
      <c r="I493" s="2" t="s">
        <v>41</v>
      </c>
      <c r="J493" s="2" t="s">
        <v>125</v>
      </c>
      <c r="K493" s="2" t="s">
        <v>1143</v>
      </c>
      <c r="L493" s="3" t="s">
        <v>1144</v>
      </c>
    </row>
    <row r="494" spans="1:12" ht="25.75" customHeight="1" x14ac:dyDescent="0.2">
      <c r="A494" s="2" t="s">
        <v>1134</v>
      </c>
      <c r="B494" s="2" t="s">
        <v>1139</v>
      </c>
      <c r="C494" s="2"/>
      <c r="D494" s="2"/>
      <c r="E494" s="2"/>
      <c r="F494" s="2" t="s">
        <v>15</v>
      </c>
      <c r="G494" s="2" t="s">
        <v>142</v>
      </c>
      <c r="H494" s="2" t="s">
        <v>1145</v>
      </c>
      <c r="I494" s="2" t="s">
        <v>18</v>
      </c>
      <c r="J494" s="2" t="s">
        <v>105</v>
      </c>
      <c r="K494" s="2" t="s">
        <v>106</v>
      </c>
      <c r="L494" s="3" t="s">
        <v>1146</v>
      </c>
    </row>
    <row r="495" spans="1:12" ht="14.25" customHeight="1" x14ac:dyDescent="0.2">
      <c r="A495" s="2" t="s">
        <v>1134</v>
      </c>
      <c r="B495" s="2" t="s">
        <v>1139</v>
      </c>
      <c r="C495" s="2"/>
      <c r="D495" s="2"/>
      <c r="E495" s="2"/>
      <c r="F495" s="2" t="s">
        <v>38</v>
      </c>
      <c r="G495" s="2" t="s">
        <v>39</v>
      </c>
      <c r="H495" s="2" t="s">
        <v>40</v>
      </c>
      <c r="I495" s="2" t="s">
        <v>41</v>
      </c>
      <c r="J495" s="2" t="s">
        <v>42</v>
      </c>
      <c r="K495" s="2" t="s">
        <v>43</v>
      </c>
      <c r="L495" s="3" t="s">
        <v>1147</v>
      </c>
    </row>
    <row r="496" spans="1:12" ht="14.25" customHeight="1" x14ac:dyDescent="0.2">
      <c r="A496" s="2" t="s">
        <v>1134</v>
      </c>
      <c r="B496" s="2" t="s">
        <v>1148</v>
      </c>
      <c r="C496" s="2"/>
      <c r="D496" s="2"/>
      <c r="E496" s="2"/>
      <c r="F496" s="2" t="s">
        <v>38</v>
      </c>
      <c r="G496" s="2" t="s">
        <v>39</v>
      </c>
      <c r="H496" s="2" t="s">
        <v>40</v>
      </c>
      <c r="I496" s="2" t="s">
        <v>41</v>
      </c>
      <c r="J496" s="2" t="s">
        <v>42</v>
      </c>
      <c r="K496" s="2" t="s">
        <v>43</v>
      </c>
      <c r="L496" s="3" t="s">
        <v>1149</v>
      </c>
    </row>
    <row r="497" spans="1:12" ht="14.25" customHeight="1" x14ac:dyDescent="0.2">
      <c r="A497" s="2" t="s">
        <v>1134</v>
      </c>
      <c r="B497" s="2" t="s">
        <v>1150</v>
      </c>
      <c r="C497" s="2"/>
      <c r="D497" s="2"/>
      <c r="E497" s="2"/>
      <c r="F497" s="2" t="s">
        <v>38</v>
      </c>
      <c r="G497" s="2" t="s">
        <v>39</v>
      </c>
      <c r="H497" s="2" t="s">
        <v>40</v>
      </c>
      <c r="I497" s="2" t="s">
        <v>41</v>
      </c>
      <c r="J497" s="2" t="s">
        <v>42</v>
      </c>
      <c r="K497" s="2" t="s">
        <v>43</v>
      </c>
      <c r="L497" s="3" t="s">
        <v>1151</v>
      </c>
    </row>
    <row r="498" spans="1:12" ht="25.75" customHeight="1" x14ac:dyDescent="0.2">
      <c r="A498" s="2" t="s">
        <v>1134</v>
      </c>
      <c r="B498" s="2" t="s">
        <v>1152</v>
      </c>
      <c r="C498" s="2" t="s">
        <v>1153</v>
      </c>
      <c r="D498" s="2"/>
      <c r="E498" s="2"/>
      <c r="F498" s="2" t="s">
        <v>15</v>
      </c>
      <c r="G498" s="2" t="s">
        <v>27</v>
      </c>
      <c r="H498" s="2" t="s">
        <v>1154</v>
      </c>
      <c r="I498" s="2" t="s">
        <v>18</v>
      </c>
      <c r="J498" s="2" t="s">
        <v>23</v>
      </c>
      <c r="K498" s="2" t="s">
        <v>966</v>
      </c>
      <c r="L498" s="3" t="s">
        <v>1155</v>
      </c>
    </row>
    <row r="499" spans="1:12" ht="14.25" customHeight="1" x14ac:dyDescent="0.2">
      <c r="A499" s="2" t="s">
        <v>1134</v>
      </c>
      <c r="B499" s="2" t="s">
        <v>1152</v>
      </c>
      <c r="C499" s="2" t="s">
        <v>1153</v>
      </c>
      <c r="D499" s="2"/>
      <c r="E499" s="2"/>
      <c r="F499" s="2" t="s">
        <v>31</v>
      </c>
      <c r="G499" s="2" t="s">
        <v>903</v>
      </c>
      <c r="H499" s="2" t="s">
        <v>904</v>
      </c>
      <c r="I499" s="2" t="s">
        <v>29</v>
      </c>
      <c r="J499" s="2" t="s">
        <v>29</v>
      </c>
      <c r="K499" s="2" t="s">
        <v>75</v>
      </c>
      <c r="L499" s="3" t="s">
        <v>1156</v>
      </c>
    </row>
    <row r="500" spans="1:12" ht="14.25" customHeight="1" x14ac:dyDescent="0.2">
      <c r="A500" s="2" t="s">
        <v>1134</v>
      </c>
      <c r="B500" s="2" t="s">
        <v>1152</v>
      </c>
      <c r="C500" s="2" t="s">
        <v>1153</v>
      </c>
      <c r="D500" s="2"/>
      <c r="E500" s="2"/>
      <c r="F500" s="2" t="s">
        <v>38</v>
      </c>
      <c r="G500" s="2" t="s">
        <v>39</v>
      </c>
      <c r="H500" s="2" t="s">
        <v>40</v>
      </c>
      <c r="I500" s="2" t="s">
        <v>41</v>
      </c>
      <c r="J500" s="2" t="s">
        <v>42</v>
      </c>
      <c r="K500" s="2" t="s">
        <v>43</v>
      </c>
      <c r="L500" s="3" t="s">
        <v>1157</v>
      </c>
    </row>
    <row r="501" spans="1:12" ht="14.25" customHeight="1" x14ac:dyDescent="0.2">
      <c r="A501" s="2" t="s">
        <v>1134</v>
      </c>
      <c r="B501" s="2" t="s">
        <v>1158</v>
      </c>
      <c r="C501" s="2"/>
      <c r="D501" s="2"/>
      <c r="E501" s="2"/>
      <c r="F501" s="2" t="s">
        <v>15</v>
      </c>
      <c r="G501" s="2" t="s">
        <v>162</v>
      </c>
      <c r="H501" s="2" t="s">
        <v>1159</v>
      </c>
      <c r="I501" s="2" t="s">
        <v>18</v>
      </c>
      <c r="J501" s="2" t="s">
        <v>19</v>
      </c>
      <c r="K501" s="2" t="s">
        <v>34</v>
      </c>
      <c r="L501" s="3" t="s">
        <v>1160</v>
      </c>
    </row>
    <row r="502" spans="1:12" ht="14.25" customHeight="1" x14ac:dyDescent="0.2">
      <c r="A502" s="2" t="s">
        <v>1134</v>
      </c>
      <c r="B502" s="2" t="s">
        <v>1158</v>
      </c>
      <c r="C502" s="2"/>
      <c r="D502" s="2"/>
      <c r="E502" s="2"/>
      <c r="F502" s="2" t="s">
        <v>31</v>
      </c>
      <c r="G502" s="2" t="s">
        <v>542</v>
      </c>
      <c r="H502" s="2" t="s">
        <v>1161</v>
      </c>
      <c r="I502" s="2" t="s">
        <v>112</v>
      </c>
      <c r="J502" s="2" t="s">
        <v>200</v>
      </c>
      <c r="K502" s="2" t="s">
        <v>659</v>
      </c>
      <c r="L502" s="3" t="s">
        <v>21</v>
      </c>
    </row>
    <row r="503" spans="1:12" ht="14.25" customHeight="1" x14ac:dyDescent="0.2">
      <c r="A503" s="2" t="s">
        <v>1134</v>
      </c>
      <c r="B503" s="2" t="s">
        <v>1158</v>
      </c>
      <c r="C503" s="2"/>
      <c r="D503" s="2"/>
      <c r="E503" s="2"/>
      <c r="F503" s="2" t="s">
        <v>15</v>
      </c>
      <c r="G503" s="2" t="s">
        <v>181</v>
      </c>
      <c r="H503" s="2" t="s">
        <v>1162</v>
      </c>
      <c r="I503" s="2" t="s">
        <v>18</v>
      </c>
      <c r="J503" s="2" t="s">
        <v>19</v>
      </c>
      <c r="K503" s="2" t="s">
        <v>216</v>
      </c>
      <c r="L503" s="3" t="s">
        <v>1163</v>
      </c>
    </row>
    <row r="504" spans="1:12" ht="14.25" customHeight="1" x14ac:dyDescent="0.2">
      <c r="A504" s="2" t="s">
        <v>1134</v>
      </c>
      <c r="B504" s="2" t="s">
        <v>1158</v>
      </c>
      <c r="C504" s="2"/>
      <c r="D504" s="2"/>
      <c r="E504" s="2"/>
      <c r="F504" s="2" t="s">
        <v>31</v>
      </c>
      <c r="G504" s="2" t="s">
        <v>146</v>
      </c>
      <c r="H504" s="2" t="s">
        <v>147</v>
      </c>
      <c r="I504" s="2" t="s">
        <v>29</v>
      </c>
      <c r="J504" s="2" t="s">
        <v>29</v>
      </c>
      <c r="K504" s="2" t="s">
        <v>429</v>
      </c>
      <c r="L504" s="3" t="s">
        <v>1164</v>
      </c>
    </row>
    <row r="505" spans="1:12" ht="14.25" customHeight="1" x14ac:dyDescent="0.2">
      <c r="A505" s="2" t="s">
        <v>1134</v>
      </c>
      <c r="B505" s="2" t="s">
        <v>1158</v>
      </c>
      <c r="C505" s="2"/>
      <c r="D505" s="2"/>
      <c r="E505" s="2"/>
      <c r="F505" s="2" t="s">
        <v>38</v>
      </c>
      <c r="G505" s="2" t="s">
        <v>39</v>
      </c>
      <c r="H505" s="2" t="s">
        <v>40</v>
      </c>
      <c r="I505" s="2" t="s">
        <v>41</v>
      </c>
      <c r="J505" s="2" t="s">
        <v>42</v>
      </c>
      <c r="K505" s="2" t="s">
        <v>43</v>
      </c>
      <c r="L505" s="3" t="s">
        <v>1165</v>
      </c>
    </row>
    <row r="506" spans="1:12" ht="25.75" customHeight="1" x14ac:dyDescent="0.2">
      <c r="A506" s="2" t="s">
        <v>1134</v>
      </c>
      <c r="B506" s="2" t="s">
        <v>1166</v>
      </c>
      <c r="C506" s="2"/>
      <c r="D506" s="2"/>
      <c r="E506" s="2"/>
      <c r="F506" s="2" t="s">
        <v>15</v>
      </c>
      <c r="G506" s="2" t="s">
        <v>142</v>
      </c>
      <c r="H506" s="2" t="s">
        <v>1167</v>
      </c>
      <c r="I506" s="2" t="s">
        <v>18</v>
      </c>
      <c r="J506" s="2" t="s">
        <v>105</v>
      </c>
      <c r="K506" s="2" t="s">
        <v>404</v>
      </c>
      <c r="L506" s="3" t="s">
        <v>21</v>
      </c>
    </row>
    <row r="507" spans="1:12" ht="25.75" customHeight="1" x14ac:dyDescent="0.2">
      <c r="A507" s="2" t="s">
        <v>1134</v>
      </c>
      <c r="B507" s="2" t="s">
        <v>1166</v>
      </c>
      <c r="C507" s="2"/>
      <c r="D507" s="2"/>
      <c r="E507" s="2"/>
      <c r="F507" s="2" t="s">
        <v>15</v>
      </c>
      <c r="G507" s="2" t="s">
        <v>156</v>
      </c>
      <c r="H507" s="2" t="s">
        <v>1168</v>
      </c>
      <c r="I507" s="2" t="s">
        <v>18</v>
      </c>
      <c r="J507" s="2" t="s">
        <v>19</v>
      </c>
      <c r="K507" s="2" t="s">
        <v>20</v>
      </c>
      <c r="L507" s="3" t="s">
        <v>1169</v>
      </c>
    </row>
    <row r="508" spans="1:12" ht="14.25" customHeight="1" x14ac:dyDescent="0.2">
      <c r="A508" s="2" t="s">
        <v>1134</v>
      </c>
      <c r="B508" s="2" t="s">
        <v>1166</v>
      </c>
      <c r="C508" s="2"/>
      <c r="D508" s="2"/>
      <c r="E508" s="2"/>
      <c r="F508" s="2" t="s">
        <v>38</v>
      </c>
      <c r="G508" s="2" t="s">
        <v>39</v>
      </c>
      <c r="H508" s="2" t="s">
        <v>40</v>
      </c>
      <c r="I508" s="2" t="s">
        <v>41</v>
      </c>
      <c r="J508" s="2" t="s">
        <v>42</v>
      </c>
      <c r="K508" s="2" t="s">
        <v>43</v>
      </c>
      <c r="L508" s="3" t="s">
        <v>1170</v>
      </c>
    </row>
    <row r="509" spans="1:12" ht="14.25" customHeight="1" x14ac:dyDescent="0.2">
      <c r="A509" s="2" t="s">
        <v>1134</v>
      </c>
      <c r="B509" s="2" t="s">
        <v>1171</v>
      </c>
      <c r="C509" s="2"/>
      <c r="D509" s="2"/>
      <c r="E509" s="2"/>
      <c r="F509" s="2" t="s">
        <v>38</v>
      </c>
      <c r="G509" s="2" t="s">
        <v>39</v>
      </c>
      <c r="H509" s="2" t="s">
        <v>40</v>
      </c>
      <c r="I509" s="2" t="s">
        <v>41</v>
      </c>
      <c r="J509" s="2" t="s">
        <v>42</v>
      </c>
      <c r="K509" s="2" t="s">
        <v>43</v>
      </c>
      <c r="L509" s="3" t="s">
        <v>1172</v>
      </c>
    </row>
    <row r="510" spans="1:12" ht="14.25" customHeight="1" x14ac:dyDescent="0.2">
      <c r="A510" s="2" t="s">
        <v>1134</v>
      </c>
      <c r="B510" s="2" t="s">
        <v>1173</v>
      </c>
      <c r="C510" s="2"/>
      <c r="D510" s="2"/>
      <c r="E510" s="2"/>
      <c r="F510" s="2" t="s">
        <v>38</v>
      </c>
      <c r="G510" s="2" t="s">
        <v>39</v>
      </c>
      <c r="H510" s="2" t="s">
        <v>40</v>
      </c>
      <c r="I510" s="2" t="s">
        <v>41</v>
      </c>
      <c r="J510" s="2" t="s">
        <v>42</v>
      </c>
      <c r="K510" s="2" t="s">
        <v>43</v>
      </c>
      <c r="L510" s="3" t="s">
        <v>1174</v>
      </c>
    </row>
    <row r="511" spans="1:12" ht="14.25" customHeight="1" x14ac:dyDescent="0.2">
      <c r="A511" s="2" t="s">
        <v>1175</v>
      </c>
      <c r="B511" s="2" t="s">
        <v>1176</v>
      </c>
      <c r="C511" s="2"/>
      <c r="D511" s="2"/>
      <c r="E511" s="2"/>
      <c r="F511" s="2" t="s">
        <v>38</v>
      </c>
      <c r="G511" s="2" t="s">
        <v>39</v>
      </c>
      <c r="H511" s="2" t="s">
        <v>40</v>
      </c>
      <c r="I511" s="2" t="s">
        <v>41</v>
      </c>
      <c r="J511" s="2" t="s">
        <v>42</v>
      </c>
      <c r="K511" s="2" t="s">
        <v>43</v>
      </c>
      <c r="L511" s="3" t="s">
        <v>1177</v>
      </c>
    </row>
    <row r="512" spans="1:12" ht="14.25" customHeight="1" x14ac:dyDescent="0.2">
      <c r="A512" s="2" t="s">
        <v>1175</v>
      </c>
      <c r="B512" s="2" t="s">
        <v>1178</v>
      </c>
      <c r="C512" s="2"/>
      <c r="D512" s="2"/>
      <c r="E512" s="2"/>
      <c r="F512" s="2" t="s">
        <v>31</v>
      </c>
      <c r="G512" s="2" t="s">
        <v>146</v>
      </c>
      <c r="H512" s="2" t="s">
        <v>147</v>
      </c>
      <c r="I512" s="2" t="s">
        <v>29</v>
      </c>
      <c r="J512" s="2" t="s">
        <v>29</v>
      </c>
      <c r="K512" s="2" t="s">
        <v>429</v>
      </c>
      <c r="L512" s="3" t="s">
        <v>1179</v>
      </c>
    </row>
    <row r="513" spans="1:12" ht="14.25" customHeight="1" x14ac:dyDescent="0.2">
      <c r="A513" s="2" t="s">
        <v>1175</v>
      </c>
      <c r="B513" s="2" t="s">
        <v>1178</v>
      </c>
      <c r="C513" s="2"/>
      <c r="D513" s="2"/>
      <c r="E513" s="2"/>
      <c r="F513" s="2" t="s">
        <v>38</v>
      </c>
      <c r="G513" s="2" t="s">
        <v>39</v>
      </c>
      <c r="H513" s="2" t="s">
        <v>40</v>
      </c>
      <c r="I513" s="2" t="s">
        <v>41</v>
      </c>
      <c r="J513" s="2" t="s">
        <v>42</v>
      </c>
      <c r="K513" s="2" t="s">
        <v>43</v>
      </c>
      <c r="L513" s="3" t="s">
        <v>1172</v>
      </c>
    </row>
    <row r="514" spans="1:12" ht="25.75" customHeight="1" x14ac:dyDescent="0.2">
      <c r="A514" s="2" t="s">
        <v>1175</v>
      </c>
      <c r="B514" s="2" t="s">
        <v>1180</v>
      </c>
      <c r="C514" s="2"/>
      <c r="D514" s="2"/>
      <c r="E514" s="2"/>
      <c r="F514" s="2" t="s">
        <v>15</v>
      </c>
      <c r="G514" s="2" t="s">
        <v>27</v>
      </c>
      <c r="H514" s="2" t="s">
        <v>1181</v>
      </c>
      <c r="I514" s="2" t="s">
        <v>18</v>
      </c>
      <c r="J514" s="2" t="s">
        <v>105</v>
      </c>
      <c r="K514" s="2" t="s">
        <v>584</v>
      </c>
      <c r="L514" s="3" t="s">
        <v>1182</v>
      </c>
    </row>
    <row r="515" spans="1:12" ht="14.25" customHeight="1" x14ac:dyDescent="0.2">
      <c r="A515" s="2" t="s">
        <v>1175</v>
      </c>
      <c r="B515" s="2" t="s">
        <v>1180</v>
      </c>
      <c r="C515" s="2"/>
      <c r="D515" s="2"/>
      <c r="E515" s="2"/>
      <c r="F515" s="2" t="s">
        <v>38</v>
      </c>
      <c r="G515" s="2" t="s">
        <v>39</v>
      </c>
      <c r="H515" s="2" t="s">
        <v>40</v>
      </c>
      <c r="I515" s="2" t="s">
        <v>41</v>
      </c>
      <c r="J515" s="2" t="s">
        <v>42</v>
      </c>
      <c r="K515" s="2" t="s">
        <v>43</v>
      </c>
      <c r="L515" s="3" t="s">
        <v>1183</v>
      </c>
    </row>
    <row r="516" spans="1:12" ht="14.25" customHeight="1" x14ac:dyDescent="0.2">
      <c r="A516" s="2" t="s">
        <v>1175</v>
      </c>
      <c r="B516" s="2" t="s">
        <v>1184</v>
      </c>
      <c r="C516" s="2"/>
      <c r="D516" s="2"/>
      <c r="E516" s="2"/>
      <c r="F516" s="2" t="s">
        <v>15</v>
      </c>
      <c r="G516" s="2" t="s">
        <v>181</v>
      </c>
      <c r="H516" s="2" t="s">
        <v>727</v>
      </c>
      <c r="I516" s="2" t="s">
        <v>29</v>
      </c>
      <c r="J516" s="2" t="s">
        <v>29</v>
      </c>
      <c r="K516" s="2" t="s">
        <v>75</v>
      </c>
      <c r="L516" s="3" t="s">
        <v>1185</v>
      </c>
    </row>
    <row r="517" spans="1:12" ht="14.25" customHeight="1" x14ac:dyDescent="0.2">
      <c r="A517" s="2" t="s">
        <v>1175</v>
      </c>
      <c r="B517" s="2" t="s">
        <v>1184</v>
      </c>
      <c r="C517" s="2"/>
      <c r="D517" s="2"/>
      <c r="E517" s="2"/>
      <c r="F517" s="2" t="s">
        <v>38</v>
      </c>
      <c r="G517" s="2" t="s">
        <v>39</v>
      </c>
      <c r="H517" s="2" t="s">
        <v>40</v>
      </c>
      <c r="I517" s="2" t="s">
        <v>41</v>
      </c>
      <c r="J517" s="2" t="s">
        <v>42</v>
      </c>
      <c r="K517" s="2" t="s">
        <v>43</v>
      </c>
      <c r="L517" s="3" t="s">
        <v>1186</v>
      </c>
    </row>
    <row r="518" spans="1:12" ht="14.25" customHeight="1" x14ac:dyDescent="0.2">
      <c r="A518" s="2" t="s">
        <v>1175</v>
      </c>
      <c r="B518" s="2" t="s">
        <v>1187</v>
      </c>
      <c r="C518" s="2"/>
      <c r="D518" s="2"/>
      <c r="E518" s="2"/>
      <c r="F518" s="2" t="s">
        <v>38</v>
      </c>
      <c r="G518" s="2" t="s">
        <v>711</v>
      </c>
      <c r="H518" s="2" t="s">
        <v>1188</v>
      </c>
      <c r="I518" s="2" t="s">
        <v>29</v>
      </c>
      <c r="J518" s="2" t="s">
        <v>29</v>
      </c>
      <c r="K518" s="2" t="s">
        <v>531</v>
      </c>
      <c r="L518" s="3" t="s">
        <v>1189</v>
      </c>
    </row>
    <row r="519" spans="1:12" ht="14.25" customHeight="1" x14ac:dyDescent="0.2">
      <c r="A519" s="2" t="s">
        <v>1175</v>
      </c>
      <c r="B519" s="2" t="s">
        <v>1187</v>
      </c>
      <c r="C519" s="2"/>
      <c r="D519" s="2"/>
      <c r="E519" s="2"/>
      <c r="F519" s="2" t="s">
        <v>31</v>
      </c>
      <c r="G519" s="2" t="s">
        <v>146</v>
      </c>
      <c r="H519" s="2" t="s">
        <v>147</v>
      </c>
      <c r="I519" s="2" t="s">
        <v>29</v>
      </c>
      <c r="J519" s="2" t="s">
        <v>29</v>
      </c>
      <c r="K519" s="2" t="s">
        <v>75</v>
      </c>
      <c r="L519" s="3" t="s">
        <v>1190</v>
      </c>
    </row>
    <row r="520" spans="1:12" ht="14.25" customHeight="1" x14ac:dyDescent="0.2">
      <c r="A520" s="2" t="s">
        <v>1175</v>
      </c>
      <c r="B520" s="2" t="s">
        <v>1187</v>
      </c>
      <c r="C520" s="2"/>
      <c r="D520" s="2"/>
      <c r="E520" s="2"/>
      <c r="F520" s="2" t="s">
        <v>31</v>
      </c>
      <c r="G520" s="2" t="s">
        <v>427</v>
      </c>
      <c r="H520" s="2" t="s">
        <v>1191</v>
      </c>
      <c r="I520" s="2" t="s">
        <v>29</v>
      </c>
      <c r="J520" s="2" t="s">
        <v>29</v>
      </c>
      <c r="K520" s="2" t="s">
        <v>429</v>
      </c>
      <c r="L520" s="3" t="s">
        <v>1192</v>
      </c>
    </row>
    <row r="521" spans="1:12" ht="14.25" customHeight="1" x14ac:dyDescent="0.2">
      <c r="A521" s="2" t="s">
        <v>1175</v>
      </c>
      <c r="B521" s="2" t="s">
        <v>1187</v>
      </c>
      <c r="C521" s="2"/>
      <c r="D521" s="2"/>
      <c r="E521" s="2"/>
      <c r="F521" s="2" t="s">
        <v>15</v>
      </c>
      <c r="G521" s="2" t="s">
        <v>65</v>
      </c>
      <c r="H521" s="2" t="s">
        <v>438</v>
      </c>
      <c r="I521" s="2" t="s">
        <v>112</v>
      </c>
      <c r="J521" s="2" t="s">
        <v>200</v>
      </c>
      <c r="K521" s="2" t="s">
        <v>452</v>
      </c>
      <c r="L521" s="3" t="s">
        <v>1193</v>
      </c>
    </row>
    <row r="522" spans="1:12" ht="14.25" customHeight="1" x14ac:dyDescent="0.2">
      <c r="A522" s="2" t="s">
        <v>1175</v>
      </c>
      <c r="B522" s="2" t="s">
        <v>1187</v>
      </c>
      <c r="C522" s="2"/>
      <c r="D522" s="2"/>
      <c r="E522" s="2"/>
      <c r="F522" s="2" t="s">
        <v>15</v>
      </c>
      <c r="G522" s="2" t="s">
        <v>65</v>
      </c>
      <c r="H522" s="2" t="s">
        <v>1194</v>
      </c>
      <c r="I522" s="2" t="s">
        <v>18</v>
      </c>
      <c r="J522" s="2" t="s">
        <v>23</v>
      </c>
      <c r="K522" s="2" t="s">
        <v>1195</v>
      </c>
      <c r="L522" s="3" t="s">
        <v>1196</v>
      </c>
    </row>
    <row r="523" spans="1:12" ht="14.25" customHeight="1" x14ac:dyDescent="0.2">
      <c r="A523" s="2" t="s">
        <v>1175</v>
      </c>
      <c r="B523" s="2" t="s">
        <v>1187</v>
      </c>
      <c r="C523" s="2"/>
      <c r="D523" s="2"/>
      <c r="E523" s="2"/>
      <c r="F523" s="2" t="s">
        <v>15</v>
      </c>
      <c r="G523" s="2" t="s">
        <v>27</v>
      </c>
      <c r="H523" s="2" t="s">
        <v>1197</v>
      </c>
      <c r="I523" s="2" t="s">
        <v>41</v>
      </c>
      <c r="J523" s="2" t="s">
        <v>299</v>
      </c>
      <c r="K523" s="2" t="s">
        <v>300</v>
      </c>
      <c r="L523" s="3" t="s">
        <v>470</v>
      </c>
    </row>
    <row r="524" spans="1:12" ht="14.25" customHeight="1" x14ac:dyDescent="0.2">
      <c r="A524" s="2" t="s">
        <v>1175</v>
      </c>
      <c r="B524" s="2" t="s">
        <v>1187</v>
      </c>
      <c r="C524" s="2"/>
      <c r="D524" s="2"/>
      <c r="E524" s="2"/>
      <c r="F524" s="2" t="s">
        <v>38</v>
      </c>
      <c r="G524" s="2" t="s">
        <v>39</v>
      </c>
      <c r="H524" s="2" t="s">
        <v>40</v>
      </c>
      <c r="I524" s="2" t="s">
        <v>41</v>
      </c>
      <c r="J524" s="2" t="s">
        <v>42</v>
      </c>
      <c r="K524" s="2" t="s">
        <v>43</v>
      </c>
      <c r="L524" s="3" t="s">
        <v>591</v>
      </c>
    </row>
    <row r="525" spans="1:12" ht="14.25" customHeight="1" x14ac:dyDescent="0.2">
      <c r="A525" s="2" t="s">
        <v>1175</v>
      </c>
      <c r="B525" s="2" t="s">
        <v>1198</v>
      </c>
      <c r="C525" s="2"/>
      <c r="D525" s="2"/>
      <c r="E525" s="2"/>
      <c r="F525" s="2" t="s">
        <v>38</v>
      </c>
      <c r="G525" s="2" t="s">
        <v>39</v>
      </c>
      <c r="H525" s="2" t="s">
        <v>40</v>
      </c>
      <c r="I525" s="2" t="s">
        <v>41</v>
      </c>
      <c r="J525" s="2" t="s">
        <v>42</v>
      </c>
      <c r="K525" s="2" t="s">
        <v>43</v>
      </c>
      <c r="L525" s="3" t="s">
        <v>1199</v>
      </c>
    </row>
    <row r="526" spans="1:12" ht="14.25" customHeight="1" x14ac:dyDescent="0.2">
      <c r="A526" s="2" t="s">
        <v>1175</v>
      </c>
      <c r="B526" s="2" t="s">
        <v>1200</v>
      </c>
      <c r="C526" s="2"/>
      <c r="D526" s="2"/>
      <c r="E526" s="2"/>
      <c r="F526" s="2" t="s">
        <v>72</v>
      </c>
      <c r="G526" s="2" t="s">
        <v>487</v>
      </c>
      <c r="H526" s="2" t="s">
        <v>488</v>
      </c>
      <c r="I526" s="2" t="s">
        <v>29</v>
      </c>
      <c r="J526" s="2" t="s">
        <v>29</v>
      </c>
      <c r="K526" s="2" t="s">
        <v>75</v>
      </c>
      <c r="L526" s="3" t="s">
        <v>1201</v>
      </c>
    </row>
    <row r="527" spans="1:12" ht="14.25" customHeight="1" x14ac:dyDescent="0.2">
      <c r="A527" s="2" t="s">
        <v>1175</v>
      </c>
      <c r="B527" s="2" t="s">
        <v>1200</v>
      </c>
      <c r="C527" s="2"/>
      <c r="D527" s="2"/>
      <c r="E527" s="2"/>
      <c r="F527" s="2" t="s">
        <v>38</v>
      </c>
      <c r="G527" s="2" t="s">
        <v>39</v>
      </c>
      <c r="H527" s="2" t="s">
        <v>40</v>
      </c>
      <c r="I527" s="2" t="s">
        <v>41</v>
      </c>
      <c r="J527" s="2" t="s">
        <v>42</v>
      </c>
      <c r="K527" s="2" t="s">
        <v>43</v>
      </c>
      <c r="L527" s="3" t="s">
        <v>1202</v>
      </c>
    </row>
    <row r="528" spans="1:12" ht="14.25" customHeight="1" x14ac:dyDescent="0.2">
      <c r="A528" s="2" t="s">
        <v>1175</v>
      </c>
      <c r="B528" s="2" t="s">
        <v>1203</v>
      </c>
      <c r="C528" s="2"/>
      <c r="D528" s="2"/>
      <c r="E528" s="2"/>
      <c r="F528" s="2" t="s">
        <v>38</v>
      </c>
      <c r="G528" s="2" t="s">
        <v>39</v>
      </c>
      <c r="H528" s="2" t="s">
        <v>40</v>
      </c>
      <c r="I528" s="2" t="s">
        <v>41</v>
      </c>
      <c r="J528" s="2" t="s">
        <v>42</v>
      </c>
      <c r="K528" s="2" t="s">
        <v>43</v>
      </c>
      <c r="L528" s="3" t="s">
        <v>1204</v>
      </c>
    </row>
    <row r="529" spans="1:12" ht="14.25" customHeight="1" x14ac:dyDescent="0.2">
      <c r="A529" s="2" t="s">
        <v>1175</v>
      </c>
      <c r="B529" s="2" t="s">
        <v>1205</v>
      </c>
      <c r="C529" s="2"/>
      <c r="D529" s="2"/>
      <c r="E529" s="2"/>
      <c r="F529" s="2" t="s">
        <v>31</v>
      </c>
      <c r="G529" s="2" t="s">
        <v>542</v>
      </c>
      <c r="H529" s="2" t="s">
        <v>543</v>
      </c>
      <c r="I529" s="2" t="s">
        <v>112</v>
      </c>
      <c r="J529" s="2" t="s">
        <v>200</v>
      </c>
      <c r="K529" s="2" t="s">
        <v>659</v>
      </c>
      <c r="L529" s="3" t="s">
        <v>21</v>
      </c>
    </row>
    <row r="530" spans="1:12" ht="14.25" customHeight="1" x14ac:dyDescent="0.2">
      <c r="A530" s="2" t="s">
        <v>1175</v>
      </c>
      <c r="B530" s="2" t="s">
        <v>1205</v>
      </c>
      <c r="C530" s="2"/>
      <c r="D530" s="2"/>
      <c r="E530" s="2"/>
      <c r="F530" s="2" t="s">
        <v>15</v>
      </c>
      <c r="G530" s="2" t="s">
        <v>87</v>
      </c>
      <c r="H530" s="2" t="s">
        <v>1206</v>
      </c>
      <c r="I530" s="2" t="s">
        <v>18</v>
      </c>
      <c r="J530" s="2" t="s">
        <v>23</v>
      </c>
      <c r="K530" s="2" t="s">
        <v>1207</v>
      </c>
      <c r="L530" s="3" t="s">
        <v>1208</v>
      </c>
    </row>
    <row r="531" spans="1:12" ht="25.75" customHeight="1" x14ac:dyDescent="0.2">
      <c r="A531" s="2" t="s">
        <v>1175</v>
      </c>
      <c r="B531" s="2" t="s">
        <v>1205</v>
      </c>
      <c r="C531" s="2"/>
      <c r="D531" s="2"/>
      <c r="E531" s="2"/>
      <c r="F531" s="2" t="s">
        <v>15</v>
      </c>
      <c r="G531" s="2" t="s">
        <v>65</v>
      </c>
      <c r="H531" s="2" t="s">
        <v>1209</v>
      </c>
      <c r="I531" s="2" t="s">
        <v>18</v>
      </c>
      <c r="J531" s="2" t="s">
        <v>19</v>
      </c>
      <c r="K531" s="2" t="s">
        <v>34</v>
      </c>
      <c r="L531" s="3" t="s">
        <v>521</v>
      </c>
    </row>
    <row r="532" spans="1:12" ht="25.75" customHeight="1" x14ac:dyDescent="0.2">
      <c r="A532" s="2" t="s">
        <v>1175</v>
      </c>
      <c r="B532" s="2" t="s">
        <v>1205</v>
      </c>
      <c r="C532" s="2"/>
      <c r="D532" s="2"/>
      <c r="E532" s="2"/>
      <c r="F532" s="2" t="s">
        <v>15</v>
      </c>
      <c r="G532" s="2" t="s">
        <v>65</v>
      </c>
      <c r="H532" s="2" t="s">
        <v>1210</v>
      </c>
      <c r="I532" s="2" t="s">
        <v>18</v>
      </c>
      <c r="J532" s="2" t="s">
        <v>105</v>
      </c>
      <c r="K532" s="2" t="s">
        <v>395</v>
      </c>
      <c r="L532" s="3" t="s">
        <v>1211</v>
      </c>
    </row>
    <row r="533" spans="1:12" ht="14.25" customHeight="1" x14ac:dyDescent="0.2">
      <c r="A533" s="2" t="s">
        <v>1175</v>
      </c>
      <c r="B533" s="2" t="s">
        <v>1205</v>
      </c>
      <c r="C533" s="2"/>
      <c r="D533" s="2"/>
      <c r="E533" s="2"/>
      <c r="F533" s="2" t="s">
        <v>15</v>
      </c>
      <c r="G533" s="2" t="s">
        <v>94</v>
      </c>
      <c r="H533" s="2" t="s">
        <v>438</v>
      </c>
      <c r="I533" s="2" t="s">
        <v>112</v>
      </c>
      <c r="J533" s="2" t="s">
        <v>200</v>
      </c>
      <c r="K533" s="2" t="s">
        <v>201</v>
      </c>
      <c r="L533" s="3" t="s">
        <v>1212</v>
      </c>
    </row>
    <row r="534" spans="1:12" ht="14.25" customHeight="1" x14ac:dyDescent="0.2">
      <c r="A534" s="2" t="s">
        <v>1175</v>
      </c>
      <c r="B534" s="2" t="s">
        <v>1205</v>
      </c>
      <c r="C534" s="2"/>
      <c r="D534" s="2"/>
      <c r="E534" s="2"/>
      <c r="F534" s="2" t="s">
        <v>15</v>
      </c>
      <c r="G534" s="2" t="s">
        <v>94</v>
      </c>
      <c r="H534" s="2" t="s">
        <v>1213</v>
      </c>
      <c r="I534" s="2" t="s">
        <v>18</v>
      </c>
      <c r="J534" s="2" t="s">
        <v>19</v>
      </c>
      <c r="K534" s="2" t="s">
        <v>1214</v>
      </c>
      <c r="L534" s="3" t="s">
        <v>1215</v>
      </c>
    </row>
    <row r="535" spans="1:12" ht="25.75" customHeight="1" x14ac:dyDescent="0.2">
      <c r="A535" s="2" t="s">
        <v>1175</v>
      </c>
      <c r="B535" s="2" t="s">
        <v>1205</v>
      </c>
      <c r="C535" s="2"/>
      <c r="D535" s="2"/>
      <c r="E535" s="2"/>
      <c r="F535" s="2" t="s">
        <v>15</v>
      </c>
      <c r="G535" s="2" t="s">
        <v>156</v>
      </c>
      <c r="H535" s="2" t="s">
        <v>1216</v>
      </c>
      <c r="I535" s="2" t="s">
        <v>18</v>
      </c>
      <c r="J535" s="2" t="s">
        <v>221</v>
      </c>
      <c r="K535" s="2" t="s">
        <v>736</v>
      </c>
      <c r="L535" s="3" t="s">
        <v>1217</v>
      </c>
    </row>
    <row r="536" spans="1:12" ht="14.25" customHeight="1" x14ac:dyDescent="0.2">
      <c r="A536" s="2" t="s">
        <v>1175</v>
      </c>
      <c r="B536" s="2" t="s">
        <v>1205</v>
      </c>
      <c r="C536" s="2"/>
      <c r="D536" s="2"/>
      <c r="E536" s="2"/>
      <c r="F536" s="2" t="s">
        <v>15</v>
      </c>
      <c r="G536" s="2" t="s">
        <v>230</v>
      </c>
      <c r="H536" s="2" t="s">
        <v>440</v>
      </c>
      <c r="I536" s="2" t="s">
        <v>29</v>
      </c>
      <c r="J536" s="2" t="s">
        <v>29</v>
      </c>
      <c r="K536" s="2" t="s">
        <v>75</v>
      </c>
      <c r="L536" s="3" t="s">
        <v>1218</v>
      </c>
    </row>
    <row r="537" spans="1:12" ht="14.25" customHeight="1" x14ac:dyDescent="0.2">
      <c r="A537" s="2" t="s">
        <v>1175</v>
      </c>
      <c r="B537" s="2" t="s">
        <v>1205</v>
      </c>
      <c r="C537" s="2"/>
      <c r="D537" s="2"/>
      <c r="E537" s="2"/>
      <c r="F537" s="2" t="s">
        <v>31</v>
      </c>
      <c r="G537" s="2" t="s">
        <v>146</v>
      </c>
      <c r="H537" s="2" t="s">
        <v>147</v>
      </c>
      <c r="I537" s="2" t="s">
        <v>18</v>
      </c>
      <c r="J537" s="2" t="s">
        <v>19</v>
      </c>
      <c r="K537" s="2" t="s">
        <v>20</v>
      </c>
      <c r="L537" s="3" t="s">
        <v>1219</v>
      </c>
    </row>
    <row r="538" spans="1:12" ht="14.25" customHeight="1" x14ac:dyDescent="0.2">
      <c r="A538" s="2" t="s">
        <v>1175</v>
      </c>
      <c r="B538" s="2" t="s">
        <v>1205</v>
      </c>
      <c r="C538" s="2"/>
      <c r="D538" s="2"/>
      <c r="E538" s="2"/>
      <c r="F538" s="2" t="s">
        <v>38</v>
      </c>
      <c r="G538" s="2" t="s">
        <v>39</v>
      </c>
      <c r="H538" s="2" t="s">
        <v>40</v>
      </c>
      <c r="I538" s="2" t="s">
        <v>41</v>
      </c>
      <c r="J538" s="2" t="s">
        <v>42</v>
      </c>
      <c r="K538" s="2" t="s">
        <v>43</v>
      </c>
      <c r="L538" s="3" t="s">
        <v>1220</v>
      </c>
    </row>
    <row r="539" spans="1:12" ht="25.75" customHeight="1" x14ac:dyDescent="0.2">
      <c r="A539" s="2" t="s">
        <v>1175</v>
      </c>
      <c r="B539" s="2" t="s">
        <v>1221</v>
      </c>
      <c r="C539" s="2"/>
      <c r="D539" s="2"/>
      <c r="E539" s="2"/>
      <c r="F539" s="2" t="s">
        <v>15</v>
      </c>
      <c r="G539" s="2" t="s">
        <v>607</v>
      </c>
      <c r="H539" s="2" t="s">
        <v>1222</v>
      </c>
      <c r="I539" s="2" t="s">
        <v>18</v>
      </c>
      <c r="J539" s="2" t="s">
        <v>19</v>
      </c>
      <c r="K539" s="2" t="s">
        <v>34</v>
      </c>
      <c r="L539" s="3" t="s">
        <v>1030</v>
      </c>
    </row>
    <row r="540" spans="1:12" ht="25.75" customHeight="1" x14ac:dyDescent="0.2">
      <c r="A540" s="2" t="s">
        <v>1175</v>
      </c>
      <c r="B540" s="2" t="s">
        <v>1221</v>
      </c>
      <c r="C540" s="2"/>
      <c r="D540" s="2"/>
      <c r="E540" s="2"/>
      <c r="F540" s="2" t="s">
        <v>31</v>
      </c>
      <c r="G540" s="2" t="s">
        <v>903</v>
      </c>
      <c r="H540" s="2" t="s">
        <v>1223</v>
      </c>
      <c r="I540" s="2" t="s">
        <v>29</v>
      </c>
      <c r="J540" s="2" t="s">
        <v>29</v>
      </c>
      <c r="K540" s="2" t="s">
        <v>75</v>
      </c>
      <c r="L540" s="3" t="s">
        <v>1224</v>
      </c>
    </row>
    <row r="541" spans="1:12" ht="14.25" customHeight="1" x14ac:dyDescent="0.2">
      <c r="A541" s="2" t="s">
        <v>1175</v>
      </c>
      <c r="B541" s="2" t="s">
        <v>1221</v>
      </c>
      <c r="C541" s="2"/>
      <c r="D541" s="2"/>
      <c r="E541" s="2"/>
      <c r="F541" s="2" t="s">
        <v>38</v>
      </c>
      <c r="G541" s="2" t="s">
        <v>39</v>
      </c>
      <c r="H541" s="2" t="s">
        <v>40</v>
      </c>
      <c r="I541" s="2" t="s">
        <v>41</v>
      </c>
      <c r="J541" s="2" t="s">
        <v>42</v>
      </c>
      <c r="K541" s="2" t="s">
        <v>43</v>
      </c>
      <c r="L541" s="3" t="s">
        <v>1225</v>
      </c>
    </row>
    <row r="542" spans="1:12" ht="25.75" customHeight="1" x14ac:dyDescent="0.2">
      <c r="A542" s="2" t="s">
        <v>1226</v>
      </c>
      <c r="B542" s="2" t="s">
        <v>1227</v>
      </c>
      <c r="C542" s="2"/>
      <c r="D542" s="2"/>
      <c r="E542" s="2"/>
      <c r="F542" s="2" t="s">
        <v>15</v>
      </c>
      <c r="G542" s="2" t="s">
        <v>297</v>
      </c>
      <c r="H542" s="2" t="s">
        <v>1228</v>
      </c>
      <c r="I542" s="2" t="s">
        <v>29</v>
      </c>
      <c r="J542" s="2" t="s">
        <v>29</v>
      </c>
      <c r="K542" s="2" t="s">
        <v>1229</v>
      </c>
      <c r="L542" s="3" t="s">
        <v>1230</v>
      </c>
    </row>
    <row r="543" spans="1:12" ht="14.25" customHeight="1" x14ac:dyDescent="0.2">
      <c r="A543" s="2" t="s">
        <v>1226</v>
      </c>
      <c r="B543" s="2" t="s">
        <v>1227</v>
      </c>
      <c r="C543" s="2"/>
      <c r="D543" s="2"/>
      <c r="E543" s="2"/>
      <c r="F543" s="2" t="s">
        <v>15</v>
      </c>
      <c r="G543" s="2" t="s">
        <v>230</v>
      </c>
      <c r="H543" s="2" t="s">
        <v>266</v>
      </c>
      <c r="I543" s="2" t="s">
        <v>29</v>
      </c>
      <c r="J543" s="2" t="s">
        <v>29</v>
      </c>
      <c r="K543" s="2" t="s">
        <v>429</v>
      </c>
      <c r="L543" s="3" t="s">
        <v>1231</v>
      </c>
    </row>
    <row r="544" spans="1:12" ht="14.25" customHeight="1" x14ac:dyDescent="0.2">
      <c r="A544" s="2" t="s">
        <v>1226</v>
      </c>
      <c r="B544" s="2" t="s">
        <v>1227</v>
      </c>
      <c r="C544" s="2"/>
      <c r="D544" s="2"/>
      <c r="E544" s="2"/>
      <c r="F544" s="2" t="s">
        <v>38</v>
      </c>
      <c r="G544" s="2" t="s">
        <v>39</v>
      </c>
      <c r="H544" s="2" t="s">
        <v>40</v>
      </c>
      <c r="I544" s="2" t="s">
        <v>41</v>
      </c>
      <c r="J544" s="2" t="s">
        <v>42</v>
      </c>
      <c r="K544" s="2" t="s">
        <v>43</v>
      </c>
      <c r="L544" s="3" t="s">
        <v>1232</v>
      </c>
    </row>
    <row r="545" spans="1:12" ht="14.25" customHeight="1" x14ac:dyDescent="0.2">
      <c r="A545" s="2" t="s">
        <v>1226</v>
      </c>
      <c r="B545" s="2" t="s">
        <v>1233</v>
      </c>
      <c r="C545" s="2"/>
      <c r="D545" s="2"/>
      <c r="E545" s="2"/>
      <c r="F545" s="2" t="s">
        <v>38</v>
      </c>
      <c r="G545" s="2" t="s">
        <v>39</v>
      </c>
      <c r="H545" s="2" t="s">
        <v>40</v>
      </c>
      <c r="I545" s="2" t="s">
        <v>41</v>
      </c>
      <c r="J545" s="2" t="s">
        <v>42</v>
      </c>
      <c r="K545" s="2" t="s">
        <v>43</v>
      </c>
      <c r="L545" s="3" t="s">
        <v>1234</v>
      </c>
    </row>
    <row r="546" spans="1:12" ht="14.25" customHeight="1" x14ac:dyDescent="0.2">
      <c r="A546" s="2" t="s">
        <v>1235</v>
      </c>
      <c r="B546" s="2" t="s">
        <v>1236</v>
      </c>
      <c r="C546" s="2" t="s">
        <v>1237</v>
      </c>
      <c r="D546" s="2"/>
      <c r="E546" s="2"/>
      <c r="F546" s="2" t="s">
        <v>38</v>
      </c>
      <c r="G546" s="2" t="s">
        <v>207</v>
      </c>
      <c r="H546" s="2" t="s">
        <v>1238</v>
      </c>
      <c r="I546" s="2" t="s">
        <v>29</v>
      </c>
      <c r="J546" s="2" t="s">
        <v>29</v>
      </c>
      <c r="K546" s="2" t="s">
        <v>75</v>
      </c>
      <c r="L546" s="3" t="s">
        <v>1239</v>
      </c>
    </row>
    <row r="547" spans="1:12" ht="14.25" customHeight="1" x14ac:dyDescent="0.2">
      <c r="A547" s="2" t="s">
        <v>1235</v>
      </c>
      <c r="B547" s="2" t="s">
        <v>1236</v>
      </c>
      <c r="C547" s="2" t="s">
        <v>1237</v>
      </c>
      <c r="D547" s="2"/>
      <c r="E547" s="2"/>
      <c r="F547" s="2" t="s">
        <v>38</v>
      </c>
      <c r="G547" s="2" t="s">
        <v>39</v>
      </c>
      <c r="H547" s="2" t="s">
        <v>40</v>
      </c>
      <c r="I547" s="2" t="s">
        <v>41</v>
      </c>
      <c r="J547" s="2" t="s">
        <v>42</v>
      </c>
      <c r="K547" s="2" t="s">
        <v>43</v>
      </c>
      <c r="L547" s="3" t="s">
        <v>1240</v>
      </c>
    </row>
    <row r="548" spans="1:12" ht="14.25" customHeight="1" x14ac:dyDescent="0.2">
      <c r="A548" s="2" t="s">
        <v>1241</v>
      </c>
      <c r="B548" s="2" t="s">
        <v>1242</v>
      </c>
      <c r="C548" s="2"/>
      <c r="D548" s="2"/>
      <c r="E548" s="2"/>
      <c r="F548" s="2" t="s">
        <v>15</v>
      </c>
      <c r="G548" s="2" t="s">
        <v>230</v>
      </c>
      <c r="H548" s="2" t="s">
        <v>440</v>
      </c>
      <c r="I548" s="2" t="s">
        <v>29</v>
      </c>
      <c r="J548" s="2" t="s">
        <v>29</v>
      </c>
      <c r="K548" s="2" t="s">
        <v>75</v>
      </c>
      <c r="L548" s="3" t="s">
        <v>1243</v>
      </c>
    </row>
    <row r="549" spans="1:12" ht="14.25" customHeight="1" x14ac:dyDescent="0.2">
      <c r="A549" s="2" t="s">
        <v>1241</v>
      </c>
      <c r="B549" s="2" t="s">
        <v>1242</v>
      </c>
      <c r="C549" s="2"/>
      <c r="D549" s="2"/>
      <c r="E549" s="2"/>
      <c r="F549" s="2" t="s">
        <v>38</v>
      </c>
      <c r="G549" s="2" t="s">
        <v>39</v>
      </c>
      <c r="H549" s="2" t="s">
        <v>40</v>
      </c>
      <c r="I549" s="2" t="s">
        <v>41</v>
      </c>
      <c r="J549" s="2" t="s">
        <v>42</v>
      </c>
      <c r="K549" s="2" t="s">
        <v>43</v>
      </c>
      <c r="L549" s="3" t="s">
        <v>1244</v>
      </c>
    </row>
    <row r="550" spans="1:12" ht="14.25" customHeight="1" x14ac:dyDescent="0.2">
      <c r="A550" s="2" t="s">
        <v>1245</v>
      </c>
      <c r="B550" s="2" t="s">
        <v>1246</v>
      </c>
      <c r="C550" s="2"/>
      <c r="D550" s="2"/>
      <c r="E550" s="2"/>
      <c r="F550" s="2" t="s">
        <v>72</v>
      </c>
      <c r="G550" s="2" t="s">
        <v>487</v>
      </c>
      <c r="H550" s="2" t="s">
        <v>488</v>
      </c>
      <c r="I550" s="2" t="s">
        <v>29</v>
      </c>
      <c r="J550" s="2" t="s">
        <v>29</v>
      </c>
      <c r="K550" s="2" t="s">
        <v>75</v>
      </c>
      <c r="L550" s="3" t="s">
        <v>1247</v>
      </c>
    </row>
    <row r="551" spans="1:12" ht="14.25" customHeight="1" x14ac:dyDescent="0.2">
      <c r="A551" s="2" t="s">
        <v>1245</v>
      </c>
      <c r="B551" s="2" t="s">
        <v>1246</v>
      </c>
      <c r="C551" s="2"/>
      <c r="D551" s="2"/>
      <c r="E551" s="2"/>
      <c r="F551" s="2" t="s">
        <v>38</v>
      </c>
      <c r="G551" s="2" t="s">
        <v>39</v>
      </c>
      <c r="H551" s="2" t="s">
        <v>40</v>
      </c>
      <c r="I551" s="2" t="s">
        <v>41</v>
      </c>
      <c r="J551" s="2" t="s">
        <v>42</v>
      </c>
      <c r="K551" s="2" t="s">
        <v>43</v>
      </c>
      <c r="L551" s="3" t="s">
        <v>591</v>
      </c>
    </row>
    <row r="552" spans="1:12" ht="14.25" customHeight="1" x14ac:dyDescent="0.2">
      <c r="A552" s="2" t="s">
        <v>1245</v>
      </c>
      <c r="B552" s="2" t="s">
        <v>1248</v>
      </c>
      <c r="C552" s="2"/>
      <c r="D552" s="2"/>
      <c r="E552" s="2"/>
      <c r="F552" s="2" t="s">
        <v>38</v>
      </c>
      <c r="G552" s="2" t="s">
        <v>39</v>
      </c>
      <c r="H552" s="2" t="s">
        <v>40</v>
      </c>
      <c r="I552" s="2" t="s">
        <v>41</v>
      </c>
      <c r="J552" s="2" t="s">
        <v>42</v>
      </c>
      <c r="K552" s="2" t="s">
        <v>43</v>
      </c>
      <c r="L552" s="3" t="s">
        <v>1249</v>
      </c>
    </row>
    <row r="553" spans="1:12" ht="14.25" customHeight="1" x14ac:dyDescent="0.2">
      <c r="A553" s="2" t="s">
        <v>1250</v>
      </c>
      <c r="B553" s="2" t="s">
        <v>1251</v>
      </c>
      <c r="C553" s="2"/>
      <c r="D553" s="2"/>
      <c r="E553" s="2"/>
      <c r="F553" s="2" t="s">
        <v>38</v>
      </c>
      <c r="G553" s="2" t="s">
        <v>39</v>
      </c>
      <c r="H553" s="2" t="s">
        <v>40</v>
      </c>
      <c r="I553" s="2" t="s">
        <v>41</v>
      </c>
      <c r="J553" s="2" t="s">
        <v>42</v>
      </c>
      <c r="K553" s="2" t="s">
        <v>43</v>
      </c>
      <c r="L553" s="3" t="s">
        <v>1252</v>
      </c>
    </row>
    <row r="554" spans="1:12" ht="14.25" customHeight="1" x14ac:dyDescent="0.2">
      <c r="A554" s="2" t="s">
        <v>1250</v>
      </c>
      <c r="B554" s="2" t="s">
        <v>1253</v>
      </c>
      <c r="C554" s="2"/>
      <c r="D554" s="2"/>
      <c r="E554" s="2"/>
      <c r="F554" s="2" t="s">
        <v>38</v>
      </c>
      <c r="G554" s="2" t="s">
        <v>39</v>
      </c>
      <c r="H554" s="2" t="s">
        <v>40</v>
      </c>
      <c r="I554" s="2" t="s">
        <v>41</v>
      </c>
      <c r="J554" s="2" t="s">
        <v>42</v>
      </c>
      <c r="K554" s="2" t="s">
        <v>43</v>
      </c>
      <c r="L554" s="3" t="s">
        <v>1147</v>
      </c>
    </row>
    <row r="555" spans="1:12" ht="14.25" customHeight="1" x14ac:dyDescent="0.2">
      <c r="A555" s="2" t="s">
        <v>1250</v>
      </c>
      <c r="B555" s="2" t="s">
        <v>1254</v>
      </c>
      <c r="C555" s="2"/>
      <c r="D555" s="2"/>
      <c r="E555" s="2"/>
      <c r="F555" s="2" t="s">
        <v>38</v>
      </c>
      <c r="G555" s="2" t="s">
        <v>39</v>
      </c>
      <c r="H555" s="2" t="s">
        <v>40</v>
      </c>
      <c r="I555" s="2" t="s">
        <v>41</v>
      </c>
      <c r="J555" s="2" t="s">
        <v>42</v>
      </c>
      <c r="K555" s="2" t="s">
        <v>43</v>
      </c>
      <c r="L555" s="3" t="s">
        <v>1255</v>
      </c>
    </row>
    <row r="556" spans="1:12" ht="14.25" customHeight="1" x14ac:dyDescent="0.2">
      <c r="A556" s="2" t="s">
        <v>1256</v>
      </c>
      <c r="B556" s="2" t="s">
        <v>1257</v>
      </c>
      <c r="C556" s="2"/>
      <c r="D556" s="2"/>
      <c r="E556" s="2"/>
      <c r="F556" s="2" t="s">
        <v>15</v>
      </c>
      <c r="G556" s="2" t="s">
        <v>94</v>
      </c>
      <c r="H556" s="2" t="s">
        <v>1258</v>
      </c>
      <c r="I556" s="2" t="s">
        <v>18</v>
      </c>
      <c r="J556" s="2" t="s">
        <v>23</v>
      </c>
      <c r="K556" s="2" t="s">
        <v>26</v>
      </c>
      <c r="L556" s="3" t="s">
        <v>1259</v>
      </c>
    </row>
    <row r="557" spans="1:12" ht="14.25" customHeight="1" x14ac:dyDescent="0.2">
      <c r="A557" s="2" t="s">
        <v>1256</v>
      </c>
      <c r="B557" s="2" t="s">
        <v>1257</v>
      </c>
      <c r="C557" s="2"/>
      <c r="D557" s="2"/>
      <c r="E557" s="2"/>
      <c r="F557" s="2" t="s">
        <v>31</v>
      </c>
      <c r="G557" s="2" t="s">
        <v>427</v>
      </c>
      <c r="H557" s="2" t="s">
        <v>428</v>
      </c>
      <c r="I557" s="2" t="s">
        <v>29</v>
      </c>
      <c r="J557" s="2" t="s">
        <v>29</v>
      </c>
      <c r="K557" s="2" t="s">
        <v>429</v>
      </c>
      <c r="L557" s="3" t="s">
        <v>1063</v>
      </c>
    </row>
    <row r="558" spans="1:12" ht="14.25" customHeight="1" x14ac:dyDescent="0.2">
      <c r="A558" s="2" t="s">
        <v>1256</v>
      </c>
      <c r="B558" s="2" t="s">
        <v>1257</v>
      </c>
      <c r="C558" s="2"/>
      <c r="D558" s="2"/>
      <c r="E558" s="2"/>
      <c r="F558" s="2" t="s">
        <v>38</v>
      </c>
      <c r="G558" s="2" t="s">
        <v>39</v>
      </c>
      <c r="H558" s="2" t="s">
        <v>40</v>
      </c>
      <c r="I558" s="2" t="s">
        <v>41</v>
      </c>
      <c r="J558" s="2" t="s">
        <v>42</v>
      </c>
      <c r="K558" s="2" t="s">
        <v>43</v>
      </c>
      <c r="L558" s="3" t="s">
        <v>1260</v>
      </c>
    </row>
    <row r="559" spans="1:12" ht="14.25" customHeight="1" x14ac:dyDescent="0.2">
      <c r="A559" s="2" t="s">
        <v>1261</v>
      </c>
      <c r="B559" s="2" t="s">
        <v>1262</v>
      </c>
      <c r="C559" s="2"/>
      <c r="D559" s="2"/>
      <c r="E559" s="2"/>
      <c r="F559" s="2" t="s">
        <v>15</v>
      </c>
      <c r="G559" s="2" t="s">
        <v>27</v>
      </c>
      <c r="H559" s="2" t="s">
        <v>1197</v>
      </c>
      <c r="I559" s="2" t="s">
        <v>18</v>
      </c>
      <c r="J559" s="2" t="s">
        <v>19</v>
      </c>
      <c r="K559" s="2" t="s">
        <v>520</v>
      </c>
      <c r="L559" s="3" t="s">
        <v>1263</v>
      </c>
    </row>
    <row r="560" spans="1:12" ht="14.25" customHeight="1" x14ac:dyDescent="0.2">
      <c r="A560" s="2" t="s">
        <v>1261</v>
      </c>
      <c r="B560" s="2" t="s">
        <v>1262</v>
      </c>
      <c r="C560" s="2"/>
      <c r="D560" s="2"/>
      <c r="E560" s="2"/>
      <c r="F560" s="2" t="s">
        <v>15</v>
      </c>
      <c r="G560" s="2" t="s">
        <v>230</v>
      </c>
      <c r="H560" s="2" t="s">
        <v>440</v>
      </c>
      <c r="I560" s="2" t="s">
        <v>29</v>
      </c>
      <c r="J560" s="2" t="s">
        <v>29</v>
      </c>
      <c r="K560" s="2" t="s">
        <v>429</v>
      </c>
      <c r="L560" s="3" t="s">
        <v>1264</v>
      </c>
    </row>
    <row r="561" spans="1:12" ht="14.25" customHeight="1" x14ac:dyDescent="0.2">
      <c r="A561" s="2" t="s">
        <v>1261</v>
      </c>
      <c r="B561" s="2" t="s">
        <v>1262</v>
      </c>
      <c r="C561" s="2"/>
      <c r="D561" s="2"/>
      <c r="E561" s="2"/>
      <c r="F561" s="2" t="s">
        <v>38</v>
      </c>
      <c r="G561" s="2" t="s">
        <v>39</v>
      </c>
      <c r="H561" s="2" t="s">
        <v>40</v>
      </c>
      <c r="I561" s="2" t="s">
        <v>41</v>
      </c>
      <c r="J561" s="2" t="s">
        <v>42</v>
      </c>
      <c r="K561" s="2" t="s">
        <v>43</v>
      </c>
      <c r="L561" s="3" t="s">
        <v>1265</v>
      </c>
    </row>
    <row r="562" spans="1:12" ht="14.25" customHeight="1" x14ac:dyDescent="0.2">
      <c r="A562" s="2" t="s">
        <v>1266</v>
      </c>
      <c r="B562" s="2" t="s">
        <v>1267</v>
      </c>
      <c r="C562" s="2"/>
      <c r="D562" s="2"/>
      <c r="E562" s="2"/>
      <c r="F562" s="2" t="s">
        <v>38</v>
      </c>
      <c r="G562" s="2" t="s">
        <v>39</v>
      </c>
      <c r="H562" s="2" t="s">
        <v>40</v>
      </c>
      <c r="I562" s="2" t="s">
        <v>41</v>
      </c>
      <c r="J562" s="2" t="s">
        <v>42</v>
      </c>
      <c r="K562" s="2" t="s">
        <v>43</v>
      </c>
      <c r="L562" s="3" t="s">
        <v>1268</v>
      </c>
    </row>
    <row r="563" spans="1:12" ht="14.25" customHeight="1" x14ac:dyDescent="0.2">
      <c r="A563" s="2" t="s">
        <v>1269</v>
      </c>
      <c r="B563" s="2" t="s">
        <v>1270</v>
      </c>
      <c r="C563" s="2"/>
      <c r="D563" s="2"/>
      <c r="E563" s="2"/>
      <c r="F563" s="2" t="s">
        <v>31</v>
      </c>
      <c r="G563" s="2" t="s">
        <v>1271</v>
      </c>
      <c r="H563" s="2" t="s">
        <v>1272</v>
      </c>
      <c r="I563" s="2" t="s">
        <v>41</v>
      </c>
      <c r="J563" s="2" t="s">
        <v>125</v>
      </c>
      <c r="K563" s="2" t="s">
        <v>1273</v>
      </c>
      <c r="L563" s="3" t="s">
        <v>1274</v>
      </c>
    </row>
    <row r="564" spans="1:12" ht="14.25" customHeight="1" x14ac:dyDescent="0.2">
      <c r="A564" s="2" t="s">
        <v>1269</v>
      </c>
      <c r="B564" s="2" t="s">
        <v>1270</v>
      </c>
      <c r="C564" s="2"/>
      <c r="D564" s="2"/>
      <c r="E564" s="2"/>
      <c r="F564" s="2" t="s">
        <v>31</v>
      </c>
      <c r="G564" s="2" t="s">
        <v>108</v>
      </c>
      <c r="H564" s="2" t="s">
        <v>1275</v>
      </c>
      <c r="I564" s="2" t="s">
        <v>41</v>
      </c>
      <c r="J564" s="2" t="s">
        <v>125</v>
      </c>
      <c r="K564" s="2" t="s">
        <v>1276</v>
      </c>
      <c r="L564" s="3" t="s">
        <v>1277</v>
      </c>
    </row>
    <row r="565" spans="1:12" ht="14.25" customHeight="1" x14ac:dyDescent="0.2">
      <c r="A565" s="2" t="s">
        <v>1269</v>
      </c>
      <c r="B565" s="2" t="s">
        <v>1270</v>
      </c>
      <c r="C565" s="2"/>
      <c r="D565" s="2"/>
      <c r="E565" s="2"/>
      <c r="F565" s="2" t="s">
        <v>15</v>
      </c>
      <c r="G565" s="2" t="s">
        <v>162</v>
      </c>
      <c r="H565" s="2" t="s">
        <v>1278</v>
      </c>
      <c r="I565" s="2" t="s">
        <v>18</v>
      </c>
      <c r="J565" s="2" t="s">
        <v>19</v>
      </c>
      <c r="K565" s="2" t="s">
        <v>34</v>
      </c>
      <c r="L565" s="3" t="s">
        <v>1279</v>
      </c>
    </row>
    <row r="566" spans="1:12" ht="25.75" customHeight="1" x14ac:dyDescent="0.2">
      <c r="A566" s="2" t="s">
        <v>1269</v>
      </c>
      <c r="B566" s="2" t="s">
        <v>1270</v>
      </c>
      <c r="C566" s="2"/>
      <c r="D566" s="2"/>
      <c r="E566" s="2"/>
      <c r="F566" s="2" t="s">
        <v>15</v>
      </c>
      <c r="G566" s="2" t="s">
        <v>87</v>
      </c>
      <c r="H566" s="2" t="s">
        <v>1280</v>
      </c>
      <c r="I566" s="2" t="s">
        <v>18</v>
      </c>
      <c r="J566" s="2" t="s">
        <v>19</v>
      </c>
      <c r="K566" s="2" t="s">
        <v>20</v>
      </c>
      <c r="L566" s="3" t="s">
        <v>1281</v>
      </c>
    </row>
    <row r="567" spans="1:12" ht="25.75" customHeight="1" x14ac:dyDescent="0.2">
      <c r="A567" s="2" t="s">
        <v>1269</v>
      </c>
      <c r="B567" s="2" t="s">
        <v>1270</v>
      </c>
      <c r="C567" s="2"/>
      <c r="D567" s="2"/>
      <c r="E567" s="2"/>
      <c r="F567" s="2" t="s">
        <v>15</v>
      </c>
      <c r="G567" s="2" t="s">
        <v>181</v>
      </c>
      <c r="H567" s="2" t="s">
        <v>241</v>
      </c>
      <c r="I567" s="2" t="s">
        <v>18</v>
      </c>
      <c r="J567" s="2" t="s">
        <v>221</v>
      </c>
      <c r="K567" s="2" t="s">
        <v>260</v>
      </c>
      <c r="L567" s="3" t="s">
        <v>1282</v>
      </c>
    </row>
    <row r="568" spans="1:12" ht="25.75" customHeight="1" x14ac:dyDescent="0.2">
      <c r="A568" s="2" t="s">
        <v>1269</v>
      </c>
      <c r="B568" s="2" t="s">
        <v>1270</v>
      </c>
      <c r="C568" s="2"/>
      <c r="D568" s="2"/>
      <c r="E568" s="2"/>
      <c r="F568" s="2" t="s">
        <v>38</v>
      </c>
      <c r="G568" s="2" t="s">
        <v>207</v>
      </c>
      <c r="H568" s="2" t="s">
        <v>1051</v>
      </c>
      <c r="I568" s="2" t="s">
        <v>29</v>
      </c>
      <c r="J568" s="2" t="s">
        <v>29</v>
      </c>
      <c r="K568" s="2" t="s">
        <v>429</v>
      </c>
      <c r="L568" s="3" t="s">
        <v>1283</v>
      </c>
    </row>
    <row r="569" spans="1:12" ht="14.25" customHeight="1" x14ac:dyDescent="0.2">
      <c r="A569" s="2" t="s">
        <v>1269</v>
      </c>
      <c r="B569" s="2" t="s">
        <v>1270</v>
      </c>
      <c r="C569" s="2"/>
      <c r="D569" s="2"/>
      <c r="E569" s="2"/>
      <c r="F569" s="2" t="s">
        <v>38</v>
      </c>
      <c r="G569" s="2" t="s">
        <v>39</v>
      </c>
      <c r="H569" s="2" t="s">
        <v>40</v>
      </c>
      <c r="I569" s="2" t="s">
        <v>41</v>
      </c>
      <c r="J569" s="2" t="s">
        <v>42</v>
      </c>
      <c r="K569" s="2" t="s">
        <v>43</v>
      </c>
      <c r="L569" s="3" t="s">
        <v>1284</v>
      </c>
    </row>
    <row r="570" spans="1:12" ht="14.25" customHeight="1" x14ac:dyDescent="0.2">
      <c r="A570" s="2" t="s">
        <v>1285</v>
      </c>
      <c r="B570" s="2" t="s">
        <v>1286</v>
      </c>
      <c r="C570" s="2"/>
      <c r="D570" s="2"/>
      <c r="E570" s="2"/>
      <c r="F570" s="2" t="s">
        <v>38</v>
      </c>
      <c r="G570" s="2" t="s">
        <v>39</v>
      </c>
      <c r="H570" s="2" t="s">
        <v>40</v>
      </c>
      <c r="I570" s="2" t="s">
        <v>41</v>
      </c>
      <c r="J570" s="2" t="s">
        <v>42</v>
      </c>
      <c r="K570" s="2" t="s">
        <v>43</v>
      </c>
      <c r="L570" s="3" t="s">
        <v>1287</v>
      </c>
    </row>
    <row r="571" spans="1:12" ht="14.25" customHeight="1" x14ac:dyDescent="0.2">
      <c r="A571" s="2" t="s">
        <v>1288</v>
      </c>
      <c r="B571" s="2" t="s">
        <v>1289</v>
      </c>
      <c r="C571" s="2"/>
      <c r="D571" s="2"/>
      <c r="E571" s="2"/>
      <c r="F571" s="2" t="s">
        <v>72</v>
      </c>
      <c r="G571" s="2" t="s">
        <v>487</v>
      </c>
      <c r="H571" s="2" t="s">
        <v>488</v>
      </c>
      <c r="I571" s="2" t="s">
        <v>29</v>
      </c>
      <c r="J571" s="2" t="s">
        <v>29</v>
      </c>
      <c r="K571" s="2" t="s">
        <v>75</v>
      </c>
      <c r="L571" s="3" t="s">
        <v>1290</v>
      </c>
    </row>
    <row r="572" spans="1:12" ht="14.25" customHeight="1" x14ac:dyDescent="0.2">
      <c r="A572" s="2" t="s">
        <v>1288</v>
      </c>
      <c r="B572" s="2" t="s">
        <v>1289</v>
      </c>
      <c r="C572" s="2"/>
      <c r="D572" s="2"/>
      <c r="E572" s="2"/>
      <c r="F572" s="2" t="s">
        <v>38</v>
      </c>
      <c r="G572" s="2" t="s">
        <v>39</v>
      </c>
      <c r="H572" s="2" t="s">
        <v>40</v>
      </c>
      <c r="I572" s="2" t="s">
        <v>41</v>
      </c>
      <c r="J572" s="2" t="s">
        <v>42</v>
      </c>
      <c r="K572" s="2" t="s">
        <v>43</v>
      </c>
      <c r="L572" s="3" t="s">
        <v>1291</v>
      </c>
    </row>
    <row r="573" spans="1:12" ht="14.25" customHeight="1" x14ac:dyDescent="0.2">
      <c r="A573" s="2" t="s">
        <v>1292</v>
      </c>
      <c r="B573" s="2" t="s">
        <v>1293</v>
      </c>
      <c r="C573" s="2"/>
      <c r="D573" s="2"/>
      <c r="E573" s="2"/>
      <c r="F573" s="2" t="s">
        <v>38</v>
      </c>
      <c r="G573" s="2" t="s">
        <v>39</v>
      </c>
      <c r="H573" s="2" t="s">
        <v>40</v>
      </c>
      <c r="I573" s="2" t="s">
        <v>41</v>
      </c>
      <c r="J573" s="2" t="s">
        <v>42</v>
      </c>
      <c r="K573" s="2" t="s">
        <v>43</v>
      </c>
      <c r="L573" s="3" t="s">
        <v>1294</v>
      </c>
    </row>
    <row r="574" spans="1:12" ht="14.25" customHeight="1" x14ac:dyDescent="0.2">
      <c r="A574" s="2" t="s">
        <v>1295</v>
      </c>
      <c r="B574" s="2" t="s">
        <v>1296</v>
      </c>
      <c r="C574" s="2"/>
      <c r="D574" s="2"/>
      <c r="E574" s="2"/>
      <c r="F574" s="2" t="s">
        <v>15</v>
      </c>
      <c r="G574" s="2" t="s">
        <v>27</v>
      </c>
      <c r="H574" s="2" t="s">
        <v>1297</v>
      </c>
      <c r="I574" s="2" t="s">
        <v>18</v>
      </c>
      <c r="J574" s="2" t="s">
        <v>19</v>
      </c>
      <c r="K574" s="2" t="s">
        <v>20</v>
      </c>
      <c r="L574" s="3" t="s">
        <v>1298</v>
      </c>
    </row>
    <row r="575" spans="1:12" ht="14.25" customHeight="1" x14ac:dyDescent="0.2">
      <c r="A575" s="2" t="s">
        <v>1295</v>
      </c>
      <c r="B575" s="2" t="s">
        <v>1296</v>
      </c>
      <c r="C575" s="2"/>
      <c r="D575" s="2"/>
      <c r="E575" s="2"/>
      <c r="F575" s="2" t="s">
        <v>15</v>
      </c>
      <c r="G575" s="2" t="s">
        <v>156</v>
      </c>
      <c r="H575" s="2" t="s">
        <v>1299</v>
      </c>
      <c r="I575" s="2" t="s">
        <v>18</v>
      </c>
      <c r="J575" s="2" t="s">
        <v>19</v>
      </c>
      <c r="K575" s="2" t="s">
        <v>34</v>
      </c>
      <c r="L575" s="3" t="s">
        <v>468</v>
      </c>
    </row>
    <row r="576" spans="1:12" ht="14.25" customHeight="1" x14ac:dyDescent="0.2">
      <c r="A576" s="2" t="s">
        <v>1295</v>
      </c>
      <c r="B576" s="2" t="s">
        <v>1296</v>
      </c>
      <c r="C576" s="2"/>
      <c r="D576" s="2"/>
      <c r="E576" s="2"/>
      <c r="F576" s="2" t="s">
        <v>15</v>
      </c>
      <c r="G576" s="2" t="s">
        <v>1300</v>
      </c>
      <c r="H576" s="2" t="s">
        <v>1301</v>
      </c>
      <c r="I576" s="2" t="s">
        <v>18</v>
      </c>
      <c r="J576" s="2" t="s">
        <v>221</v>
      </c>
      <c r="K576" s="2" t="s">
        <v>1302</v>
      </c>
      <c r="L576" s="3" t="s">
        <v>1303</v>
      </c>
    </row>
    <row r="577" spans="1:12" ht="14.25" customHeight="1" x14ac:dyDescent="0.2">
      <c r="A577" s="2" t="s">
        <v>1295</v>
      </c>
      <c r="B577" s="2" t="s">
        <v>1296</v>
      </c>
      <c r="C577" s="2"/>
      <c r="D577" s="2"/>
      <c r="E577" s="2"/>
      <c r="F577" s="2" t="s">
        <v>38</v>
      </c>
      <c r="G577" s="2" t="s">
        <v>39</v>
      </c>
      <c r="H577" s="2" t="s">
        <v>40</v>
      </c>
      <c r="I577" s="2" t="s">
        <v>41</v>
      </c>
      <c r="J577" s="2" t="s">
        <v>42</v>
      </c>
      <c r="K577" s="2" t="s">
        <v>43</v>
      </c>
      <c r="L577" s="3" t="s">
        <v>210</v>
      </c>
    </row>
    <row r="578" spans="1:12" ht="14.25" customHeight="1" x14ac:dyDescent="0.2">
      <c r="A578" s="2" t="s">
        <v>1295</v>
      </c>
      <c r="B578" s="2" t="s">
        <v>1304</v>
      </c>
      <c r="C578" s="2"/>
      <c r="D578" s="2"/>
      <c r="E578" s="2"/>
      <c r="F578" s="2" t="s">
        <v>38</v>
      </c>
      <c r="G578" s="2" t="s">
        <v>39</v>
      </c>
      <c r="H578" s="2" t="s">
        <v>40</v>
      </c>
      <c r="I578" s="2" t="s">
        <v>41</v>
      </c>
      <c r="J578" s="2" t="s">
        <v>42</v>
      </c>
      <c r="K578" s="2" t="s">
        <v>43</v>
      </c>
      <c r="L578" s="3" t="s">
        <v>1305</v>
      </c>
    </row>
    <row r="579" spans="1:12" ht="14.25" customHeight="1" x14ac:dyDescent="0.2">
      <c r="A579" s="2" t="s">
        <v>1306</v>
      </c>
      <c r="B579" s="2" t="s">
        <v>1307</v>
      </c>
      <c r="C579" s="2"/>
      <c r="D579" s="2"/>
      <c r="E579" s="2"/>
      <c r="F579" s="2" t="s">
        <v>31</v>
      </c>
      <c r="G579" s="2" t="s">
        <v>108</v>
      </c>
      <c r="H579" s="2" t="s">
        <v>1308</v>
      </c>
      <c r="I579" s="2" t="s">
        <v>29</v>
      </c>
      <c r="J579" s="2" t="s">
        <v>29</v>
      </c>
      <c r="K579" s="2" t="s">
        <v>429</v>
      </c>
      <c r="L579" s="3" t="s">
        <v>21</v>
      </c>
    </row>
    <row r="580" spans="1:12" ht="14.25" customHeight="1" x14ac:dyDescent="0.2">
      <c r="A580" s="2" t="s">
        <v>1306</v>
      </c>
      <c r="B580" s="2" t="s">
        <v>1307</v>
      </c>
      <c r="C580" s="2"/>
      <c r="D580" s="2"/>
      <c r="E580" s="2"/>
      <c r="F580" s="2" t="s">
        <v>38</v>
      </c>
      <c r="G580" s="2" t="s">
        <v>39</v>
      </c>
      <c r="H580" s="2" t="s">
        <v>40</v>
      </c>
      <c r="I580" s="2" t="s">
        <v>41</v>
      </c>
      <c r="J580" s="2" t="s">
        <v>42</v>
      </c>
      <c r="K580" s="2" t="s">
        <v>43</v>
      </c>
      <c r="L580" s="3" t="s">
        <v>1309</v>
      </c>
    </row>
    <row r="581" spans="1:12" ht="14.25" customHeight="1" x14ac:dyDescent="0.2">
      <c r="A581" s="2" t="s">
        <v>1310</v>
      </c>
      <c r="B581" s="2" t="s">
        <v>1311</v>
      </c>
      <c r="C581" s="2" t="s">
        <v>1312</v>
      </c>
      <c r="D581" s="2"/>
      <c r="E581" s="2"/>
      <c r="F581" s="2" t="s">
        <v>15</v>
      </c>
      <c r="G581" s="2" t="s">
        <v>87</v>
      </c>
      <c r="H581" s="2" t="s">
        <v>88</v>
      </c>
      <c r="I581" s="2" t="s">
        <v>18</v>
      </c>
      <c r="J581" s="2" t="s">
        <v>23</v>
      </c>
      <c r="K581" s="2" t="s">
        <v>24</v>
      </c>
      <c r="L581" s="3" t="s">
        <v>1313</v>
      </c>
    </row>
    <row r="582" spans="1:12" ht="14.25" customHeight="1" x14ac:dyDescent="0.2">
      <c r="A582" s="2" t="s">
        <v>1310</v>
      </c>
      <c r="B582" s="2" t="s">
        <v>1311</v>
      </c>
      <c r="C582" s="2" t="s">
        <v>1312</v>
      </c>
      <c r="D582" s="2"/>
      <c r="E582" s="2"/>
      <c r="F582" s="2" t="s">
        <v>15</v>
      </c>
      <c r="G582" s="2" t="s">
        <v>230</v>
      </c>
      <c r="H582" s="2" t="s">
        <v>1314</v>
      </c>
      <c r="I582" s="2" t="s">
        <v>29</v>
      </c>
      <c r="J582" s="2" t="s">
        <v>29</v>
      </c>
      <c r="K582" s="2" t="s">
        <v>429</v>
      </c>
      <c r="L582" s="3" t="s">
        <v>193</v>
      </c>
    </row>
    <row r="583" spans="1:12" ht="14.25" customHeight="1" x14ac:dyDescent="0.2">
      <c r="A583" s="2" t="s">
        <v>1310</v>
      </c>
      <c r="B583" s="2" t="s">
        <v>1311</v>
      </c>
      <c r="C583" s="2" t="s">
        <v>1312</v>
      </c>
      <c r="D583" s="2"/>
      <c r="E583" s="2"/>
      <c r="F583" s="2" t="s">
        <v>38</v>
      </c>
      <c r="G583" s="2" t="s">
        <v>39</v>
      </c>
      <c r="H583" s="2" t="s">
        <v>40</v>
      </c>
      <c r="I583" s="2" t="s">
        <v>41</v>
      </c>
      <c r="J583" s="2" t="s">
        <v>42</v>
      </c>
      <c r="K583" s="2" t="s">
        <v>43</v>
      </c>
      <c r="L583" s="3" t="s">
        <v>1315</v>
      </c>
    </row>
    <row r="584" spans="1:12" ht="14.25" customHeight="1" x14ac:dyDescent="0.2">
      <c r="A584" s="2" t="s">
        <v>1316</v>
      </c>
      <c r="B584" s="2" t="s">
        <v>1317</v>
      </c>
      <c r="C584" s="2" t="s">
        <v>1318</v>
      </c>
      <c r="D584" s="2"/>
      <c r="E584" s="2"/>
      <c r="F584" s="2" t="s">
        <v>38</v>
      </c>
      <c r="G584" s="2" t="s">
        <v>39</v>
      </c>
      <c r="H584" s="2" t="s">
        <v>40</v>
      </c>
      <c r="I584" s="2" t="s">
        <v>41</v>
      </c>
      <c r="J584" s="2" t="s">
        <v>42</v>
      </c>
      <c r="K584" s="2" t="s">
        <v>43</v>
      </c>
      <c r="L584" s="3" t="s">
        <v>1319</v>
      </c>
    </row>
    <row r="585" spans="1:12" ht="14.25" customHeight="1" x14ac:dyDescent="0.2">
      <c r="A585" s="2" t="s">
        <v>1320</v>
      </c>
      <c r="B585" s="2" t="s">
        <v>1321</v>
      </c>
      <c r="C585" s="2" t="s">
        <v>1322</v>
      </c>
      <c r="D585" s="2"/>
      <c r="E585" s="2"/>
      <c r="F585" s="2" t="s">
        <v>15</v>
      </c>
      <c r="G585" s="2" t="s">
        <v>27</v>
      </c>
      <c r="H585" s="2" t="s">
        <v>1323</v>
      </c>
      <c r="I585" s="2" t="s">
        <v>18</v>
      </c>
      <c r="J585" s="2" t="s">
        <v>19</v>
      </c>
      <c r="K585" s="2" t="s">
        <v>20</v>
      </c>
      <c r="L585" s="3" t="s">
        <v>1324</v>
      </c>
    </row>
    <row r="586" spans="1:12" ht="14.25" customHeight="1" x14ac:dyDescent="0.2">
      <c r="A586" s="2" t="s">
        <v>1320</v>
      </c>
      <c r="B586" s="2" t="s">
        <v>1321</v>
      </c>
      <c r="C586" s="2" t="s">
        <v>1322</v>
      </c>
      <c r="D586" s="2"/>
      <c r="E586" s="2"/>
      <c r="F586" s="2" t="s">
        <v>15</v>
      </c>
      <c r="G586" s="2" t="s">
        <v>16</v>
      </c>
      <c r="H586" s="2" t="s">
        <v>1325</v>
      </c>
      <c r="I586" s="2" t="s">
        <v>112</v>
      </c>
      <c r="J586" s="2" t="s">
        <v>113</v>
      </c>
      <c r="K586" s="2" t="s">
        <v>504</v>
      </c>
      <c r="L586" s="3" t="s">
        <v>1326</v>
      </c>
    </row>
    <row r="587" spans="1:12" ht="14.25" customHeight="1" x14ac:dyDescent="0.2">
      <c r="A587" s="2" t="s">
        <v>1320</v>
      </c>
      <c r="B587" s="2" t="s">
        <v>1321</v>
      </c>
      <c r="C587" s="2" t="s">
        <v>1322</v>
      </c>
      <c r="D587" s="2"/>
      <c r="E587" s="2"/>
      <c r="F587" s="2" t="s">
        <v>15</v>
      </c>
      <c r="G587" s="2" t="s">
        <v>87</v>
      </c>
      <c r="H587" s="2" t="s">
        <v>88</v>
      </c>
      <c r="I587" s="2" t="s">
        <v>18</v>
      </c>
      <c r="J587" s="2" t="s">
        <v>23</v>
      </c>
      <c r="K587" s="2" t="s">
        <v>24</v>
      </c>
      <c r="L587" s="3" t="s">
        <v>559</v>
      </c>
    </row>
    <row r="588" spans="1:12" ht="14.25" customHeight="1" x14ac:dyDescent="0.2">
      <c r="A588" s="2" t="s">
        <v>1320</v>
      </c>
      <c r="B588" s="2" t="s">
        <v>1321</v>
      </c>
      <c r="C588" s="2" t="s">
        <v>1322</v>
      </c>
      <c r="D588" s="2"/>
      <c r="E588" s="2"/>
      <c r="F588" s="2" t="s">
        <v>15</v>
      </c>
      <c r="G588" s="2" t="s">
        <v>297</v>
      </c>
      <c r="H588" s="2" t="s">
        <v>1327</v>
      </c>
      <c r="I588" s="2" t="s">
        <v>18</v>
      </c>
      <c r="J588" s="2" t="s">
        <v>19</v>
      </c>
      <c r="K588" s="2" t="s">
        <v>520</v>
      </c>
      <c r="L588" s="3" t="s">
        <v>315</v>
      </c>
    </row>
    <row r="589" spans="1:12" ht="14.25" customHeight="1" x14ac:dyDescent="0.2">
      <c r="A589" s="2" t="s">
        <v>1320</v>
      </c>
      <c r="B589" s="2" t="s">
        <v>1321</v>
      </c>
      <c r="C589" s="2" t="s">
        <v>1322</v>
      </c>
      <c r="D589" s="2"/>
      <c r="E589" s="2"/>
      <c r="F589" s="2" t="s">
        <v>15</v>
      </c>
      <c r="G589" s="2" t="s">
        <v>156</v>
      </c>
      <c r="H589" s="2" t="s">
        <v>276</v>
      </c>
      <c r="I589" s="2" t="s">
        <v>18</v>
      </c>
      <c r="J589" s="2" t="s">
        <v>19</v>
      </c>
      <c r="K589" s="2" t="s">
        <v>34</v>
      </c>
      <c r="L589" s="3" t="s">
        <v>1328</v>
      </c>
    </row>
    <row r="590" spans="1:12" ht="14.25" customHeight="1" x14ac:dyDescent="0.2">
      <c r="A590" s="2" t="s">
        <v>1320</v>
      </c>
      <c r="B590" s="2" t="s">
        <v>1321</v>
      </c>
      <c r="C590" s="2" t="s">
        <v>1322</v>
      </c>
      <c r="D590" s="2"/>
      <c r="E590" s="2"/>
      <c r="F590" s="2" t="s">
        <v>38</v>
      </c>
      <c r="G590" s="2" t="s">
        <v>39</v>
      </c>
      <c r="H590" s="2" t="s">
        <v>40</v>
      </c>
      <c r="I590" s="2" t="s">
        <v>41</v>
      </c>
      <c r="J590" s="2" t="s">
        <v>42</v>
      </c>
      <c r="K590" s="2" t="s">
        <v>43</v>
      </c>
      <c r="L590" s="3" t="s">
        <v>1329</v>
      </c>
    </row>
    <row r="591" spans="1:12" ht="14.25" customHeight="1" x14ac:dyDescent="0.2">
      <c r="A591" s="2" t="s">
        <v>1320</v>
      </c>
      <c r="B591" s="2" t="s">
        <v>1330</v>
      </c>
      <c r="C591" s="2"/>
      <c r="D591" s="2"/>
      <c r="E591" s="2"/>
      <c r="F591" s="2" t="s">
        <v>38</v>
      </c>
      <c r="G591" s="2" t="s">
        <v>207</v>
      </c>
      <c r="H591" s="2" t="s">
        <v>1331</v>
      </c>
      <c r="I591" s="2" t="s">
        <v>29</v>
      </c>
      <c r="J591" s="2" t="s">
        <v>29</v>
      </c>
      <c r="K591" s="2" t="s">
        <v>75</v>
      </c>
      <c r="L591" s="3" t="s">
        <v>1332</v>
      </c>
    </row>
    <row r="592" spans="1:12" ht="25.75" customHeight="1" x14ac:dyDescent="0.2">
      <c r="A592" s="2" t="s">
        <v>1320</v>
      </c>
      <c r="B592" s="2" t="s">
        <v>1330</v>
      </c>
      <c r="C592" s="2"/>
      <c r="D592" s="2"/>
      <c r="E592" s="2"/>
      <c r="F592" s="2" t="s">
        <v>15</v>
      </c>
      <c r="G592" s="2" t="s">
        <v>297</v>
      </c>
      <c r="H592" s="2" t="s">
        <v>1333</v>
      </c>
      <c r="I592" s="2" t="s">
        <v>18</v>
      </c>
      <c r="J592" s="2" t="s">
        <v>19</v>
      </c>
      <c r="K592" s="2" t="s">
        <v>34</v>
      </c>
      <c r="L592" s="3" t="s">
        <v>589</v>
      </c>
    </row>
    <row r="593" spans="1:12" ht="25.75" customHeight="1" x14ac:dyDescent="0.2">
      <c r="A593" s="2" t="s">
        <v>1320</v>
      </c>
      <c r="B593" s="2" t="s">
        <v>1330</v>
      </c>
      <c r="C593" s="2"/>
      <c r="D593" s="2"/>
      <c r="E593" s="2"/>
      <c r="F593" s="2" t="s">
        <v>15</v>
      </c>
      <c r="G593" s="2" t="s">
        <v>94</v>
      </c>
      <c r="H593" s="2" t="s">
        <v>1334</v>
      </c>
      <c r="I593" s="2" t="s">
        <v>18</v>
      </c>
      <c r="J593" s="2" t="s">
        <v>19</v>
      </c>
      <c r="K593" s="2" t="s">
        <v>20</v>
      </c>
      <c r="L593" s="3" t="s">
        <v>337</v>
      </c>
    </row>
    <row r="594" spans="1:12" ht="14.25" customHeight="1" x14ac:dyDescent="0.2">
      <c r="A594" s="2" t="s">
        <v>1320</v>
      </c>
      <c r="B594" s="2" t="s">
        <v>1330</v>
      </c>
      <c r="C594" s="2"/>
      <c r="D594" s="2"/>
      <c r="E594" s="2"/>
      <c r="F594" s="2" t="s">
        <v>38</v>
      </c>
      <c r="G594" s="2" t="s">
        <v>39</v>
      </c>
      <c r="H594" s="2" t="s">
        <v>40</v>
      </c>
      <c r="I594" s="2" t="s">
        <v>41</v>
      </c>
      <c r="J594" s="2" t="s">
        <v>42</v>
      </c>
      <c r="K594" s="2" t="s">
        <v>43</v>
      </c>
      <c r="L594" s="3" t="s">
        <v>1335</v>
      </c>
    </row>
    <row r="595" spans="1:12" ht="14.25" customHeight="1" x14ac:dyDescent="0.2">
      <c r="A595" s="2" t="s">
        <v>1336</v>
      </c>
      <c r="B595" s="2" t="s">
        <v>1337</v>
      </c>
      <c r="C595" s="2"/>
      <c r="D595" s="2"/>
      <c r="E595" s="2"/>
      <c r="F595" s="2" t="s">
        <v>38</v>
      </c>
      <c r="G595" s="2" t="s">
        <v>39</v>
      </c>
      <c r="H595" s="2" t="s">
        <v>40</v>
      </c>
      <c r="I595" s="2" t="s">
        <v>41</v>
      </c>
      <c r="J595" s="2" t="s">
        <v>42</v>
      </c>
      <c r="K595" s="2" t="s">
        <v>43</v>
      </c>
      <c r="L595" s="3" t="s">
        <v>1338</v>
      </c>
    </row>
    <row r="596" spans="1:12" ht="25.75" customHeight="1" x14ac:dyDescent="0.2">
      <c r="A596" s="2" t="s">
        <v>1339</v>
      </c>
      <c r="B596" s="2" t="s">
        <v>1340</v>
      </c>
      <c r="C596" s="2"/>
      <c r="D596" s="2"/>
      <c r="E596" s="2"/>
      <c r="F596" s="2" t="s">
        <v>15</v>
      </c>
      <c r="G596" s="2" t="s">
        <v>94</v>
      </c>
      <c r="H596" s="2" t="s">
        <v>1341</v>
      </c>
      <c r="I596" s="2" t="s">
        <v>18</v>
      </c>
      <c r="J596" s="2" t="s">
        <v>23</v>
      </c>
      <c r="K596" s="2" t="s">
        <v>26</v>
      </c>
      <c r="L596" s="3" t="s">
        <v>1342</v>
      </c>
    </row>
    <row r="597" spans="1:12" ht="14.25" customHeight="1" x14ac:dyDescent="0.2">
      <c r="A597" s="2" t="s">
        <v>1339</v>
      </c>
      <c r="B597" s="2" t="s">
        <v>1340</v>
      </c>
      <c r="C597" s="2"/>
      <c r="D597" s="2"/>
      <c r="E597" s="2"/>
      <c r="F597" s="2" t="s">
        <v>15</v>
      </c>
      <c r="G597" s="2" t="s">
        <v>94</v>
      </c>
      <c r="H597" s="2" t="s">
        <v>1343</v>
      </c>
      <c r="I597" s="2" t="s">
        <v>18</v>
      </c>
      <c r="J597" s="2" t="s">
        <v>23</v>
      </c>
      <c r="K597" s="2" t="s">
        <v>96</v>
      </c>
      <c r="L597" s="3" t="s">
        <v>1344</v>
      </c>
    </row>
    <row r="598" spans="1:12" ht="14.25" customHeight="1" x14ac:dyDescent="0.2">
      <c r="A598" s="2" t="s">
        <v>1339</v>
      </c>
      <c r="B598" s="2" t="s">
        <v>1340</v>
      </c>
      <c r="C598" s="2"/>
      <c r="D598" s="2"/>
      <c r="E598" s="2"/>
      <c r="F598" s="2" t="s">
        <v>15</v>
      </c>
      <c r="G598" s="2" t="s">
        <v>27</v>
      </c>
      <c r="H598" s="2" t="s">
        <v>1345</v>
      </c>
      <c r="I598" s="2" t="s">
        <v>18</v>
      </c>
      <c r="J598" s="2" t="s">
        <v>105</v>
      </c>
      <c r="K598" s="2" t="s">
        <v>379</v>
      </c>
      <c r="L598" s="3" t="s">
        <v>1346</v>
      </c>
    </row>
    <row r="599" spans="1:12" ht="25.75" customHeight="1" x14ac:dyDescent="0.2">
      <c r="A599" s="2" t="s">
        <v>1339</v>
      </c>
      <c r="B599" s="2" t="s">
        <v>1340</v>
      </c>
      <c r="C599" s="2"/>
      <c r="D599" s="2"/>
      <c r="E599" s="2"/>
      <c r="F599" s="2" t="s">
        <v>15</v>
      </c>
      <c r="G599" s="2" t="s">
        <v>65</v>
      </c>
      <c r="H599" s="2" t="s">
        <v>1347</v>
      </c>
      <c r="I599" s="2" t="s">
        <v>18</v>
      </c>
      <c r="J599" s="2" t="s">
        <v>105</v>
      </c>
      <c r="K599" s="2" t="s">
        <v>404</v>
      </c>
      <c r="L599" s="3" t="s">
        <v>1348</v>
      </c>
    </row>
    <row r="600" spans="1:12" ht="14.25" customHeight="1" x14ac:dyDescent="0.2">
      <c r="A600" s="2" t="s">
        <v>1349</v>
      </c>
      <c r="B600" s="2" t="s">
        <v>1350</v>
      </c>
      <c r="C600" s="2"/>
      <c r="D600" s="2"/>
      <c r="E600" s="2"/>
      <c r="F600" s="2" t="s">
        <v>72</v>
      </c>
      <c r="G600" s="2" t="s">
        <v>487</v>
      </c>
      <c r="H600" s="2" t="s">
        <v>488</v>
      </c>
      <c r="I600" s="2" t="s">
        <v>29</v>
      </c>
      <c r="J600" s="2" t="s">
        <v>29</v>
      </c>
      <c r="K600" s="2" t="s">
        <v>75</v>
      </c>
      <c r="L600" s="3" t="s">
        <v>1351</v>
      </c>
    </row>
    <row r="601" spans="1:12" ht="14.25" customHeight="1" x14ac:dyDescent="0.2">
      <c r="A601" s="2" t="s">
        <v>1349</v>
      </c>
      <c r="B601" s="2" t="s">
        <v>1350</v>
      </c>
      <c r="C601" s="2"/>
      <c r="D601" s="2"/>
      <c r="E601" s="2"/>
      <c r="F601" s="2" t="s">
        <v>38</v>
      </c>
      <c r="G601" s="2" t="s">
        <v>39</v>
      </c>
      <c r="H601" s="2" t="s">
        <v>40</v>
      </c>
      <c r="I601" s="2" t="s">
        <v>41</v>
      </c>
      <c r="J601" s="2" t="s">
        <v>42</v>
      </c>
      <c r="K601" s="2" t="s">
        <v>43</v>
      </c>
      <c r="L601" s="3" t="s">
        <v>1352</v>
      </c>
    </row>
    <row r="602" spans="1:12" ht="14.25" customHeight="1" x14ac:dyDescent="0.2">
      <c r="A602" s="2" t="s">
        <v>1353</v>
      </c>
      <c r="B602" s="2" t="s">
        <v>1354</v>
      </c>
      <c r="C602" s="2"/>
      <c r="D602" s="2"/>
      <c r="E602" s="2"/>
      <c r="F602" s="2" t="s">
        <v>38</v>
      </c>
      <c r="G602" s="2" t="s">
        <v>39</v>
      </c>
      <c r="H602" s="2" t="s">
        <v>40</v>
      </c>
      <c r="I602" s="2" t="s">
        <v>41</v>
      </c>
      <c r="J602" s="2" t="s">
        <v>42</v>
      </c>
      <c r="K602" s="2" t="s">
        <v>43</v>
      </c>
      <c r="L602" s="3" t="s">
        <v>1355</v>
      </c>
    </row>
    <row r="603" spans="1:12" ht="14.25" customHeight="1" x14ac:dyDescent="0.2">
      <c r="A603" s="2" t="s">
        <v>1356</v>
      </c>
      <c r="B603" s="2" t="s">
        <v>1357</v>
      </c>
      <c r="C603" s="2"/>
      <c r="D603" s="2"/>
      <c r="E603" s="2"/>
      <c r="F603" s="2" t="s">
        <v>15</v>
      </c>
      <c r="G603" s="2" t="s">
        <v>142</v>
      </c>
      <c r="H603" s="2" t="s">
        <v>1358</v>
      </c>
      <c r="I603" s="2" t="s">
        <v>18</v>
      </c>
      <c r="J603" s="2" t="s">
        <v>105</v>
      </c>
      <c r="K603" s="2" t="s">
        <v>395</v>
      </c>
      <c r="L603" s="3" t="s">
        <v>1359</v>
      </c>
    </row>
    <row r="604" spans="1:12" ht="14.25" customHeight="1" x14ac:dyDescent="0.2">
      <c r="A604" s="2" t="s">
        <v>1356</v>
      </c>
      <c r="B604" s="2" t="s">
        <v>1357</v>
      </c>
      <c r="C604" s="2"/>
      <c r="D604" s="2"/>
      <c r="E604" s="2"/>
      <c r="F604" s="2" t="s">
        <v>15</v>
      </c>
      <c r="G604" s="2" t="s">
        <v>156</v>
      </c>
      <c r="H604" s="2" t="s">
        <v>276</v>
      </c>
      <c r="I604" s="2" t="s">
        <v>18</v>
      </c>
      <c r="J604" s="2" t="s">
        <v>19</v>
      </c>
      <c r="K604" s="2" t="s">
        <v>34</v>
      </c>
      <c r="L604" s="3" t="s">
        <v>1360</v>
      </c>
    </row>
    <row r="605" spans="1:12" ht="25.75" customHeight="1" x14ac:dyDescent="0.2">
      <c r="A605" s="2" t="s">
        <v>1356</v>
      </c>
      <c r="B605" s="2" t="s">
        <v>1357</v>
      </c>
      <c r="C605" s="2"/>
      <c r="D605" s="2"/>
      <c r="E605" s="2"/>
      <c r="F605" s="2" t="s">
        <v>15</v>
      </c>
      <c r="G605" s="2" t="s">
        <v>156</v>
      </c>
      <c r="H605" s="2" t="s">
        <v>1361</v>
      </c>
      <c r="I605" s="2" t="s">
        <v>29</v>
      </c>
      <c r="J605" s="2" t="s">
        <v>29</v>
      </c>
      <c r="K605" s="2" t="s">
        <v>75</v>
      </c>
      <c r="L605" s="3" t="s">
        <v>1362</v>
      </c>
    </row>
    <row r="606" spans="1:12" ht="14.25" customHeight="1" x14ac:dyDescent="0.2">
      <c r="A606" s="2" t="s">
        <v>1356</v>
      </c>
      <c r="B606" s="2" t="s">
        <v>1357</v>
      </c>
      <c r="C606" s="2"/>
      <c r="D606" s="2"/>
      <c r="E606" s="2"/>
      <c r="F606" s="2" t="s">
        <v>31</v>
      </c>
      <c r="G606" s="2" t="s">
        <v>146</v>
      </c>
      <c r="H606" s="2" t="s">
        <v>147</v>
      </c>
      <c r="I606" s="2" t="s">
        <v>29</v>
      </c>
      <c r="J606" s="2" t="s">
        <v>29</v>
      </c>
      <c r="K606" s="2" t="s">
        <v>429</v>
      </c>
      <c r="L606" s="3" t="s">
        <v>1363</v>
      </c>
    </row>
    <row r="607" spans="1:12" ht="14.25" customHeight="1" x14ac:dyDescent="0.2">
      <c r="A607" s="2" t="s">
        <v>1356</v>
      </c>
      <c r="B607" s="2" t="s">
        <v>1357</v>
      </c>
      <c r="C607" s="2"/>
      <c r="D607" s="2"/>
      <c r="E607" s="2"/>
      <c r="F607" s="2" t="s">
        <v>15</v>
      </c>
      <c r="G607" s="2" t="s">
        <v>94</v>
      </c>
      <c r="H607" s="2" t="s">
        <v>1364</v>
      </c>
      <c r="I607" s="2" t="s">
        <v>18</v>
      </c>
      <c r="J607" s="2" t="s">
        <v>105</v>
      </c>
      <c r="K607" s="2" t="s">
        <v>167</v>
      </c>
      <c r="L607" s="3" t="s">
        <v>1365</v>
      </c>
    </row>
    <row r="608" spans="1:12" ht="14.25" customHeight="1" x14ac:dyDescent="0.2">
      <c r="A608" s="2" t="s">
        <v>1356</v>
      </c>
      <c r="B608" s="2" t="s">
        <v>1357</v>
      </c>
      <c r="C608" s="2"/>
      <c r="D608" s="2"/>
      <c r="E608" s="2"/>
      <c r="F608" s="2" t="s">
        <v>38</v>
      </c>
      <c r="G608" s="2" t="s">
        <v>39</v>
      </c>
      <c r="H608" s="2" t="s">
        <v>40</v>
      </c>
      <c r="I608" s="2" t="s">
        <v>41</v>
      </c>
      <c r="J608" s="2" t="s">
        <v>42</v>
      </c>
      <c r="K608" s="2" t="s">
        <v>43</v>
      </c>
      <c r="L608" s="3" t="s">
        <v>1366</v>
      </c>
    </row>
    <row r="609" spans="1:12" ht="14.25" customHeight="1" x14ac:dyDescent="0.2">
      <c r="A609" s="2" t="s">
        <v>1356</v>
      </c>
      <c r="B609" s="2" t="s">
        <v>1367</v>
      </c>
      <c r="C609" s="2"/>
      <c r="D609" s="2"/>
      <c r="E609" s="2"/>
      <c r="F609" s="2" t="s">
        <v>38</v>
      </c>
      <c r="G609" s="2" t="s">
        <v>39</v>
      </c>
      <c r="H609" s="2" t="s">
        <v>40</v>
      </c>
      <c r="I609" s="2" t="s">
        <v>41</v>
      </c>
      <c r="J609" s="2" t="s">
        <v>42</v>
      </c>
      <c r="K609" s="2" t="s">
        <v>43</v>
      </c>
      <c r="L609" s="3" t="s">
        <v>1368</v>
      </c>
    </row>
    <row r="610" spans="1:12" ht="25.75" customHeight="1" x14ac:dyDescent="0.2">
      <c r="A610" s="2" t="s">
        <v>1356</v>
      </c>
      <c r="B610" s="2" t="s">
        <v>1369</v>
      </c>
      <c r="C610" s="2"/>
      <c r="D610" s="2"/>
      <c r="E610" s="2"/>
      <c r="F610" s="2" t="s">
        <v>31</v>
      </c>
      <c r="G610" s="2" t="s">
        <v>903</v>
      </c>
      <c r="H610" s="2" t="s">
        <v>1370</v>
      </c>
      <c r="I610" s="2" t="s">
        <v>29</v>
      </c>
      <c r="J610" s="2" t="s">
        <v>29</v>
      </c>
      <c r="K610" s="2" t="s">
        <v>75</v>
      </c>
      <c r="L610" s="3" t="s">
        <v>1371</v>
      </c>
    </row>
    <row r="611" spans="1:12" ht="14.25" customHeight="1" x14ac:dyDescent="0.2">
      <c r="A611" s="2" t="s">
        <v>1356</v>
      </c>
      <c r="B611" s="2" t="s">
        <v>1369</v>
      </c>
      <c r="C611" s="2"/>
      <c r="D611" s="2"/>
      <c r="E611" s="2"/>
      <c r="F611" s="2" t="s">
        <v>38</v>
      </c>
      <c r="G611" s="2" t="s">
        <v>39</v>
      </c>
      <c r="H611" s="2" t="s">
        <v>40</v>
      </c>
      <c r="I611" s="2" t="s">
        <v>41</v>
      </c>
      <c r="J611" s="2" t="s">
        <v>42</v>
      </c>
      <c r="K611" s="2" t="s">
        <v>43</v>
      </c>
      <c r="L611" s="3" t="s">
        <v>1372</v>
      </c>
    </row>
    <row r="612" spans="1:12" ht="14.25" customHeight="1" x14ac:dyDescent="0.2">
      <c r="A612" s="2" t="s">
        <v>1373</v>
      </c>
      <c r="B612" s="2" t="s">
        <v>1374</v>
      </c>
      <c r="C612" s="2"/>
      <c r="D612" s="2"/>
      <c r="E612" s="2"/>
      <c r="F612" s="2" t="s">
        <v>72</v>
      </c>
      <c r="G612" s="2" t="s">
        <v>487</v>
      </c>
      <c r="H612" s="2" t="s">
        <v>488</v>
      </c>
      <c r="I612" s="2" t="s">
        <v>29</v>
      </c>
      <c r="J612" s="2" t="s">
        <v>29</v>
      </c>
      <c r="K612" s="2" t="s">
        <v>75</v>
      </c>
      <c r="L612" s="3" t="s">
        <v>21</v>
      </c>
    </row>
    <row r="613" spans="1:12" ht="14.25" customHeight="1" x14ac:dyDescent="0.2">
      <c r="A613" s="2" t="s">
        <v>1373</v>
      </c>
      <c r="B613" s="2" t="s">
        <v>1374</v>
      </c>
      <c r="C613" s="2"/>
      <c r="D613" s="2"/>
      <c r="E613" s="2"/>
      <c r="F613" s="2" t="s">
        <v>38</v>
      </c>
      <c r="G613" s="2" t="s">
        <v>39</v>
      </c>
      <c r="H613" s="2" t="s">
        <v>40</v>
      </c>
      <c r="I613" s="2" t="s">
        <v>41</v>
      </c>
      <c r="J613" s="2" t="s">
        <v>42</v>
      </c>
      <c r="K613" s="2" t="s">
        <v>43</v>
      </c>
      <c r="L613" s="3" t="s">
        <v>774</v>
      </c>
    </row>
    <row r="614" spans="1:12" ht="14.25" customHeight="1" x14ac:dyDescent="0.2">
      <c r="A614" s="2" t="s">
        <v>1375</v>
      </c>
      <c r="B614" s="2" t="s">
        <v>1376</v>
      </c>
      <c r="C614" s="2"/>
      <c r="D614" s="2"/>
      <c r="E614" s="2"/>
      <c r="F614" s="2" t="s">
        <v>38</v>
      </c>
      <c r="G614" s="2" t="s">
        <v>39</v>
      </c>
      <c r="H614" s="2" t="s">
        <v>40</v>
      </c>
      <c r="I614" s="2" t="s">
        <v>41</v>
      </c>
      <c r="J614" s="2" t="s">
        <v>42</v>
      </c>
      <c r="K614" s="2" t="s">
        <v>43</v>
      </c>
      <c r="L614" s="3" t="s">
        <v>1377</v>
      </c>
    </row>
    <row r="615" spans="1:12" ht="14.25" customHeight="1" x14ac:dyDescent="0.2">
      <c r="A615" s="2" t="s">
        <v>1375</v>
      </c>
      <c r="B615" s="2" t="s">
        <v>1378</v>
      </c>
      <c r="C615" s="2"/>
      <c r="D615" s="2"/>
      <c r="E615" s="2"/>
      <c r="F615" s="2" t="s">
        <v>38</v>
      </c>
      <c r="G615" s="2" t="s">
        <v>207</v>
      </c>
      <c r="H615" s="2" t="s">
        <v>1379</v>
      </c>
      <c r="I615" s="2" t="s">
        <v>29</v>
      </c>
      <c r="J615" s="2" t="s">
        <v>29</v>
      </c>
      <c r="K615" s="2" t="s">
        <v>75</v>
      </c>
      <c r="L615" s="3" t="s">
        <v>1380</v>
      </c>
    </row>
    <row r="616" spans="1:12" ht="14.25" customHeight="1" x14ac:dyDescent="0.2">
      <c r="A616" s="2" t="s">
        <v>1375</v>
      </c>
      <c r="B616" s="2" t="s">
        <v>1378</v>
      </c>
      <c r="C616" s="2" t="s">
        <v>1451</v>
      </c>
      <c r="D616" s="2"/>
      <c r="E616" s="2"/>
      <c r="F616" s="2" t="s">
        <v>38</v>
      </c>
      <c r="G616" s="2" t="s">
        <v>39</v>
      </c>
      <c r="H616" s="2" t="s">
        <v>40</v>
      </c>
      <c r="I616" s="2" t="s">
        <v>41</v>
      </c>
      <c r="J616" s="2" t="s">
        <v>42</v>
      </c>
      <c r="K616" s="2" t="s">
        <v>43</v>
      </c>
      <c r="L616" s="3" t="s">
        <v>1381</v>
      </c>
    </row>
    <row r="617" spans="1:12" ht="14.25" customHeight="1" x14ac:dyDescent="0.2">
      <c r="A617" s="2" t="s">
        <v>1382</v>
      </c>
      <c r="B617" s="2" t="s">
        <v>1383</v>
      </c>
      <c r="C617" s="2"/>
      <c r="D617" s="2"/>
      <c r="E617" s="2"/>
      <c r="F617" s="2" t="s">
        <v>15</v>
      </c>
      <c r="G617" s="2" t="s">
        <v>94</v>
      </c>
      <c r="H617" s="2" t="s">
        <v>1384</v>
      </c>
      <c r="I617" s="2" t="s">
        <v>18</v>
      </c>
      <c r="J617" s="2" t="s">
        <v>19</v>
      </c>
      <c r="K617" s="2" t="s">
        <v>34</v>
      </c>
      <c r="L617" s="3" t="s">
        <v>1385</v>
      </c>
    </row>
    <row r="618" spans="1:12" ht="14.25" customHeight="1" x14ac:dyDescent="0.2">
      <c r="A618" s="2" t="s">
        <v>1382</v>
      </c>
      <c r="B618" s="2" t="s">
        <v>1383</v>
      </c>
      <c r="C618" s="2"/>
      <c r="D618" s="2" t="s">
        <v>1451</v>
      </c>
      <c r="E618" s="2"/>
      <c r="F618" s="2" t="s">
        <v>38</v>
      </c>
      <c r="G618" s="2" t="s">
        <v>39</v>
      </c>
      <c r="H618" s="2" t="s">
        <v>40</v>
      </c>
      <c r="I618" s="2" t="s">
        <v>41</v>
      </c>
      <c r="J618" s="2" t="s">
        <v>42</v>
      </c>
      <c r="K618" s="2" t="s">
        <v>43</v>
      </c>
      <c r="L618" s="3" t="s">
        <v>1386</v>
      </c>
    </row>
    <row r="619" spans="1:12" ht="14.25" customHeight="1" x14ac:dyDescent="0.2">
      <c r="A619" s="2" t="s">
        <v>1382</v>
      </c>
      <c r="B619" s="2" t="s">
        <v>1387</v>
      </c>
      <c r="C619" s="2" t="s">
        <v>1388</v>
      </c>
      <c r="D619" s="2"/>
      <c r="E619" s="2"/>
      <c r="F619" s="2" t="s">
        <v>38</v>
      </c>
      <c r="G619" s="2" t="s">
        <v>207</v>
      </c>
      <c r="H619" s="2" t="s">
        <v>1379</v>
      </c>
      <c r="I619" s="2" t="s">
        <v>29</v>
      </c>
      <c r="J619" s="2" t="s">
        <v>29</v>
      </c>
      <c r="K619" s="2" t="s">
        <v>75</v>
      </c>
      <c r="L619" s="3" t="s">
        <v>366</v>
      </c>
    </row>
    <row r="620" spans="1:12" ht="14.25" customHeight="1" x14ac:dyDescent="0.2">
      <c r="A620" s="2" t="s">
        <v>1382</v>
      </c>
      <c r="B620" s="2" t="s">
        <v>1387</v>
      </c>
      <c r="C620" s="2" t="s">
        <v>1388</v>
      </c>
      <c r="D620" s="2"/>
      <c r="E620" s="2"/>
      <c r="F620" s="2" t="s">
        <v>38</v>
      </c>
      <c r="G620" s="2" t="s">
        <v>39</v>
      </c>
      <c r="H620" s="2" t="s">
        <v>40</v>
      </c>
      <c r="I620" s="2" t="s">
        <v>41</v>
      </c>
      <c r="J620" s="2" t="s">
        <v>42</v>
      </c>
      <c r="K620" s="2" t="s">
        <v>43</v>
      </c>
      <c r="L620" s="3" t="s">
        <v>1389</v>
      </c>
    </row>
    <row r="623" spans="1:12" x14ac:dyDescent="0.2">
      <c r="B623" t="s">
        <v>1390</v>
      </c>
      <c r="D623" s="4" t="s">
        <v>1391</v>
      </c>
      <c r="E623" s="4" t="s">
        <v>1392</v>
      </c>
      <c r="F623" s="4" t="s">
        <v>1393</v>
      </c>
    </row>
    <row r="624" spans="1:12" x14ac:dyDescent="0.2">
      <c r="D624" s="4" t="s">
        <v>1394</v>
      </c>
      <c r="E624" s="4" t="s">
        <v>1395</v>
      </c>
      <c r="F624" s="5" t="s">
        <v>1396</v>
      </c>
    </row>
    <row r="625" spans="2:6" x14ac:dyDescent="0.2">
      <c r="B625" t="s">
        <v>1397</v>
      </c>
      <c r="D625" s="4" t="s">
        <v>1398</v>
      </c>
      <c r="E625" s="4" t="s">
        <v>1399</v>
      </c>
      <c r="F625" s="4" t="s">
        <v>1400</v>
      </c>
    </row>
    <row r="626" spans="2:6" x14ac:dyDescent="0.2">
      <c r="B626" s="6" t="s">
        <v>1401</v>
      </c>
      <c r="C626" s="6"/>
      <c r="D626" s="4" t="s">
        <v>1402</v>
      </c>
      <c r="E626" s="4" t="s">
        <v>1403</v>
      </c>
      <c r="F626" s="4" t="s">
        <v>1404</v>
      </c>
    </row>
    <row r="627" spans="2:6" x14ac:dyDescent="0.2">
      <c r="B627" t="e">
        <f>- Cisco Systems, Inc. (CSCO)</f>
        <v>#NAME?</v>
      </c>
      <c r="D627" s="4" t="s">
        <v>1405</v>
      </c>
      <c r="E627" s="4" t="s">
        <v>1406</v>
      </c>
      <c r="F627" s="4" t="s">
        <v>1407</v>
      </c>
    </row>
    <row r="628" spans="2:6" x14ac:dyDescent="0.2">
      <c r="B628" t="e" cm="1">
        <f t="array" ref="B628">- Western Digital Corp (WDC)</f>
        <v>#NAME?</v>
      </c>
      <c r="D628" s="4" t="s">
        <v>142</v>
      </c>
      <c r="E628" s="4" t="s">
        <v>1408</v>
      </c>
      <c r="F628" s="4" t="s">
        <v>1409</v>
      </c>
    </row>
    <row r="629" spans="2:6" x14ac:dyDescent="0.2">
      <c r="B629" t="e" cm="1">
        <f t="array" ref="B629">- Oracle Corp (ORCL)</f>
        <v>#NAME?</v>
      </c>
      <c r="D629" s="4" t="s">
        <v>1410</v>
      </c>
      <c r="E629" s="4" t="s">
        <v>1411</v>
      </c>
      <c r="F629" s="4" t="s">
        <v>1412</v>
      </c>
    </row>
    <row r="630" spans="2:6" x14ac:dyDescent="0.2">
      <c r="B630" t="e">
        <f>- Automatic Data Processing, Inc. (ADP)</f>
        <v>#NAME?</v>
      </c>
      <c r="D630" s="4" t="s">
        <v>1413</v>
      </c>
      <c r="E630" s="4" t="s">
        <v>1414</v>
      </c>
      <c r="F630" s="4" t="s">
        <v>1415</v>
      </c>
    </row>
    <row r="631" spans="2:6" x14ac:dyDescent="0.2">
      <c r="B631" t="e" cm="1">
        <f t="array" ref="B631">- eBay Inc. (eBay)</f>
        <v>#NAME?</v>
      </c>
      <c r="D631" s="4" t="s">
        <v>1416</v>
      </c>
      <c r="E631" s="4" t="s">
        <v>1417</v>
      </c>
      <c r="F631" s="4" t="s">
        <v>1418</v>
      </c>
    </row>
    <row r="632" spans="2:6" x14ac:dyDescent="0.2">
      <c r="B632" t="e" cm="1">
        <f t="array" ref="B632">- GameStop Corp. (GME)</f>
        <v>#NAME?</v>
      </c>
      <c r="D632" s="4" t="s">
        <v>1419</v>
      </c>
      <c r="E632" s="4" t="s">
        <v>1420</v>
      </c>
      <c r="F632" s="4" t="s">
        <v>1421</v>
      </c>
    </row>
    <row r="633" spans="2:6" x14ac:dyDescent="0.2">
      <c r="B633" t="e">
        <f>- Best Buy Co., Inc. (BBY)</f>
        <v>#NAME?</v>
      </c>
      <c r="D633" s="4" t="s">
        <v>1422</v>
      </c>
      <c r="E633" s="4" t="s">
        <v>1423</v>
      </c>
      <c r="F633" s="4" t="s">
        <v>1424</v>
      </c>
    </row>
    <row r="634" spans="2:6" x14ac:dyDescent="0.2">
      <c r="B634" t="e" cm="1">
        <f t="array" ref="B634">- Alphabet Inc. (GOOGL)</f>
        <v>#NAME?</v>
      </c>
    </row>
    <row r="635" spans="2:6" x14ac:dyDescent="0.2">
      <c r="B635" t="e" cm="1">
        <f t="array" ref="B635">- Cognizant Technology Solutions Corp (CTSH)</f>
        <v>#NAME?</v>
      </c>
    </row>
    <row r="636" spans="2:6" x14ac:dyDescent="0.2">
      <c r="B636" t="e">
        <f>- Meta Platforms, Inc. (Meta)</f>
        <v>#NAME?</v>
      </c>
    </row>
    <row r="637" spans="2:6" x14ac:dyDescent="0.2">
      <c r="B637" t="e">
        <f>- Amazon.com, Inc. (AMZN)</f>
        <v>#NAME?</v>
      </c>
    </row>
    <row r="638" spans="2:6" x14ac:dyDescent="0.2">
      <c r="B638" t="e" cm="1">
        <f t="array" ref="B638">- Xerox Holdings Corp (XRX)</f>
        <v>#NAME?</v>
      </c>
    </row>
    <row r="639" spans="2:6" x14ac:dyDescent="0.2">
      <c r="B639" t="e" cm="1">
        <f t="array" ref="B639">- CDW Corp (CDW)</f>
        <v>#NAME?</v>
      </c>
    </row>
    <row r="640" spans="2:6" x14ac:dyDescent="0.2">
      <c r="B640" t="e" cm="1">
        <f t="array" ref="B640">- Intel Corp (INTC)</f>
        <v>#NAME?</v>
      </c>
    </row>
    <row r="641" spans="2:2" x14ac:dyDescent="0.2">
      <c r="B641" t="e">
        <f>- Arrow Electronics, Inc. (ARW)</f>
        <v>#NAME?</v>
      </c>
    </row>
    <row r="642" spans="2:2" x14ac:dyDescent="0.2">
      <c r="B642" t="e" cm="1">
        <f t="array" ref="B642">- International Business Machines Corp (IBM)</f>
        <v>#NAME?</v>
      </c>
    </row>
    <row r="643" spans="2:2" x14ac:dyDescent="0.2">
      <c r="B643" t="e" cm="1">
        <f t="array" ref="B643">- Texas Instruments Inc (TXN)</f>
        <v>#NAME?</v>
      </c>
    </row>
    <row r="644" spans="2:2" x14ac:dyDescent="0.2">
      <c r="B644" t="e" cm="1">
        <f t="array" ref="B644">- HP Inc. (HPQ)</f>
        <v>#NAME?</v>
      </c>
    </row>
    <row r="645" spans="2:2" x14ac:dyDescent="0.2">
      <c r="B645" t="e">
        <f>- Applied Materials, Inc. (AMAT)</f>
        <v>#NAME?</v>
      </c>
    </row>
    <row r="646" spans="2:2" x14ac:dyDescent="0.2">
      <c r="B646" t="e" cm="1">
        <f t="array" ref="B646">- Qualcomm Inc (QCOM)</f>
        <v>#NAME?</v>
      </c>
    </row>
    <row r="647" spans="2:2" x14ac:dyDescent="0.2">
      <c r="B647" t="e" cm="1">
        <f t="array" ref="B647">- Apple Inc. (AAPL)</f>
        <v>#NAME?</v>
      </c>
    </row>
    <row r="648" spans="2:2" x14ac:dyDescent="0.2">
      <c r="B648" t="e">
        <f>- Micron Technology, Inc. (MU)</f>
        <v>#NAME?</v>
      </c>
    </row>
    <row r="650" spans="2:2" x14ac:dyDescent="0.2">
      <c r="B650" t="s">
        <v>1425</v>
      </c>
    </row>
    <row r="651" spans="2:2" x14ac:dyDescent="0.2">
      <c r="B651" t="e">
        <f>- Avnet, Inc (AVT)</f>
        <v>#NAME?</v>
      </c>
    </row>
    <row r="652" spans="2:2" x14ac:dyDescent="0.2">
      <c r="B652" t="e" cm="1">
        <f t="array" ref="B652">- Fox Corp (Fox)</f>
        <v>#NAME?</v>
      </c>
    </row>
    <row r="653" spans="2:2" x14ac:dyDescent="0.2">
      <c r="B653" t="e" cm="1">
        <f t="array" ref="B653">- Sysco Corp (SYY)</f>
        <v>#NAME?</v>
      </c>
    </row>
    <row r="654" spans="2:2" x14ac:dyDescent="0.2">
      <c r="B654" t="e" cm="1">
        <f t="array" ref="B654">- Procter &amp; Gamble Co (PG)</f>
        <v>#NAME?</v>
      </c>
    </row>
    <row r="655" spans="2:2" x14ac:dyDescent="0.2">
      <c r="B655" t="e">
        <f>- General Mills, Inc. (GIS)</f>
        <v>#NAME?</v>
      </c>
    </row>
    <row r="656" spans="2:2" x14ac:dyDescent="0.2">
      <c r="B656" t="e">
        <f>- Conagra Brands, Inc. (CAG)</f>
        <v>#NAME?</v>
      </c>
    </row>
    <row r="657" spans="2:2" x14ac:dyDescent="0.2">
      <c r="B657" t="e">
        <f>- NIKE, Inc. (NKE)</f>
        <v>#NAME?</v>
      </c>
    </row>
    <row r="658" spans="2:2" x14ac:dyDescent="0.2">
      <c r="B658" t="e" cm="1">
        <f t="array" ref="B658">- V.F. Corp (VFC)</f>
        <v>#NAME?</v>
      </c>
    </row>
    <row r="659" spans="2:2" x14ac:dyDescent="0.2">
      <c r="B659" t="e" cm="1">
        <f t="array" ref="B659">- The Kroger Co. (KR)</f>
        <v>#NAME?</v>
      </c>
    </row>
    <row r="660" spans="2:2" x14ac:dyDescent="0.2">
      <c r="B660" t="e">
        <f>- CarMax, Inc. (KMX)</f>
        <v>#NAME?</v>
      </c>
    </row>
    <row r="661" spans="2:2" x14ac:dyDescent="0.2">
      <c r="B661" t="e" cm="1">
        <f t="array" ref="B661">- Target Corp (TGT)</f>
        <v>#NAME?</v>
      </c>
    </row>
    <row r="662" spans="2:2" x14ac:dyDescent="0.2">
      <c r="B662" t="e" cm="1">
        <f t="array" ref="B662">- Walmart Inc. (WMT)</f>
        <v>#NAME?</v>
      </c>
    </row>
    <row r="663" spans="2:2" x14ac:dyDescent="0.2">
      <c r="B663" t="e">
        <f>- The TJX Companies, Inc. (TJX)</f>
        <v>#NAME?</v>
      </c>
    </row>
    <row r="664" spans="2:2" x14ac:dyDescent="0.2">
      <c r="B664" t="s">
        <v>1426</v>
      </c>
    </row>
    <row r="665" spans="2:2" x14ac:dyDescent="0.2">
      <c r="B665" t="e" cm="1">
        <f t="array" ref="B665">- Dollar General Corp (DG)</f>
        <v>#NAME?</v>
      </c>
    </row>
    <row r="666" spans="2:2" x14ac:dyDescent="0.2">
      <c r="B666" t="e">
        <f>- Nordstrom, Inc. (JWN)</f>
        <v>#NAME?</v>
      </c>
    </row>
    <row r="667" spans="2:2" x14ac:dyDescent="0.2">
      <c r="B667" t="e">
        <f>- Ross Stores, Inc. (ROST)</f>
        <v>#NAME?</v>
      </c>
    </row>
    <row r="668" spans="2:2" x14ac:dyDescent="0.2">
      <c r="B668" t="s">
        <v>1427</v>
      </c>
    </row>
    <row r="669" spans="2:2" x14ac:dyDescent="0.2">
      <c r="B669" t="s">
        <v>1428</v>
      </c>
    </row>
    <row r="670" spans="2:2" x14ac:dyDescent="0.2">
      <c r="B670" t="e">
        <f>- The Home Depot, Inc. (HD)</f>
        <v>#NAME?</v>
      </c>
    </row>
    <row r="671" spans="2:2" x14ac:dyDescent="0.2">
      <c r="B671" t="s">
        <v>1429</v>
      </c>
    </row>
    <row r="672" spans="2:2" x14ac:dyDescent="0.2">
      <c r="B672" t="e" cm="1">
        <f t="array" ref="B672">- The Gap Inc. (GPS)</f>
        <v>#NAME?</v>
      </c>
    </row>
    <row r="673" spans="2:2" x14ac:dyDescent="0.2">
      <c r="B673" t="e" cm="1">
        <f t="array" ref="B673">- Costco Wholesale Corp (COST)</f>
        <v>#NAME?</v>
      </c>
    </row>
    <row r="675" spans="2:2" x14ac:dyDescent="0.2">
      <c r="B675" t="s">
        <v>1430</v>
      </c>
    </row>
    <row r="676" spans="2:2" x14ac:dyDescent="0.2">
      <c r="B676" t="e">
        <f>- Cardinal Health, Inc. (CAH)</f>
        <v>#NAME?</v>
      </c>
    </row>
    <row r="677" spans="2:2" x14ac:dyDescent="0.2">
      <c r="B677" t="e" cm="1">
        <f t="array" ref="B677">- Medtronic plc (MDT)</f>
        <v>#NAME?</v>
      </c>
    </row>
    <row r="678" spans="2:2" x14ac:dyDescent="0.2">
      <c r="B678" t="e" cm="1">
        <f t="array" ref="B678">- McKesson Corp (MCK)</f>
        <v>#NAME?</v>
      </c>
    </row>
    <row r="679" spans="2:2" x14ac:dyDescent="0.2">
      <c r="B679" t="e" cm="1">
        <f t="array" ref="B679">- DaVita Inc. (DVA)</f>
        <v>#NAME?</v>
      </c>
    </row>
    <row r="680" spans="2:2" x14ac:dyDescent="0.2">
      <c r="B680" t="e" cm="1">
        <f t="array" ref="B680">- UnitedHealth Group Inc (UNH)</f>
        <v>#NAME?</v>
      </c>
    </row>
    <row r="681" spans="2:2" x14ac:dyDescent="0.2">
      <c r="B681" t="e" cm="1">
        <f t="array" ref="B681">- Amgen Inc. (AMGN)</f>
        <v>#NAME?</v>
      </c>
    </row>
    <row r="682" spans="2:2" x14ac:dyDescent="0.2">
      <c r="B682" t="e" cm="1">
        <f t="array" ref="B682">- Merck &amp; Co., Inc. (MRK)</f>
        <v>#NAME?</v>
      </c>
    </row>
    <row r="683" spans="2:2" x14ac:dyDescent="0.2">
      <c r="B683" t="e" cm="1">
        <f t="array" ref="B683">- Tenet Healthcare Corp (THC)</f>
        <v>#NAME?</v>
      </c>
    </row>
    <row r="684" spans="2:2" x14ac:dyDescent="0.2">
      <c r="B684" t="e" cm="1">
        <f t="array" ref="B684">- Thermo Fisher Scientific Inc. (TMO)</f>
        <v>#NAME?</v>
      </c>
    </row>
    <row r="685" spans="2:2" x14ac:dyDescent="0.2">
      <c r="B685" t="e" cm="1">
        <f t="array" ref="B685">- CVS Health Corp (CVS)</f>
        <v>#NAME?</v>
      </c>
    </row>
    <row r="686" spans="2:2" x14ac:dyDescent="0.2">
      <c r="B686" t="e">
        <f>- Elevance Health, Inc. (ELV)</f>
        <v>#NAME?</v>
      </c>
    </row>
    <row r="687" spans="2:2" x14ac:dyDescent="0.2">
      <c r="B687" t="e" cm="1">
        <f t="array" ref="B687">- Centene Corp (CNC)</f>
        <v>#NAME?</v>
      </c>
    </row>
    <row r="688" spans="2:2" x14ac:dyDescent="0.2">
      <c r="B688" t="e">
        <f>- Gilead Sciences, Inc. (GILD)</f>
        <v>#NAME?</v>
      </c>
    </row>
    <row r="689" spans="2:2" x14ac:dyDescent="0.2">
      <c r="B689" t="s">
        <v>1431</v>
      </c>
    </row>
    <row r="690" spans="2:2" x14ac:dyDescent="0.2">
      <c r="B690" t="e" cm="1">
        <f t="array" ref="B690">- Eli Lilly &amp; Co (LLY)</f>
        <v>#NAME?</v>
      </c>
    </row>
    <row r="691" spans="2:2" x14ac:dyDescent="0.2">
      <c r="B691" t="e" cm="1">
        <f t="array" ref="B691">- AbbVie Inc. (ABBV)</f>
        <v>#NAME?</v>
      </c>
    </row>
    <row r="692" spans="2:2" x14ac:dyDescent="0.2">
      <c r="B692" t="e">
        <f>- Molina Healthcare, Inc. (MOH)</f>
        <v>#NAME?</v>
      </c>
    </row>
    <row r="693" spans="2:2" x14ac:dyDescent="0.2">
      <c r="B693" t="e" cm="1">
        <f t="array" ref="B693">- Abbott Laboratories (ABT)</f>
        <v>#NAME?</v>
      </c>
    </row>
    <row r="694" spans="2:2" x14ac:dyDescent="0.2">
      <c r="B694" t="e">
        <f>- HCA Healthcare, Inc. (HCA)</f>
        <v>#NAME?</v>
      </c>
    </row>
    <row r="695" spans="2:2" x14ac:dyDescent="0.2">
      <c r="B695" t="e" cm="1">
        <f t="array" ref="B695">- Pfizer Inc. (PFE)</f>
        <v>#NAME?</v>
      </c>
    </row>
    <row r="696" spans="2:2" x14ac:dyDescent="0.2">
      <c r="B696" t="e" cm="1">
        <f t="array" ref="B696">- Johnson &amp; Johnson (JNJ)</f>
        <v>#NAME?</v>
      </c>
    </row>
    <row r="697" spans="2:2" x14ac:dyDescent="0.2">
      <c r="B697" t="e" cm="1">
        <f t="array" ref="B697">- The Cigna Group (CI)</f>
        <v>#NAME?</v>
      </c>
    </row>
    <row r="698" spans="2:2" x14ac:dyDescent="0.2">
      <c r="B698" t="e" cm="1">
        <f t="array" ref="B698">- Humana Inc. (HUM)</f>
        <v>#NAME?</v>
      </c>
    </row>
    <row r="700" spans="2:2" x14ac:dyDescent="0.2">
      <c r="B700" t="s">
        <v>1432</v>
      </c>
    </row>
    <row r="701" spans="2:2" x14ac:dyDescent="0.2">
      <c r="B701" t="e" cm="1">
        <f t="array" ref="B701">- Aon plc (Aon)</f>
        <v>#NAME?</v>
      </c>
    </row>
    <row r="702" spans="2:2" x14ac:dyDescent="0.2">
      <c r="B702" t="e">
        <f>- MetLife, Inc. (MET)</f>
        <v>#NAME?</v>
      </c>
    </row>
    <row r="703" spans="2:2" x14ac:dyDescent="0.2">
      <c r="B703" t="e" cm="1">
        <f t="array" ref="B703">- Morgan Stanley (MS)</f>
        <v>#NAME?</v>
      </c>
    </row>
    <row r="704" spans="2:2" x14ac:dyDescent="0.2">
      <c r="B704" t="e">
        <f>- Genworth Financial, Inc. (GNW)</f>
        <v>#NAME?</v>
      </c>
    </row>
    <row r="705" spans="2:2" x14ac:dyDescent="0.2">
      <c r="B705" t="e" cm="1">
        <f t="array" ref="B705">- Lincoln National Corp (LNC)</f>
        <v>#NAME?</v>
      </c>
    </row>
    <row r="706" spans="2:2" x14ac:dyDescent="0.2">
      <c r="B706" t="e" cm="1">
        <f t="array" ref="B706">- Unum Group (UNM)</f>
        <v>#NAME?</v>
      </c>
    </row>
    <row r="707" spans="2:2" x14ac:dyDescent="0.2">
      <c r="B707" t="e">
        <f>- Reinsurance Group of America, Inc (RGA)</f>
        <v>#NAME?</v>
      </c>
    </row>
    <row r="708" spans="2:2" x14ac:dyDescent="0.2">
      <c r="B708" t="e" cm="1">
        <f t="array" ref="B708">- JPMorgan Chase &amp; Co. (JPM)</f>
        <v>#NAME?</v>
      </c>
    </row>
    <row r="709" spans="2:2" x14ac:dyDescent="0.2">
      <c r="B709" t="e">
        <f>- Principal Financial Group, Inc. (PFG)</f>
        <v>#NAME?</v>
      </c>
    </row>
    <row r="710" spans="2:2" x14ac:dyDescent="0.2">
      <c r="B710" t="e" cm="1">
        <f t="array" ref="B710">- Marsh &amp; McLennan Companies, Inc. (MMC)</f>
        <v>#NAME?</v>
      </c>
    </row>
    <row r="711" spans="2:2" x14ac:dyDescent="0.2">
      <c r="B711" t="e" cm="1">
        <f t="array" ref="B711">- Chubb Limited (CB)</f>
        <v>#NAME?</v>
      </c>
    </row>
    <row r="712" spans="2:2" x14ac:dyDescent="0.2">
      <c r="B712" t="e" cm="1">
        <f t="array" ref="B712">- State Street Corp (STT)</f>
        <v>#NAME?</v>
      </c>
    </row>
    <row r="713" spans="2:2" x14ac:dyDescent="0.2">
      <c r="B713" t="e">
        <f>- The Hartford Financial Services Group, Inc. (HIG)</f>
        <v>#NAME?</v>
      </c>
    </row>
    <row r="714" spans="2:2" x14ac:dyDescent="0.2">
      <c r="B714" t="e">
        <f>- The Travelers Companies, Inc. (TRV)</f>
        <v>#NAME?</v>
      </c>
    </row>
    <row r="715" spans="2:2" x14ac:dyDescent="0.2">
      <c r="B715" t="s">
        <v>1433</v>
      </c>
    </row>
    <row r="716" spans="2:2" x14ac:dyDescent="0.2">
      <c r="B716" t="e">
        <f>- Prudential Financial, Inc. (PRU)</f>
        <v>#NAME?</v>
      </c>
    </row>
    <row r="717" spans="2:2" x14ac:dyDescent="0.2">
      <c r="B717" t="e" cm="1">
        <f t="array" ref="B717">- The Allstate Corp (ALL)</f>
        <v>#NAME?</v>
      </c>
    </row>
    <row r="718" spans="2:2" x14ac:dyDescent="0.2">
      <c r="B718" t="e" cm="1">
        <f t="array" ref="B718">- The Progressive Corp (PGR)</f>
        <v>#NAME?</v>
      </c>
    </row>
    <row r="719" spans="2:2" x14ac:dyDescent="0.2">
      <c r="B719" t="e" cm="1">
        <f t="array" ref="B719">- American Express Co (AXP)</f>
        <v>#NAME?</v>
      </c>
    </row>
    <row r="720" spans="2:2" x14ac:dyDescent="0.2">
      <c r="B720" t="e" cm="1">
        <f t="array" ref="B720">- Berkshire Hathaway Inc. (BRK.A, BRK.B)</f>
        <v>#NAME?</v>
      </c>
    </row>
    <row r="721" spans="2:2" x14ac:dyDescent="0.2">
      <c r="B721" t="e" cm="1">
        <f t="array" ref="B721">- Capital One Financial Corp (COF)</f>
        <v>#NAME?</v>
      </c>
    </row>
    <row r="722" spans="2:2" x14ac:dyDescent="0.2">
      <c r="B722" t="s">
        <v>1434</v>
      </c>
    </row>
    <row r="723" spans="2:2" x14ac:dyDescent="0.2">
      <c r="B723" t="e" cm="1">
        <f t="array" ref="B723">- Wells Fargo &amp; Co (WFC)</f>
        <v>#NAME?</v>
      </c>
    </row>
    <row r="724" spans="2:2" x14ac:dyDescent="0.2">
      <c r="B724" t="e">
        <f>- Ameriprise Financial, Inc. (AMP)</f>
        <v>#NAME?</v>
      </c>
    </row>
    <row r="725" spans="2:2" x14ac:dyDescent="0.2">
      <c r="B725" t="e">
        <f>- The PNC Financial Services Group, Inc. (PNC)</f>
        <v>#NAME?</v>
      </c>
    </row>
    <row r="726" spans="2:2" x14ac:dyDescent="0.2">
      <c r="B726" t="e" cm="1">
        <f t="array" ref="B726">- Bank of America Corp (BAC)</f>
        <v>#NAME?</v>
      </c>
    </row>
    <row r="727" spans="2:2" x14ac:dyDescent="0.2">
      <c r="B727" t="e">
        <f>- The Goldman Sachs Group, Inc. (GS)</f>
        <v>#NAME?</v>
      </c>
    </row>
    <row r="728" spans="2:2" x14ac:dyDescent="0.2">
      <c r="B728" t="e" cm="1">
        <f t="array" ref="B728">- Truist Financial Corp (TFC)</f>
        <v>#NAME?</v>
      </c>
    </row>
    <row r="729" spans="2:2" x14ac:dyDescent="0.2">
      <c r="B729" t="e" cm="1">
        <f t="array" ref="B729">- U.S. Bancorp (USB)</f>
        <v>#NAME?</v>
      </c>
    </row>
    <row r="730" spans="2:2" x14ac:dyDescent="0.2">
      <c r="B730" t="e" cm="1">
        <f t="array" ref="B730">- The Bank of New York Mellon Corp. (BK)</f>
        <v>#NAME?</v>
      </c>
    </row>
    <row r="731" spans="2:2" x14ac:dyDescent="0.2">
      <c r="B731" t="e" cm="1">
        <f t="array" ref="B731">- Jefferies Financial Group Inc. (JEF)</f>
        <v>#NAME?</v>
      </c>
    </row>
    <row r="732" spans="2:2" x14ac:dyDescent="0.2">
      <c r="B732" t="e">
        <f>- Visa, Inc. (V)</f>
        <v>#NAME?</v>
      </c>
    </row>
    <row r="734" spans="2:2" x14ac:dyDescent="0.2">
      <c r="B734" t="s">
        <v>1435</v>
      </c>
    </row>
    <row r="735" spans="2:2" x14ac:dyDescent="0.2">
      <c r="B735" t="e" cm="1">
        <f t="array" ref="B735">- Devon Energy Corp (DVN)</f>
        <v>#NAME?</v>
      </c>
    </row>
    <row r="736" spans="2:2" x14ac:dyDescent="0.2">
      <c r="B736" t="e" cm="1">
        <f t="array" ref="B736">- Exxon Mobil Corp (XOM)</f>
        <v>#NAME?</v>
      </c>
    </row>
    <row r="737" spans="2:2" x14ac:dyDescent="0.2">
      <c r="B737" t="e" cm="1">
        <f t="array" ref="B737">- Chevron Corp (CVX)</f>
        <v>#NAME?</v>
      </c>
    </row>
    <row r="738" spans="2:2" x14ac:dyDescent="0.2">
      <c r="B738" t="e">
        <f>- NextEra Energy, Inc. (NEE)</f>
        <v>#NAME?</v>
      </c>
    </row>
    <row r="739" spans="2:2" x14ac:dyDescent="0.2">
      <c r="B739" t="e" cm="1">
        <f t="array" ref="B739">- FirstEnergy Corp. (FE)</f>
        <v>#NAME?</v>
      </c>
    </row>
    <row r="740" spans="2:2" x14ac:dyDescent="0.2">
      <c r="B740" t="e">
        <f>- EOG Resources, Inc. (EOG)</f>
        <v>#NAME?</v>
      </c>
    </row>
    <row r="741" spans="2:2" x14ac:dyDescent="0.2">
      <c r="B741" t="e" cm="1">
        <f t="array" ref="B741">- The Southern Co (SO)</f>
        <v>#NAME?</v>
      </c>
    </row>
    <row r="742" spans="2:2" x14ac:dyDescent="0.2">
      <c r="B742" t="e" cm="1">
        <f t="array" ref="B742">- Marathon Oil Corp (MRO)</f>
        <v>#NAME?</v>
      </c>
    </row>
    <row r="743" spans="2:2" x14ac:dyDescent="0.2">
      <c r="B743" t="e" cm="1">
        <f t="array" ref="B743">- Xcel Energy Inc. (XEL)</f>
        <v>#NAME?</v>
      </c>
    </row>
    <row r="744" spans="2:2" x14ac:dyDescent="0.2">
      <c r="B744" t="e">
        <f>- ONEOK, Inc. (OKE)</f>
        <v>#NAME?</v>
      </c>
    </row>
    <row r="745" spans="2:2" x14ac:dyDescent="0.2">
      <c r="B745" t="e">
        <f>- Consolidated Edison, Inc. (ED)</f>
        <v>#NAME?</v>
      </c>
    </row>
    <row r="746" spans="2:2" x14ac:dyDescent="0.2">
      <c r="B746" t="e" cm="1">
        <f t="array" ref="B746">- PG&amp;E Corp (PCG)</f>
        <v>#NAME?</v>
      </c>
    </row>
    <row r="747" spans="2:2" x14ac:dyDescent="0.2">
      <c r="B747" t="s">
        <v>1436</v>
      </c>
    </row>
    <row r="748" spans="2:2" x14ac:dyDescent="0.2">
      <c r="B748" t="e" cm="1">
        <f t="array" ref="B748">- PPL Corp (PPL)</f>
        <v>#NAME?</v>
      </c>
    </row>
    <row r="749" spans="2:2" x14ac:dyDescent="0.2">
      <c r="B749" t="e" cm="1">
        <f t="array" ref="B749">- Halliburton Co (HAL)</f>
        <v>#NAME?</v>
      </c>
    </row>
    <row r="750" spans="2:2" x14ac:dyDescent="0.2">
      <c r="B750" t="e" cm="1">
        <f t="array" ref="B750">- Valero Energy Corp (VLO)</f>
        <v>#NAME?</v>
      </c>
    </row>
    <row r="751" spans="2:2" x14ac:dyDescent="0.2">
      <c r="B751" t="e" cm="1">
        <f t="array" ref="B751">- ConocoPhillips (COP)</f>
        <v>#NAME?</v>
      </c>
    </row>
    <row r="752" spans="2:2" x14ac:dyDescent="0.2">
      <c r="B752" t="e" cm="1">
        <f t="array" ref="B752">- Duke Energy Corp (DUK)</f>
        <v>#NAME?</v>
      </c>
    </row>
    <row r="753" spans="2:2" x14ac:dyDescent="0.2">
      <c r="B753" t="e" cm="1">
        <f t="array" ref="B753">- Sempra Energy (SRE)</f>
        <v>#NAME?</v>
      </c>
    </row>
    <row r="754" spans="2:2" x14ac:dyDescent="0.2">
      <c r="B754" t="e">
        <f>- Kinder Morgan, Inc. (KMI)</f>
        <v>#NAME?</v>
      </c>
    </row>
    <row r="755" spans="2:2" x14ac:dyDescent="0.2">
      <c r="B755" t="e" cm="1">
        <f t="array" ref="B755">- Murphy Oil Corp (MUR)</f>
        <v>#NAME?</v>
      </c>
    </row>
    <row r="756" spans="2:2" x14ac:dyDescent="0.2">
      <c r="B756" t="e">
        <f>- Dominion Energy, Inc. (D)</f>
        <v>#NAME?</v>
      </c>
    </row>
    <row r="757" spans="2:2" x14ac:dyDescent="0.2">
      <c r="B757" t="e" cm="1">
        <f t="array" ref="B757">- Entergy Corp (ETR)</f>
        <v>#NAME?</v>
      </c>
    </row>
    <row r="758" spans="2:2" x14ac:dyDescent="0.2">
      <c r="B758" t="e" cm="1">
        <f t="array" ref="B758">- Occidental Petroleum Corp (OXY)</f>
        <v>#NAME?</v>
      </c>
    </row>
    <row r="759" spans="2:2" x14ac:dyDescent="0.2">
      <c r="B759" t="e" cm="1">
        <f t="array" ref="B759">- Ecolab Inc (ECL)</f>
        <v>#NAME?</v>
      </c>
    </row>
    <row r="760" spans="2:2" x14ac:dyDescent="0.2">
      <c r="B760" t="e" cm="1">
        <f t="array" ref="B760">- Exelon Corp (EXC)</f>
        <v>#NAME?</v>
      </c>
    </row>
    <row r="761" spans="2:2" x14ac:dyDescent="0.2">
      <c r="B761" t="e">
        <f>- The Williams Companies, Inc. (WMB)</f>
        <v>#NAME?</v>
      </c>
    </row>
    <row r="762" spans="2:2" x14ac:dyDescent="0.2">
      <c r="B762" t="e" cm="1">
        <f t="array" ref="B762">- PBF Energy Inc. (PBF)</f>
        <v>#NAME?</v>
      </c>
    </row>
    <row r="763" spans="2:2" x14ac:dyDescent="0.2">
      <c r="B763" t="e">
        <f>- NRG Energy, Inc. (NRG)</f>
        <v>#NAME?</v>
      </c>
    </row>
    <row r="764" spans="2:2" x14ac:dyDescent="0.2">
      <c r="B764" t="e" cm="1">
        <f t="array" ref="B764">- The AES Corp (AES)</f>
        <v>#NAME?</v>
      </c>
    </row>
    <row r="765" spans="2:2" x14ac:dyDescent="0.2">
      <c r="B765" t="e" cm="1">
        <f t="array" ref="B765">- Marathon Petroleum Corp (MPC)</f>
        <v>#NAME?</v>
      </c>
    </row>
    <row r="766" spans="2:2" x14ac:dyDescent="0.2">
      <c r="B766" t="e">
        <f>- American Electric Power Co, Inc. (AEP)</f>
        <v>#NAME?</v>
      </c>
    </row>
    <row r="767" spans="2:2" x14ac:dyDescent="0.2">
      <c r="B767" t="e" cm="1">
        <f t="array" ref="B767">- Public Service Enterprise Group Inc (PEG)</f>
        <v>#NAME?</v>
      </c>
    </row>
    <row r="769" spans="2:2" x14ac:dyDescent="0.2">
      <c r="B769" t="s">
        <v>1437</v>
      </c>
    </row>
    <row r="770" spans="2:2" x14ac:dyDescent="0.2">
      <c r="B770" t="e" cm="1">
        <f t="array" ref="B770">- Parker-Hannifin Corp (PH)</f>
        <v>#NAME?</v>
      </c>
    </row>
    <row r="771" spans="2:2" x14ac:dyDescent="0.2">
      <c r="B771" t="e" cm="1">
        <f t="array" ref="B771">- FedEx Corp (FDX)</f>
        <v>#NAME?</v>
      </c>
    </row>
    <row r="772" spans="2:2" x14ac:dyDescent="0.2">
      <c r="B772" t="e" cm="1">
        <f t="array" ref="B772">- Caterpillar Inc. (CAT)</f>
        <v>#NAME?</v>
      </c>
    </row>
    <row r="773" spans="2:2" x14ac:dyDescent="0.2">
      <c r="B773" t="e" cm="1">
        <f t="array" ref="B773">- Freeport-McMoRan Inc. (FCX)</f>
        <v>#NAME?</v>
      </c>
    </row>
    <row r="774" spans="2:2" x14ac:dyDescent="0.2">
      <c r="B774" t="e" cm="1">
        <f t="array" ref="B774">- General Motors Co (GM)</f>
        <v>#NAME?</v>
      </c>
    </row>
    <row r="775" spans="2:2" x14ac:dyDescent="0.2">
      <c r="B775" t="e">
        <f>- DuPont de Nemours, Inc. (DD)</f>
        <v>#NAME?</v>
      </c>
    </row>
    <row r="776" spans="2:2" x14ac:dyDescent="0.2">
      <c r="B776" t="e" cm="1">
        <f t="array" ref="B776">- Archer-Daniels-Midland Co (ADM)</f>
        <v>#NAME?</v>
      </c>
    </row>
    <row r="777" spans="2:2" x14ac:dyDescent="0.2">
      <c r="B777" t="e">
        <f>- United Airlines Holdings, Inc. (UAL)</f>
        <v>#NAME?</v>
      </c>
    </row>
    <row r="778" spans="2:2" x14ac:dyDescent="0.2">
      <c r="B778" t="e" cm="1">
        <f t="array" ref="B778">- The Boeing Co (BA)</f>
        <v>#NAME?</v>
      </c>
    </row>
    <row r="779" spans="2:2" x14ac:dyDescent="0.2">
      <c r="B779" t="e" cm="1">
        <f t="array" ref="B779">- Herc Holdings Inc. (HRI)</f>
        <v>#NAME?</v>
      </c>
    </row>
    <row r="780" spans="2:2" x14ac:dyDescent="0.2">
      <c r="B780" t="e" cm="1">
        <f t="array" ref="B780">- Lear Corp (LEA)</f>
        <v>#NAME?</v>
      </c>
    </row>
    <row r="781" spans="2:2" x14ac:dyDescent="0.2">
      <c r="B781" t="e" cm="1">
        <f t="array" ref="B781">- Northrop Grumman Corp (NOC)</f>
        <v>#NAME?</v>
      </c>
    </row>
    <row r="782" spans="2:2" x14ac:dyDescent="0.2">
      <c r="B782" t="e" cm="1">
        <f t="array" ref="B782">- NOV Inc. (NOV)</f>
        <v>#NAME?</v>
      </c>
    </row>
    <row r="783" spans="2:2" x14ac:dyDescent="0.2">
      <c r="B783" t="e" cm="1">
        <f t="array" ref="B783">- ITT Inc. (ITT)</f>
        <v>#NAME?</v>
      </c>
    </row>
    <row r="784" spans="2:2" x14ac:dyDescent="0.2">
      <c r="B784" t="e">
        <f>- KBR, Inc. (KBR)</f>
        <v>#NAME?</v>
      </c>
    </row>
    <row r="785" spans="2:2" x14ac:dyDescent="0.2">
      <c r="B785" t="e">
        <f>- Motorola Solutions, Inc. (MSI)</f>
        <v>#NAME?</v>
      </c>
    </row>
    <row r="786" spans="2:2" x14ac:dyDescent="0.2">
      <c r="B786" t="s">
        <v>1438</v>
      </c>
    </row>
    <row r="787" spans="2:2" x14ac:dyDescent="0.2">
      <c r="B787" t="s">
        <v>1439</v>
      </c>
    </row>
    <row r="788" spans="2:2" x14ac:dyDescent="0.2">
      <c r="B788" t="e" cm="1">
        <f t="array" ref="B788">- Cummins Inc. (CMI)</f>
        <v>#NAME?</v>
      </c>
    </row>
    <row r="789" spans="2:2" x14ac:dyDescent="0.2">
      <c r="B789" t="e">
        <f>- Waste Management, Inc. (WM)</f>
        <v>#NAME?</v>
      </c>
    </row>
    <row r="790" spans="2:2" x14ac:dyDescent="0.2">
      <c r="B790" t="e" cm="1">
        <f t="array" ref="B790">- Baker Hughes Co (BKR)</f>
        <v>#NAME?</v>
      </c>
    </row>
    <row r="791" spans="2:2" x14ac:dyDescent="0.2">
      <c r="B791" t="s">
        <v>1440</v>
      </c>
    </row>
    <row r="792" spans="2:2" x14ac:dyDescent="0.2">
      <c r="B792" t="e" cm="1">
        <f t="array" ref="B792">- Alcoa Corp (AA)</f>
        <v>#NAME?</v>
      </c>
    </row>
    <row r="793" spans="2:2" x14ac:dyDescent="0.2">
      <c r="B793" t="e" cm="1">
        <f t="array" ref="B793">- Nucor Corp (NUE)</f>
        <v>#NAME?</v>
      </c>
    </row>
    <row r="794" spans="2:2" x14ac:dyDescent="0.2">
      <c r="B794" t="e">
        <f>- Penske Automotive Group, Inc. (PAG)</f>
        <v>#NAME?</v>
      </c>
    </row>
    <row r="795" spans="2:2" x14ac:dyDescent="0.2">
      <c r="B795" t="e" cm="1">
        <f t="array" ref="B795">- Norfolk Southern Corp (NSC)</f>
        <v>#NAME?</v>
      </c>
    </row>
    <row r="796" spans="2:2" x14ac:dyDescent="0.2">
      <c r="B796" t="e" cm="1">
        <f t="array" ref="B796">- Ford Motor Co (F)</f>
        <v>#NAME?</v>
      </c>
    </row>
    <row r="797" spans="2:2" x14ac:dyDescent="0.2">
      <c r="B797" t="e" cm="1">
        <f t="array" ref="B797">- Union Pacific Corp (UNP)</f>
        <v>#NAME?</v>
      </c>
    </row>
    <row r="798" spans="2:2" x14ac:dyDescent="0.2">
      <c r="B798" t="e">
        <f>- C.H. Robinson Worldwide, Inc. (CHRW)</f>
        <v>#NAME?</v>
      </c>
    </row>
    <row r="799" spans="2:2" x14ac:dyDescent="0.2">
      <c r="B799" t="e" cm="1">
        <f t="array" ref="B799">- CSX Corp (CSX)</f>
        <v>#NAME?</v>
      </c>
    </row>
    <row r="800" spans="2:2" x14ac:dyDescent="0.2">
      <c r="B800" t="e" cm="1">
        <f t="array" ref="B800">- General Electric Co (GE)</f>
        <v>#NAME?</v>
      </c>
    </row>
    <row r="801" spans="2:2" x14ac:dyDescent="0.2">
      <c r="B801" t="e" cm="1">
        <f t="array" ref="B801">- Danaher Corp (DHR)</f>
        <v>#NAME?</v>
      </c>
    </row>
    <row r="802" spans="2:2" x14ac:dyDescent="0.2">
      <c r="B802" t="e" cm="1">
        <f t="array" ref="B802">- Oshkosh Corp (OSK)</f>
        <v>#NAME?</v>
      </c>
    </row>
    <row r="803" spans="2:2" x14ac:dyDescent="0.2">
      <c r="B803" t="e" cm="1">
        <f t="array" ref="B803">- Illinois Tool Works Inc. (ITW)</f>
        <v>#NAME?</v>
      </c>
    </row>
    <row r="804" spans="2:2" x14ac:dyDescent="0.2">
      <c r="B804" t="e" cm="1">
        <f t="array" ref="B804">- ManpowerGroup Inc. (MAN)</f>
        <v>#NAME?</v>
      </c>
    </row>
    <row r="805" spans="2:2" x14ac:dyDescent="0.2">
      <c r="B805" t="e" cm="1">
        <f t="array" ref="B805">- Lockheed Martin Corp (LMT)</f>
        <v>#NAME?</v>
      </c>
    </row>
    <row r="806" spans="2:2" x14ac:dyDescent="0.2">
      <c r="B806" t="e" cm="1">
        <f t="array" ref="B806">- RTX Corp (RTX)</f>
        <v>#NAME?</v>
      </c>
    </row>
    <row r="807" spans="2:2" x14ac:dyDescent="0.2">
      <c r="B807" t="e" cm="1">
        <f t="array" ref="B807">- Huntsman Corp (HUN)</f>
        <v>#NAME?</v>
      </c>
    </row>
    <row r="808" spans="2:2" x14ac:dyDescent="0.2">
      <c r="B808" t="e">
        <f>- United Parcel Service, Inc. (UPS)</f>
        <v>#NAME?</v>
      </c>
    </row>
    <row r="809" spans="2:2" x14ac:dyDescent="0.2">
      <c r="B809" t="e" cm="1">
        <f t="array" ref="B809">- General Dynamics Corp (GD)</f>
        <v>#NAME?</v>
      </c>
    </row>
    <row r="810" spans="2:2" x14ac:dyDescent="0.2">
      <c r="B810" t="e" cm="1">
        <f t="array" ref="B810">- Fluor Corp (FLR)</f>
        <v>#NAME?</v>
      </c>
    </row>
    <row r="811" spans="2:2" x14ac:dyDescent="0.2">
      <c r="B811" t="e" cm="1">
        <f t="array" ref="B811">- United States Steel Corp (X)</f>
        <v>#NAME?</v>
      </c>
    </row>
    <row r="812" spans="2:2" x14ac:dyDescent="0.2">
      <c r="B812" t="e" cm="1">
        <f t="array" ref="B812">- PACCAR Inc. (PCAR)</f>
        <v>#NAME?</v>
      </c>
    </row>
    <row r="813" spans="2:2" x14ac:dyDescent="0.2">
      <c r="B813" t="e" cm="1">
        <f t="array" ref="B813">- Kellanova (K)</f>
        <v>#NAME?</v>
      </c>
    </row>
    <row r="814" spans="2:2" x14ac:dyDescent="0.2">
      <c r="B814" t="e">
        <f>- Leidos Holdings, Inc. (LDOS)</f>
        <v>#NAME?</v>
      </c>
    </row>
    <row r="815" spans="2:2" x14ac:dyDescent="0.2">
      <c r="B815" t="e" cm="1">
        <f t="array" ref="B815">- Stanley Black &amp; Decker, Inc. (SWK)</f>
        <v>#NAME?</v>
      </c>
    </row>
    <row r="816" spans="2:2" x14ac:dyDescent="0.2">
      <c r="B816" t="e" cm="1">
        <f t="array" ref="B816">- AGCO Corp (AGCO)</f>
        <v>#NAME?</v>
      </c>
    </row>
    <row r="817" spans="2:2" x14ac:dyDescent="0.2">
      <c r="B817" t="e" cm="1">
        <f t="array" ref="B817">- Textron Inc. (TXT)</f>
        <v>#NAME?</v>
      </c>
    </row>
    <row r="818" spans="2:2" x14ac:dyDescent="0.2">
      <c r="B818" t="e">
        <f>- AutoNation, Inc. (AN)</f>
        <v>#NAME?</v>
      </c>
    </row>
    <row r="819" spans="2:2" x14ac:dyDescent="0.2">
      <c r="B819" t="e" cm="1">
        <f t="array" ref="B819">- Eaton Corp plc (ETN)</f>
        <v>#NAME?</v>
      </c>
    </row>
    <row r="820" spans="2:2" x14ac:dyDescent="0.2">
      <c r="B820" t="e">
        <f>- L3Harris Technologies, Inc. (LHX)</f>
        <v>#NAME?</v>
      </c>
    </row>
    <row r="821" spans="2:2" x14ac:dyDescent="0.2">
      <c r="B821" t="e">
        <f>- PPG Industries, Inc. (PPG)</f>
        <v>#NAME?</v>
      </c>
    </row>
    <row r="822" spans="2:2" x14ac:dyDescent="0.2">
      <c r="B822" t="e" cm="1">
        <f t="array" ref="B822">- Whirlpool Corp (WHR)</f>
        <v>#NAME?</v>
      </c>
    </row>
    <row r="823" spans="2:2" x14ac:dyDescent="0.2">
      <c r="B823" t="e" cm="1">
        <f t="array" ref="B823">- Dow Inc. (Dow)</f>
        <v>#NAME?</v>
      </c>
    </row>
    <row r="824" spans="2:2" x14ac:dyDescent="0.2">
      <c r="B824" t="e" cm="1">
        <f t="array" ref="B824">- The Goodyear Tire &amp; Rubber Co (GT)</f>
        <v>#NAME?</v>
      </c>
    </row>
    <row r="825" spans="2:2" x14ac:dyDescent="0.2">
      <c r="B825" t="e" cm="1">
        <f t="array" ref="B825">- AECOM (ACM)</f>
        <v>#NAME?</v>
      </c>
    </row>
    <row r="826" spans="2:2" x14ac:dyDescent="0.2">
      <c r="B826" t="s">
        <v>1441</v>
      </c>
    </row>
    <row r="827" spans="2:2" x14ac:dyDescent="0.2">
      <c r="B827" t="e" cm="1">
        <f t="array" ref="B827">- Deere &amp; Co (de)</f>
        <v>#NAME?</v>
      </c>
    </row>
    <row r="828" spans="2:2" x14ac:dyDescent="0.2">
      <c r="B828" t="e">
        <f>- Tyson Foods, Inc. (TSN)</f>
        <v>#NAME?</v>
      </c>
    </row>
    <row r="829" spans="2:2" x14ac:dyDescent="0.2">
      <c r="B829" t="e" cm="1">
        <f t="array" ref="B829">- Emerson Electric Co. (EMR)</f>
        <v>#NAME?</v>
      </c>
    </row>
    <row r="830" spans="2:2" x14ac:dyDescent="0.2">
      <c r="B830" t="e" cm="1">
        <f t="array" ref="B830">- Aramark (ARMK)</f>
        <v>#NAME?</v>
      </c>
    </row>
    <row r="831" spans="2:2" x14ac:dyDescent="0.2">
      <c r="B831" t="e" cm="1">
        <f t="array" ref="B831">- Air Products &amp; Chemicals, Inc. (APD)</f>
        <v>#NAME?</v>
      </c>
    </row>
    <row r="832" spans="2:2" x14ac:dyDescent="0.2">
      <c r="B832" t="e" cm="1">
        <f t="array" ref="B832">- Jabil Inc. (JBL)</f>
        <v>#NAME?</v>
      </c>
    </row>
    <row r="833" spans="2:2" x14ac:dyDescent="0.2">
      <c r="B833" t="e" cm="1">
        <f t="array" ref="B833">- Jacobs Solutions Inc. (J)</f>
        <v>#NAME?</v>
      </c>
    </row>
    <row r="834" spans="2:2" x14ac:dyDescent="0.2">
      <c r="B834" t="e" cm="1">
        <f t="array" ref="B834">- Ashland Inc. (ASH)</f>
        <v>#NAME?</v>
      </c>
    </row>
    <row r="836" spans="2:2" x14ac:dyDescent="0.2">
      <c r="B836" t="s">
        <v>1442</v>
      </c>
    </row>
    <row r="837" spans="2:2" x14ac:dyDescent="0.2">
      <c r="B837" t="e" cm="1">
        <f t="array" ref="B837">- Comcast Corp (CMCSA)</f>
        <v>#NAME?</v>
      </c>
    </row>
    <row r="838" spans="2:2" x14ac:dyDescent="0.2">
      <c r="B838" t="e" cm="1">
        <f t="array" ref="B838">- Paramount Global (PARA)</f>
        <v>#NAME?</v>
      </c>
    </row>
    <row r="839" spans="2:2" x14ac:dyDescent="0.2">
      <c r="B839" t="e" cm="1">
        <f t="array" ref="B839">- The Walt Disney Co (DIS)</f>
        <v>#NAME?</v>
      </c>
    </row>
    <row r="841" spans="2:2" x14ac:dyDescent="0.2">
      <c r="B841" t="s">
        <v>1443</v>
      </c>
    </row>
    <row r="842" spans="2:2" x14ac:dyDescent="0.2">
      <c r="B842" t="e" cm="1">
        <f t="array" ref="B842">- Starbucks Corp (SBUX)</f>
        <v>#NAME?</v>
      </c>
    </row>
    <row r="843" spans="2:2" x14ac:dyDescent="0.2">
      <c r="B843" t="e">
        <f>- [1]!Brands, Inc. (YUM)</f>
        <v>#NAME?</v>
      </c>
    </row>
    <row r="845" spans="2:2" x14ac:dyDescent="0.2">
      <c r="B845" t="s">
        <v>1444</v>
      </c>
    </row>
    <row r="846" spans="2:2" x14ac:dyDescent="0.2">
      <c r="B846" t="e" cm="1">
        <f t="array" ref="B846">- AT&amp;T Inc. (T)</f>
        <v>#NAME?</v>
      </c>
    </row>
    <row r="847" spans="2:2" x14ac:dyDescent="0.2">
      <c r="B847" t="e">
        <f>- Lumen Technologies, Inc. (LUMN)</f>
        <v>#NAME?</v>
      </c>
    </row>
    <row r="848" spans="2:2" x14ac:dyDescent="0.2">
      <c r="B848" t="e" cm="1">
        <f t="array" ref="B848">- Verizon Communications Inc. (VZ)</f>
        <v>#NAME?</v>
      </c>
    </row>
    <row r="850" spans="2:2" x14ac:dyDescent="0.2">
      <c r="B850" t="s">
        <v>1445</v>
      </c>
    </row>
    <row r="851" spans="2:2" x14ac:dyDescent="0.2">
      <c r="B851" t="e" cm="1">
        <f t="array" ref="B851">- World Kinect Corp (WKC)</f>
        <v>#NAME?</v>
      </c>
    </row>
    <row r="852" spans="2:2" x14ac:dyDescent="0.2">
      <c r="B852" t="e" cm="1">
        <f t="array" ref="B852">- The Mosaic Co (MOS)</f>
        <v>#NAME?</v>
      </c>
    </row>
    <row r="853" spans="2:2" x14ac:dyDescent="0.2">
      <c r="B853" t="e">
        <f>- Altria Group, Inc. (MO)</f>
        <v>#NAME?</v>
      </c>
    </row>
    <row r="854" spans="2:2" x14ac:dyDescent="0.2">
      <c r="B854" t="e" cm="1">
        <f t="array" ref="B854">- Hess Corp (HES)</f>
        <v>#NAME?</v>
      </c>
    </row>
    <row r="855" spans="2:2" x14ac:dyDescent="0.2">
      <c r="B855" t="e" cm="1">
        <f t="array" ref="B855">- Southwest Airlines Co. (LUV)</f>
        <v>#NAME?</v>
      </c>
    </row>
    <row r="856" spans="2:2" x14ac:dyDescent="0.2">
      <c r="B856" t="e" cm="1">
        <f t="array" ref="B856">- Loews Corp. (L)</f>
        <v>#NAME?</v>
      </c>
    </row>
    <row r="857" spans="2:2" x14ac:dyDescent="0.2">
      <c r="B857" t="e" cm="1">
        <f t="array" ref="B857">- Colgate-Palmolive Co (CL)</f>
        <v>#NAME?</v>
      </c>
    </row>
    <row r="858" spans="2:2" x14ac:dyDescent="0.2">
      <c r="B858" t="s">
        <v>1446</v>
      </c>
    </row>
    <row r="859" spans="2:2" x14ac:dyDescent="0.2">
      <c r="B859" t="e" cm="1">
        <f t="array" ref="B859">- Las Vegas Sands Corp. (LVS)</f>
        <v>#NAME?</v>
      </c>
    </row>
    <row r="860" spans="2:2" x14ac:dyDescent="0.2">
      <c r="B860" t="s">
        <v>1447</v>
      </c>
    </row>
    <row r="861" spans="2:2" x14ac:dyDescent="0.2">
      <c r="B861" t="e" cm="1">
        <f t="array" ref="B861">- Bristol-Myers Squibb Co (BMY)</f>
        <v>#NAME?</v>
      </c>
    </row>
    <row r="862" spans="2:2" x14ac:dyDescent="0.2">
      <c r="B862" t="e" cm="1">
        <f t="array" ref="B862">- Omnicom Group Inc. (OMC)</f>
        <v>#NAME?</v>
      </c>
    </row>
    <row r="863" spans="2:2" x14ac:dyDescent="0.2">
      <c r="B863" t="e">
        <f>- Community Health Systems, Inc. (CYH)</f>
        <v>#NAME?</v>
      </c>
    </row>
    <row r="864" spans="2:2" x14ac:dyDescent="0.2">
      <c r="B864" t="e" cm="1">
        <f t="array" ref="B864">- Aflac Inc (AFL)</f>
        <v>#NAME?</v>
      </c>
    </row>
    <row r="865" spans="2:2" x14ac:dyDescent="0.2">
      <c r="B865" t="e" cm="1">
        <f t="array" ref="B865">- Kimberly-Clark Corp (KMB)</f>
        <v>#NAME?</v>
      </c>
    </row>
    <row r="866" spans="2:2" x14ac:dyDescent="0.2">
      <c r="B866" t="e" cm="1">
        <f t="array" ref="B866">- The Kraft Heinz Co (KHC)</f>
        <v>#NAME?</v>
      </c>
    </row>
    <row r="867" spans="2:2" x14ac:dyDescent="0.2">
      <c r="B867" t="e" cm="1">
        <f t="array" ref="B867">- The Coca-Cola Co (KO)</f>
        <v>#NAME?</v>
      </c>
    </row>
    <row r="868" spans="2:2" x14ac:dyDescent="0.2">
      <c r="B868" t="e">
        <f>- PepsiCo, Inc. (PEP)</f>
        <v>#NAME?</v>
      </c>
    </row>
    <row r="869" spans="2:2" x14ac:dyDescent="0.2">
      <c r="B869" t="e" cm="1">
        <f t="array" ref="B869">- The ODP Corp (ODP)</f>
        <v>#NAME?</v>
      </c>
    </row>
    <row r="870" spans="2:2" x14ac:dyDescent="0.2">
      <c r="B870" t="e" cm="1">
        <f t="array" ref="B870">- Newmont Corp (NEM)</f>
        <v>#NAME?</v>
      </c>
    </row>
    <row r="871" spans="2:2" x14ac:dyDescent="0.2">
      <c r="B871" t="e" cm="1">
        <f t="array" ref="B871">- TD SYNNEX Corp (SNX)</f>
        <v>#NAME?</v>
      </c>
    </row>
    <row r="872" spans="2:2" x14ac:dyDescent="0.2">
      <c r="B872" t="e">
        <f>- Cencora, Inc. (COR)</f>
        <v>#NAME?</v>
      </c>
    </row>
    <row r="873" spans="2:2" x14ac:dyDescent="0.2">
      <c r="B873" t="e" cm="1">
        <f t="array" ref="B873">- StoneX Group Inc. (SNEX)</f>
        <v>#NAME?</v>
      </c>
    </row>
    <row r="874" spans="2:2" x14ac:dyDescent="0.2">
      <c r="B874" t="e">
        <f>- Walgreens Boots Alliance, Inc. (WBA)</f>
        <v>#NAME?</v>
      </c>
    </row>
    <row r="876" spans="2:2" x14ac:dyDescent="0.2">
      <c r="B876" t="s">
        <v>1448</v>
      </c>
    </row>
    <row r="878" spans="2:2" x14ac:dyDescent="0.2">
      <c r="B878" t="s">
        <v>1449</v>
      </c>
    </row>
    <row r="879" spans="2:2" x14ac:dyDescent="0.2">
      <c r="B879" t="s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54FC-0B45-EB4B-9113-28D0C671F396}">
  <dimension ref="A1:L620"/>
  <sheetViews>
    <sheetView tabSelected="1" topLeftCell="A599" workbookViewId="0">
      <selection activeCell="C617" sqref="C617"/>
    </sheetView>
  </sheetViews>
  <sheetFormatPr baseColWidth="10" defaultRowHeight="15" x14ac:dyDescent="0.2"/>
  <cols>
    <col min="1" max="1" width="10.83203125" style="7"/>
    <col min="2" max="2" width="27.33203125" style="7" customWidth="1"/>
    <col min="3" max="3" width="10.83203125" style="7"/>
    <col min="4" max="5" width="37" style="7" customWidth="1"/>
    <col min="6" max="16384" width="10.83203125" style="7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 s="7" t="s">
        <v>12</v>
      </c>
      <c r="B2" s="7" t="s">
        <v>13</v>
      </c>
      <c r="C2" s="7" t="s">
        <v>14</v>
      </c>
      <c r="D2" s="7" t="str" cm="1">
        <f t="array" aca="1" ref="D2" ca="1">INDEX({"Energy","Materials","Industrials","Consumer Discretionary","Consumer Staples","Health Care","Financials","Information Technology","Telecommunication Services","Utilities","Real Estate"},RANDBETWEEN(1,11))</f>
        <v>Energy</v>
      </c>
      <c r="E2" s="7" t="str" cm="1">
        <f t="array" aca="1" ref="E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 spans="1:12" x14ac:dyDescent="0.2">
      <c r="A3" s="7" t="s">
        <v>12</v>
      </c>
      <c r="B3" s="7" t="s">
        <v>13</v>
      </c>
      <c r="C3" s="7" t="s">
        <v>14</v>
      </c>
      <c r="D3" s="7" t="str" cm="1">
        <f t="array" aca="1" ref="D3" ca="1">INDEX({"Energy","Materials","Industrials","Consumer Discretionary","Consumer Staples","Health Care","Financials","Information Technology","Telecommunication Services","Utilities","Real Estate"},RANDBETWEEN(1,11))</f>
        <v>Health Care</v>
      </c>
      <c r="E3" s="7" t="str" cm="1">
        <f t="array" aca="1" ref="E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" s="7" t="s">
        <v>15</v>
      </c>
      <c r="G3" s="7" t="s">
        <v>16</v>
      </c>
      <c r="H3" s="7" t="s">
        <v>22</v>
      </c>
      <c r="I3" s="7" t="s">
        <v>18</v>
      </c>
      <c r="J3" s="7" t="s">
        <v>23</v>
      </c>
      <c r="K3" s="7" t="s">
        <v>24</v>
      </c>
      <c r="L3" s="7" t="s">
        <v>21</v>
      </c>
    </row>
    <row r="4" spans="1:12" x14ac:dyDescent="0.2">
      <c r="A4" s="7" t="s">
        <v>12</v>
      </c>
      <c r="B4" s="7" t="s">
        <v>13</v>
      </c>
      <c r="C4" s="7" t="s">
        <v>14</v>
      </c>
      <c r="D4" s="7" t="str" cm="1">
        <f t="array" aca="1" ref="D4" ca="1">INDEX({"Energy","Materials","Industrials","Consumer Discretionary","Consumer Staples","Health Care","Financials","Information Technology","Telecommunication Services","Utilities","Real Estate"},RANDBETWEEN(1,11))</f>
        <v>Materials</v>
      </c>
      <c r="E4" s="7" t="str" cm="1">
        <f t="array" aca="1" ref="E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" s="7" t="s">
        <v>15</v>
      </c>
      <c r="G4" s="7" t="s">
        <v>16</v>
      </c>
      <c r="H4" s="7" t="s">
        <v>25</v>
      </c>
      <c r="I4" s="7" t="s">
        <v>18</v>
      </c>
      <c r="J4" s="7" t="s">
        <v>23</v>
      </c>
      <c r="K4" s="7" t="s">
        <v>26</v>
      </c>
      <c r="L4" s="7" t="s">
        <v>21</v>
      </c>
    </row>
    <row r="5" spans="1:12" x14ac:dyDescent="0.2">
      <c r="A5" s="7" t="s">
        <v>12</v>
      </c>
      <c r="B5" s="7" t="s">
        <v>13</v>
      </c>
      <c r="C5" s="7" t="s">
        <v>14</v>
      </c>
      <c r="D5" s="7" t="str" cm="1">
        <f t="array" aca="1" ref="D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" s="7" t="str" cm="1">
        <f t="array" aca="1" ref="E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" s="7" t="s">
        <v>15</v>
      </c>
      <c r="G5" s="7" t="s">
        <v>27</v>
      </c>
      <c r="H5" s="7" t="s">
        <v>28</v>
      </c>
      <c r="I5" s="7" t="s">
        <v>29</v>
      </c>
      <c r="J5" s="7" t="s">
        <v>29</v>
      </c>
      <c r="K5" s="7" t="s">
        <v>30</v>
      </c>
      <c r="L5" s="7" t="s">
        <v>21</v>
      </c>
    </row>
    <row r="6" spans="1:12" x14ac:dyDescent="0.2">
      <c r="A6" s="7" t="s">
        <v>12</v>
      </c>
      <c r="B6" s="7" t="s">
        <v>13</v>
      </c>
      <c r="C6" s="7" t="s">
        <v>14</v>
      </c>
      <c r="D6" s="7" t="str" cm="1">
        <f t="array" aca="1" ref="D6" ca="1">INDEX({"Energy","Materials","Industrials","Consumer Discretionary","Consumer Staples","Health Care","Financials","Information Technology","Telecommunication Services","Utilities","Real Estate"},RANDBETWEEN(1,11))</f>
        <v>Energy</v>
      </c>
      <c r="E6" s="7" t="str" cm="1">
        <f t="array" aca="1" ref="E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6" s="7" t="s">
        <v>31</v>
      </c>
      <c r="G6" s="7" t="s">
        <v>32</v>
      </c>
      <c r="H6" s="7" t="s">
        <v>33</v>
      </c>
      <c r="I6" s="7" t="s">
        <v>18</v>
      </c>
      <c r="J6" s="7" t="s">
        <v>19</v>
      </c>
      <c r="K6" s="7" t="s">
        <v>34</v>
      </c>
      <c r="L6" s="7" t="s">
        <v>21</v>
      </c>
    </row>
    <row r="7" spans="1:12" x14ac:dyDescent="0.2">
      <c r="A7" s="7" t="s">
        <v>12</v>
      </c>
      <c r="B7" s="7" t="s">
        <v>13</v>
      </c>
      <c r="C7" s="7" t="s">
        <v>14</v>
      </c>
      <c r="D7" s="7" t="str" cm="1">
        <f t="array" aca="1" ref="D7" ca="1">INDEX({"Energy","Materials","Industrials","Consumer Discretionary","Consumer Staples","Health Care","Financials","Information Technology","Telecommunication Services","Utilities","Real Estate"},RANDBETWEEN(1,11))</f>
        <v>Materials</v>
      </c>
      <c r="E7" s="7" t="str" cm="1">
        <f t="array" aca="1" ref="E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7" s="7" t="s">
        <v>15</v>
      </c>
      <c r="G7" s="7" t="s">
        <v>35</v>
      </c>
      <c r="H7" s="7" t="s">
        <v>36</v>
      </c>
      <c r="I7" s="7" t="s">
        <v>18</v>
      </c>
      <c r="J7" s="7" t="s">
        <v>23</v>
      </c>
      <c r="K7" s="7" t="s">
        <v>37</v>
      </c>
      <c r="L7" s="7" t="s">
        <v>21</v>
      </c>
    </row>
    <row r="8" spans="1:12" x14ac:dyDescent="0.2">
      <c r="A8" s="7" t="s">
        <v>12</v>
      </c>
      <c r="B8" s="7" t="s">
        <v>13</v>
      </c>
      <c r="C8" s="7" t="s">
        <v>14</v>
      </c>
      <c r="D8" s="7" t="str" cm="1">
        <f t="array" aca="1" ref="D8" ca="1">INDEX({"Energy","Materials","Industrials","Consumer Discretionary","Consumer Staples","Health Care","Financials","Information Technology","Telecommunication Services","Utilities","Real Estate"},RANDBETWEEN(1,11))</f>
        <v>Financials</v>
      </c>
      <c r="E8" s="7" t="str" cm="1">
        <f t="array" aca="1" ref="E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  <c r="L8" s="7" t="s">
        <v>21</v>
      </c>
    </row>
    <row r="9" spans="1:12" x14ac:dyDescent="0.2">
      <c r="A9" s="7" t="s">
        <v>44</v>
      </c>
      <c r="B9" s="7" t="s">
        <v>45</v>
      </c>
      <c r="C9" s="7" t="s">
        <v>46</v>
      </c>
      <c r="D9" s="7" t="str" cm="1">
        <f t="array" aca="1" ref="D9" ca="1">INDEX({"Energy","Materials","Industrials","Consumer Discretionary","Consumer Staples","Health Care","Financials","Information Technology","Telecommunication Services","Utilities","Real Estate"},RANDBETWEEN(1,11))</f>
        <v>Energy</v>
      </c>
      <c r="E9" s="7" t="str" cm="1">
        <f t="array" aca="1" ref="E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9" s="7" t="s">
        <v>38</v>
      </c>
      <c r="G9" s="7" t="s">
        <v>39</v>
      </c>
      <c r="H9" s="7" t="s">
        <v>40</v>
      </c>
      <c r="I9" s="7" t="s">
        <v>41</v>
      </c>
      <c r="J9" s="7" t="s">
        <v>42</v>
      </c>
      <c r="K9" s="7" t="s">
        <v>43</v>
      </c>
      <c r="L9" s="7" t="s">
        <v>21</v>
      </c>
    </row>
    <row r="10" spans="1:12" x14ac:dyDescent="0.2">
      <c r="A10" s="7" t="s">
        <v>47</v>
      </c>
      <c r="B10" s="7" t="s">
        <v>48</v>
      </c>
      <c r="C10" s="7" t="s">
        <v>49</v>
      </c>
      <c r="D10" s="7" t="str" cm="1">
        <f t="array" aca="1" ref="D10" ca="1">INDEX({"Energy","Materials","Industrials","Consumer Discretionary","Consumer Staples","Health Care","Financials","Information Technology","Telecommunication Services","Utilities","Real Estate"},RANDBETWEEN(1,11))</f>
        <v>Materials</v>
      </c>
      <c r="E10" s="7" t="str" cm="1">
        <f t="array" aca="1" ref="E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0" s="7" t="s">
        <v>38</v>
      </c>
      <c r="G10" s="7" t="s">
        <v>39</v>
      </c>
      <c r="H10" s="7" t="s">
        <v>40</v>
      </c>
      <c r="I10" s="7" t="s">
        <v>41</v>
      </c>
      <c r="J10" s="7" t="s">
        <v>42</v>
      </c>
      <c r="K10" s="7" t="s">
        <v>43</v>
      </c>
      <c r="L10" s="7" t="s">
        <v>21</v>
      </c>
    </row>
    <row r="11" spans="1:12" x14ac:dyDescent="0.2">
      <c r="A11" s="7" t="s">
        <v>50</v>
      </c>
      <c r="B11" s="7" t="s">
        <v>51</v>
      </c>
      <c r="C11" s="7" t="s">
        <v>52</v>
      </c>
      <c r="D11" s="7" t="str" cm="1">
        <f t="array" aca="1" ref="D11" ca="1">INDEX({"Energy","Materials","Industrials","Consumer Discretionary","Consumer Staples","Health Care","Financials","Information Technology","Telecommunication Services","Utilities","Real Estate"},RANDBETWEEN(1,11))</f>
        <v>Industrials</v>
      </c>
      <c r="E11" s="7" t="str" cm="1">
        <f t="array" aca="1" ref="E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1" s="7" t="s">
        <v>38</v>
      </c>
      <c r="G11" s="7" t="s">
        <v>39</v>
      </c>
      <c r="H11" s="7" t="s">
        <v>40</v>
      </c>
      <c r="I11" s="7" t="s">
        <v>41</v>
      </c>
      <c r="J11" s="7" t="s">
        <v>42</v>
      </c>
      <c r="K11" s="7" t="s">
        <v>43</v>
      </c>
      <c r="L11" s="7" t="s">
        <v>21</v>
      </c>
    </row>
    <row r="12" spans="1:12" x14ac:dyDescent="0.2">
      <c r="A12" s="7" t="s">
        <v>53</v>
      </c>
      <c r="B12" s="7" t="s">
        <v>54</v>
      </c>
      <c r="C12" s="7" t="s">
        <v>55</v>
      </c>
      <c r="D12" s="7" t="str" cm="1">
        <f t="array" aca="1" ref="D1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2" s="7" t="str" cm="1">
        <f t="array" aca="1" ref="E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2" s="7" t="s">
        <v>38</v>
      </c>
      <c r="G12" s="7" t="s">
        <v>39</v>
      </c>
      <c r="H12" s="7" t="s">
        <v>40</v>
      </c>
      <c r="I12" s="7" t="s">
        <v>41</v>
      </c>
      <c r="J12" s="7" t="s">
        <v>42</v>
      </c>
      <c r="K12" s="7" t="s">
        <v>43</v>
      </c>
      <c r="L12" s="7" t="s">
        <v>21</v>
      </c>
    </row>
    <row r="13" spans="1:12" x14ac:dyDescent="0.2">
      <c r="A13" s="7" t="s">
        <v>56</v>
      </c>
      <c r="B13" s="7" t="s">
        <v>57</v>
      </c>
      <c r="C13" s="7" t="s">
        <v>58</v>
      </c>
      <c r="D13" s="7" t="str" cm="1">
        <f t="array" aca="1" ref="D13" ca="1">INDEX({"Energy","Materials","Industrials","Consumer Discretionary","Consumer Staples","Health Care","Financials","Information Technology","Telecommunication Services","Utilities","Real Estate"},RANDBETWEEN(1,11))</f>
        <v>Utilities</v>
      </c>
      <c r="E13" s="7" t="str" cm="1">
        <f t="array" aca="1" ref="E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3" s="7" t="s">
        <v>15</v>
      </c>
      <c r="G13" s="7" t="s">
        <v>59</v>
      </c>
      <c r="H13" s="7" t="s">
        <v>60</v>
      </c>
      <c r="I13" s="7" t="s">
        <v>18</v>
      </c>
      <c r="J13" s="7" t="s">
        <v>23</v>
      </c>
      <c r="K13" s="7" t="s">
        <v>61</v>
      </c>
      <c r="L13" s="7" t="s">
        <v>21</v>
      </c>
    </row>
    <row r="14" spans="1:12" x14ac:dyDescent="0.2">
      <c r="A14" s="7" t="s">
        <v>56</v>
      </c>
      <c r="B14" s="7" t="s">
        <v>57</v>
      </c>
      <c r="C14" s="7" t="s">
        <v>58</v>
      </c>
      <c r="D14" s="7" t="str" cm="1">
        <f t="array" aca="1" ref="D1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4" s="7" t="str" cm="1">
        <f t="array" aca="1" ref="E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4" s="7" t="s">
        <v>38</v>
      </c>
      <c r="G14" s="7" t="s">
        <v>39</v>
      </c>
      <c r="H14" s="7" t="s">
        <v>40</v>
      </c>
      <c r="I14" s="7" t="s">
        <v>41</v>
      </c>
      <c r="J14" s="7" t="s">
        <v>42</v>
      </c>
      <c r="K14" s="7" t="s">
        <v>43</v>
      </c>
      <c r="L14" s="7" t="s">
        <v>21</v>
      </c>
    </row>
    <row r="15" spans="1:12" x14ac:dyDescent="0.2">
      <c r="A15" s="7" t="s">
        <v>62</v>
      </c>
      <c r="B15" s="7" t="s">
        <v>63</v>
      </c>
      <c r="C15" s="7" t="s">
        <v>64</v>
      </c>
      <c r="D15" s="7" t="str" cm="1">
        <f t="array" aca="1" ref="D15" ca="1">INDEX({"Energy","Materials","Industrials","Consumer Discretionary","Consumer Staples","Health Care","Financials","Information Technology","Telecommunication Services","Utilities","Real Estate"},RANDBETWEEN(1,11))</f>
        <v>Real Estate</v>
      </c>
      <c r="E15" s="7" t="str" cm="1">
        <f t="array" aca="1" ref="E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5" s="7" t="s">
        <v>15</v>
      </c>
      <c r="G15" s="7" t="s">
        <v>65</v>
      </c>
      <c r="H15" s="7" t="s">
        <v>66</v>
      </c>
      <c r="I15" s="7" t="s">
        <v>18</v>
      </c>
      <c r="J15" s="7" t="s">
        <v>23</v>
      </c>
      <c r="K15" s="7" t="s">
        <v>26</v>
      </c>
      <c r="L15" s="7" t="s">
        <v>21</v>
      </c>
    </row>
    <row r="16" spans="1:12" x14ac:dyDescent="0.2">
      <c r="A16" s="7" t="s">
        <v>62</v>
      </c>
      <c r="B16" s="7" t="s">
        <v>63</v>
      </c>
      <c r="C16" s="7" t="s">
        <v>64</v>
      </c>
      <c r="D16" s="7" t="str" cm="1">
        <f t="array" aca="1" ref="D16" ca="1">INDEX({"Energy","Materials","Industrials","Consumer Discretionary","Consumer Staples","Health Care","Financials","Information Technology","Telecommunication Services","Utilities","Real Estate"},RANDBETWEEN(1,11))</f>
        <v>Energy</v>
      </c>
      <c r="E16" s="7" t="str" cm="1">
        <f t="array" aca="1" ref="E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6" s="7" t="s">
        <v>38</v>
      </c>
      <c r="G16" s="7" t="s">
        <v>39</v>
      </c>
      <c r="H16" s="7" t="s">
        <v>40</v>
      </c>
      <c r="I16" s="7" t="s">
        <v>41</v>
      </c>
      <c r="J16" s="7" t="s">
        <v>42</v>
      </c>
      <c r="K16" s="7" t="s">
        <v>43</v>
      </c>
      <c r="L16" s="7" t="s">
        <v>21</v>
      </c>
    </row>
    <row r="17" spans="1:12" x14ac:dyDescent="0.2">
      <c r="A17" s="7" t="s">
        <v>67</v>
      </c>
      <c r="B17" s="7" t="s">
        <v>68</v>
      </c>
      <c r="C17" s="7" t="s">
        <v>69</v>
      </c>
      <c r="D17" s="7" t="str" cm="1">
        <f t="array" aca="1" ref="D1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7" s="7" t="str" cm="1">
        <f t="array" aca="1" ref="E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7" s="7" t="s">
        <v>38</v>
      </c>
      <c r="G17" s="7" t="s">
        <v>39</v>
      </c>
      <c r="H17" s="7" t="s">
        <v>40</v>
      </c>
      <c r="I17" s="7" t="s">
        <v>41</v>
      </c>
      <c r="J17" s="7" t="s">
        <v>42</v>
      </c>
      <c r="K17" s="7" t="s">
        <v>43</v>
      </c>
      <c r="L17" s="7" t="s">
        <v>70</v>
      </c>
    </row>
    <row r="18" spans="1:12" x14ac:dyDescent="0.2">
      <c r="A18" s="7" t="s">
        <v>67</v>
      </c>
      <c r="B18" s="7" t="s">
        <v>71</v>
      </c>
      <c r="D18" s="7" t="str" cm="1">
        <f t="array" aca="1" ref="D18" ca="1">INDEX({"Energy","Materials","Industrials","Consumer Discretionary","Consumer Staples","Health Care","Financials","Information Technology","Telecommunication Services","Utilities","Real Estate"},RANDBETWEEN(1,11))</f>
        <v>Real Estate</v>
      </c>
      <c r="E18" s="7" t="str" cm="1">
        <f t="array" aca="1" ref="E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8" s="7" t="s">
        <v>72</v>
      </c>
      <c r="G18" s="7" t="s">
        <v>73</v>
      </c>
      <c r="H18" s="7" t="s">
        <v>74</v>
      </c>
      <c r="I18" s="7" t="s">
        <v>29</v>
      </c>
      <c r="J18" s="7" t="s">
        <v>29</v>
      </c>
      <c r="K18" s="7" t="s">
        <v>75</v>
      </c>
      <c r="L18" s="7" t="s">
        <v>76</v>
      </c>
    </row>
    <row r="19" spans="1:12" x14ac:dyDescent="0.2">
      <c r="A19" s="7" t="s">
        <v>67</v>
      </c>
      <c r="B19" s="7" t="s">
        <v>71</v>
      </c>
      <c r="D19" s="7" t="str" cm="1">
        <f t="array" aca="1" ref="D1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9" s="7" t="str" cm="1">
        <f t="array" aca="1" ref="E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9" s="7" t="s">
        <v>38</v>
      </c>
      <c r="G19" s="7" t="s">
        <v>39</v>
      </c>
      <c r="H19" s="7" t="s">
        <v>40</v>
      </c>
      <c r="I19" s="7" t="s">
        <v>41</v>
      </c>
      <c r="J19" s="7" t="s">
        <v>42</v>
      </c>
      <c r="K19" s="7" t="s">
        <v>43</v>
      </c>
      <c r="L19" s="7" t="s">
        <v>77</v>
      </c>
    </row>
    <row r="20" spans="1:12" x14ac:dyDescent="0.2">
      <c r="A20" s="7" t="s">
        <v>78</v>
      </c>
      <c r="B20" s="7" t="s">
        <v>79</v>
      </c>
      <c r="D20" s="7" t="str" cm="1">
        <f t="array" aca="1" ref="D20" ca="1">INDEX({"Energy","Materials","Industrials","Consumer Discretionary","Consumer Staples","Health Care","Financials","Information Technology","Telecommunication Services","Utilities","Real Estate"},RANDBETWEEN(1,11))</f>
        <v>Health Care</v>
      </c>
      <c r="E20" s="7" t="str" cm="1">
        <f t="array" aca="1" ref="E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0" s="7" t="s">
        <v>38</v>
      </c>
      <c r="G20" s="7" t="s">
        <v>39</v>
      </c>
      <c r="H20" s="7" t="s">
        <v>40</v>
      </c>
      <c r="I20" s="7" t="s">
        <v>41</v>
      </c>
      <c r="J20" s="7" t="s">
        <v>42</v>
      </c>
      <c r="K20" s="7" t="s">
        <v>43</v>
      </c>
      <c r="L20" s="7" t="s">
        <v>80</v>
      </c>
    </row>
    <row r="21" spans="1:12" x14ac:dyDescent="0.2">
      <c r="A21" s="7" t="s">
        <v>81</v>
      </c>
      <c r="B21" s="7" t="s">
        <v>82</v>
      </c>
      <c r="D21" s="7" t="str" cm="1">
        <f t="array" aca="1" ref="D21" ca="1">INDEX({"Energy","Materials","Industrials","Consumer Discretionary","Consumer Staples","Health Care","Financials","Information Technology","Telecommunication Services","Utilities","Real Estate"},RANDBETWEEN(1,11))</f>
        <v>Industrials</v>
      </c>
      <c r="E21" s="7" t="str" cm="1">
        <f t="array" aca="1" ref="E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1" s="7" t="s">
        <v>38</v>
      </c>
      <c r="G21" s="7" t="s">
        <v>39</v>
      </c>
      <c r="H21" s="7" t="s">
        <v>40</v>
      </c>
      <c r="I21" s="7" t="s">
        <v>41</v>
      </c>
      <c r="J21" s="7" t="s">
        <v>42</v>
      </c>
      <c r="K21" s="7" t="s">
        <v>43</v>
      </c>
      <c r="L21" s="7" t="s">
        <v>83</v>
      </c>
    </row>
    <row r="22" spans="1:12" x14ac:dyDescent="0.2">
      <c r="A22" s="7" t="s">
        <v>84</v>
      </c>
      <c r="B22" s="7" t="s">
        <v>85</v>
      </c>
      <c r="C22" s="7" t="s">
        <v>86</v>
      </c>
      <c r="D22" s="7" t="str" cm="1">
        <f t="array" aca="1" ref="D22" ca="1">INDEX({"Energy","Materials","Industrials","Consumer Discretionary","Consumer Staples","Health Care","Financials","Information Technology","Telecommunication Services","Utilities","Real Estate"},RANDBETWEEN(1,11))</f>
        <v>Financials</v>
      </c>
      <c r="E22" s="7" t="str" cm="1">
        <f t="array" aca="1" ref="E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2" s="7" t="s">
        <v>15</v>
      </c>
      <c r="G22" s="7" t="s">
        <v>87</v>
      </c>
      <c r="H22" s="7" t="s">
        <v>88</v>
      </c>
      <c r="I22" s="7" t="s">
        <v>18</v>
      </c>
      <c r="J22" s="7" t="s">
        <v>23</v>
      </c>
      <c r="K22" s="7" t="s">
        <v>24</v>
      </c>
      <c r="L22" s="7" t="s">
        <v>89</v>
      </c>
    </row>
    <row r="23" spans="1:12" x14ac:dyDescent="0.2">
      <c r="A23" s="7" t="s">
        <v>84</v>
      </c>
      <c r="B23" s="7" t="s">
        <v>85</v>
      </c>
      <c r="C23" s="7" t="s">
        <v>86</v>
      </c>
      <c r="D23" s="7" t="str" cm="1">
        <f t="array" aca="1" ref="D2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3" s="7" t="str" cm="1">
        <f t="array" aca="1" ref="E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3" s="7" t="s">
        <v>38</v>
      </c>
      <c r="G23" s="7" t="s">
        <v>39</v>
      </c>
      <c r="H23" s="7" t="s">
        <v>40</v>
      </c>
      <c r="I23" s="7" t="s">
        <v>41</v>
      </c>
      <c r="J23" s="7" t="s">
        <v>42</v>
      </c>
      <c r="K23" s="7" t="s">
        <v>43</v>
      </c>
      <c r="L23" s="7" t="s">
        <v>90</v>
      </c>
    </row>
    <row r="24" spans="1:12" x14ac:dyDescent="0.2">
      <c r="A24" s="7" t="s">
        <v>91</v>
      </c>
      <c r="B24" s="7" t="s">
        <v>92</v>
      </c>
      <c r="C24" s="7" t="s">
        <v>93</v>
      </c>
      <c r="D24" s="7" t="str" cm="1">
        <f t="array" aca="1" ref="D24" ca="1">INDEX({"Energy","Materials","Industrials","Consumer Discretionary","Consumer Staples","Health Care","Financials","Information Technology","Telecommunication Services","Utilities","Real Estate"},RANDBETWEEN(1,11))</f>
        <v>Real Estate</v>
      </c>
      <c r="E24" s="7" t="str" cm="1">
        <f t="array" aca="1" ref="E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4" s="7" t="s">
        <v>15</v>
      </c>
      <c r="G24" s="7" t="s">
        <v>94</v>
      </c>
      <c r="H24" s="7" t="s">
        <v>95</v>
      </c>
      <c r="I24" s="7" t="s">
        <v>18</v>
      </c>
      <c r="J24" s="7" t="s">
        <v>23</v>
      </c>
      <c r="K24" s="7" t="s">
        <v>96</v>
      </c>
      <c r="L24" s="7" t="s">
        <v>97</v>
      </c>
    </row>
    <row r="25" spans="1:12" x14ac:dyDescent="0.2">
      <c r="A25" s="7" t="s">
        <v>91</v>
      </c>
      <c r="B25" s="7" t="s">
        <v>92</v>
      </c>
      <c r="C25" s="7" t="s">
        <v>93</v>
      </c>
      <c r="D25" s="7" t="str" cm="1">
        <f t="array" aca="1" ref="D25" ca="1">INDEX({"Energy","Materials","Industrials","Consumer Discretionary","Consumer Staples","Health Care","Financials","Information Technology","Telecommunication Services","Utilities","Real Estate"},RANDBETWEEN(1,11))</f>
        <v>Energy</v>
      </c>
      <c r="E25" s="7" t="str" cm="1">
        <f t="array" aca="1" ref="E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5" s="7" t="s">
        <v>15</v>
      </c>
      <c r="G25" s="7" t="s">
        <v>98</v>
      </c>
      <c r="H25" s="7" t="s">
        <v>99</v>
      </c>
      <c r="I25" s="7" t="s">
        <v>18</v>
      </c>
      <c r="J25" s="7" t="s">
        <v>23</v>
      </c>
      <c r="K25" s="7" t="s">
        <v>26</v>
      </c>
      <c r="L25" s="7" t="s">
        <v>100</v>
      </c>
    </row>
    <row r="26" spans="1:12" x14ac:dyDescent="0.2">
      <c r="A26" s="7" t="s">
        <v>91</v>
      </c>
      <c r="B26" s="7" t="s">
        <v>92</v>
      </c>
      <c r="C26" s="7" t="s">
        <v>93</v>
      </c>
      <c r="D26" s="7" t="str" cm="1">
        <f t="array" aca="1" ref="D26" ca="1">INDEX({"Energy","Materials","Industrials","Consumer Discretionary","Consumer Staples","Health Care","Financials","Information Technology","Telecommunication Services","Utilities","Real Estate"},RANDBETWEEN(1,11))</f>
        <v>Materials</v>
      </c>
      <c r="E26" s="7" t="str" cm="1">
        <f t="array" aca="1" ref="E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6" s="7" t="s">
        <v>38</v>
      </c>
      <c r="G26" s="7" t="s">
        <v>39</v>
      </c>
      <c r="H26" s="7" t="s">
        <v>40</v>
      </c>
      <c r="I26" s="7" t="s">
        <v>41</v>
      </c>
      <c r="J26" s="7" t="s">
        <v>42</v>
      </c>
      <c r="K26" s="7" t="s">
        <v>43</v>
      </c>
      <c r="L26" s="7" t="s">
        <v>101</v>
      </c>
    </row>
    <row r="27" spans="1:12" x14ac:dyDescent="0.2">
      <c r="A27" s="7" t="s">
        <v>102</v>
      </c>
      <c r="B27" s="7" t="s">
        <v>103</v>
      </c>
      <c r="D27" s="7" t="str" cm="1">
        <f t="array" aca="1" ref="D27" ca="1">INDEX({"Energy","Materials","Industrials","Consumer Discretionary","Consumer Staples","Health Care","Financials","Information Technology","Telecommunication Services","Utilities","Real Estate"},RANDBETWEEN(1,11))</f>
        <v>Financials</v>
      </c>
      <c r="E27" s="7" t="str" cm="1">
        <f t="array" aca="1" ref="E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7" s="7" t="s">
        <v>15</v>
      </c>
      <c r="G27" s="7" t="s">
        <v>65</v>
      </c>
      <c r="H27" s="7" t="s">
        <v>104</v>
      </c>
      <c r="I27" s="7" t="s">
        <v>18</v>
      </c>
      <c r="J27" s="7" t="s">
        <v>105</v>
      </c>
      <c r="K27" s="7" t="s">
        <v>106</v>
      </c>
      <c r="L27" s="7" t="s">
        <v>107</v>
      </c>
    </row>
    <row r="28" spans="1:12" x14ac:dyDescent="0.2">
      <c r="A28" s="7" t="s">
        <v>102</v>
      </c>
      <c r="B28" s="7" t="s">
        <v>103</v>
      </c>
      <c r="D28" s="7" t="str" cm="1">
        <f t="array" aca="1" ref="D28" ca="1">INDEX({"Energy","Materials","Industrials","Consumer Discretionary","Consumer Staples","Health Care","Financials","Information Technology","Telecommunication Services","Utilities","Real Estate"},RANDBETWEEN(1,11))</f>
        <v>Financials</v>
      </c>
      <c r="E28" s="7" t="str" cm="1">
        <f t="array" aca="1" ref="E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8" s="7" t="s">
        <v>31</v>
      </c>
      <c r="G28" s="7" t="s">
        <v>108</v>
      </c>
      <c r="H28" s="7" t="s">
        <v>109</v>
      </c>
      <c r="I28" s="7" t="s">
        <v>29</v>
      </c>
      <c r="J28" s="7" t="s">
        <v>29</v>
      </c>
      <c r="K28" s="7" t="s">
        <v>75</v>
      </c>
      <c r="L28" s="7" t="s">
        <v>110</v>
      </c>
    </row>
    <row r="29" spans="1:12" x14ac:dyDescent="0.2">
      <c r="A29" s="7" t="s">
        <v>102</v>
      </c>
      <c r="B29" s="7" t="s">
        <v>103</v>
      </c>
      <c r="D29" s="7" t="str" cm="1">
        <f t="array" aca="1" ref="D29" ca="1">INDEX({"Energy","Materials","Industrials","Consumer Discretionary","Consumer Staples","Health Care","Financials","Information Technology","Telecommunication Services","Utilities","Real Estate"},RANDBETWEEN(1,11))</f>
        <v>Real Estate</v>
      </c>
      <c r="E29" s="7" t="str" cm="1">
        <f t="array" aca="1" ref="E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9" s="7" t="s">
        <v>15</v>
      </c>
      <c r="G29" s="7" t="s">
        <v>94</v>
      </c>
      <c r="H29" s="7" t="s">
        <v>111</v>
      </c>
      <c r="I29" s="7" t="s">
        <v>112</v>
      </c>
      <c r="J29" s="7" t="s">
        <v>113</v>
      </c>
      <c r="K29" s="7" t="s">
        <v>114</v>
      </c>
      <c r="L29" s="7" t="s">
        <v>115</v>
      </c>
    </row>
    <row r="30" spans="1:12" x14ac:dyDescent="0.2">
      <c r="A30" s="7" t="s">
        <v>102</v>
      </c>
      <c r="B30" s="7" t="s">
        <v>103</v>
      </c>
      <c r="D30" s="7" t="str" cm="1">
        <f t="array" aca="1" ref="D30" ca="1">INDEX({"Energy","Materials","Industrials","Consumer Discretionary","Consumer Staples","Health Care","Financials","Information Technology","Telecommunication Services","Utilities","Real Estate"},RANDBETWEEN(1,11))</f>
        <v>Energy</v>
      </c>
      <c r="E30" s="7" t="str" cm="1">
        <f t="array" aca="1" ref="E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116</v>
      </c>
    </row>
    <row r="31" spans="1:12" x14ac:dyDescent="0.2">
      <c r="A31" s="7" t="s">
        <v>117</v>
      </c>
      <c r="B31" s="7" t="s">
        <v>118</v>
      </c>
      <c r="C31" s="7" t="s">
        <v>119</v>
      </c>
      <c r="D31" s="7" t="str" cm="1">
        <f t="array" aca="1" ref="D31" ca="1">INDEX({"Energy","Materials","Industrials","Consumer Discretionary","Consumer Staples","Health Care","Financials","Information Technology","Telecommunication Services","Utilities","Real Estate"},RANDBETWEEN(1,11))</f>
        <v>Health Care</v>
      </c>
      <c r="E31" s="7" t="str" cm="1">
        <f t="array" aca="1" ref="E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1" s="7" t="s">
        <v>38</v>
      </c>
      <c r="G31" s="7" t="s">
        <v>39</v>
      </c>
      <c r="H31" s="7" t="s">
        <v>40</v>
      </c>
      <c r="I31" s="7" t="s">
        <v>41</v>
      </c>
      <c r="J31" s="7" t="s">
        <v>42</v>
      </c>
      <c r="K31" s="7" t="s">
        <v>43</v>
      </c>
      <c r="L31" s="7" t="s">
        <v>120</v>
      </c>
    </row>
    <row r="32" spans="1:12" x14ac:dyDescent="0.2">
      <c r="A32" s="7" t="s">
        <v>121</v>
      </c>
      <c r="B32" s="7" t="s">
        <v>122</v>
      </c>
      <c r="C32" s="7" t="s">
        <v>123</v>
      </c>
      <c r="D32" s="7" t="str" cm="1">
        <f t="array" aca="1" ref="D32" ca="1">INDEX({"Energy","Materials","Industrials","Consumer Discretionary","Consumer Staples","Health Care","Financials","Information Technology","Telecommunication Services","Utilities","Real Estate"},RANDBETWEEN(1,11))</f>
        <v>Real Estate</v>
      </c>
      <c r="E32" s="7" t="str" cm="1">
        <f t="array" aca="1" ref="E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2" s="7" t="s">
        <v>15</v>
      </c>
      <c r="G32" s="7" t="s">
        <v>94</v>
      </c>
      <c r="H32" s="7" t="s">
        <v>124</v>
      </c>
      <c r="I32" s="7" t="s">
        <v>41</v>
      </c>
      <c r="J32" s="7" t="s">
        <v>125</v>
      </c>
      <c r="K32" s="7" t="s">
        <v>126</v>
      </c>
      <c r="L32" s="7" t="s">
        <v>127</v>
      </c>
    </row>
    <row r="33" spans="1:12" x14ac:dyDescent="0.2">
      <c r="A33" s="7" t="s">
        <v>121</v>
      </c>
      <c r="B33" s="7" t="s">
        <v>122</v>
      </c>
      <c r="C33" s="7" t="s">
        <v>123</v>
      </c>
      <c r="D33" s="7" t="str" cm="1">
        <f t="array" aca="1" ref="D33" ca="1">INDEX({"Energy","Materials","Industrials","Consumer Discretionary","Consumer Staples","Health Care","Financials","Information Technology","Telecommunication Services","Utilities","Real Estate"},RANDBETWEEN(1,11))</f>
        <v>Health Care</v>
      </c>
      <c r="E33" s="7" t="str" cm="1">
        <f t="array" aca="1" ref="E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3" s="7" t="s">
        <v>15</v>
      </c>
      <c r="G33" s="7" t="s">
        <v>128</v>
      </c>
      <c r="H33" s="7" t="s">
        <v>129</v>
      </c>
      <c r="I33" s="7" t="s">
        <v>18</v>
      </c>
      <c r="J33" s="7" t="s">
        <v>19</v>
      </c>
      <c r="K33" s="7" t="s">
        <v>34</v>
      </c>
      <c r="L33" s="7" t="s">
        <v>130</v>
      </c>
    </row>
    <row r="34" spans="1:12" x14ac:dyDescent="0.2">
      <c r="A34" s="7" t="s">
        <v>121</v>
      </c>
      <c r="B34" s="7" t="s">
        <v>122</v>
      </c>
      <c r="C34" s="7" t="s">
        <v>123</v>
      </c>
      <c r="D34" s="7" t="str" cm="1">
        <f t="array" aca="1" ref="D3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4" s="7" t="str" cm="1">
        <f t="array" aca="1" ref="E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4" s="7" t="s">
        <v>15</v>
      </c>
      <c r="G34" s="7" t="s">
        <v>27</v>
      </c>
      <c r="H34" s="7" t="s">
        <v>131</v>
      </c>
      <c r="I34" s="7" t="s">
        <v>18</v>
      </c>
      <c r="J34" s="7" t="s">
        <v>23</v>
      </c>
      <c r="K34" s="7" t="s">
        <v>132</v>
      </c>
      <c r="L34" s="7" t="s">
        <v>133</v>
      </c>
    </row>
    <row r="35" spans="1:12" x14ac:dyDescent="0.2">
      <c r="A35" s="7" t="s">
        <v>121</v>
      </c>
      <c r="B35" s="7" t="s">
        <v>122</v>
      </c>
      <c r="C35" s="7" t="s">
        <v>123</v>
      </c>
      <c r="D35" s="7" t="str" cm="1">
        <f t="array" aca="1" ref="D3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5" s="7" t="str" cm="1">
        <f t="array" aca="1" ref="E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5" s="7" t="s">
        <v>15</v>
      </c>
      <c r="G35" s="7" t="s">
        <v>27</v>
      </c>
      <c r="H35" s="7" t="s">
        <v>134</v>
      </c>
      <c r="I35" s="7" t="s">
        <v>18</v>
      </c>
      <c r="J35" s="7" t="s">
        <v>23</v>
      </c>
      <c r="K35" s="7" t="s">
        <v>135</v>
      </c>
      <c r="L35" s="7" t="s">
        <v>136</v>
      </c>
    </row>
    <row r="36" spans="1:12" x14ac:dyDescent="0.2">
      <c r="A36" s="7" t="s">
        <v>121</v>
      </c>
      <c r="B36" s="7" t="s">
        <v>122</v>
      </c>
      <c r="C36" s="7" t="s">
        <v>123</v>
      </c>
      <c r="D36" s="7" t="str" cm="1">
        <f t="array" aca="1" ref="D36" ca="1">INDEX({"Energy","Materials","Industrials","Consumer Discretionary","Consumer Staples","Health Care","Financials","Information Technology","Telecommunication Services","Utilities","Real Estate"},RANDBETWEEN(1,11))</f>
        <v>Industrials</v>
      </c>
      <c r="E36" s="7" t="str" cm="1">
        <f t="array" aca="1" ref="E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6" s="7" t="s">
        <v>15</v>
      </c>
      <c r="G36" s="7" t="s">
        <v>87</v>
      </c>
      <c r="H36" s="7" t="s">
        <v>137</v>
      </c>
      <c r="I36" s="7" t="s">
        <v>18</v>
      </c>
      <c r="J36" s="7" t="s">
        <v>23</v>
      </c>
      <c r="K36" s="7" t="s">
        <v>24</v>
      </c>
      <c r="L36" s="7" t="s">
        <v>138</v>
      </c>
    </row>
    <row r="37" spans="1:12" x14ac:dyDescent="0.2">
      <c r="A37" s="7" t="s">
        <v>121</v>
      </c>
      <c r="B37" s="7" t="s">
        <v>122</v>
      </c>
      <c r="C37" s="7" t="s">
        <v>123</v>
      </c>
      <c r="D37" s="7" t="str" cm="1">
        <f t="array" aca="1" ref="D37" ca="1">INDEX({"Energy","Materials","Industrials","Consumer Discretionary","Consumer Staples","Health Care","Financials","Information Technology","Telecommunication Services","Utilities","Real Estate"},RANDBETWEEN(1,11))</f>
        <v>Materials</v>
      </c>
      <c r="E37" s="7" t="str" cm="1">
        <f t="array" aca="1" ref="E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7" s="7" t="s">
        <v>38</v>
      </c>
      <c r="G37" s="7" t="s">
        <v>39</v>
      </c>
      <c r="H37" s="7" t="s">
        <v>40</v>
      </c>
      <c r="I37" s="7" t="s">
        <v>41</v>
      </c>
      <c r="J37" s="7" t="s">
        <v>42</v>
      </c>
      <c r="K37" s="7" t="s">
        <v>43</v>
      </c>
      <c r="L37" s="7" t="s">
        <v>139</v>
      </c>
    </row>
    <row r="38" spans="1:12" x14ac:dyDescent="0.2">
      <c r="A38" s="7" t="s">
        <v>140</v>
      </c>
      <c r="B38" s="7" t="s">
        <v>141</v>
      </c>
      <c r="D38" s="7" t="str" cm="1">
        <f t="array" aca="1" ref="D38" ca="1">INDEX({"Energy","Materials","Industrials","Consumer Discretionary","Consumer Staples","Health Care","Financials","Information Technology","Telecommunication Services","Utilities","Real Estate"},RANDBETWEEN(1,11))</f>
        <v>Energy</v>
      </c>
      <c r="E38" s="7" t="str" cm="1">
        <f t="array" aca="1" ref="E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8" s="7" t="s">
        <v>15</v>
      </c>
      <c r="G38" s="7" t="s">
        <v>142</v>
      </c>
      <c r="H38" s="7" t="s">
        <v>143</v>
      </c>
      <c r="I38" s="7" t="s">
        <v>18</v>
      </c>
      <c r="J38" s="7" t="s">
        <v>23</v>
      </c>
      <c r="K38" s="7" t="s">
        <v>144</v>
      </c>
      <c r="L38" s="7" t="s">
        <v>145</v>
      </c>
    </row>
    <row r="39" spans="1:12" x14ac:dyDescent="0.2">
      <c r="A39" s="7" t="s">
        <v>140</v>
      </c>
      <c r="B39" s="7" t="s">
        <v>141</v>
      </c>
      <c r="D39" s="7" t="str" cm="1">
        <f t="array" aca="1" ref="D3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9" s="7" t="str" cm="1">
        <f t="array" aca="1" ref="E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9" s="7" t="s">
        <v>31</v>
      </c>
      <c r="G39" s="7" t="s">
        <v>146</v>
      </c>
      <c r="H39" s="7" t="s">
        <v>147</v>
      </c>
      <c r="I39" s="7" t="s">
        <v>29</v>
      </c>
      <c r="J39" s="7" t="s">
        <v>29</v>
      </c>
      <c r="K39" s="7" t="s">
        <v>75</v>
      </c>
      <c r="L39" s="7" t="s">
        <v>148</v>
      </c>
    </row>
    <row r="40" spans="1:12" x14ac:dyDescent="0.2">
      <c r="A40" s="7" t="s">
        <v>140</v>
      </c>
      <c r="B40" s="7" t="s">
        <v>141</v>
      </c>
      <c r="D40" s="7" t="str" cm="1">
        <f t="array" aca="1" ref="D40" ca="1">INDEX({"Energy","Materials","Industrials","Consumer Discretionary","Consumer Staples","Health Care","Financials","Information Technology","Telecommunication Services","Utilities","Real Estate"},RANDBETWEEN(1,11))</f>
        <v>Industrials</v>
      </c>
      <c r="E40" s="7" t="str" cm="1">
        <f t="array" aca="1" ref="E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0" s="7" t="s">
        <v>38</v>
      </c>
      <c r="G40" s="7" t="s">
        <v>39</v>
      </c>
      <c r="H40" s="7" t="s">
        <v>40</v>
      </c>
      <c r="I40" s="7" t="s">
        <v>41</v>
      </c>
      <c r="J40" s="7" t="s">
        <v>42</v>
      </c>
      <c r="K40" s="7" t="s">
        <v>43</v>
      </c>
      <c r="L40" s="7" t="s">
        <v>70</v>
      </c>
    </row>
    <row r="41" spans="1:12" x14ac:dyDescent="0.2">
      <c r="A41" s="7" t="s">
        <v>149</v>
      </c>
      <c r="B41" s="7" t="s">
        <v>150</v>
      </c>
      <c r="C41" s="7" t="s">
        <v>151</v>
      </c>
      <c r="D41" s="7" t="str" cm="1">
        <f t="array" aca="1" ref="D4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1" s="7" t="str" cm="1">
        <f t="array" aca="1" ref="E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1" s="7" t="s">
        <v>38</v>
      </c>
      <c r="G41" s="7" t="s">
        <v>39</v>
      </c>
      <c r="H41" s="7" t="s">
        <v>40</v>
      </c>
      <c r="I41" s="7" t="s">
        <v>41</v>
      </c>
      <c r="J41" s="7" t="s">
        <v>42</v>
      </c>
      <c r="K41" s="7" t="s">
        <v>43</v>
      </c>
      <c r="L41" s="7" t="s">
        <v>152</v>
      </c>
    </row>
    <row r="42" spans="1:12" x14ac:dyDescent="0.2">
      <c r="A42" s="7" t="s">
        <v>153</v>
      </c>
      <c r="B42" s="7" t="s">
        <v>154</v>
      </c>
      <c r="C42" s="7" t="s">
        <v>155</v>
      </c>
      <c r="D42" s="7" t="str" cm="1">
        <f t="array" aca="1" ref="D4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2" s="7" t="str" cm="1">
        <f t="array" aca="1" ref="E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2" s="7" t="s">
        <v>15</v>
      </c>
      <c r="G42" s="7" t="s">
        <v>156</v>
      </c>
      <c r="H42" s="7" t="s">
        <v>157</v>
      </c>
      <c r="I42" s="7" t="s">
        <v>18</v>
      </c>
      <c r="J42" s="7" t="s">
        <v>23</v>
      </c>
      <c r="K42" s="7" t="s">
        <v>132</v>
      </c>
      <c r="L42" s="7" t="s">
        <v>158</v>
      </c>
    </row>
    <row r="43" spans="1:12" x14ac:dyDescent="0.2">
      <c r="A43" s="7" t="s">
        <v>153</v>
      </c>
      <c r="B43" s="7" t="s">
        <v>154</v>
      </c>
      <c r="C43" s="7" t="s">
        <v>155</v>
      </c>
      <c r="D43" s="7" t="str" cm="1">
        <f t="array" aca="1" ref="D43" ca="1">INDEX({"Energy","Materials","Industrials","Consumer Discretionary","Consumer Staples","Health Care","Financials","Information Technology","Telecommunication Services","Utilities","Real Estate"},RANDBETWEEN(1,11))</f>
        <v>Real Estate</v>
      </c>
      <c r="E43" s="7" t="str" cm="1">
        <f t="array" aca="1" ref="E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3" s="7" t="s">
        <v>15</v>
      </c>
      <c r="G43" s="7" t="s">
        <v>156</v>
      </c>
      <c r="H43" s="7" t="s">
        <v>159</v>
      </c>
      <c r="I43" s="7" t="s">
        <v>18</v>
      </c>
      <c r="J43" s="7" t="s">
        <v>19</v>
      </c>
      <c r="K43" s="7" t="s">
        <v>160</v>
      </c>
      <c r="L43" s="7" t="s">
        <v>161</v>
      </c>
    </row>
    <row r="44" spans="1:12" x14ac:dyDescent="0.2">
      <c r="A44" s="7" t="s">
        <v>153</v>
      </c>
      <c r="B44" s="7" t="s">
        <v>154</v>
      </c>
      <c r="C44" s="7" t="s">
        <v>155</v>
      </c>
      <c r="D44" s="7" t="str" cm="1">
        <f t="array" aca="1" ref="D44" ca="1">INDEX({"Energy","Materials","Industrials","Consumer Discretionary","Consumer Staples","Health Care","Financials","Information Technology","Telecommunication Services","Utilities","Real Estate"},RANDBETWEEN(1,11))</f>
        <v>Real Estate</v>
      </c>
      <c r="E44" s="7" t="str" cm="1">
        <f t="array" aca="1" ref="E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4" s="7" t="s">
        <v>15</v>
      </c>
      <c r="G44" s="7" t="s">
        <v>162</v>
      </c>
      <c r="H44" s="7" t="s">
        <v>163</v>
      </c>
      <c r="I44" s="7" t="s">
        <v>29</v>
      </c>
      <c r="J44" s="7" t="s">
        <v>29</v>
      </c>
      <c r="K44" s="7" t="s">
        <v>164</v>
      </c>
      <c r="L44" s="7" t="s">
        <v>165</v>
      </c>
    </row>
    <row r="45" spans="1:12" x14ac:dyDescent="0.2">
      <c r="A45" s="7" t="s">
        <v>153</v>
      </c>
      <c r="B45" s="7" t="s">
        <v>154</v>
      </c>
      <c r="C45" s="7" t="s">
        <v>155</v>
      </c>
      <c r="D45" s="7" t="str" cm="1">
        <f t="array" aca="1" ref="D45" ca="1">INDEX({"Energy","Materials","Industrials","Consumer Discretionary","Consumer Staples","Health Care","Financials","Information Technology","Telecommunication Services","Utilities","Real Estate"},RANDBETWEEN(1,11))</f>
        <v>Utilities</v>
      </c>
      <c r="E45" s="7" t="str" cm="1">
        <f t="array" aca="1" ref="E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5" s="7" t="s">
        <v>15</v>
      </c>
      <c r="G45" s="7" t="s">
        <v>142</v>
      </c>
      <c r="H45" s="7" t="s">
        <v>166</v>
      </c>
      <c r="I45" s="7" t="s">
        <v>18</v>
      </c>
      <c r="J45" s="7" t="s">
        <v>105</v>
      </c>
      <c r="K45" s="7" t="s">
        <v>167</v>
      </c>
      <c r="L45" s="7" t="s">
        <v>168</v>
      </c>
    </row>
    <row r="46" spans="1:12" x14ac:dyDescent="0.2">
      <c r="A46" s="7" t="s">
        <v>153</v>
      </c>
      <c r="B46" s="7" t="s">
        <v>154</v>
      </c>
      <c r="C46" s="7" t="s">
        <v>155</v>
      </c>
      <c r="D46" s="7" t="str" cm="1">
        <f t="array" aca="1" ref="D46" ca="1">INDEX({"Energy","Materials","Industrials","Consumer Discretionary","Consumer Staples","Health Care","Financials","Information Technology","Telecommunication Services","Utilities","Real Estate"},RANDBETWEEN(1,11))</f>
        <v>Industrials</v>
      </c>
      <c r="E46" s="7" t="str" cm="1">
        <f t="array" aca="1" ref="E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6" s="7" t="s">
        <v>38</v>
      </c>
      <c r="G46" s="7" t="s">
        <v>39</v>
      </c>
      <c r="H46" s="7" t="s">
        <v>40</v>
      </c>
      <c r="I46" s="7" t="s">
        <v>41</v>
      </c>
      <c r="J46" s="7" t="s">
        <v>42</v>
      </c>
      <c r="K46" s="7" t="s">
        <v>43</v>
      </c>
      <c r="L46" s="7" t="s">
        <v>169</v>
      </c>
    </row>
    <row r="47" spans="1:12" x14ac:dyDescent="0.2">
      <c r="A47" s="7" t="s">
        <v>170</v>
      </c>
      <c r="B47" s="7" t="s">
        <v>171</v>
      </c>
      <c r="C47" s="7" t="s">
        <v>172</v>
      </c>
      <c r="D47" s="7" t="str" cm="1">
        <f t="array" aca="1" ref="D4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7" s="7" t="str" cm="1">
        <f t="array" aca="1" ref="E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7" s="7" t="s">
        <v>38</v>
      </c>
      <c r="G47" s="7" t="s">
        <v>39</v>
      </c>
      <c r="H47" s="7" t="s">
        <v>40</v>
      </c>
      <c r="I47" s="7" t="s">
        <v>41</v>
      </c>
      <c r="J47" s="7" t="s">
        <v>42</v>
      </c>
      <c r="K47" s="7" t="s">
        <v>43</v>
      </c>
      <c r="L47" s="7" t="s">
        <v>173</v>
      </c>
    </row>
    <row r="48" spans="1:12" x14ac:dyDescent="0.2">
      <c r="A48" s="7" t="s">
        <v>174</v>
      </c>
      <c r="B48" s="7" t="s">
        <v>175</v>
      </c>
      <c r="D48" s="7" t="str" cm="1">
        <f t="array" aca="1" ref="D48" ca="1">INDEX({"Energy","Materials","Industrials","Consumer Discretionary","Consumer Staples","Health Care","Financials","Information Technology","Telecommunication Services","Utilities","Real Estate"},RANDBETWEEN(1,11))</f>
        <v>Materials</v>
      </c>
      <c r="E48" s="7" t="str" cm="1">
        <f t="array" aca="1" ref="E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8" s="7" t="s">
        <v>38</v>
      </c>
      <c r="G48" s="7" t="s">
        <v>39</v>
      </c>
      <c r="H48" s="7" t="s">
        <v>40</v>
      </c>
      <c r="I48" s="7" t="s">
        <v>41</v>
      </c>
      <c r="J48" s="7" t="s">
        <v>42</v>
      </c>
      <c r="K48" s="7" t="s">
        <v>43</v>
      </c>
      <c r="L48" s="7" t="s">
        <v>176</v>
      </c>
    </row>
    <row r="49" spans="1:12" x14ac:dyDescent="0.2">
      <c r="A49" s="7" t="s">
        <v>177</v>
      </c>
      <c r="B49" s="7" t="s">
        <v>178</v>
      </c>
      <c r="D49" s="7" t="str" cm="1">
        <f t="array" aca="1" ref="D49" ca="1">INDEX({"Energy","Materials","Industrials","Consumer Discretionary","Consumer Staples","Health Care","Financials","Information Technology","Telecommunication Services","Utilities","Real Estate"},RANDBETWEEN(1,11))</f>
        <v>Health Care</v>
      </c>
      <c r="E49" s="7" t="str" cm="1">
        <f t="array" aca="1" ref="E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" s="7" t="s">
        <v>15</v>
      </c>
      <c r="G49" s="7" t="s">
        <v>156</v>
      </c>
      <c r="H49" s="7" t="s">
        <v>179</v>
      </c>
      <c r="I49" s="7" t="s">
        <v>18</v>
      </c>
      <c r="J49" s="7" t="s">
        <v>23</v>
      </c>
      <c r="K49" s="7" t="s">
        <v>26</v>
      </c>
      <c r="L49" s="7" t="s">
        <v>180</v>
      </c>
    </row>
    <row r="50" spans="1:12" x14ac:dyDescent="0.2">
      <c r="A50" s="7" t="s">
        <v>177</v>
      </c>
      <c r="B50" s="7" t="s">
        <v>178</v>
      </c>
      <c r="D50" s="7" t="str" cm="1">
        <f t="array" aca="1" ref="D50" ca="1">INDEX({"Energy","Materials","Industrials","Consumer Discretionary","Consumer Staples","Health Care","Financials","Information Technology","Telecommunication Services","Utilities","Real Estate"},RANDBETWEEN(1,11))</f>
        <v>Industrials</v>
      </c>
      <c r="E50" s="7" t="str" cm="1">
        <f t="array" aca="1" ref="E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0" s="7" t="s">
        <v>15</v>
      </c>
      <c r="G50" s="7" t="s">
        <v>181</v>
      </c>
      <c r="H50" s="7" t="s">
        <v>182</v>
      </c>
      <c r="I50" s="7" t="s">
        <v>29</v>
      </c>
      <c r="J50" s="7" t="s">
        <v>29</v>
      </c>
      <c r="K50" s="7" t="s">
        <v>75</v>
      </c>
      <c r="L50" s="7" t="s">
        <v>183</v>
      </c>
    </row>
    <row r="51" spans="1:12" x14ac:dyDescent="0.2">
      <c r="A51" s="7" t="s">
        <v>177</v>
      </c>
      <c r="B51" s="7" t="s">
        <v>178</v>
      </c>
      <c r="D51" s="7" t="str" cm="1">
        <f t="array" aca="1" ref="D5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1" s="7" t="str" cm="1">
        <f t="array" aca="1" ref="E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1" s="7" t="s">
        <v>38</v>
      </c>
      <c r="G51" s="7" t="s">
        <v>39</v>
      </c>
      <c r="H51" s="7" t="s">
        <v>40</v>
      </c>
      <c r="I51" s="7" t="s">
        <v>41</v>
      </c>
      <c r="J51" s="7" t="s">
        <v>42</v>
      </c>
      <c r="K51" s="7" t="s">
        <v>43</v>
      </c>
      <c r="L51" s="7" t="s">
        <v>184</v>
      </c>
    </row>
    <row r="52" spans="1:12" x14ac:dyDescent="0.2">
      <c r="A52" s="7" t="s">
        <v>177</v>
      </c>
      <c r="B52" s="7" t="s">
        <v>185</v>
      </c>
      <c r="C52" s="7" t="s">
        <v>186</v>
      </c>
      <c r="D52" s="7" t="str" cm="1">
        <f t="array" aca="1" ref="D5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2" s="7" t="str" cm="1">
        <f t="array" aca="1" ref="E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2" s="7" t="s">
        <v>38</v>
      </c>
      <c r="G52" s="7" t="s">
        <v>39</v>
      </c>
      <c r="H52" s="7" t="s">
        <v>40</v>
      </c>
      <c r="I52" s="7" t="s">
        <v>41</v>
      </c>
      <c r="J52" s="7" t="s">
        <v>42</v>
      </c>
      <c r="K52" s="7" t="s">
        <v>43</v>
      </c>
      <c r="L52" s="7" t="s">
        <v>187</v>
      </c>
    </row>
    <row r="53" spans="1:12" x14ac:dyDescent="0.2">
      <c r="A53" s="7" t="s">
        <v>188</v>
      </c>
      <c r="B53" s="7" t="s">
        <v>189</v>
      </c>
      <c r="D53" s="7" t="str" cm="1">
        <f t="array" aca="1" ref="D53" ca="1">INDEX({"Energy","Materials","Industrials","Consumer Discretionary","Consumer Staples","Health Care","Financials","Information Technology","Telecommunication Services","Utilities","Real Estate"},RANDBETWEEN(1,11))</f>
        <v>Utilities</v>
      </c>
      <c r="E53" s="7" t="str" cm="1">
        <f t="array" aca="1" ref="E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3" s="7" t="s">
        <v>15</v>
      </c>
      <c r="G53" s="7" t="s">
        <v>190</v>
      </c>
      <c r="H53" s="7" t="s">
        <v>191</v>
      </c>
      <c r="I53" s="7" t="s">
        <v>18</v>
      </c>
      <c r="J53" s="7" t="s">
        <v>19</v>
      </c>
      <c r="K53" s="7" t="s">
        <v>192</v>
      </c>
      <c r="L53" s="7" t="s">
        <v>193</v>
      </c>
    </row>
    <row r="54" spans="1:12" x14ac:dyDescent="0.2">
      <c r="A54" s="7" t="s">
        <v>188</v>
      </c>
      <c r="B54" s="7" t="s">
        <v>189</v>
      </c>
      <c r="D54" s="7" t="str" cm="1">
        <f t="array" aca="1" ref="D54" ca="1">INDEX({"Energy","Materials","Industrials","Consumer Discretionary","Consumer Staples","Health Care","Financials","Information Technology","Telecommunication Services","Utilities","Real Estate"},RANDBETWEEN(1,11))</f>
        <v>Utilities</v>
      </c>
      <c r="E54" s="7" t="str" cm="1">
        <f t="array" aca="1" ref="E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4" s="7" t="s">
        <v>38</v>
      </c>
      <c r="G54" s="7" t="s">
        <v>39</v>
      </c>
      <c r="H54" s="7" t="s">
        <v>40</v>
      </c>
      <c r="I54" s="7" t="s">
        <v>41</v>
      </c>
      <c r="J54" s="7" t="s">
        <v>42</v>
      </c>
      <c r="K54" s="7" t="s">
        <v>43</v>
      </c>
      <c r="L54" s="7" t="s">
        <v>194</v>
      </c>
    </row>
    <row r="55" spans="1:12" x14ac:dyDescent="0.2">
      <c r="A55" s="7" t="s">
        <v>195</v>
      </c>
      <c r="B55" s="7" t="s">
        <v>196</v>
      </c>
      <c r="C55" s="7" t="s">
        <v>197</v>
      </c>
      <c r="D55" s="7" t="str" cm="1">
        <f t="array" aca="1" ref="D5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5" s="7" t="str" cm="1">
        <f t="array" aca="1" ref="E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5" s="7" t="s">
        <v>31</v>
      </c>
      <c r="G55" s="7" t="s">
        <v>198</v>
      </c>
      <c r="H55" s="7" t="s">
        <v>199</v>
      </c>
      <c r="I55" s="7" t="s">
        <v>112</v>
      </c>
      <c r="J55" s="7" t="s">
        <v>200</v>
      </c>
      <c r="K55" s="7" t="s">
        <v>201</v>
      </c>
      <c r="L55" s="7" t="s">
        <v>202</v>
      </c>
    </row>
    <row r="56" spans="1:12" x14ac:dyDescent="0.2">
      <c r="A56" s="7" t="s">
        <v>195</v>
      </c>
      <c r="B56" s="7" t="s">
        <v>196</v>
      </c>
      <c r="C56" s="7" t="s">
        <v>197</v>
      </c>
      <c r="D56" s="7" t="str" cm="1">
        <f t="array" aca="1" ref="D56" ca="1">INDEX({"Energy","Materials","Industrials","Consumer Discretionary","Consumer Staples","Health Care","Financials","Information Technology","Telecommunication Services","Utilities","Real Estate"},RANDBETWEEN(1,11))</f>
        <v>Financials</v>
      </c>
      <c r="E56" s="7" t="str" cm="1">
        <f t="array" aca="1" ref="E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6" s="7" t="s">
        <v>38</v>
      </c>
      <c r="G56" s="7" t="s">
        <v>39</v>
      </c>
      <c r="H56" s="7" t="s">
        <v>40</v>
      </c>
      <c r="I56" s="7" t="s">
        <v>41</v>
      </c>
      <c r="J56" s="7" t="s">
        <v>42</v>
      </c>
      <c r="K56" s="7" t="s">
        <v>43</v>
      </c>
      <c r="L56" s="7" t="s">
        <v>203</v>
      </c>
    </row>
    <row r="57" spans="1:12" x14ac:dyDescent="0.2">
      <c r="A57" s="7" t="s">
        <v>204</v>
      </c>
      <c r="B57" s="7" t="s">
        <v>205</v>
      </c>
      <c r="C57" s="7" t="s">
        <v>206</v>
      </c>
      <c r="D57" s="7" t="str" cm="1">
        <f t="array" aca="1" ref="D5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7" s="7" t="str" cm="1">
        <f t="array" aca="1" ref="E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7" s="7" t="s">
        <v>38</v>
      </c>
      <c r="G57" s="7" t="s">
        <v>207</v>
      </c>
      <c r="H57" s="7" t="s">
        <v>208</v>
      </c>
      <c r="I57" s="7" t="s">
        <v>29</v>
      </c>
      <c r="J57" s="7" t="s">
        <v>29</v>
      </c>
      <c r="K57" s="7" t="s">
        <v>75</v>
      </c>
      <c r="L57" s="7" t="s">
        <v>209</v>
      </c>
    </row>
    <row r="58" spans="1:12" x14ac:dyDescent="0.2">
      <c r="A58" s="7" t="s">
        <v>204</v>
      </c>
      <c r="B58" s="7" t="s">
        <v>205</v>
      </c>
      <c r="C58" s="7" t="s">
        <v>206</v>
      </c>
      <c r="D58" s="7" t="str" cm="1">
        <f t="array" aca="1" ref="D58" ca="1">INDEX({"Energy","Materials","Industrials","Consumer Discretionary","Consumer Staples","Health Care","Financials","Information Technology","Telecommunication Services","Utilities","Real Estate"},RANDBETWEEN(1,11))</f>
        <v>Utilities</v>
      </c>
      <c r="E58" s="7" t="str" cm="1">
        <f t="array" aca="1" ref="E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8" s="7" t="s">
        <v>38</v>
      </c>
      <c r="G58" s="7" t="s">
        <v>39</v>
      </c>
      <c r="H58" s="7" t="s">
        <v>40</v>
      </c>
      <c r="I58" s="7" t="s">
        <v>41</v>
      </c>
      <c r="J58" s="7" t="s">
        <v>42</v>
      </c>
      <c r="K58" s="7" t="s">
        <v>43</v>
      </c>
      <c r="L58" s="7" t="s">
        <v>210</v>
      </c>
    </row>
    <row r="59" spans="1:12" x14ac:dyDescent="0.2">
      <c r="A59" s="7" t="s">
        <v>204</v>
      </c>
      <c r="B59" s="7" t="s">
        <v>211</v>
      </c>
      <c r="C59" s="7" t="s">
        <v>212</v>
      </c>
      <c r="D59" s="7" t="str" cm="1">
        <f t="array" aca="1" ref="D59" ca="1">INDEX({"Energy","Materials","Industrials","Consumer Discretionary","Consumer Staples","Health Care","Financials","Information Technology","Telecommunication Services","Utilities","Real Estate"},RANDBETWEEN(1,11))</f>
        <v>Health Care</v>
      </c>
      <c r="E59" s="7" t="str" cm="1">
        <f t="array" aca="1" ref="E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9" s="7" t="s">
        <v>15</v>
      </c>
      <c r="G59" s="7" t="s">
        <v>162</v>
      </c>
      <c r="H59" s="7" t="s">
        <v>213</v>
      </c>
      <c r="I59" s="7" t="s">
        <v>18</v>
      </c>
      <c r="J59" s="7" t="s">
        <v>19</v>
      </c>
      <c r="K59" s="7" t="s">
        <v>34</v>
      </c>
      <c r="L59" s="7" t="s">
        <v>214</v>
      </c>
    </row>
    <row r="60" spans="1:12" x14ac:dyDescent="0.2">
      <c r="A60" s="7" t="s">
        <v>204</v>
      </c>
      <c r="B60" s="7" t="s">
        <v>211</v>
      </c>
      <c r="C60" s="7" t="s">
        <v>212</v>
      </c>
      <c r="D60" s="7" t="str" cm="1">
        <f t="array" aca="1" ref="D6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60" s="7" t="str" cm="1">
        <f t="array" aca="1" ref="E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0" s="7" t="s">
        <v>15</v>
      </c>
      <c r="G60" s="7" t="s">
        <v>181</v>
      </c>
      <c r="H60" s="7" t="s">
        <v>215</v>
      </c>
      <c r="I60" s="7" t="s">
        <v>18</v>
      </c>
      <c r="J60" s="7" t="s">
        <v>19</v>
      </c>
      <c r="K60" s="7" t="s">
        <v>216</v>
      </c>
      <c r="L60" s="7" t="s">
        <v>217</v>
      </c>
    </row>
    <row r="61" spans="1:12" x14ac:dyDescent="0.2">
      <c r="A61" s="7" t="s">
        <v>204</v>
      </c>
      <c r="B61" s="7" t="s">
        <v>211</v>
      </c>
      <c r="C61" s="7" t="s">
        <v>212</v>
      </c>
      <c r="D61" s="7" t="str" cm="1">
        <f t="array" aca="1" ref="D61" ca="1">INDEX({"Energy","Materials","Industrials","Consumer Discretionary","Consumer Staples","Health Care","Financials","Information Technology","Telecommunication Services","Utilities","Real Estate"},RANDBETWEEN(1,11))</f>
        <v>Industrials</v>
      </c>
      <c r="E61" s="7" t="str" cm="1">
        <f t="array" aca="1" ref="E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1" s="7" t="s">
        <v>15</v>
      </c>
      <c r="G61" s="7" t="s">
        <v>156</v>
      </c>
      <c r="H61" s="7" t="s">
        <v>218</v>
      </c>
      <c r="I61" s="7" t="s">
        <v>18</v>
      </c>
      <c r="J61" s="7" t="s">
        <v>19</v>
      </c>
      <c r="K61" s="7" t="s">
        <v>160</v>
      </c>
      <c r="L61" s="7" t="s">
        <v>219</v>
      </c>
    </row>
    <row r="62" spans="1:12" x14ac:dyDescent="0.2">
      <c r="A62" s="7" t="s">
        <v>204</v>
      </c>
      <c r="B62" s="7" t="s">
        <v>211</v>
      </c>
      <c r="C62" s="7" t="s">
        <v>212</v>
      </c>
      <c r="D62" s="7" t="str" cm="1">
        <f t="array" aca="1" ref="D6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62" s="7" t="str" cm="1">
        <f t="array" aca="1" ref="E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62" s="7" t="s">
        <v>15</v>
      </c>
      <c r="G62" s="7" t="s">
        <v>59</v>
      </c>
      <c r="H62" s="7" t="s">
        <v>220</v>
      </c>
      <c r="I62" s="7" t="s">
        <v>18</v>
      </c>
      <c r="J62" s="7" t="s">
        <v>221</v>
      </c>
      <c r="K62" s="7" t="s">
        <v>222</v>
      </c>
      <c r="L62" s="7" t="s">
        <v>223</v>
      </c>
    </row>
    <row r="63" spans="1:12" x14ac:dyDescent="0.2">
      <c r="A63" s="7" t="s">
        <v>204</v>
      </c>
      <c r="B63" s="7" t="s">
        <v>211</v>
      </c>
      <c r="C63" s="7" t="s">
        <v>212</v>
      </c>
      <c r="D63" s="7" t="str" cm="1">
        <f t="array" aca="1" ref="D63" ca="1">INDEX({"Energy","Materials","Industrials","Consumer Discretionary","Consumer Staples","Health Care","Financials","Information Technology","Telecommunication Services","Utilities","Real Estate"},RANDBETWEEN(1,11))</f>
        <v>Utilities</v>
      </c>
      <c r="E63" s="7" t="str" cm="1">
        <f t="array" aca="1" ref="E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3" s="7" t="s">
        <v>31</v>
      </c>
      <c r="G63" s="7" t="s">
        <v>146</v>
      </c>
      <c r="H63" s="7" t="s">
        <v>147</v>
      </c>
      <c r="I63" s="7" t="s">
        <v>18</v>
      </c>
      <c r="J63" s="7" t="s">
        <v>23</v>
      </c>
      <c r="K63" s="7" t="s">
        <v>61</v>
      </c>
      <c r="L63" s="7" t="s">
        <v>224</v>
      </c>
    </row>
    <row r="64" spans="1:12" x14ac:dyDescent="0.2">
      <c r="A64" s="7" t="s">
        <v>204</v>
      </c>
      <c r="B64" s="7" t="s">
        <v>211</v>
      </c>
      <c r="C64" s="7" t="s">
        <v>212</v>
      </c>
      <c r="D64" s="7" t="str" cm="1">
        <f t="array" aca="1" ref="D6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4" s="7" t="str" cm="1">
        <f t="array" aca="1" ref="E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4" s="7" t="s">
        <v>38</v>
      </c>
      <c r="G64" s="7" t="s">
        <v>39</v>
      </c>
      <c r="H64" s="7" t="s">
        <v>40</v>
      </c>
      <c r="I64" s="7" t="s">
        <v>41</v>
      </c>
      <c r="J64" s="7" t="s">
        <v>42</v>
      </c>
      <c r="K64" s="7" t="s">
        <v>43</v>
      </c>
      <c r="L64" s="7" t="s">
        <v>225</v>
      </c>
    </row>
    <row r="65" spans="1:12" x14ac:dyDescent="0.2">
      <c r="A65" s="7" t="s">
        <v>204</v>
      </c>
      <c r="B65" s="7" t="s">
        <v>226</v>
      </c>
      <c r="D65" s="7" t="str" cm="1">
        <f t="array" aca="1" ref="D6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65" s="7" t="str" cm="1">
        <f t="array" aca="1" ref="E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5" s="7" t="s">
        <v>31</v>
      </c>
      <c r="G65" s="7" t="s">
        <v>227</v>
      </c>
      <c r="H65" s="7" t="s">
        <v>228</v>
      </c>
      <c r="I65" s="7" t="s">
        <v>18</v>
      </c>
      <c r="J65" s="7" t="s">
        <v>19</v>
      </c>
      <c r="K65" s="7" t="s">
        <v>34</v>
      </c>
      <c r="L65" s="7" t="s">
        <v>229</v>
      </c>
    </row>
    <row r="66" spans="1:12" x14ac:dyDescent="0.2">
      <c r="A66" s="7" t="s">
        <v>204</v>
      </c>
      <c r="B66" s="7" t="s">
        <v>226</v>
      </c>
      <c r="D66" s="7" t="str" cm="1">
        <f t="array" aca="1" ref="D66" ca="1">INDEX({"Energy","Materials","Industrials","Consumer Discretionary","Consumer Staples","Health Care","Financials","Information Technology","Telecommunication Services","Utilities","Real Estate"},RANDBETWEEN(1,11))</f>
        <v>Utilities</v>
      </c>
      <c r="E66" s="7" t="str" cm="1">
        <f t="array" aca="1" ref="E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66" s="7" t="s">
        <v>15</v>
      </c>
      <c r="G66" s="7" t="s">
        <v>230</v>
      </c>
      <c r="H66" s="7" t="s">
        <v>231</v>
      </c>
      <c r="I66" s="7" t="s">
        <v>29</v>
      </c>
      <c r="J66" s="7" t="s">
        <v>29</v>
      </c>
      <c r="K66" s="7" t="s">
        <v>232</v>
      </c>
      <c r="L66" s="7" t="s">
        <v>233</v>
      </c>
    </row>
    <row r="67" spans="1:12" x14ac:dyDescent="0.2">
      <c r="A67" s="7" t="s">
        <v>204</v>
      </c>
      <c r="B67" s="7" t="s">
        <v>226</v>
      </c>
      <c r="D67" s="7" t="str" cm="1">
        <f t="array" aca="1" ref="D67" ca="1">INDEX({"Energy","Materials","Industrials","Consumer Discretionary","Consumer Staples","Health Care","Financials","Information Technology","Telecommunication Services","Utilities","Real Estate"},RANDBETWEEN(1,11))</f>
        <v>Real Estate</v>
      </c>
      <c r="E67" s="7" t="str" cm="1">
        <f t="array" aca="1" ref="E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7" s="7" t="s">
        <v>31</v>
      </c>
      <c r="G67" s="7" t="s">
        <v>146</v>
      </c>
      <c r="H67" s="7" t="s">
        <v>147</v>
      </c>
      <c r="I67" s="7" t="s">
        <v>29</v>
      </c>
      <c r="J67" s="7" t="s">
        <v>29</v>
      </c>
      <c r="K67" s="7" t="s">
        <v>75</v>
      </c>
      <c r="L67" s="7" t="s">
        <v>234</v>
      </c>
    </row>
    <row r="68" spans="1:12" x14ac:dyDescent="0.2">
      <c r="A68" s="7" t="s">
        <v>204</v>
      </c>
      <c r="B68" s="7" t="s">
        <v>226</v>
      </c>
      <c r="D68" s="7" t="str" cm="1">
        <f t="array" aca="1" ref="D6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8" s="7" t="str" cm="1">
        <f t="array" aca="1" ref="E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8" s="7" t="s">
        <v>38</v>
      </c>
      <c r="G68" s="7" t="s">
        <v>39</v>
      </c>
      <c r="H68" s="7" t="s">
        <v>40</v>
      </c>
      <c r="I68" s="7" t="s">
        <v>41</v>
      </c>
      <c r="J68" s="7" t="s">
        <v>42</v>
      </c>
      <c r="K68" s="7" t="s">
        <v>43</v>
      </c>
      <c r="L68" s="7" t="s">
        <v>235</v>
      </c>
    </row>
    <row r="69" spans="1:12" x14ac:dyDescent="0.2">
      <c r="A69" s="7" t="s">
        <v>236</v>
      </c>
      <c r="B69" s="7" t="s">
        <v>237</v>
      </c>
      <c r="D69" s="7" t="str" cm="1">
        <f t="array" aca="1" ref="D69" ca="1">INDEX({"Energy","Materials","Industrials","Consumer Discretionary","Consumer Staples","Health Care","Financials","Information Technology","Telecommunication Services","Utilities","Real Estate"},RANDBETWEEN(1,11))</f>
        <v>Real Estate</v>
      </c>
      <c r="E69" s="7" t="str" cm="1">
        <f t="array" aca="1" ref="E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9" s="7" t="s">
        <v>38</v>
      </c>
      <c r="G69" s="7" t="s">
        <v>39</v>
      </c>
      <c r="H69" s="7" t="s">
        <v>40</v>
      </c>
      <c r="I69" s="7" t="s">
        <v>41</v>
      </c>
      <c r="J69" s="7" t="s">
        <v>42</v>
      </c>
      <c r="K69" s="7" t="s">
        <v>43</v>
      </c>
      <c r="L69" s="7" t="s">
        <v>238</v>
      </c>
    </row>
    <row r="70" spans="1:12" x14ac:dyDescent="0.2">
      <c r="A70" s="7" t="s">
        <v>239</v>
      </c>
      <c r="B70" s="7" t="s">
        <v>240</v>
      </c>
      <c r="D70" s="7" t="str" cm="1">
        <f t="array" aca="1" ref="D7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70" s="7" t="str" cm="1">
        <f t="array" aca="1" ref="E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70" s="7" t="s">
        <v>15</v>
      </c>
      <c r="G70" s="7" t="s">
        <v>181</v>
      </c>
      <c r="H70" s="7" t="s">
        <v>241</v>
      </c>
      <c r="I70" s="7" t="s">
        <v>18</v>
      </c>
      <c r="J70" s="7" t="s">
        <v>23</v>
      </c>
      <c r="K70" s="7" t="s">
        <v>24</v>
      </c>
      <c r="L70" s="7" t="s">
        <v>242</v>
      </c>
    </row>
    <row r="71" spans="1:12" x14ac:dyDescent="0.2">
      <c r="A71" s="7" t="s">
        <v>239</v>
      </c>
      <c r="B71" s="7" t="s">
        <v>240</v>
      </c>
      <c r="D71" s="7" t="str" cm="1">
        <f t="array" aca="1" ref="D7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71" s="7" t="str" cm="1">
        <f t="array" aca="1" ref="E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71" s="7" t="s">
        <v>38</v>
      </c>
      <c r="G71" s="7" t="s">
        <v>39</v>
      </c>
      <c r="H71" s="7" t="s">
        <v>40</v>
      </c>
      <c r="I71" s="7" t="s">
        <v>41</v>
      </c>
      <c r="J71" s="7" t="s">
        <v>42</v>
      </c>
      <c r="K71" s="7" t="s">
        <v>43</v>
      </c>
      <c r="L71" s="7" t="s">
        <v>243</v>
      </c>
    </row>
    <row r="72" spans="1:12" x14ac:dyDescent="0.2">
      <c r="A72" s="7" t="s">
        <v>244</v>
      </c>
      <c r="B72" s="7" t="s">
        <v>245</v>
      </c>
      <c r="C72" s="7" t="s">
        <v>246</v>
      </c>
      <c r="D72" s="7" t="str" cm="1">
        <f t="array" aca="1" ref="D72" ca="1">INDEX({"Energy","Materials","Industrials","Consumer Discretionary","Consumer Staples","Health Care","Financials","Information Technology","Telecommunication Services","Utilities","Real Estate"},RANDBETWEEN(1,11))</f>
        <v>Health Care</v>
      </c>
      <c r="E72" s="7" t="str" cm="1">
        <f t="array" aca="1" ref="E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72" s="7" t="s">
        <v>15</v>
      </c>
      <c r="G72" s="7" t="s">
        <v>247</v>
      </c>
      <c r="H72" s="7" t="s">
        <v>248</v>
      </c>
      <c r="I72" s="7" t="s">
        <v>18</v>
      </c>
      <c r="J72" s="7" t="s">
        <v>23</v>
      </c>
      <c r="K72" s="7" t="s">
        <v>249</v>
      </c>
      <c r="L72" s="7" t="s">
        <v>250</v>
      </c>
    </row>
    <row r="73" spans="1:12" x14ac:dyDescent="0.2">
      <c r="A73" s="7" t="s">
        <v>244</v>
      </c>
      <c r="B73" s="7" t="s">
        <v>245</v>
      </c>
      <c r="C73" s="7" t="s">
        <v>246</v>
      </c>
      <c r="D73" s="7" t="str" cm="1">
        <f t="array" aca="1" ref="D73" ca="1">INDEX({"Energy","Materials","Industrials","Consumer Discretionary","Consumer Staples","Health Care","Financials","Information Technology","Telecommunication Services","Utilities","Real Estate"},RANDBETWEEN(1,11))</f>
        <v>Utilities</v>
      </c>
      <c r="E73" s="7" t="str" cm="1">
        <f t="array" aca="1" ref="E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73" s="7" t="s">
        <v>15</v>
      </c>
      <c r="G73" s="7" t="s">
        <v>27</v>
      </c>
      <c r="H73" s="7" t="s">
        <v>251</v>
      </c>
      <c r="I73" s="7" t="s">
        <v>18</v>
      </c>
      <c r="J73" s="7" t="s">
        <v>23</v>
      </c>
      <c r="K73" s="7" t="s">
        <v>252</v>
      </c>
      <c r="L73" s="7" t="s">
        <v>253</v>
      </c>
    </row>
    <row r="74" spans="1:12" x14ac:dyDescent="0.2">
      <c r="A74" s="7" t="s">
        <v>244</v>
      </c>
      <c r="B74" s="7" t="s">
        <v>245</v>
      </c>
      <c r="C74" s="7" t="s">
        <v>246</v>
      </c>
      <c r="D74" s="7" t="str" cm="1">
        <f t="array" aca="1" ref="D74" ca="1">INDEX({"Energy","Materials","Industrials","Consumer Discretionary","Consumer Staples","Health Care","Financials","Information Technology","Telecommunication Services","Utilities","Real Estate"},RANDBETWEEN(1,11))</f>
        <v>Utilities</v>
      </c>
      <c r="E74" s="7" t="str" cm="1">
        <f t="array" aca="1" ref="E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74" s="7" t="s">
        <v>15</v>
      </c>
      <c r="G74" s="7" t="s">
        <v>16</v>
      </c>
      <c r="H74" s="7" t="s">
        <v>254</v>
      </c>
      <c r="I74" s="7" t="s">
        <v>18</v>
      </c>
      <c r="J74" s="7" t="s">
        <v>23</v>
      </c>
      <c r="K74" s="7" t="s">
        <v>24</v>
      </c>
      <c r="L74" s="7" t="s">
        <v>255</v>
      </c>
    </row>
    <row r="75" spans="1:12" x14ac:dyDescent="0.2">
      <c r="A75" s="7" t="s">
        <v>244</v>
      </c>
      <c r="B75" s="7" t="s">
        <v>245</v>
      </c>
      <c r="C75" s="7" t="s">
        <v>246</v>
      </c>
      <c r="D75" s="7" t="str" cm="1">
        <f t="array" aca="1" ref="D75" ca="1">INDEX({"Energy","Materials","Industrials","Consumer Discretionary","Consumer Staples","Health Care","Financials","Information Technology","Telecommunication Services","Utilities","Real Estate"},RANDBETWEEN(1,11))</f>
        <v>Health Care</v>
      </c>
      <c r="E75" s="7" t="str" cm="1">
        <f t="array" aca="1" ref="E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75" s="7" t="s">
        <v>15</v>
      </c>
      <c r="G75" s="7" t="s">
        <v>16</v>
      </c>
      <c r="H75" s="7" t="s">
        <v>256</v>
      </c>
      <c r="I75" s="7" t="s">
        <v>18</v>
      </c>
      <c r="J75" s="7" t="s">
        <v>23</v>
      </c>
      <c r="K75" s="7" t="s">
        <v>257</v>
      </c>
      <c r="L75" s="7" t="s">
        <v>258</v>
      </c>
    </row>
    <row r="76" spans="1:12" x14ac:dyDescent="0.2">
      <c r="A76" s="7" t="s">
        <v>244</v>
      </c>
      <c r="B76" s="7" t="s">
        <v>245</v>
      </c>
      <c r="C76" s="7" t="s">
        <v>246</v>
      </c>
      <c r="D76" s="7" t="str" cm="1">
        <f t="array" aca="1" ref="D7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76" s="7" t="str" cm="1">
        <f t="array" aca="1" ref="E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76" s="7" t="s">
        <v>15</v>
      </c>
      <c r="G76" s="7" t="s">
        <v>142</v>
      </c>
      <c r="H76" s="7" t="s">
        <v>259</v>
      </c>
      <c r="I76" s="7" t="s">
        <v>18</v>
      </c>
      <c r="J76" s="7" t="s">
        <v>221</v>
      </c>
      <c r="K76" s="7" t="s">
        <v>260</v>
      </c>
      <c r="L76" s="7" t="s">
        <v>261</v>
      </c>
    </row>
    <row r="77" spans="1:12" x14ac:dyDescent="0.2">
      <c r="A77" s="7" t="s">
        <v>244</v>
      </c>
      <c r="B77" s="7" t="s">
        <v>245</v>
      </c>
      <c r="C77" s="7" t="s">
        <v>246</v>
      </c>
      <c r="D77" s="7" t="str" cm="1">
        <f t="array" aca="1" ref="D7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77" s="7" t="str" cm="1">
        <f t="array" aca="1" ref="E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77" s="7" t="s">
        <v>72</v>
      </c>
      <c r="G77" s="7" t="s">
        <v>262</v>
      </c>
      <c r="H77" s="7" t="s">
        <v>263</v>
      </c>
      <c r="I77" s="7" t="s">
        <v>18</v>
      </c>
      <c r="J77" s="7" t="s">
        <v>23</v>
      </c>
      <c r="K77" s="7" t="s">
        <v>264</v>
      </c>
      <c r="L77" s="7" t="s">
        <v>265</v>
      </c>
    </row>
    <row r="78" spans="1:12" x14ac:dyDescent="0.2">
      <c r="A78" s="7" t="s">
        <v>244</v>
      </c>
      <c r="B78" s="7" t="s">
        <v>245</v>
      </c>
      <c r="C78" s="7" t="s">
        <v>246</v>
      </c>
      <c r="D78" s="7" t="str" cm="1">
        <f t="array" aca="1" ref="D78" ca="1">INDEX({"Energy","Materials","Industrials","Consumer Discretionary","Consumer Staples","Health Care","Financials","Information Technology","Telecommunication Services","Utilities","Real Estate"},RANDBETWEEN(1,11))</f>
        <v>Health Care</v>
      </c>
      <c r="E78" s="7" t="str" cm="1">
        <f t="array" aca="1" ref="E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78" s="7" t="s">
        <v>15</v>
      </c>
      <c r="G78" s="7" t="s">
        <v>230</v>
      </c>
      <c r="H78" s="7" t="s">
        <v>266</v>
      </c>
      <c r="I78" s="7" t="s">
        <v>18</v>
      </c>
      <c r="J78" s="7" t="s">
        <v>105</v>
      </c>
      <c r="K78" s="7" t="s">
        <v>106</v>
      </c>
      <c r="L78" s="7" t="s">
        <v>267</v>
      </c>
    </row>
    <row r="79" spans="1:12" x14ac:dyDescent="0.2">
      <c r="A79" s="7" t="s">
        <v>244</v>
      </c>
      <c r="B79" s="7" t="s">
        <v>245</v>
      </c>
      <c r="C79" s="7" t="s">
        <v>246</v>
      </c>
      <c r="D79" s="7" t="str" cm="1">
        <f t="array" aca="1" ref="D7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79" s="7" t="str" cm="1">
        <f t="array" aca="1" ref="E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79" s="7" t="s">
        <v>15</v>
      </c>
      <c r="G79" s="7" t="s">
        <v>65</v>
      </c>
      <c r="H79" s="7" t="s">
        <v>268</v>
      </c>
      <c r="I79" s="7" t="s">
        <v>18</v>
      </c>
      <c r="J79" s="7" t="s">
        <v>23</v>
      </c>
      <c r="K79" s="7" t="s">
        <v>26</v>
      </c>
      <c r="L79" s="7" t="s">
        <v>269</v>
      </c>
    </row>
    <row r="80" spans="1:12" x14ac:dyDescent="0.2">
      <c r="A80" s="7" t="s">
        <v>244</v>
      </c>
      <c r="B80" s="7" t="s">
        <v>245</v>
      </c>
      <c r="C80" s="7" t="s">
        <v>246</v>
      </c>
      <c r="D80" s="7" t="str" cm="1">
        <f t="array" aca="1" ref="D8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80" s="7" t="str" cm="1">
        <f t="array" aca="1" ref="E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80" s="7" t="s">
        <v>15</v>
      </c>
      <c r="G80" s="7" t="s">
        <v>270</v>
      </c>
      <c r="H80" s="7" t="s">
        <v>271</v>
      </c>
      <c r="I80" s="7" t="s">
        <v>18</v>
      </c>
      <c r="J80" s="7" t="s">
        <v>19</v>
      </c>
      <c r="K80" s="7" t="s">
        <v>20</v>
      </c>
      <c r="L80" s="7" t="s">
        <v>272</v>
      </c>
    </row>
    <row r="81" spans="1:12" x14ac:dyDescent="0.2">
      <c r="A81" s="7" t="s">
        <v>244</v>
      </c>
      <c r="B81" s="7" t="s">
        <v>245</v>
      </c>
      <c r="C81" s="7" t="s">
        <v>246</v>
      </c>
      <c r="D81" s="7" t="str" cm="1">
        <f t="array" aca="1" ref="D81" ca="1">INDEX({"Energy","Materials","Industrials","Consumer Discretionary","Consumer Staples","Health Care","Financials","Information Technology","Telecommunication Services","Utilities","Real Estate"},RANDBETWEEN(1,11))</f>
        <v>Utilities</v>
      </c>
      <c r="E81" s="7" t="str" cm="1">
        <f t="array" aca="1" ref="E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81" s="7" t="s">
        <v>15</v>
      </c>
      <c r="G81" s="7" t="s">
        <v>27</v>
      </c>
      <c r="H81" s="7" t="s">
        <v>273</v>
      </c>
      <c r="I81" s="7" t="s">
        <v>29</v>
      </c>
      <c r="J81" s="7" t="s">
        <v>29</v>
      </c>
      <c r="K81" s="7" t="s">
        <v>274</v>
      </c>
      <c r="L81" s="7" t="s">
        <v>275</v>
      </c>
    </row>
    <row r="82" spans="1:12" x14ac:dyDescent="0.2">
      <c r="A82" s="7" t="s">
        <v>244</v>
      </c>
      <c r="B82" s="7" t="s">
        <v>245</v>
      </c>
      <c r="C82" s="7" t="s">
        <v>246</v>
      </c>
      <c r="D82" s="7" t="str" cm="1">
        <f t="array" aca="1" ref="D82" ca="1">INDEX({"Energy","Materials","Industrials","Consumer Discretionary","Consumer Staples","Health Care","Financials","Information Technology","Telecommunication Services","Utilities","Real Estate"},RANDBETWEEN(1,11))</f>
        <v>Financials</v>
      </c>
      <c r="E82" s="7" t="str" cm="1">
        <f t="array" aca="1" ref="E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82" s="7" t="s">
        <v>15</v>
      </c>
      <c r="G82" s="7" t="s">
        <v>156</v>
      </c>
      <c r="H82" s="7" t="s">
        <v>276</v>
      </c>
      <c r="I82" s="7" t="s">
        <v>18</v>
      </c>
      <c r="J82" s="7" t="s">
        <v>19</v>
      </c>
      <c r="K82" s="7" t="s">
        <v>34</v>
      </c>
      <c r="L82" s="7" t="s">
        <v>277</v>
      </c>
    </row>
    <row r="83" spans="1:12" x14ac:dyDescent="0.2">
      <c r="A83" s="7" t="s">
        <v>244</v>
      </c>
      <c r="B83" s="7" t="s">
        <v>245</v>
      </c>
      <c r="C83" s="7" t="s">
        <v>246</v>
      </c>
      <c r="D83" s="7" t="str" cm="1">
        <f t="array" aca="1" ref="D83" ca="1">INDEX({"Energy","Materials","Industrials","Consumer Discretionary","Consumer Staples","Health Care","Financials","Information Technology","Telecommunication Services","Utilities","Real Estate"},RANDBETWEEN(1,11))</f>
        <v>Financials</v>
      </c>
      <c r="E83" s="7" t="str" cm="1">
        <f t="array" aca="1" ref="E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83" s="7" t="s">
        <v>38</v>
      </c>
      <c r="G83" s="7" t="s">
        <v>278</v>
      </c>
      <c r="H83" s="7" t="s">
        <v>279</v>
      </c>
      <c r="I83" s="7" t="s">
        <v>29</v>
      </c>
      <c r="J83" s="7" t="s">
        <v>29</v>
      </c>
      <c r="K83" s="7" t="s">
        <v>75</v>
      </c>
      <c r="L83" s="7" t="s">
        <v>280</v>
      </c>
    </row>
    <row r="84" spans="1:12" x14ac:dyDescent="0.2">
      <c r="A84" s="7" t="s">
        <v>281</v>
      </c>
      <c r="B84" s="7" t="s">
        <v>282</v>
      </c>
      <c r="D84" s="7" t="str" cm="1">
        <f t="array" aca="1" ref="D8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84" s="7" t="str" cm="1">
        <f t="array" aca="1" ref="E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84" s="7" t="s">
        <v>38</v>
      </c>
      <c r="G84" s="7" t="s">
        <v>39</v>
      </c>
      <c r="H84" s="7" t="s">
        <v>40</v>
      </c>
      <c r="I84" s="7" t="s">
        <v>41</v>
      </c>
      <c r="J84" s="7" t="s">
        <v>42</v>
      </c>
      <c r="K84" s="7" t="s">
        <v>43</v>
      </c>
      <c r="L84" s="7" t="s">
        <v>283</v>
      </c>
    </row>
    <row r="85" spans="1:12" x14ac:dyDescent="0.2">
      <c r="A85" s="7" t="s">
        <v>281</v>
      </c>
      <c r="B85" s="7" t="s">
        <v>284</v>
      </c>
      <c r="D85" s="7" t="str" cm="1">
        <f t="array" aca="1" ref="D85" ca="1">INDEX({"Energy","Materials","Industrials","Consumer Discretionary","Consumer Staples","Health Care","Financials","Information Technology","Telecommunication Services","Utilities","Real Estate"},RANDBETWEEN(1,11))</f>
        <v>Real Estate</v>
      </c>
      <c r="E85" s="7" t="str" cm="1">
        <f t="array" aca="1" ref="E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85" s="7" t="s">
        <v>38</v>
      </c>
      <c r="G85" s="7" t="s">
        <v>39</v>
      </c>
      <c r="H85" s="7" t="s">
        <v>40</v>
      </c>
      <c r="I85" s="7" t="s">
        <v>41</v>
      </c>
      <c r="J85" s="7" t="s">
        <v>42</v>
      </c>
      <c r="K85" s="7" t="s">
        <v>43</v>
      </c>
      <c r="L85" s="7" t="s">
        <v>285</v>
      </c>
    </row>
    <row r="86" spans="1:12" x14ac:dyDescent="0.2">
      <c r="A86" s="7" t="s">
        <v>281</v>
      </c>
      <c r="B86" s="7" t="s">
        <v>286</v>
      </c>
      <c r="D86" s="7" t="str" cm="1">
        <f t="array" aca="1" ref="D8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86" s="7" t="str" cm="1">
        <f t="array" aca="1" ref="E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86" s="7" t="s">
        <v>38</v>
      </c>
      <c r="G86" s="7" t="s">
        <v>39</v>
      </c>
      <c r="H86" s="7" t="s">
        <v>40</v>
      </c>
      <c r="I86" s="7" t="s">
        <v>41</v>
      </c>
      <c r="J86" s="7" t="s">
        <v>42</v>
      </c>
      <c r="K86" s="7" t="s">
        <v>43</v>
      </c>
      <c r="L86" s="7" t="s">
        <v>287</v>
      </c>
    </row>
    <row r="87" spans="1:12" x14ac:dyDescent="0.2">
      <c r="A87" s="7" t="s">
        <v>288</v>
      </c>
      <c r="B87" s="7" t="s">
        <v>289</v>
      </c>
      <c r="C87" s="7" t="s">
        <v>290</v>
      </c>
      <c r="D87" s="7" t="str" cm="1">
        <f t="array" aca="1" ref="D87" ca="1">INDEX({"Energy","Materials","Industrials","Consumer Discretionary","Consumer Staples","Health Care","Financials","Information Technology","Telecommunication Services","Utilities","Real Estate"},RANDBETWEEN(1,11))</f>
        <v>Health Care</v>
      </c>
      <c r="E87" s="7" t="str" cm="1">
        <f t="array" aca="1" ref="E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87" s="7" t="s">
        <v>15</v>
      </c>
      <c r="G87" s="7" t="s">
        <v>291</v>
      </c>
      <c r="H87" s="7" t="s">
        <v>292</v>
      </c>
      <c r="I87" s="7" t="s">
        <v>18</v>
      </c>
      <c r="J87" s="7" t="s">
        <v>19</v>
      </c>
      <c r="K87" s="7" t="s">
        <v>34</v>
      </c>
      <c r="L87" s="7" t="s">
        <v>293</v>
      </c>
    </row>
    <row r="88" spans="1:12" x14ac:dyDescent="0.2">
      <c r="A88" s="7" t="s">
        <v>288</v>
      </c>
      <c r="B88" s="7" t="s">
        <v>289</v>
      </c>
      <c r="C88" s="7" t="s">
        <v>290</v>
      </c>
      <c r="D88" s="7" t="str" cm="1">
        <f t="array" aca="1" ref="D8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88" s="7" t="str" cm="1">
        <f t="array" aca="1" ref="E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88" s="7" t="s">
        <v>15</v>
      </c>
      <c r="G88" s="7" t="s">
        <v>156</v>
      </c>
      <c r="H88" s="7" t="s">
        <v>294</v>
      </c>
      <c r="I88" s="7" t="s">
        <v>29</v>
      </c>
      <c r="J88" s="7" t="s">
        <v>29</v>
      </c>
      <c r="K88" s="7" t="s">
        <v>295</v>
      </c>
      <c r="L88" s="7" t="s">
        <v>296</v>
      </c>
    </row>
    <row r="89" spans="1:12" x14ac:dyDescent="0.2">
      <c r="A89" s="7" t="s">
        <v>288</v>
      </c>
      <c r="B89" s="7" t="s">
        <v>289</v>
      </c>
      <c r="C89" s="7" t="s">
        <v>290</v>
      </c>
      <c r="D89" s="7" t="str" cm="1">
        <f t="array" aca="1" ref="D89" ca="1">INDEX({"Energy","Materials","Industrials","Consumer Discretionary","Consumer Staples","Health Care","Financials","Information Technology","Telecommunication Services","Utilities","Real Estate"},RANDBETWEEN(1,11))</f>
        <v>Materials</v>
      </c>
      <c r="E89" s="7" t="str" cm="1">
        <f t="array" aca="1" ref="E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89" s="7" t="s">
        <v>15</v>
      </c>
      <c r="G89" s="7" t="s">
        <v>297</v>
      </c>
      <c r="H89" s="7" t="s">
        <v>298</v>
      </c>
      <c r="I89" s="7" t="s">
        <v>41</v>
      </c>
      <c r="J89" s="7" t="s">
        <v>299</v>
      </c>
      <c r="K89" s="7" t="s">
        <v>300</v>
      </c>
      <c r="L89" s="7" t="s">
        <v>301</v>
      </c>
    </row>
    <row r="90" spans="1:12" x14ac:dyDescent="0.2">
      <c r="A90" s="7" t="s">
        <v>288</v>
      </c>
      <c r="B90" s="7" t="s">
        <v>289</v>
      </c>
      <c r="C90" s="7" t="s">
        <v>290</v>
      </c>
      <c r="D90" s="7" t="str" cm="1">
        <f t="array" aca="1" ref="D90" ca="1">INDEX({"Energy","Materials","Industrials","Consumer Discretionary","Consumer Staples","Health Care","Financials","Information Technology","Telecommunication Services","Utilities","Real Estate"},RANDBETWEEN(1,11))</f>
        <v>Materials</v>
      </c>
      <c r="E90" s="7" t="str" cm="1">
        <f t="array" aca="1" ref="E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90" s="7" t="s">
        <v>15</v>
      </c>
      <c r="G90" s="7" t="s">
        <v>156</v>
      </c>
      <c r="H90" s="7" t="s">
        <v>302</v>
      </c>
      <c r="I90" s="7" t="s">
        <v>18</v>
      </c>
      <c r="J90" s="7" t="s">
        <v>19</v>
      </c>
      <c r="K90" s="7" t="s">
        <v>160</v>
      </c>
      <c r="L90" s="7" t="s">
        <v>303</v>
      </c>
    </row>
    <row r="91" spans="1:12" x14ac:dyDescent="0.2">
      <c r="A91" s="7" t="s">
        <v>288</v>
      </c>
      <c r="B91" s="7" t="s">
        <v>289</v>
      </c>
      <c r="C91" s="7" t="s">
        <v>290</v>
      </c>
      <c r="D91" s="7" t="str" cm="1">
        <f t="array" aca="1" ref="D91" ca="1">INDEX({"Energy","Materials","Industrials","Consumer Discretionary","Consumer Staples","Health Care","Financials","Information Technology","Telecommunication Services","Utilities","Real Estate"},RANDBETWEEN(1,11))</f>
        <v>Industrials</v>
      </c>
      <c r="E91" s="7" t="str" cm="1">
        <f t="array" aca="1" ref="E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91" s="7" t="s">
        <v>15</v>
      </c>
      <c r="G91" s="7" t="s">
        <v>27</v>
      </c>
      <c r="H91" s="7" t="s">
        <v>304</v>
      </c>
      <c r="I91" s="7" t="s">
        <v>18</v>
      </c>
      <c r="J91" s="7" t="s">
        <v>221</v>
      </c>
      <c r="K91" s="7" t="s">
        <v>305</v>
      </c>
      <c r="L91" s="7" t="s">
        <v>306</v>
      </c>
    </row>
    <row r="92" spans="1:12" x14ac:dyDescent="0.2">
      <c r="A92" s="7" t="s">
        <v>288</v>
      </c>
      <c r="B92" s="7" t="s">
        <v>289</v>
      </c>
      <c r="C92" s="7" t="s">
        <v>290</v>
      </c>
      <c r="D92" s="7" t="str" cm="1">
        <f t="array" aca="1" ref="D92" ca="1">INDEX({"Energy","Materials","Industrials","Consumer Discretionary","Consumer Staples","Health Care","Financials","Information Technology","Telecommunication Services","Utilities","Real Estate"},RANDBETWEEN(1,11))</f>
        <v>Financials</v>
      </c>
      <c r="E92" s="7" t="str" cm="1">
        <f t="array" aca="1" ref="E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92" s="7" t="s">
        <v>15</v>
      </c>
      <c r="G92" s="7" t="s">
        <v>190</v>
      </c>
      <c r="H92" s="7" t="s">
        <v>307</v>
      </c>
      <c r="I92" s="7" t="s">
        <v>112</v>
      </c>
      <c r="J92" s="7" t="s">
        <v>308</v>
      </c>
      <c r="K92" s="7" t="s">
        <v>309</v>
      </c>
      <c r="L92" s="7" t="s">
        <v>310</v>
      </c>
    </row>
    <row r="93" spans="1:12" x14ac:dyDescent="0.2">
      <c r="A93" s="7" t="s">
        <v>288</v>
      </c>
      <c r="B93" s="7" t="s">
        <v>289</v>
      </c>
      <c r="C93" s="7" t="s">
        <v>290</v>
      </c>
      <c r="D93" s="7" t="str" cm="1">
        <f t="array" aca="1" ref="D9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93" s="7" t="str" cm="1">
        <f t="array" aca="1" ref="E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93" s="7" t="s">
        <v>15</v>
      </c>
      <c r="G93" s="7" t="s">
        <v>59</v>
      </c>
      <c r="H93" s="7" t="s">
        <v>311</v>
      </c>
      <c r="I93" s="7" t="s">
        <v>18</v>
      </c>
      <c r="J93" s="7" t="s">
        <v>23</v>
      </c>
      <c r="K93" s="7" t="s">
        <v>61</v>
      </c>
      <c r="L93" s="7" t="s">
        <v>312</v>
      </c>
    </row>
    <row r="94" spans="1:12" x14ac:dyDescent="0.2">
      <c r="A94" s="7" t="s">
        <v>288</v>
      </c>
      <c r="B94" s="7" t="s">
        <v>289</v>
      </c>
      <c r="C94" s="7" t="s">
        <v>290</v>
      </c>
      <c r="D94" s="7" t="str" cm="1">
        <f t="array" aca="1" ref="D9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94" s="7" t="str" cm="1">
        <f t="array" aca="1" ref="E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94" s="7" t="s">
        <v>38</v>
      </c>
      <c r="G94" s="7" t="s">
        <v>39</v>
      </c>
      <c r="H94" s="7" t="s">
        <v>40</v>
      </c>
      <c r="I94" s="7" t="s">
        <v>41</v>
      </c>
      <c r="J94" s="7" t="s">
        <v>42</v>
      </c>
      <c r="K94" s="7" t="s">
        <v>43</v>
      </c>
      <c r="L94" s="7" t="s">
        <v>313</v>
      </c>
    </row>
    <row r="95" spans="1:12" x14ac:dyDescent="0.2">
      <c r="A95" s="7" t="s">
        <v>288</v>
      </c>
      <c r="B95" s="7" t="s">
        <v>314</v>
      </c>
      <c r="D95" s="7" t="str" cm="1">
        <f t="array" aca="1" ref="D9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95" s="7" t="str" cm="1">
        <f t="array" aca="1" ref="E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95" s="7" t="s">
        <v>38</v>
      </c>
      <c r="G95" s="7" t="s">
        <v>278</v>
      </c>
      <c r="H95" s="7" t="s">
        <v>279</v>
      </c>
      <c r="I95" s="7" t="s">
        <v>29</v>
      </c>
      <c r="J95" s="7" t="s">
        <v>29</v>
      </c>
      <c r="K95" s="7" t="s">
        <v>75</v>
      </c>
      <c r="L95" s="7" t="s">
        <v>315</v>
      </c>
    </row>
    <row r="96" spans="1:12" x14ac:dyDescent="0.2">
      <c r="A96" s="7" t="s">
        <v>288</v>
      </c>
      <c r="B96" s="7" t="s">
        <v>314</v>
      </c>
      <c r="D96" s="7" t="str" cm="1">
        <f t="array" aca="1" ref="D96" ca="1">INDEX({"Energy","Materials","Industrials","Consumer Discretionary","Consumer Staples","Health Care","Financials","Information Technology","Telecommunication Services","Utilities","Real Estate"},RANDBETWEEN(1,11))</f>
        <v>Industrials</v>
      </c>
      <c r="E96" s="7" t="str" cm="1">
        <f t="array" aca="1" ref="E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96" s="7" t="s">
        <v>38</v>
      </c>
      <c r="G96" s="7" t="s">
        <v>39</v>
      </c>
      <c r="H96" s="7" t="s">
        <v>40</v>
      </c>
      <c r="I96" s="7" t="s">
        <v>41</v>
      </c>
      <c r="J96" s="7" t="s">
        <v>42</v>
      </c>
      <c r="K96" s="7" t="s">
        <v>43</v>
      </c>
      <c r="L96" s="7" t="s">
        <v>316</v>
      </c>
    </row>
    <row r="97" spans="1:12" x14ac:dyDescent="0.2">
      <c r="A97" s="7" t="s">
        <v>317</v>
      </c>
      <c r="B97" s="7" t="s">
        <v>318</v>
      </c>
      <c r="D97" s="7" t="str" cm="1">
        <f t="array" aca="1" ref="D97" ca="1">INDEX({"Energy","Materials","Industrials","Consumer Discretionary","Consumer Staples","Health Care","Financials","Information Technology","Telecommunication Services","Utilities","Real Estate"},RANDBETWEEN(1,11))</f>
        <v>Energy</v>
      </c>
      <c r="E97" s="7" t="str" cm="1">
        <f t="array" aca="1" ref="E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97" s="7" t="s">
        <v>15</v>
      </c>
      <c r="G97" s="7" t="s">
        <v>98</v>
      </c>
      <c r="H97" s="7" t="s">
        <v>319</v>
      </c>
      <c r="I97" s="7" t="s">
        <v>29</v>
      </c>
      <c r="J97" s="7" t="s">
        <v>29</v>
      </c>
      <c r="K97" s="7" t="s">
        <v>320</v>
      </c>
      <c r="L97" s="7" t="s">
        <v>321</v>
      </c>
    </row>
    <row r="98" spans="1:12" x14ac:dyDescent="0.2">
      <c r="A98" s="7" t="s">
        <v>317</v>
      </c>
      <c r="B98" s="7" t="s">
        <v>318</v>
      </c>
      <c r="D98" s="7" t="str" cm="1">
        <f t="array" aca="1" ref="D98" ca="1">INDEX({"Energy","Materials","Industrials","Consumer Discretionary","Consumer Staples","Health Care","Financials","Information Technology","Telecommunication Services","Utilities","Real Estate"},RANDBETWEEN(1,11))</f>
        <v>Energy</v>
      </c>
      <c r="E98" s="7" t="str" cm="1">
        <f t="array" aca="1" ref="E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98" s="7" t="s">
        <v>15</v>
      </c>
      <c r="G98" s="7" t="s">
        <v>98</v>
      </c>
      <c r="H98" s="7" t="s">
        <v>322</v>
      </c>
      <c r="I98" s="7" t="s">
        <v>18</v>
      </c>
      <c r="J98" s="7" t="s">
        <v>23</v>
      </c>
      <c r="K98" s="7" t="s">
        <v>323</v>
      </c>
      <c r="L98" s="7" t="s">
        <v>324</v>
      </c>
    </row>
    <row r="99" spans="1:12" x14ac:dyDescent="0.2">
      <c r="A99" s="7" t="s">
        <v>317</v>
      </c>
      <c r="B99" s="7" t="s">
        <v>318</v>
      </c>
      <c r="D99" s="7" t="str" cm="1">
        <f t="array" aca="1" ref="D99" ca="1">INDEX({"Energy","Materials","Industrials","Consumer Discretionary","Consumer Staples","Health Care","Financials","Information Technology","Telecommunication Services","Utilities","Real Estate"},RANDBETWEEN(1,11))</f>
        <v>Materials</v>
      </c>
      <c r="E99" s="7" t="str" cm="1">
        <f t="array" aca="1" ref="E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99" s="7" t="s">
        <v>38</v>
      </c>
      <c r="G99" s="7" t="s">
        <v>325</v>
      </c>
      <c r="H99" s="7" t="s">
        <v>326</v>
      </c>
      <c r="I99" s="7" t="s">
        <v>18</v>
      </c>
      <c r="J99" s="7" t="s">
        <v>19</v>
      </c>
      <c r="K99" s="7" t="s">
        <v>20</v>
      </c>
      <c r="L99" s="7" t="s">
        <v>327</v>
      </c>
    </row>
    <row r="100" spans="1:12" x14ac:dyDescent="0.2">
      <c r="A100" s="7" t="s">
        <v>317</v>
      </c>
      <c r="B100" s="7" t="s">
        <v>318</v>
      </c>
      <c r="D100" s="7" t="str" cm="1">
        <f t="array" aca="1" ref="D100" ca="1">INDEX({"Energy","Materials","Industrials","Consumer Discretionary","Consumer Staples","Health Care","Financials","Information Technology","Telecommunication Services","Utilities","Real Estate"},RANDBETWEEN(1,11))</f>
        <v>Utilities</v>
      </c>
      <c r="E100" s="7" t="str" cm="1">
        <f t="array" aca="1" ref="E1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00" s="7" t="s">
        <v>15</v>
      </c>
      <c r="G100" s="7" t="s">
        <v>247</v>
      </c>
      <c r="H100" s="7" t="s">
        <v>328</v>
      </c>
      <c r="I100" s="7" t="s">
        <v>29</v>
      </c>
      <c r="J100" s="7" t="s">
        <v>29</v>
      </c>
      <c r="K100" s="7" t="s">
        <v>329</v>
      </c>
      <c r="L100" s="7" t="s">
        <v>330</v>
      </c>
    </row>
    <row r="101" spans="1:12" x14ac:dyDescent="0.2">
      <c r="A101" s="7" t="s">
        <v>317</v>
      </c>
      <c r="B101" s="7" t="s">
        <v>318</v>
      </c>
      <c r="D101" s="7" t="str" cm="1">
        <f t="array" aca="1" ref="D101" ca="1">INDEX({"Energy","Materials","Industrials","Consumer Discretionary","Consumer Staples","Health Care","Financials","Information Technology","Telecommunication Services","Utilities","Real Estate"},RANDBETWEEN(1,11))</f>
        <v>Utilities</v>
      </c>
      <c r="E101" s="7" t="str" cm="1">
        <f t="array" aca="1" ref="E1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01" s="7" t="s">
        <v>38</v>
      </c>
      <c r="G101" s="7" t="s">
        <v>39</v>
      </c>
      <c r="H101" s="7" t="s">
        <v>40</v>
      </c>
      <c r="I101" s="7" t="s">
        <v>41</v>
      </c>
      <c r="J101" s="7" t="s">
        <v>42</v>
      </c>
      <c r="K101" s="7" t="s">
        <v>43</v>
      </c>
      <c r="L101" s="7" t="s">
        <v>331</v>
      </c>
    </row>
    <row r="102" spans="1:12" x14ac:dyDescent="0.2">
      <c r="A102" s="7" t="s">
        <v>317</v>
      </c>
      <c r="B102" s="7" t="s">
        <v>332</v>
      </c>
      <c r="C102" s="7" t="s">
        <v>333</v>
      </c>
      <c r="D102" s="7" t="str" cm="1">
        <f t="array" aca="1" ref="D102" ca="1">INDEX({"Energy","Materials","Industrials","Consumer Discretionary","Consumer Staples","Health Care","Financials","Information Technology","Telecommunication Services","Utilities","Real Estate"},RANDBETWEEN(1,11))</f>
        <v>Utilities</v>
      </c>
      <c r="E102" s="7" t="str" cm="1">
        <f t="array" aca="1" ref="E1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02" s="7" t="s">
        <v>31</v>
      </c>
      <c r="G102" s="7" t="s">
        <v>334</v>
      </c>
      <c r="H102" s="7" t="s">
        <v>335</v>
      </c>
      <c r="I102" s="7" t="s">
        <v>29</v>
      </c>
      <c r="J102" s="7" t="s">
        <v>29</v>
      </c>
      <c r="K102" s="7" t="s">
        <v>336</v>
      </c>
      <c r="L102" s="7" t="s">
        <v>337</v>
      </c>
    </row>
    <row r="103" spans="1:12" x14ac:dyDescent="0.2">
      <c r="A103" s="7" t="s">
        <v>317</v>
      </c>
      <c r="B103" s="7" t="s">
        <v>332</v>
      </c>
      <c r="C103" s="7" t="s">
        <v>333</v>
      </c>
      <c r="D103" s="7" t="str" cm="1">
        <f t="array" aca="1" ref="D103" ca="1">INDEX({"Energy","Materials","Industrials","Consumer Discretionary","Consumer Staples","Health Care","Financials","Information Technology","Telecommunication Services","Utilities","Real Estate"},RANDBETWEEN(1,11))</f>
        <v>Financials</v>
      </c>
      <c r="E103" s="7" t="str" cm="1">
        <f t="array" aca="1" ref="E1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03" s="7" t="s">
        <v>38</v>
      </c>
      <c r="G103" s="7" t="s">
        <v>39</v>
      </c>
      <c r="H103" s="7" t="s">
        <v>40</v>
      </c>
      <c r="I103" s="7" t="s">
        <v>41</v>
      </c>
      <c r="J103" s="7" t="s">
        <v>42</v>
      </c>
      <c r="K103" s="7" t="s">
        <v>43</v>
      </c>
      <c r="L103" s="7" t="s">
        <v>338</v>
      </c>
    </row>
    <row r="104" spans="1:12" x14ac:dyDescent="0.2">
      <c r="A104" s="7" t="s">
        <v>317</v>
      </c>
      <c r="B104" s="7" t="s">
        <v>339</v>
      </c>
      <c r="D104" s="7" t="str" cm="1">
        <f t="array" aca="1" ref="D104" ca="1">INDEX({"Energy","Materials","Industrials","Consumer Discretionary","Consumer Staples","Health Care","Financials","Information Technology","Telecommunication Services","Utilities","Real Estate"},RANDBETWEEN(1,11))</f>
        <v>Financials</v>
      </c>
      <c r="E104" s="7" t="str" cm="1">
        <f t="array" aca="1" ref="E1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04" s="7" t="s">
        <v>15</v>
      </c>
      <c r="G104" s="7" t="s">
        <v>16</v>
      </c>
      <c r="H104" s="7" t="s">
        <v>340</v>
      </c>
      <c r="I104" s="7" t="s">
        <v>41</v>
      </c>
      <c r="J104" s="7" t="s">
        <v>341</v>
      </c>
      <c r="K104" s="7" t="s">
        <v>342</v>
      </c>
      <c r="L104" s="7" t="s">
        <v>343</v>
      </c>
    </row>
    <row r="105" spans="1:12" x14ac:dyDescent="0.2">
      <c r="A105" s="7" t="s">
        <v>317</v>
      </c>
      <c r="B105" s="7" t="s">
        <v>339</v>
      </c>
      <c r="D105" s="7" t="str" cm="1">
        <f t="array" aca="1" ref="D105" ca="1">INDEX({"Energy","Materials","Industrials","Consumer Discretionary","Consumer Staples","Health Care","Financials","Information Technology","Telecommunication Services","Utilities","Real Estate"},RANDBETWEEN(1,11))</f>
        <v>Health Care</v>
      </c>
      <c r="E105" s="7" t="str" cm="1">
        <f t="array" aca="1" ref="E1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05" s="7" t="s">
        <v>38</v>
      </c>
      <c r="G105" s="7" t="s">
        <v>207</v>
      </c>
      <c r="H105" s="7" t="s">
        <v>208</v>
      </c>
      <c r="I105" s="7" t="s">
        <v>41</v>
      </c>
      <c r="J105" s="7" t="s">
        <v>341</v>
      </c>
      <c r="K105" s="7" t="s">
        <v>342</v>
      </c>
      <c r="L105" s="7" t="s">
        <v>344</v>
      </c>
    </row>
    <row r="106" spans="1:12" x14ac:dyDescent="0.2">
      <c r="A106" s="7" t="s">
        <v>317</v>
      </c>
      <c r="B106" s="7" t="s">
        <v>345</v>
      </c>
      <c r="C106" s="7" t="s">
        <v>346</v>
      </c>
      <c r="D106" s="7" t="str" cm="1">
        <f t="array" aca="1" ref="D106" ca="1">INDEX({"Energy","Materials","Industrials","Consumer Discretionary","Consumer Staples","Health Care","Financials","Information Technology","Telecommunication Services","Utilities","Real Estate"},RANDBETWEEN(1,11))</f>
        <v>Utilities</v>
      </c>
      <c r="E106" s="7" t="str" cm="1">
        <f t="array" aca="1" ref="E1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06" s="7" t="s">
        <v>15</v>
      </c>
      <c r="G106" s="7" t="s">
        <v>27</v>
      </c>
      <c r="H106" s="7" t="s">
        <v>347</v>
      </c>
      <c r="I106" s="7" t="s">
        <v>18</v>
      </c>
      <c r="J106" s="7" t="s">
        <v>23</v>
      </c>
      <c r="K106" s="7" t="s">
        <v>264</v>
      </c>
      <c r="L106" s="7" t="s">
        <v>348</v>
      </c>
    </row>
    <row r="107" spans="1:12" x14ac:dyDescent="0.2">
      <c r="A107" s="7" t="s">
        <v>317</v>
      </c>
      <c r="B107" s="7" t="s">
        <v>345</v>
      </c>
      <c r="C107" s="7" t="s">
        <v>346</v>
      </c>
      <c r="D107" s="7" t="str" cm="1">
        <f t="array" aca="1" ref="D107" ca="1">INDEX({"Energy","Materials","Industrials","Consumer Discretionary","Consumer Staples","Health Care","Financials","Information Technology","Telecommunication Services","Utilities","Real Estate"},RANDBETWEEN(1,11))</f>
        <v>Real Estate</v>
      </c>
      <c r="E107" s="7" t="str" cm="1">
        <f t="array" aca="1" ref="E1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07" s="7" t="s">
        <v>38</v>
      </c>
      <c r="G107" s="7" t="s">
        <v>39</v>
      </c>
      <c r="H107" s="7" t="s">
        <v>40</v>
      </c>
      <c r="I107" s="7" t="s">
        <v>41</v>
      </c>
      <c r="J107" s="7" t="s">
        <v>42</v>
      </c>
      <c r="K107" s="7" t="s">
        <v>43</v>
      </c>
      <c r="L107" s="7" t="s">
        <v>349</v>
      </c>
    </row>
    <row r="108" spans="1:12" x14ac:dyDescent="0.2">
      <c r="A108" s="7" t="s">
        <v>350</v>
      </c>
      <c r="B108" s="7" t="s">
        <v>351</v>
      </c>
      <c r="D108" s="7" t="str" cm="1">
        <f t="array" aca="1" ref="D108" ca="1">INDEX({"Energy","Materials","Industrials","Consumer Discretionary","Consumer Staples","Health Care","Financials","Information Technology","Telecommunication Services","Utilities","Real Estate"},RANDBETWEEN(1,11))</f>
        <v>Materials</v>
      </c>
      <c r="E108" s="7" t="str" cm="1">
        <f t="array" aca="1" ref="E1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08" s="7" t="s">
        <v>15</v>
      </c>
      <c r="G108" s="7" t="s">
        <v>352</v>
      </c>
      <c r="H108" s="7" t="s">
        <v>353</v>
      </c>
      <c r="I108" s="7" t="s">
        <v>18</v>
      </c>
      <c r="J108" s="7" t="s">
        <v>221</v>
      </c>
      <c r="K108" s="7" t="s">
        <v>260</v>
      </c>
      <c r="L108" s="7" t="s">
        <v>354</v>
      </c>
    </row>
    <row r="109" spans="1:12" x14ac:dyDescent="0.2">
      <c r="A109" s="7" t="s">
        <v>350</v>
      </c>
      <c r="B109" s="7" t="s">
        <v>351</v>
      </c>
      <c r="D109" s="7" t="str" cm="1">
        <f t="array" aca="1" ref="D109" ca="1">INDEX({"Energy","Materials","Industrials","Consumer Discretionary","Consumer Staples","Health Care","Financials","Information Technology","Telecommunication Services","Utilities","Real Estate"},RANDBETWEEN(1,11))</f>
        <v>Health Care</v>
      </c>
      <c r="E109" s="7" t="str" cm="1">
        <f t="array" aca="1" ref="E1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09" s="7" t="s">
        <v>38</v>
      </c>
      <c r="G109" s="7" t="s">
        <v>39</v>
      </c>
      <c r="H109" s="7" t="s">
        <v>40</v>
      </c>
      <c r="I109" s="7" t="s">
        <v>41</v>
      </c>
      <c r="J109" s="7" t="s">
        <v>42</v>
      </c>
      <c r="K109" s="7" t="s">
        <v>43</v>
      </c>
      <c r="L109" s="7" t="s">
        <v>355</v>
      </c>
    </row>
    <row r="110" spans="1:12" x14ac:dyDescent="0.2">
      <c r="A110" s="7" t="s">
        <v>356</v>
      </c>
      <c r="B110" s="7" t="s">
        <v>357</v>
      </c>
      <c r="C110" s="7" t="s">
        <v>358</v>
      </c>
      <c r="D110" s="7" t="str" cm="1">
        <f t="array" aca="1" ref="D110" ca="1">INDEX({"Energy","Materials","Industrials","Consumer Discretionary","Consumer Staples","Health Care","Financials","Information Technology","Telecommunication Services","Utilities","Real Estate"},RANDBETWEEN(1,11))</f>
        <v>Materials</v>
      </c>
      <c r="E110" s="7" t="str" cm="1">
        <f t="array" aca="1" ref="E1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10" s="7" t="s">
        <v>38</v>
      </c>
      <c r="G110" s="7" t="s">
        <v>39</v>
      </c>
      <c r="H110" s="7" t="s">
        <v>40</v>
      </c>
      <c r="I110" s="7" t="s">
        <v>41</v>
      </c>
      <c r="J110" s="7" t="s">
        <v>42</v>
      </c>
      <c r="K110" s="7" t="s">
        <v>43</v>
      </c>
      <c r="L110" s="7" t="s">
        <v>359</v>
      </c>
    </row>
    <row r="111" spans="1:12" x14ac:dyDescent="0.2">
      <c r="A111" s="7" t="s">
        <v>356</v>
      </c>
      <c r="B111" s="7" t="s">
        <v>360</v>
      </c>
      <c r="D111" s="7" t="str" cm="1">
        <f t="array" aca="1" ref="D111" ca="1">INDEX({"Energy","Materials","Industrials","Consumer Discretionary","Consumer Staples","Health Care","Financials","Information Technology","Telecommunication Services","Utilities","Real Estate"},RANDBETWEEN(1,11))</f>
        <v>Materials</v>
      </c>
      <c r="E111" s="7" t="str" cm="1">
        <f t="array" aca="1" ref="E1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11" s="7" t="s">
        <v>38</v>
      </c>
      <c r="G111" s="7" t="s">
        <v>39</v>
      </c>
      <c r="H111" s="7" t="s">
        <v>40</v>
      </c>
      <c r="I111" s="7" t="s">
        <v>41</v>
      </c>
      <c r="J111" s="7" t="s">
        <v>42</v>
      </c>
      <c r="K111" s="7" t="s">
        <v>43</v>
      </c>
      <c r="L111" s="7" t="s">
        <v>361</v>
      </c>
    </row>
    <row r="112" spans="1:12" x14ac:dyDescent="0.2">
      <c r="A112" s="7" t="s">
        <v>362</v>
      </c>
      <c r="B112" s="7" t="s">
        <v>363</v>
      </c>
      <c r="D112" s="7" t="str" cm="1">
        <f t="array" aca="1" ref="D112" ca="1">INDEX({"Energy","Materials","Industrials","Consumer Discretionary","Consumer Staples","Health Care","Financials","Information Technology","Telecommunication Services","Utilities","Real Estate"},RANDBETWEEN(1,11))</f>
        <v>Industrials</v>
      </c>
      <c r="E112" s="7" t="str" cm="1">
        <f t="array" aca="1" ref="E1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12" s="7" t="s">
        <v>15</v>
      </c>
      <c r="G112" s="7" t="s">
        <v>128</v>
      </c>
      <c r="H112" s="7" t="s">
        <v>364</v>
      </c>
      <c r="I112" s="7" t="s">
        <v>112</v>
      </c>
      <c r="J112" s="7" t="s">
        <v>113</v>
      </c>
      <c r="K112" s="7" t="s">
        <v>365</v>
      </c>
      <c r="L112" s="7" t="s">
        <v>366</v>
      </c>
    </row>
    <row r="113" spans="1:12" x14ac:dyDescent="0.2">
      <c r="A113" s="7" t="s">
        <v>362</v>
      </c>
      <c r="B113" s="7" t="s">
        <v>363</v>
      </c>
      <c r="D113" s="7" t="str" cm="1">
        <f t="array" aca="1" ref="D11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13" s="7" t="str" cm="1">
        <f t="array" aca="1" ref="E1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13" s="7" t="s">
        <v>15</v>
      </c>
      <c r="G113" s="7" t="s">
        <v>94</v>
      </c>
      <c r="H113" s="7" t="s">
        <v>367</v>
      </c>
      <c r="I113" s="7" t="s">
        <v>18</v>
      </c>
      <c r="J113" s="7" t="s">
        <v>105</v>
      </c>
      <c r="K113" s="7" t="s">
        <v>106</v>
      </c>
      <c r="L113" s="7" t="s">
        <v>368</v>
      </c>
    </row>
    <row r="114" spans="1:12" x14ac:dyDescent="0.2">
      <c r="A114" s="7" t="s">
        <v>362</v>
      </c>
      <c r="B114" s="7" t="s">
        <v>363</v>
      </c>
      <c r="D114" s="7" t="str" cm="1">
        <f t="array" aca="1" ref="D114" ca="1">INDEX({"Energy","Materials","Industrials","Consumer Discretionary","Consumer Staples","Health Care","Financials","Information Technology","Telecommunication Services","Utilities","Real Estate"},RANDBETWEEN(1,11))</f>
        <v>Industrials</v>
      </c>
      <c r="E114" s="7" t="str" cm="1">
        <f t="array" aca="1" ref="E1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14" s="7" t="s">
        <v>15</v>
      </c>
      <c r="G114" s="7" t="s">
        <v>87</v>
      </c>
      <c r="H114" s="7" t="s">
        <v>369</v>
      </c>
      <c r="I114" s="7" t="s">
        <v>41</v>
      </c>
      <c r="J114" s="7" t="s">
        <v>299</v>
      </c>
      <c r="K114" s="7" t="s">
        <v>370</v>
      </c>
      <c r="L114" s="7" t="s">
        <v>371</v>
      </c>
    </row>
    <row r="115" spans="1:12" x14ac:dyDescent="0.2">
      <c r="A115" s="7" t="s">
        <v>362</v>
      </c>
      <c r="B115" s="7" t="s">
        <v>363</v>
      </c>
      <c r="D115" s="7" t="str" cm="1">
        <f t="array" aca="1" ref="D11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15" s="7" t="str" cm="1">
        <f t="array" aca="1" ref="E1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15" s="7" t="s">
        <v>15</v>
      </c>
      <c r="G115" s="7" t="s">
        <v>65</v>
      </c>
      <c r="H115" s="7" t="s">
        <v>372</v>
      </c>
      <c r="I115" s="7" t="s">
        <v>18</v>
      </c>
      <c r="J115" s="7" t="s">
        <v>19</v>
      </c>
      <c r="K115" s="7" t="s">
        <v>20</v>
      </c>
      <c r="L115" s="7" t="s">
        <v>110</v>
      </c>
    </row>
    <row r="116" spans="1:12" x14ac:dyDescent="0.2">
      <c r="A116" s="7" t="s">
        <v>362</v>
      </c>
      <c r="B116" s="7" t="s">
        <v>363</v>
      </c>
      <c r="D116" s="7" t="str" cm="1">
        <f t="array" aca="1" ref="D11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16" s="7" t="str" cm="1">
        <f t="array" aca="1" ref="E1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16" s="7" t="s">
        <v>38</v>
      </c>
      <c r="G116" s="7" t="s">
        <v>39</v>
      </c>
      <c r="H116" s="7" t="s">
        <v>40</v>
      </c>
      <c r="I116" s="7" t="s">
        <v>41</v>
      </c>
      <c r="J116" s="7" t="s">
        <v>42</v>
      </c>
      <c r="K116" s="7" t="s">
        <v>43</v>
      </c>
      <c r="L116" s="7" t="s">
        <v>373</v>
      </c>
    </row>
    <row r="117" spans="1:12" x14ac:dyDescent="0.2">
      <c r="A117" s="7" t="s">
        <v>362</v>
      </c>
      <c r="B117" s="7" t="s">
        <v>374</v>
      </c>
      <c r="D117" s="7" t="str" cm="1">
        <f t="array" aca="1" ref="D117" ca="1">INDEX({"Energy","Materials","Industrials","Consumer Discretionary","Consumer Staples","Health Care","Financials","Information Technology","Telecommunication Services","Utilities","Real Estate"},RANDBETWEEN(1,11))</f>
        <v>Financials</v>
      </c>
      <c r="E117" s="7" t="str" cm="1">
        <f t="array" aca="1" ref="E1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17" s="7" t="s">
        <v>15</v>
      </c>
      <c r="G117" s="7" t="s">
        <v>375</v>
      </c>
      <c r="H117" s="7" t="s">
        <v>376</v>
      </c>
      <c r="I117" s="7" t="s">
        <v>18</v>
      </c>
      <c r="J117" s="7" t="s">
        <v>221</v>
      </c>
      <c r="K117" s="7" t="s">
        <v>305</v>
      </c>
      <c r="L117" s="7" t="s">
        <v>377</v>
      </c>
    </row>
    <row r="118" spans="1:12" x14ac:dyDescent="0.2">
      <c r="A118" s="7" t="s">
        <v>362</v>
      </c>
      <c r="B118" s="7" t="s">
        <v>374</v>
      </c>
      <c r="D118" s="7" t="str" cm="1">
        <f t="array" aca="1" ref="D11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18" s="7" t="str" cm="1">
        <f t="array" aca="1" ref="E1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18" s="7" t="s">
        <v>15</v>
      </c>
      <c r="G118" s="7" t="s">
        <v>27</v>
      </c>
      <c r="H118" s="7" t="s">
        <v>378</v>
      </c>
      <c r="I118" s="7" t="s">
        <v>18</v>
      </c>
      <c r="J118" s="7" t="s">
        <v>105</v>
      </c>
      <c r="K118" s="7" t="s">
        <v>379</v>
      </c>
      <c r="L118" s="7" t="s">
        <v>380</v>
      </c>
    </row>
    <row r="119" spans="1:12" x14ac:dyDescent="0.2">
      <c r="A119" s="7" t="s">
        <v>362</v>
      </c>
      <c r="B119" s="7" t="s">
        <v>374</v>
      </c>
      <c r="D119" s="7" t="str" cm="1">
        <f t="array" aca="1" ref="D11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19" s="7" t="str" cm="1">
        <f t="array" aca="1" ref="E1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19" s="7" t="s">
        <v>15</v>
      </c>
      <c r="G119" s="7" t="s">
        <v>94</v>
      </c>
      <c r="H119" s="7" t="s">
        <v>381</v>
      </c>
      <c r="I119" s="7" t="s">
        <v>18</v>
      </c>
      <c r="J119" s="7" t="s">
        <v>23</v>
      </c>
      <c r="K119" s="7" t="s">
        <v>26</v>
      </c>
      <c r="L119" s="7" t="s">
        <v>382</v>
      </c>
    </row>
    <row r="120" spans="1:12" x14ac:dyDescent="0.2">
      <c r="A120" s="7" t="s">
        <v>362</v>
      </c>
      <c r="B120" s="7" t="s">
        <v>374</v>
      </c>
      <c r="D120" s="7" t="str" cm="1">
        <f t="array" aca="1" ref="D120" ca="1">INDEX({"Energy","Materials","Industrials","Consumer Discretionary","Consumer Staples","Health Care","Financials","Information Technology","Telecommunication Services","Utilities","Real Estate"},RANDBETWEEN(1,11))</f>
        <v>Health Care</v>
      </c>
      <c r="E120" s="7" t="str" cm="1">
        <f t="array" aca="1" ref="E1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20" s="7" t="s">
        <v>15</v>
      </c>
      <c r="G120" s="7" t="s">
        <v>65</v>
      </c>
      <c r="H120" s="7" t="s">
        <v>383</v>
      </c>
      <c r="I120" s="7" t="s">
        <v>18</v>
      </c>
      <c r="J120" s="7" t="s">
        <v>19</v>
      </c>
      <c r="K120" s="7" t="s">
        <v>34</v>
      </c>
      <c r="L120" s="7" t="s">
        <v>384</v>
      </c>
    </row>
    <row r="121" spans="1:12" x14ac:dyDescent="0.2">
      <c r="A121" s="7" t="s">
        <v>362</v>
      </c>
      <c r="B121" s="7" t="s">
        <v>374</v>
      </c>
      <c r="D121" s="7" t="str" cm="1">
        <f t="array" aca="1" ref="D121" ca="1">INDEX({"Energy","Materials","Industrials","Consumer Discretionary","Consumer Staples","Health Care","Financials","Information Technology","Telecommunication Services","Utilities","Real Estate"},RANDBETWEEN(1,11))</f>
        <v>Energy</v>
      </c>
      <c r="E121" s="7" t="str" cm="1">
        <f t="array" aca="1" ref="E1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21" s="7" t="s">
        <v>38</v>
      </c>
      <c r="G121" s="7" t="s">
        <v>39</v>
      </c>
      <c r="H121" s="7" t="s">
        <v>40</v>
      </c>
      <c r="I121" s="7" t="s">
        <v>41</v>
      </c>
      <c r="J121" s="7" t="s">
        <v>42</v>
      </c>
      <c r="K121" s="7" t="s">
        <v>43</v>
      </c>
      <c r="L121" s="7" t="s">
        <v>385</v>
      </c>
    </row>
    <row r="122" spans="1:12" x14ac:dyDescent="0.2">
      <c r="A122" s="7" t="s">
        <v>362</v>
      </c>
      <c r="B122" s="7" t="s">
        <v>386</v>
      </c>
      <c r="C122" s="7" t="s">
        <v>387</v>
      </c>
      <c r="D122" s="7" t="str" cm="1">
        <f t="array" aca="1" ref="D12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22" s="7" t="str" cm="1">
        <f t="array" aca="1" ref="E1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22" s="7" t="s">
        <v>38</v>
      </c>
      <c r="G122" s="7" t="s">
        <v>388</v>
      </c>
      <c r="H122" s="7" t="s">
        <v>389</v>
      </c>
      <c r="I122" s="7" t="s">
        <v>29</v>
      </c>
      <c r="J122" s="7" t="s">
        <v>29</v>
      </c>
      <c r="K122" s="7" t="s">
        <v>75</v>
      </c>
      <c r="L122" s="7" t="s">
        <v>390</v>
      </c>
    </row>
    <row r="123" spans="1:12" x14ac:dyDescent="0.2">
      <c r="A123" s="7" t="s">
        <v>362</v>
      </c>
      <c r="B123" s="7" t="s">
        <v>386</v>
      </c>
      <c r="C123" s="7" t="s">
        <v>387</v>
      </c>
      <c r="D123" s="7" t="str" cm="1">
        <f t="array" aca="1" ref="D123" ca="1">INDEX({"Energy","Materials","Industrials","Consumer Discretionary","Consumer Staples","Health Care","Financials","Information Technology","Telecommunication Services","Utilities","Real Estate"},RANDBETWEEN(1,11))</f>
        <v>Utilities</v>
      </c>
      <c r="E123" s="7" t="str" cm="1">
        <f t="array" aca="1" ref="E1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23" s="7" t="s">
        <v>38</v>
      </c>
      <c r="G123" s="7" t="s">
        <v>39</v>
      </c>
      <c r="H123" s="7" t="s">
        <v>40</v>
      </c>
      <c r="I123" s="7" t="s">
        <v>41</v>
      </c>
      <c r="J123" s="7" t="s">
        <v>42</v>
      </c>
      <c r="K123" s="7" t="s">
        <v>43</v>
      </c>
      <c r="L123" s="7" t="s">
        <v>391</v>
      </c>
    </row>
    <row r="124" spans="1:12" x14ac:dyDescent="0.2">
      <c r="A124" s="7" t="s">
        <v>362</v>
      </c>
      <c r="B124" s="7" t="s">
        <v>392</v>
      </c>
      <c r="C124" s="7" t="s">
        <v>393</v>
      </c>
      <c r="D124" s="7" t="str" cm="1">
        <f t="array" aca="1" ref="D12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24" s="7" t="str" cm="1">
        <f t="array" aca="1" ref="E1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24" s="7" t="s">
        <v>15</v>
      </c>
      <c r="G124" s="7" t="s">
        <v>65</v>
      </c>
      <c r="H124" s="7" t="s">
        <v>394</v>
      </c>
      <c r="I124" s="7" t="s">
        <v>18</v>
      </c>
      <c r="J124" s="7" t="s">
        <v>105</v>
      </c>
      <c r="K124" s="7" t="s">
        <v>395</v>
      </c>
      <c r="L124" s="7" t="s">
        <v>396</v>
      </c>
    </row>
    <row r="125" spans="1:12" x14ac:dyDescent="0.2">
      <c r="A125" s="7" t="s">
        <v>362</v>
      </c>
      <c r="B125" s="7" t="s">
        <v>392</v>
      </c>
      <c r="C125" s="7" t="s">
        <v>393</v>
      </c>
      <c r="D125" s="7" t="str" cm="1">
        <f t="array" aca="1" ref="D125" ca="1">INDEX({"Energy","Materials","Industrials","Consumer Discretionary","Consumer Staples","Health Care","Financials","Information Technology","Telecommunication Services","Utilities","Real Estate"},RANDBETWEEN(1,11))</f>
        <v>Financials</v>
      </c>
      <c r="E125" s="7" t="str" cm="1">
        <f t="array" aca="1" ref="E1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25" s="7" t="s">
        <v>15</v>
      </c>
      <c r="G125" s="7" t="s">
        <v>181</v>
      </c>
      <c r="H125" s="7" t="s">
        <v>397</v>
      </c>
      <c r="I125" s="7" t="s">
        <v>18</v>
      </c>
      <c r="J125" s="7" t="s">
        <v>23</v>
      </c>
      <c r="K125" s="7" t="s">
        <v>26</v>
      </c>
      <c r="L125" s="7" t="s">
        <v>398</v>
      </c>
    </row>
    <row r="126" spans="1:12" x14ac:dyDescent="0.2">
      <c r="A126" s="7" t="s">
        <v>362</v>
      </c>
      <c r="B126" s="7" t="s">
        <v>392</v>
      </c>
      <c r="C126" s="7" t="s">
        <v>393</v>
      </c>
      <c r="D126" s="7" t="str" cm="1">
        <f t="array" aca="1" ref="D12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26" s="7" t="str" cm="1">
        <f t="array" aca="1" ref="E1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26" s="7" t="s">
        <v>15</v>
      </c>
      <c r="G126" s="7" t="s">
        <v>247</v>
      </c>
      <c r="H126" s="7" t="s">
        <v>399</v>
      </c>
      <c r="I126" s="7" t="s">
        <v>18</v>
      </c>
      <c r="J126" s="7" t="s">
        <v>19</v>
      </c>
      <c r="K126" s="7" t="s">
        <v>20</v>
      </c>
      <c r="L126" s="7" t="s">
        <v>400</v>
      </c>
    </row>
    <row r="127" spans="1:12" x14ac:dyDescent="0.2">
      <c r="A127" s="7" t="s">
        <v>362</v>
      </c>
      <c r="B127" s="7" t="s">
        <v>392</v>
      </c>
      <c r="C127" s="7" t="s">
        <v>393</v>
      </c>
      <c r="D127" s="7" t="str" cm="1">
        <f t="array" aca="1" ref="D127" ca="1">INDEX({"Energy","Materials","Industrials","Consumer Discretionary","Consumer Staples","Health Care","Financials","Information Technology","Telecommunication Services","Utilities","Real Estate"},RANDBETWEEN(1,11))</f>
        <v>Real Estate</v>
      </c>
      <c r="E127" s="7" t="str" cm="1">
        <f t="array" aca="1" ref="E1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27" s="7" t="s">
        <v>15</v>
      </c>
      <c r="G127" s="7" t="s">
        <v>247</v>
      </c>
      <c r="H127" s="7" t="s">
        <v>401</v>
      </c>
      <c r="I127" s="7" t="s">
        <v>18</v>
      </c>
      <c r="J127" s="7" t="s">
        <v>23</v>
      </c>
      <c r="K127" s="7" t="s">
        <v>402</v>
      </c>
      <c r="L127" s="7" t="s">
        <v>403</v>
      </c>
    </row>
    <row r="128" spans="1:12" x14ac:dyDescent="0.2">
      <c r="A128" s="7" t="s">
        <v>362</v>
      </c>
      <c r="B128" s="7" t="s">
        <v>392</v>
      </c>
      <c r="C128" s="7" t="s">
        <v>393</v>
      </c>
      <c r="D128" s="7" t="str" cm="1">
        <f t="array" aca="1" ref="D128" ca="1">INDEX({"Energy","Materials","Industrials","Consumer Discretionary","Consumer Staples","Health Care","Financials","Information Technology","Telecommunication Services","Utilities","Real Estate"},RANDBETWEEN(1,11))</f>
        <v>Industrials</v>
      </c>
      <c r="E128" s="7" t="str" cm="1">
        <f t="array" aca="1" ref="E1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28" s="7" t="s">
        <v>15</v>
      </c>
      <c r="G128" s="7" t="s">
        <v>27</v>
      </c>
      <c r="H128" s="7" t="s">
        <v>304</v>
      </c>
      <c r="I128" s="7" t="s">
        <v>18</v>
      </c>
      <c r="J128" s="7" t="s">
        <v>105</v>
      </c>
      <c r="K128" s="7" t="s">
        <v>404</v>
      </c>
      <c r="L128" s="7" t="s">
        <v>405</v>
      </c>
    </row>
    <row r="129" spans="1:12" x14ac:dyDescent="0.2">
      <c r="A129" s="7" t="s">
        <v>362</v>
      </c>
      <c r="B129" s="7" t="s">
        <v>392</v>
      </c>
      <c r="C129" s="7" t="s">
        <v>393</v>
      </c>
      <c r="D129" s="7" t="str" cm="1">
        <f t="array" aca="1" ref="D129" ca="1">INDEX({"Energy","Materials","Industrials","Consumer Discretionary","Consumer Staples","Health Care","Financials","Information Technology","Telecommunication Services","Utilities","Real Estate"},RANDBETWEEN(1,11))</f>
        <v>Health Care</v>
      </c>
      <c r="E129" s="7" t="str" cm="1">
        <f t="array" aca="1" ref="E1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29" s="7" t="s">
        <v>31</v>
      </c>
      <c r="G129" s="7" t="s">
        <v>406</v>
      </c>
      <c r="H129" s="7" t="s">
        <v>407</v>
      </c>
      <c r="I129" s="7" t="s">
        <v>18</v>
      </c>
      <c r="J129" s="7" t="s">
        <v>23</v>
      </c>
      <c r="K129" s="7" t="s">
        <v>252</v>
      </c>
      <c r="L129" s="7" t="s">
        <v>408</v>
      </c>
    </row>
    <row r="130" spans="1:12" x14ac:dyDescent="0.2">
      <c r="A130" s="7" t="s">
        <v>362</v>
      </c>
      <c r="B130" s="7" t="s">
        <v>392</v>
      </c>
      <c r="C130" s="7" t="s">
        <v>393</v>
      </c>
      <c r="D130" s="7" t="str" cm="1">
        <f t="array" aca="1" ref="D130" ca="1">INDEX({"Energy","Materials","Industrials","Consumer Discretionary","Consumer Staples","Health Care","Financials","Information Technology","Telecommunication Services","Utilities","Real Estate"},RANDBETWEEN(1,11))</f>
        <v>Real Estate</v>
      </c>
      <c r="E130" s="7" t="str" cm="1">
        <f t="array" aca="1" ref="E1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30" s="7" t="s">
        <v>15</v>
      </c>
      <c r="G130" s="7" t="s">
        <v>27</v>
      </c>
      <c r="H130" s="7" t="s">
        <v>409</v>
      </c>
      <c r="I130" s="7" t="s">
        <v>41</v>
      </c>
      <c r="J130" s="7" t="s">
        <v>410</v>
      </c>
      <c r="K130" s="7" t="s">
        <v>411</v>
      </c>
      <c r="L130" s="7" t="s">
        <v>412</v>
      </c>
    </row>
    <row r="131" spans="1:12" x14ac:dyDescent="0.2">
      <c r="A131" s="7" t="s">
        <v>362</v>
      </c>
      <c r="B131" s="7" t="s">
        <v>392</v>
      </c>
      <c r="C131" s="7" t="s">
        <v>393</v>
      </c>
      <c r="D131" s="7" t="str" cm="1">
        <f t="array" aca="1" ref="D131" ca="1">INDEX({"Energy","Materials","Industrials","Consumer Discretionary","Consumer Staples","Health Care","Financials","Information Technology","Telecommunication Services","Utilities","Real Estate"},RANDBETWEEN(1,11))</f>
        <v>Materials</v>
      </c>
      <c r="E131" s="7" t="str" cm="1">
        <f t="array" aca="1" ref="E1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31" s="7" t="s">
        <v>72</v>
      </c>
      <c r="G131" s="7" t="s">
        <v>413</v>
      </c>
      <c r="H131" s="7" t="s">
        <v>414</v>
      </c>
      <c r="I131" s="7" t="s">
        <v>112</v>
      </c>
      <c r="J131" s="7" t="s">
        <v>200</v>
      </c>
      <c r="K131" s="7" t="s">
        <v>415</v>
      </c>
      <c r="L131" s="7" t="s">
        <v>416</v>
      </c>
    </row>
    <row r="132" spans="1:12" x14ac:dyDescent="0.2">
      <c r="A132" s="7" t="s">
        <v>362</v>
      </c>
      <c r="B132" s="7" t="s">
        <v>392</v>
      </c>
      <c r="C132" s="7" t="s">
        <v>393</v>
      </c>
      <c r="D132" s="7" t="str" cm="1">
        <f t="array" aca="1" ref="D13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32" s="7" t="str" cm="1">
        <f t="array" aca="1" ref="E1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32" s="7" t="s">
        <v>15</v>
      </c>
      <c r="G132" s="7" t="s">
        <v>16</v>
      </c>
      <c r="H132" s="7" t="s">
        <v>254</v>
      </c>
      <c r="I132" s="7" t="s">
        <v>18</v>
      </c>
      <c r="J132" s="7" t="s">
        <v>23</v>
      </c>
      <c r="K132" s="7" t="s">
        <v>24</v>
      </c>
      <c r="L132" s="7" t="s">
        <v>417</v>
      </c>
    </row>
    <row r="133" spans="1:12" x14ac:dyDescent="0.2">
      <c r="A133" s="7" t="s">
        <v>362</v>
      </c>
      <c r="B133" s="7" t="s">
        <v>392</v>
      </c>
      <c r="C133" s="7" t="s">
        <v>393</v>
      </c>
      <c r="D133" s="7" t="str" cm="1">
        <f t="array" aca="1" ref="D13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33" s="7" t="str" cm="1">
        <f t="array" aca="1" ref="E1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33" s="7" t="s">
        <v>72</v>
      </c>
      <c r="G133" s="7" t="s">
        <v>262</v>
      </c>
      <c r="H133" s="7" t="s">
        <v>418</v>
      </c>
      <c r="I133" s="7" t="s">
        <v>18</v>
      </c>
      <c r="J133" s="7" t="s">
        <v>23</v>
      </c>
      <c r="K133" s="7" t="s">
        <v>264</v>
      </c>
      <c r="L133" s="7" t="s">
        <v>419</v>
      </c>
    </row>
    <row r="134" spans="1:12" x14ac:dyDescent="0.2">
      <c r="A134" s="7" t="s">
        <v>362</v>
      </c>
      <c r="B134" s="7" t="s">
        <v>392</v>
      </c>
      <c r="C134" s="7" t="s">
        <v>393</v>
      </c>
      <c r="D134" s="7" t="str" cm="1">
        <f t="array" aca="1" ref="D134" ca="1">INDEX({"Energy","Materials","Industrials","Consumer Discretionary","Consumer Staples","Health Care","Financials","Information Technology","Telecommunication Services","Utilities","Real Estate"},RANDBETWEEN(1,11))</f>
        <v>Financials</v>
      </c>
      <c r="E134" s="7" t="str" cm="1">
        <f t="array" aca="1" ref="E1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34" s="7" t="s">
        <v>31</v>
      </c>
      <c r="G134" s="7" t="s">
        <v>72</v>
      </c>
      <c r="H134" s="7" t="s">
        <v>418</v>
      </c>
      <c r="I134" s="7" t="s">
        <v>18</v>
      </c>
      <c r="J134" s="7" t="s">
        <v>23</v>
      </c>
      <c r="K134" s="7" t="s">
        <v>264</v>
      </c>
      <c r="L134" s="7" t="s">
        <v>419</v>
      </c>
    </row>
    <row r="135" spans="1:12" x14ac:dyDescent="0.2">
      <c r="A135" s="7" t="s">
        <v>420</v>
      </c>
      <c r="B135" s="7" t="s">
        <v>421</v>
      </c>
      <c r="D135" s="7" t="str" cm="1">
        <f t="array" aca="1" ref="D135" ca="1">INDEX({"Energy","Materials","Industrials","Consumer Discretionary","Consumer Staples","Health Care","Financials","Information Technology","Telecommunication Services","Utilities","Real Estate"},RANDBETWEEN(1,11))</f>
        <v>Real Estate</v>
      </c>
      <c r="E135" s="7" t="str" cm="1">
        <f t="array" aca="1" ref="E1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35" s="7" t="s">
        <v>15</v>
      </c>
      <c r="G135" s="7" t="s">
        <v>156</v>
      </c>
      <c r="H135" s="7" t="s">
        <v>298</v>
      </c>
      <c r="I135" s="7" t="s">
        <v>29</v>
      </c>
      <c r="J135" s="7" t="s">
        <v>29</v>
      </c>
      <c r="K135" s="7" t="s">
        <v>422</v>
      </c>
      <c r="L135" s="7" t="s">
        <v>423</v>
      </c>
    </row>
    <row r="136" spans="1:12" x14ac:dyDescent="0.2">
      <c r="A136" s="7" t="s">
        <v>420</v>
      </c>
      <c r="B136" s="7" t="s">
        <v>421</v>
      </c>
      <c r="D136" s="7" t="str" cm="1">
        <f t="array" aca="1" ref="D136" ca="1">INDEX({"Energy","Materials","Industrials","Consumer Discretionary","Consumer Staples","Health Care","Financials","Information Technology","Telecommunication Services","Utilities","Real Estate"},RANDBETWEEN(1,11))</f>
        <v>Utilities</v>
      </c>
      <c r="E136" s="7" t="str" cm="1">
        <f t="array" aca="1" ref="E1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36" s="7" t="s">
        <v>31</v>
      </c>
      <c r="G136" s="7" t="s">
        <v>424</v>
      </c>
      <c r="H136" s="7" t="s">
        <v>425</v>
      </c>
      <c r="I136" s="7" t="s">
        <v>18</v>
      </c>
      <c r="J136" s="7" t="s">
        <v>19</v>
      </c>
      <c r="K136" s="7" t="s">
        <v>20</v>
      </c>
      <c r="L136" s="7" t="s">
        <v>426</v>
      </c>
    </row>
    <row r="137" spans="1:12" x14ac:dyDescent="0.2">
      <c r="A137" s="7" t="s">
        <v>420</v>
      </c>
      <c r="B137" s="7" t="s">
        <v>421</v>
      </c>
      <c r="D137" s="7" t="str" cm="1">
        <f t="array" aca="1" ref="D137" ca="1">INDEX({"Energy","Materials","Industrials","Consumer Discretionary","Consumer Staples","Health Care","Financials","Information Technology","Telecommunication Services","Utilities","Real Estate"},RANDBETWEEN(1,11))</f>
        <v>Materials</v>
      </c>
      <c r="E137" s="7" t="str" cm="1">
        <f t="array" aca="1" ref="E1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37" s="7" t="s">
        <v>31</v>
      </c>
      <c r="G137" s="7" t="s">
        <v>427</v>
      </c>
      <c r="H137" s="7" t="s">
        <v>428</v>
      </c>
      <c r="I137" s="7" t="s">
        <v>29</v>
      </c>
      <c r="J137" s="7" t="s">
        <v>29</v>
      </c>
      <c r="K137" s="7" t="s">
        <v>429</v>
      </c>
      <c r="L137" s="7" t="s">
        <v>430</v>
      </c>
    </row>
    <row r="138" spans="1:12" x14ac:dyDescent="0.2">
      <c r="A138" s="7" t="s">
        <v>420</v>
      </c>
      <c r="B138" s="7" t="s">
        <v>421</v>
      </c>
      <c r="D138" s="7" t="str" cm="1">
        <f t="array" aca="1" ref="D138" ca="1">INDEX({"Energy","Materials","Industrials","Consumer Discretionary","Consumer Staples","Health Care","Financials","Information Technology","Telecommunication Services","Utilities","Real Estate"},RANDBETWEEN(1,11))</f>
        <v>Health Care</v>
      </c>
      <c r="E138" s="7" t="str" cm="1">
        <f t="array" aca="1" ref="E1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38" s="7" t="s">
        <v>38</v>
      </c>
      <c r="G138" s="7" t="s">
        <v>39</v>
      </c>
      <c r="H138" s="7" t="s">
        <v>40</v>
      </c>
      <c r="I138" s="7" t="s">
        <v>41</v>
      </c>
      <c r="J138" s="7" t="s">
        <v>42</v>
      </c>
      <c r="K138" s="7" t="s">
        <v>43</v>
      </c>
      <c r="L138" s="7" t="s">
        <v>431</v>
      </c>
    </row>
    <row r="139" spans="1:12" x14ac:dyDescent="0.2">
      <c r="A139" s="7" t="s">
        <v>432</v>
      </c>
      <c r="B139" s="7" t="s">
        <v>433</v>
      </c>
      <c r="D139" s="7" t="str" cm="1">
        <f t="array" aca="1" ref="D139" ca="1">INDEX({"Energy","Materials","Industrials","Consumer Discretionary","Consumer Staples","Health Care","Financials","Information Technology","Telecommunication Services","Utilities","Real Estate"},RANDBETWEEN(1,11))</f>
        <v>Health Care</v>
      </c>
      <c r="E139" s="7" t="str" cm="1">
        <f t="array" aca="1" ref="E1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39" s="7" t="s">
        <v>38</v>
      </c>
      <c r="G139" s="7" t="s">
        <v>388</v>
      </c>
      <c r="H139" s="7" t="s">
        <v>434</v>
      </c>
      <c r="I139" s="7" t="s">
        <v>29</v>
      </c>
      <c r="J139" s="7" t="s">
        <v>29</v>
      </c>
      <c r="K139" s="7" t="s">
        <v>429</v>
      </c>
      <c r="L139" s="7" t="s">
        <v>435</v>
      </c>
    </row>
    <row r="140" spans="1:12" x14ac:dyDescent="0.2">
      <c r="A140" s="7" t="s">
        <v>432</v>
      </c>
      <c r="B140" s="7" t="s">
        <v>433</v>
      </c>
      <c r="D140" s="7" t="str" cm="1">
        <f t="array" aca="1" ref="D14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40" s="7" t="str" cm="1">
        <f t="array" aca="1" ref="E1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40" s="7" t="s">
        <v>38</v>
      </c>
      <c r="G140" s="7" t="s">
        <v>39</v>
      </c>
      <c r="H140" s="7" t="s">
        <v>40</v>
      </c>
      <c r="I140" s="7" t="s">
        <v>41</v>
      </c>
      <c r="J140" s="7" t="s">
        <v>42</v>
      </c>
      <c r="K140" s="7" t="s">
        <v>43</v>
      </c>
      <c r="L140" s="7" t="s">
        <v>436</v>
      </c>
    </row>
    <row r="141" spans="1:12" x14ac:dyDescent="0.2">
      <c r="A141" s="7" t="s">
        <v>432</v>
      </c>
      <c r="B141" s="7" t="s">
        <v>437</v>
      </c>
      <c r="D141" s="7" t="str" cm="1">
        <f t="array" aca="1" ref="D141" ca="1">INDEX({"Energy","Materials","Industrials","Consumer Discretionary","Consumer Staples","Health Care","Financials","Information Technology","Telecommunication Services","Utilities","Real Estate"},RANDBETWEEN(1,11))</f>
        <v>Real Estate</v>
      </c>
      <c r="E141" s="7" t="str" cm="1">
        <f t="array" aca="1" ref="E1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41" s="7" t="s">
        <v>15</v>
      </c>
      <c r="G141" s="7" t="s">
        <v>65</v>
      </c>
      <c r="H141" s="7" t="s">
        <v>438</v>
      </c>
      <c r="I141" s="7" t="s">
        <v>112</v>
      </c>
      <c r="J141" s="7" t="s">
        <v>200</v>
      </c>
      <c r="K141" s="7" t="s">
        <v>201</v>
      </c>
      <c r="L141" s="7" t="s">
        <v>439</v>
      </c>
    </row>
    <row r="142" spans="1:12" x14ac:dyDescent="0.2">
      <c r="A142" s="7" t="s">
        <v>432</v>
      </c>
      <c r="B142" s="7" t="s">
        <v>437</v>
      </c>
      <c r="D142" s="7" t="str" cm="1">
        <f t="array" aca="1" ref="D142" ca="1">INDEX({"Energy","Materials","Industrials","Consumer Discretionary","Consumer Staples","Health Care","Financials","Information Technology","Telecommunication Services","Utilities","Real Estate"},RANDBETWEEN(1,11))</f>
        <v>Financials</v>
      </c>
      <c r="E142" s="7" t="str" cm="1">
        <f t="array" aca="1" ref="E1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42" s="7" t="s">
        <v>15</v>
      </c>
      <c r="G142" s="7" t="s">
        <v>230</v>
      </c>
      <c r="H142" s="7" t="s">
        <v>440</v>
      </c>
      <c r="I142" s="7" t="s">
        <v>29</v>
      </c>
      <c r="J142" s="7" t="s">
        <v>29</v>
      </c>
      <c r="K142" s="7" t="s">
        <v>75</v>
      </c>
      <c r="L142" s="7" t="s">
        <v>441</v>
      </c>
    </row>
    <row r="143" spans="1:12" x14ac:dyDescent="0.2">
      <c r="A143" s="7" t="s">
        <v>432</v>
      </c>
      <c r="B143" s="7" t="s">
        <v>437</v>
      </c>
      <c r="D143" s="7" t="str" cm="1">
        <f t="array" aca="1" ref="D14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43" s="7" t="str" cm="1">
        <f t="array" aca="1" ref="E1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43" s="7" t="s">
        <v>15</v>
      </c>
      <c r="G143" s="7" t="s">
        <v>27</v>
      </c>
      <c r="H143" s="7" t="s">
        <v>442</v>
      </c>
      <c r="I143" s="7" t="s">
        <v>18</v>
      </c>
      <c r="J143" s="7" t="s">
        <v>19</v>
      </c>
      <c r="K143" s="7" t="s">
        <v>443</v>
      </c>
      <c r="L143" s="7" t="s">
        <v>444</v>
      </c>
    </row>
    <row r="144" spans="1:12" x14ac:dyDescent="0.2">
      <c r="A144" s="7" t="s">
        <v>432</v>
      </c>
      <c r="B144" s="7" t="s">
        <v>437</v>
      </c>
      <c r="D144" s="7" t="str" cm="1">
        <f t="array" aca="1" ref="D144" ca="1">INDEX({"Energy","Materials","Industrials","Consumer Discretionary","Consumer Staples","Health Care","Financials","Information Technology","Telecommunication Services","Utilities","Real Estate"},RANDBETWEEN(1,11))</f>
        <v>Energy</v>
      </c>
      <c r="E144" s="7" t="str" cm="1">
        <f t="array" aca="1" ref="E1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44" s="7" t="s">
        <v>38</v>
      </c>
      <c r="G144" s="7" t="s">
        <v>39</v>
      </c>
      <c r="H144" s="7" t="s">
        <v>40</v>
      </c>
      <c r="I144" s="7" t="s">
        <v>41</v>
      </c>
      <c r="J144" s="7" t="s">
        <v>42</v>
      </c>
      <c r="K144" s="7" t="s">
        <v>43</v>
      </c>
      <c r="L144" s="7" t="s">
        <v>445</v>
      </c>
    </row>
    <row r="145" spans="1:12" x14ac:dyDescent="0.2">
      <c r="A145" s="7" t="s">
        <v>432</v>
      </c>
      <c r="B145" s="7" t="s">
        <v>446</v>
      </c>
      <c r="D145" s="7" t="str" cm="1">
        <f t="array" aca="1" ref="D145" ca="1">INDEX({"Energy","Materials","Industrials","Consumer Discretionary","Consumer Staples","Health Care","Financials","Information Technology","Telecommunication Services","Utilities","Real Estate"},RANDBETWEEN(1,11))</f>
        <v>Energy</v>
      </c>
      <c r="E145" s="7" t="str" cm="1">
        <f t="array" aca="1" ref="E1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45" s="7" t="s">
        <v>15</v>
      </c>
      <c r="G145" s="7" t="s">
        <v>65</v>
      </c>
      <c r="H145" s="7" t="s">
        <v>447</v>
      </c>
      <c r="I145" s="7" t="s">
        <v>18</v>
      </c>
      <c r="J145" s="7" t="s">
        <v>448</v>
      </c>
      <c r="K145" s="7" t="s">
        <v>449</v>
      </c>
      <c r="L145" s="7" t="s">
        <v>450</v>
      </c>
    </row>
    <row r="146" spans="1:12" x14ac:dyDescent="0.2">
      <c r="A146" s="7" t="s">
        <v>432</v>
      </c>
      <c r="B146" s="7" t="s">
        <v>446</v>
      </c>
      <c r="D146" s="7" t="str" cm="1">
        <f t="array" aca="1" ref="D146" ca="1">INDEX({"Energy","Materials","Industrials","Consumer Discretionary","Consumer Staples","Health Care","Financials","Information Technology","Telecommunication Services","Utilities","Real Estate"},RANDBETWEEN(1,11))</f>
        <v>Industrials</v>
      </c>
      <c r="E146" s="7" t="str" cm="1">
        <f t="array" aca="1" ref="E1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46" s="7" t="s">
        <v>31</v>
      </c>
      <c r="G146" s="7" t="s">
        <v>198</v>
      </c>
      <c r="H146" s="7" t="s">
        <v>451</v>
      </c>
      <c r="I146" s="7" t="s">
        <v>112</v>
      </c>
      <c r="J146" s="7" t="s">
        <v>200</v>
      </c>
      <c r="K146" s="7" t="s">
        <v>452</v>
      </c>
      <c r="L146" s="7" t="s">
        <v>453</v>
      </c>
    </row>
    <row r="147" spans="1:12" x14ac:dyDescent="0.2">
      <c r="A147" s="7" t="s">
        <v>432</v>
      </c>
      <c r="B147" s="7" t="s">
        <v>446</v>
      </c>
      <c r="D147" s="7" t="str" cm="1">
        <f t="array" aca="1" ref="D147" ca="1">INDEX({"Energy","Materials","Industrials","Consumer Discretionary","Consumer Staples","Health Care","Financials","Information Technology","Telecommunication Services","Utilities","Real Estate"},RANDBETWEEN(1,11))</f>
        <v>Materials</v>
      </c>
      <c r="E147" s="7" t="str" cm="1">
        <f t="array" aca="1" ref="E1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47" s="7" t="s">
        <v>38</v>
      </c>
      <c r="G147" s="7" t="s">
        <v>39</v>
      </c>
      <c r="H147" s="7" t="s">
        <v>40</v>
      </c>
      <c r="I147" s="7" t="s">
        <v>41</v>
      </c>
      <c r="J147" s="7" t="s">
        <v>42</v>
      </c>
      <c r="K147" s="7" t="s">
        <v>43</v>
      </c>
      <c r="L147" s="7" t="s">
        <v>454</v>
      </c>
    </row>
    <row r="148" spans="1:12" x14ac:dyDescent="0.2">
      <c r="A148" s="7" t="s">
        <v>432</v>
      </c>
      <c r="B148" s="7" t="s">
        <v>455</v>
      </c>
      <c r="D148" s="7" t="str" cm="1">
        <f t="array" aca="1" ref="D14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48" s="7" t="str" cm="1">
        <f t="array" aca="1" ref="E1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48" s="7" t="s">
        <v>38</v>
      </c>
      <c r="G148" s="7" t="s">
        <v>39</v>
      </c>
      <c r="H148" s="7" t="s">
        <v>40</v>
      </c>
      <c r="I148" s="7" t="s">
        <v>41</v>
      </c>
      <c r="J148" s="7" t="s">
        <v>42</v>
      </c>
      <c r="K148" s="7" t="s">
        <v>43</v>
      </c>
      <c r="L148" s="7" t="s">
        <v>456</v>
      </c>
    </row>
    <row r="149" spans="1:12" x14ac:dyDescent="0.2">
      <c r="A149" s="7" t="s">
        <v>432</v>
      </c>
      <c r="B149" s="7" t="s">
        <v>457</v>
      </c>
      <c r="D149" s="7" t="str" cm="1">
        <f t="array" aca="1" ref="D149" ca="1">INDEX({"Energy","Materials","Industrials","Consumer Discretionary","Consumer Staples","Health Care","Financials","Information Technology","Telecommunication Services","Utilities","Real Estate"},RANDBETWEEN(1,11))</f>
        <v>Materials</v>
      </c>
      <c r="E149" s="7" t="str" cm="1">
        <f t="array" aca="1" ref="E1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49" s="7" t="s">
        <v>31</v>
      </c>
      <c r="G149" s="7" t="s">
        <v>146</v>
      </c>
      <c r="H149" s="7" t="s">
        <v>147</v>
      </c>
      <c r="I149" s="7" t="s">
        <v>29</v>
      </c>
      <c r="J149" s="7" t="s">
        <v>29</v>
      </c>
      <c r="K149" s="7" t="s">
        <v>75</v>
      </c>
      <c r="L149" s="7" t="s">
        <v>458</v>
      </c>
    </row>
    <row r="150" spans="1:12" x14ac:dyDescent="0.2">
      <c r="A150" s="7" t="s">
        <v>432</v>
      </c>
      <c r="B150" s="7" t="s">
        <v>457</v>
      </c>
      <c r="D150" s="7" t="str" cm="1">
        <f t="array" aca="1" ref="D150" ca="1">INDEX({"Energy","Materials","Industrials","Consumer Discretionary","Consumer Staples","Health Care","Financials","Information Technology","Telecommunication Services","Utilities","Real Estate"},RANDBETWEEN(1,11))</f>
        <v>Financials</v>
      </c>
      <c r="E150" s="7" t="str" cm="1">
        <f t="array" aca="1" ref="E1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50" s="7" t="s">
        <v>38</v>
      </c>
      <c r="G150" s="7" t="s">
        <v>39</v>
      </c>
      <c r="H150" s="7" t="s">
        <v>40</v>
      </c>
      <c r="I150" s="7" t="s">
        <v>41</v>
      </c>
      <c r="J150" s="7" t="s">
        <v>42</v>
      </c>
      <c r="K150" s="7" t="s">
        <v>43</v>
      </c>
      <c r="L150" s="7" t="s">
        <v>459</v>
      </c>
    </row>
    <row r="151" spans="1:12" x14ac:dyDescent="0.2">
      <c r="A151" s="7" t="s">
        <v>432</v>
      </c>
      <c r="B151" s="7" t="s">
        <v>460</v>
      </c>
      <c r="D151" s="7" t="str" cm="1">
        <f t="array" aca="1" ref="D15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51" s="7" t="str" cm="1">
        <f t="array" aca="1" ref="E1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51" s="7" t="s">
        <v>31</v>
      </c>
      <c r="G151" s="7" t="s">
        <v>146</v>
      </c>
      <c r="H151" s="7" t="s">
        <v>147</v>
      </c>
      <c r="I151" s="7" t="s">
        <v>29</v>
      </c>
      <c r="J151" s="7" t="s">
        <v>29</v>
      </c>
      <c r="K151" s="7" t="s">
        <v>429</v>
      </c>
      <c r="L151" s="7" t="s">
        <v>461</v>
      </c>
    </row>
    <row r="152" spans="1:12" x14ac:dyDescent="0.2">
      <c r="A152" s="7" t="s">
        <v>432</v>
      </c>
      <c r="B152" s="7" t="s">
        <v>460</v>
      </c>
      <c r="D152" s="7" t="str" cm="1">
        <f t="array" aca="1" ref="D15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52" s="7" t="str" cm="1">
        <f t="array" aca="1" ref="E1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52" s="7" t="s">
        <v>38</v>
      </c>
      <c r="G152" s="7" t="s">
        <v>39</v>
      </c>
      <c r="H152" s="7" t="s">
        <v>40</v>
      </c>
      <c r="I152" s="7" t="s">
        <v>41</v>
      </c>
      <c r="J152" s="7" t="s">
        <v>42</v>
      </c>
      <c r="K152" s="7" t="s">
        <v>43</v>
      </c>
      <c r="L152" s="7" t="s">
        <v>462</v>
      </c>
    </row>
    <row r="153" spans="1:12" x14ac:dyDescent="0.2">
      <c r="A153" s="7" t="s">
        <v>432</v>
      </c>
      <c r="B153" s="7" t="s">
        <v>463</v>
      </c>
      <c r="D153" s="7" t="str" cm="1">
        <f t="array" aca="1" ref="D153" ca="1">INDEX({"Energy","Materials","Industrials","Consumer Discretionary","Consumer Staples","Health Care","Financials","Information Technology","Telecommunication Services","Utilities","Real Estate"},RANDBETWEEN(1,11))</f>
        <v>Utilities</v>
      </c>
      <c r="E153" s="7" t="str" cm="1">
        <f t="array" aca="1" ref="E1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53" s="7" t="s">
        <v>38</v>
      </c>
      <c r="G153" s="7" t="s">
        <v>39</v>
      </c>
      <c r="H153" s="7" t="s">
        <v>40</v>
      </c>
      <c r="I153" s="7" t="s">
        <v>41</v>
      </c>
      <c r="J153" s="7" t="s">
        <v>42</v>
      </c>
      <c r="K153" s="7" t="s">
        <v>43</v>
      </c>
      <c r="L153" s="7" t="s">
        <v>464</v>
      </c>
    </row>
    <row r="154" spans="1:12" x14ac:dyDescent="0.2">
      <c r="A154" s="7" t="s">
        <v>465</v>
      </c>
      <c r="B154" s="7" t="s">
        <v>466</v>
      </c>
      <c r="D154" s="7" t="str" cm="1">
        <f t="array" aca="1" ref="D154" ca="1">INDEX({"Energy","Materials","Industrials","Consumer Discretionary","Consumer Staples","Health Care","Financials","Information Technology","Telecommunication Services","Utilities","Real Estate"},RANDBETWEEN(1,11))</f>
        <v>Financials</v>
      </c>
      <c r="E154" s="7" t="str" cm="1">
        <f t="array" aca="1" ref="E1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54" s="7" t="s">
        <v>15</v>
      </c>
      <c r="G154" s="7" t="s">
        <v>65</v>
      </c>
      <c r="H154" s="7" t="s">
        <v>467</v>
      </c>
      <c r="I154" s="7" t="s">
        <v>18</v>
      </c>
      <c r="J154" s="7" t="s">
        <v>19</v>
      </c>
      <c r="K154" s="7" t="s">
        <v>34</v>
      </c>
      <c r="L154" s="7" t="s">
        <v>468</v>
      </c>
    </row>
    <row r="155" spans="1:12" x14ac:dyDescent="0.2">
      <c r="A155" s="7" t="s">
        <v>465</v>
      </c>
      <c r="B155" s="7" t="s">
        <v>466</v>
      </c>
      <c r="D155" s="7" t="str" cm="1">
        <f t="array" aca="1" ref="D15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55" s="7" t="str" cm="1">
        <f t="array" aca="1" ref="E1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55" s="7" t="s">
        <v>38</v>
      </c>
      <c r="G155" s="7" t="s">
        <v>388</v>
      </c>
      <c r="H155" s="7" t="s">
        <v>469</v>
      </c>
      <c r="I155" s="7" t="s">
        <v>29</v>
      </c>
      <c r="J155" s="7" t="s">
        <v>29</v>
      </c>
      <c r="K155" s="7" t="s">
        <v>75</v>
      </c>
      <c r="L155" s="7" t="s">
        <v>470</v>
      </c>
    </row>
    <row r="156" spans="1:12" x14ac:dyDescent="0.2">
      <c r="A156" s="7" t="s">
        <v>465</v>
      </c>
      <c r="B156" s="7" t="s">
        <v>466</v>
      </c>
      <c r="D156" s="7" t="str" cm="1">
        <f t="array" aca="1" ref="D15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56" s="7" t="str" cm="1">
        <f t="array" aca="1" ref="E1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56" s="7" t="s">
        <v>38</v>
      </c>
      <c r="G156" s="7" t="s">
        <v>471</v>
      </c>
      <c r="H156" s="7" t="s">
        <v>472</v>
      </c>
      <c r="I156" s="7" t="s">
        <v>112</v>
      </c>
      <c r="J156" s="7" t="s">
        <v>200</v>
      </c>
      <c r="K156" s="7" t="s">
        <v>473</v>
      </c>
      <c r="L156" s="7" t="s">
        <v>474</v>
      </c>
    </row>
    <row r="157" spans="1:12" x14ac:dyDescent="0.2">
      <c r="A157" s="7" t="s">
        <v>465</v>
      </c>
      <c r="B157" s="7" t="s">
        <v>466</v>
      </c>
      <c r="D157" s="7" t="str" cm="1">
        <f t="array" aca="1" ref="D157" ca="1">INDEX({"Energy","Materials","Industrials","Consumer Discretionary","Consumer Staples","Health Care","Financials","Information Technology","Telecommunication Services","Utilities","Real Estate"},RANDBETWEEN(1,11))</f>
        <v>Utilities</v>
      </c>
      <c r="E157" s="7" t="str" cm="1">
        <f t="array" aca="1" ref="E1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57" s="7" t="s">
        <v>38</v>
      </c>
      <c r="G157" s="7" t="s">
        <v>39</v>
      </c>
      <c r="H157" s="7" t="s">
        <v>40</v>
      </c>
      <c r="I157" s="7" t="s">
        <v>41</v>
      </c>
      <c r="J157" s="7" t="s">
        <v>42</v>
      </c>
      <c r="K157" s="7" t="s">
        <v>43</v>
      </c>
      <c r="L157" s="7" t="s">
        <v>475</v>
      </c>
    </row>
    <row r="158" spans="1:12" x14ac:dyDescent="0.2">
      <c r="A158" s="7" t="s">
        <v>465</v>
      </c>
      <c r="B158" s="7" t="s">
        <v>476</v>
      </c>
      <c r="D158" s="7" t="str" cm="1">
        <f t="array" aca="1" ref="D15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58" s="7" t="str" cm="1">
        <f t="array" aca="1" ref="E1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58" s="7" t="s">
        <v>38</v>
      </c>
      <c r="G158" s="7" t="s">
        <v>39</v>
      </c>
      <c r="H158" s="7" t="s">
        <v>40</v>
      </c>
      <c r="I158" s="7" t="s">
        <v>41</v>
      </c>
      <c r="J158" s="7" t="s">
        <v>42</v>
      </c>
      <c r="K158" s="7" t="s">
        <v>43</v>
      </c>
      <c r="L158" s="7" t="s">
        <v>477</v>
      </c>
    </row>
    <row r="159" spans="1:12" x14ac:dyDescent="0.2">
      <c r="A159" s="7" t="s">
        <v>465</v>
      </c>
      <c r="B159" s="7" t="s">
        <v>478</v>
      </c>
      <c r="D159" s="7" t="str" cm="1">
        <f t="array" aca="1" ref="D159" ca="1">INDEX({"Energy","Materials","Industrials","Consumer Discretionary","Consumer Staples","Health Care","Financials","Information Technology","Telecommunication Services","Utilities","Real Estate"},RANDBETWEEN(1,11))</f>
        <v>Utilities</v>
      </c>
      <c r="E159" s="7" t="str" cm="1">
        <f t="array" aca="1" ref="E1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59" s="7" t="s">
        <v>15</v>
      </c>
      <c r="G159" s="7" t="s">
        <v>27</v>
      </c>
      <c r="H159" s="7" t="s">
        <v>479</v>
      </c>
      <c r="I159" s="7" t="s">
        <v>18</v>
      </c>
      <c r="J159" s="7" t="s">
        <v>23</v>
      </c>
      <c r="K159" s="7" t="s">
        <v>480</v>
      </c>
      <c r="L159" s="7" t="s">
        <v>481</v>
      </c>
    </row>
    <row r="160" spans="1:12" x14ac:dyDescent="0.2">
      <c r="A160" s="7" t="s">
        <v>465</v>
      </c>
      <c r="B160" s="7" t="s">
        <v>482</v>
      </c>
      <c r="D160" s="7" t="str" cm="1">
        <f t="array" aca="1" ref="D160" ca="1">INDEX({"Energy","Materials","Industrials","Consumer Discretionary","Consumer Staples","Health Care","Financials","Information Technology","Telecommunication Services","Utilities","Real Estate"},RANDBETWEEN(1,11))</f>
        <v>Energy</v>
      </c>
      <c r="E160" s="7" t="str" cm="1">
        <f t="array" aca="1" ref="E1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60" s="7" t="s">
        <v>38</v>
      </c>
      <c r="G160" s="7" t="s">
        <v>39</v>
      </c>
      <c r="H160" s="7" t="s">
        <v>40</v>
      </c>
      <c r="I160" s="7" t="s">
        <v>41</v>
      </c>
      <c r="J160" s="7" t="s">
        <v>42</v>
      </c>
      <c r="K160" s="7" t="s">
        <v>43</v>
      </c>
      <c r="L160" s="7" t="s">
        <v>483</v>
      </c>
    </row>
    <row r="161" spans="1:12" x14ac:dyDescent="0.2">
      <c r="A161" s="7" t="s">
        <v>465</v>
      </c>
      <c r="B161" s="7" t="s">
        <v>484</v>
      </c>
      <c r="D161" s="7" t="str" cm="1">
        <f t="array" aca="1" ref="D161" ca="1">INDEX({"Energy","Materials","Industrials","Consumer Discretionary","Consumer Staples","Health Care","Financials","Information Technology","Telecommunication Services","Utilities","Real Estate"},RANDBETWEEN(1,11))</f>
        <v>Industrials</v>
      </c>
      <c r="E161" s="7" t="str" cm="1">
        <f t="array" aca="1" ref="E1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61" s="7" t="s">
        <v>15</v>
      </c>
      <c r="G161" s="7" t="s">
        <v>65</v>
      </c>
      <c r="H161" s="7" t="s">
        <v>485</v>
      </c>
      <c r="I161" s="7" t="s">
        <v>18</v>
      </c>
      <c r="J161" s="7" t="s">
        <v>105</v>
      </c>
      <c r="K161" s="7" t="s">
        <v>404</v>
      </c>
      <c r="L161" s="7" t="s">
        <v>486</v>
      </c>
    </row>
    <row r="162" spans="1:12" x14ac:dyDescent="0.2">
      <c r="A162" s="7" t="s">
        <v>465</v>
      </c>
      <c r="B162" s="7" t="s">
        <v>484</v>
      </c>
      <c r="D162" s="7" t="str" cm="1">
        <f t="array" aca="1" ref="D16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62" s="7" t="str" cm="1">
        <f t="array" aca="1" ref="E1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62" s="7" t="s">
        <v>72</v>
      </c>
      <c r="G162" s="7" t="s">
        <v>487</v>
      </c>
      <c r="H162" s="7" t="s">
        <v>488</v>
      </c>
      <c r="I162" s="7" t="s">
        <v>29</v>
      </c>
      <c r="J162" s="7" t="s">
        <v>29</v>
      </c>
      <c r="K162" s="7" t="s">
        <v>75</v>
      </c>
      <c r="L162" s="7" t="s">
        <v>489</v>
      </c>
    </row>
    <row r="163" spans="1:12" x14ac:dyDescent="0.2">
      <c r="A163" s="7" t="s">
        <v>465</v>
      </c>
      <c r="B163" s="7" t="s">
        <v>484</v>
      </c>
      <c r="D163" s="7" t="str" cm="1">
        <f t="array" aca="1" ref="D163" ca="1">INDEX({"Energy","Materials","Industrials","Consumer Discretionary","Consumer Staples","Health Care","Financials","Information Technology","Telecommunication Services","Utilities","Real Estate"},RANDBETWEEN(1,11))</f>
        <v>Health Care</v>
      </c>
      <c r="E163" s="7" t="str" cm="1">
        <f t="array" aca="1" ref="E1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63" s="7" t="s">
        <v>38</v>
      </c>
      <c r="G163" s="7" t="s">
        <v>39</v>
      </c>
      <c r="H163" s="7" t="s">
        <v>40</v>
      </c>
      <c r="I163" s="7" t="s">
        <v>41</v>
      </c>
      <c r="J163" s="7" t="s">
        <v>42</v>
      </c>
      <c r="K163" s="7" t="s">
        <v>43</v>
      </c>
      <c r="L163" s="7" t="s">
        <v>490</v>
      </c>
    </row>
    <row r="164" spans="1:12" x14ac:dyDescent="0.2">
      <c r="A164" s="7" t="s">
        <v>465</v>
      </c>
      <c r="B164" s="7" t="s">
        <v>491</v>
      </c>
      <c r="D164" s="7" t="str" cm="1">
        <f t="array" aca="1" ref="D164" ca="1">INDEX({"Energy","Materials","Industrials","Consumer Discretionary","Consumer Staples","Health Care","Financials","Information Technology","Telecommunication Services","Utilities","Real Estate"},RANDBETWEEN(1,11))</f>
        <v>Utilities</v>
      </c>
      <c r="E164" s="7" t="str" cm="1">
        <f t="array" aca="1" ref="E1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64" s="7" t="s">
        <v>38</v>
      </c>
      <c r="G164" s="7" t="s">
        <v>492</v>
      </c>
      <c r="H164" s="7" t="s">
        <v>493</v>
      </c>
      <c r="I164" s="7" t="s">
        <v>112</v>
      </c>
      <c r="J164" s="7" t="s">
        <v>113</v>
      </c>
      <c r="K164" s="7" t="s">
        <v>114</v>
      </c>
      <c r="L164" s="7" t="s">
        <v>494</v>
      </c>
    </row>
    <row r="165" spans="1:12" x14ac:dyDescent="0.2">
      <c r="A165" s="7" t="s">
        <v>465</v>
      </c>
      <c r="B165" s="7" t="s">
        <v>491</v>
      </c>
      <c r="D165" s="7" t="str" cm="1">
        <f t="array" aca="1" ref="D165" ca="1">INDEX({"Energy","Materials","Industrials","Consumer Discretionary","Consumer Staples","Health Care","Financials","Information Technology","Telecommunication Services","Utilities","Real Estate"},RANDBETWEEN(1,11))</f>
        <v>Financials</v>
      </c>
      <c r="E165" s="7" t="str" cm="1">
        <f t="array" aca="1" ref="E1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65" s="7" t="s">
        <v>15</v>
      </c>
      <c r="G165" s="7" t="s">
        <v>142</v>
      </c>
      <c r="H165" s="7" t="s">
        <v>495</v>
      </c>
      <c r="I165" s="7" t="s">
        <v>29</v>
      </c>
      <c r="J165" s="7" t="s">
        <v>29</v>
      </c>
      <c r="K165" s="7" t="s">
        <v>496</v>
      </c>
      <c r="L165" s="7" t="s">
        <v>497</v>
      </c>
    </row>
    <row r="166" spans="1:12" x14ac:dyDescent="0.2">
      <c r="A166" s="7" t="s">
        <v>465</v>
      </c>
      <c r="B166" s="7" t="s">
        <v>491</v>
      </c>
      <c r="D166" s="7" t="str" cm="1">
        <f t="array" aca="1" ref="D166" ca="1">INDEX({"Energy","Materials","Industrials","Consumer Discretionary","Consumer Staples","Health Care","Financials","Information Technology","Telecommunication Services","Utilities","Real Estate"},RANDBETWEEN(1,11))</f>
        <v>Real Estate</v>
      </c>
      <c r="E166" s="7" t="str" cm="1">
        <f t="array" aca="1" ref="E1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66" s="7" t="s">
        <v>38</v>
      </c>
      <c r="G166" s="7" t="s">
        <v>39</v>
      </c>
      <c r="H166" s="7" t="s">
        <v>40</v>
      </c>
      <c r="I166" s="7" t="s">
        <v>41</v>
      </c>
      <c r="J166" s="7" t="s">
        <v>42</v>
      </c>
      <c r="K166" s="7" t="s">
        <v>43</v>
      </c>
      <c r="L166" s="7" t="s">
        <v>498</v>
      </c>
    </row>
    <row r="167" spans="1:12" x14ac:dyDescent="0.2">
      <c r="A167" s="7" t="s">
        <v>465</v>
      </c>
      <c r="B167" s="7" t="s">
        <v>499</v>
      </c>
      <c r="C167" s="7" t="s">
        <v>500</v>
      </c>
      <c r="D167" s="7" t="str" cm="1">
        <f t="array" aca="1" ref="D167" ca="1">INDEX({"Energy","Materials","Industrials","Consumer Discretionary","Consumer Staples","Health Care","Financials","Information Technology","Telecommunication Services","Utilities","Real Estate"},RANDBETWEEN(1,11))</f>
        <v>Health Care</v>
      </c>
      <c r="E167" s="7" t="str" cm="1">
        <f t="array" aca="1" ref="E1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67" s="7" t="s">
        <v>15</v>
      </c>
      <c r="G167" s="7" t="s">
        <v>156</v>
      </c>
      <c r="H167" s="7" t="s">
        <v>501</v>
      </c>
      <c r="I167" s="7" t="s">
        <v>18</v>
      </c>
      <c r="J167" s="7" t="s">
        <v>23</v>
      </c>
      <c r="K167" s="7" t="s">
        <v>135</v>
      </c>
      <c r="L167" s="7" t="s">
        <v>502</v>
      </c>
    </row>
    <row r="168" spans="1:12" x14ac:dyDescent="0.2">
      <c r="A168" s="7" t="s">
        <v>465</v>
      </c>
      <c r="B168" s="7" t="s">
        <v>499</v>
      </c>
      <c r="C168" s="7" t="s">
        <v>500</v>
      </c>
      <c r="D168" s="7" t="str" cm="1">
        <f t="array" aca="1" ref="D168" ca="1">INDEX({"Energy","Materials","Industrials","Consumer Discretionary","Consumer Staples","Health Care","Financials","Information Technology","Telecommunication Services","Utilities","Real Estate"},RANDBETWEEN(1,11))</f>
        <v>Financials</v>
      </c>
      <c r="E168" s="7" t="str" cm="1">
        <f t="array" aca="1" ref="E1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68" s="7" t="s">
        <v>15</v>
      </c>
      <c r="G168" s="7" t="s">
        <v>16</v>
      </c>
      <c r="H168" s="7" t="s">
        <v>503</v>
      </c>
      <c r="I168" s="7" t="s">
        <v>112</v>
      </c>
      <c r="J168" s="7" t="s">
        <v>113</v>
      </c>
      <c r="K168" s="7" t="s">
        <v>504</v>
      </c>
      <c r="L168" s="7" t="s">
        <v>505</v>
      </c>
    </row>
    <row r="169" spans="1:12" x14ac:dyDescent="0.2">
      <c r="A169" s="7" t="s">
        <v>465</v>
      </c>
      <c r="B169" s="7" t="s">
        <v>499</v>
      </c>
      <c r="C169" s="7" t="s">
        <v>500</v>
      </c>
      <c r="D169" s="7" t="str" cm="1">
        <f t="array" aca="1" ref="D169" ca="1">INDEX({"Energy","Materials","Industrials","Consumer Discretionary","Consumer Staples","Health Care","Financials","Information Technology","Telecommunication Services","Utilities","Real Estate"},RANDBETWEEN(1,11))</f>
        <v>Utilities</v>
      </c>
      <c r="E169" s="7" t="str" cm="1">
        <f t="array" aca="1" ref="E1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69" s="7" t="s">
        <v>15</v>
      </c>
      <c r="G169" s="7" t="s">
        <v>181</v>
      </c>
      <c r="H169" s="7" t="s">
        <v>506</v>
      </c>
      <c r="I169" s="7" t="s">
        <v>18</v>
      </c>
      <c r="J169" s="7" t="s">
        <v>19</v>
      </c>
      <c r="K169" s="7" t="s">
        <v>20</v>
      </c>
      <c r="L169" s="7" t="s">
        <v>507</v>
      </c>
    </row>
    <row r="170" spans="1:12" x14ac:dyDescent="0.2">
      <c r="A170" s="7" t="s">
        <v>465</v>
      </c>
      <c r="B170" s="7" t="s">
        <v>499</v>
      </c>
      <c r="C170" s="7" t="s">
        <v>500</v>
      </c>
      <c r="D170" s="7" t="str" cm="1">
        <f t="array" aca="1" ref="D17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70" s="7" t="str" cm="1">
        <f t="array" aca="1" ref="E1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70" s="7" t="s">
        <v>15</v>
      </c>
      <c r="G170" s="7" t="s">
        <v>27</v>
      </c>
      <c r="H170" s="7" t="s">
        <v>508</v>
      </c>
      <c r="I170" s="7" t="s">
        <v>29</v>
      </c>
      <c r="J170" s="7" t="s">
        <v>29</v>
      </c>
      <c r="K170" s="7" t="s">
        <v>509</v>
      </c>
      <c r="L170" s="7" t="s">
        <v>510</v>
      </c>
    </row>
    <row r="171" spans="1:12" x14ac:dyDescent="0.2">
      <c r="A171" s="7" t="s">
        <v>465</v>
      </c>
      <c r="B171" s="7" t="s">
        <v>499</v>
      </c>
      <c r="C171" s="7" t="s">
        <v>500</v>
      </c>
      <c r="D171" s="7" t="str" cm="1">
        <f t="array" aca="1" ref="D171" ca="1">INDEX({"Energy","Materials","Industrials","Consumer Discretionary","Consumer Staples","Health Care","Financials","Information Technology","Telecommunication Services","Utilities","Real Estate"},RANDBETWEEN(1,11))</f>
        <v>Health Care</v>
      </c>
      <c r="E171" s="7" t="str" cm="1">
        <f t="array" aca="1" ref="E1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71" s="7" t="s">
        <v>15</v>
      </c>
      <c r="G171" s="7" t="s">
        <v>65</v>
      </c>
      <c r="H171" s="7" t="s">
        <v>511</v>
      </c>
      <c r="I171" s="7" t="s">
        <v>18</v>
      </c>
      <c r="J171" s="7" t="s">
        <v>23</v>
      </c>
      <c r="K171" s="7" t="s">
        <v>96</v>
      </c>
      <c r="L171" s="7" t="s">
        <v>512</v>
      </c>
    </row>
    <row r="172" spans="1:12" x14ac:dyDescent="0.2">
      <c r="A172" s="7" t="s">
        <v>465</v>
      </c>
      <c r="B172" s="7" t="s">
        <v>499</v>
      </c>
      <c r="C172" s="7" t="s">
        <v>500</v>
      </c>
      <c r="D172" s="7" t="str" cm="1">
        <f t="array" aca="1" ref="D17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72" s="7" t="str" cm="1">
        <f t="array" aca="1" ref="E1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72" s="7" t="s">
        <v>15</v>
      </c>
      <c r="G172" s="7" t="s">
        <v>27</v>
      </c>
      <c r="H172" s="7" t="s">
        <v>513</v>
      </c>
      <c r="I172" s="7" t="s">
        <v>18</v>
      </c>
      <c r="J172" s="7" t="s">
        <v>23</v>
      </c>
      <c r="K172" s="7" t="s">
        <v>252</v>
      </c>
      <c r="L172" s="7" t="s">
        <v>514</v>
      </c>
    </row>
    <row r="173" spans="1:12" x14ac:dyDescent="0.2">
      <c r="A173" s="7" t="s">
        <v>465</v>
      </c>
      <c r="B173" s="7" t="s">
        <v>499</v>
      </c>
      <c r="C173" s="7" t="s">
        <v>500</v>
      </c>
      <c r="D173" s="7" t="str" cm="1">
        <f t="array" aca="1" ref="D173" ca="1">INDEX({"Energy","Materials","Industrials","Consumer Discretionary","Consumer Staples","Health Care","Financials","Information Technology","Telecommunication Services","Utilities","Real Estate"},RANDBETWEEN(1,11))</f>
        <v>Health Care</v>
      </c>
      <c r="E173" s="7" t="str" cm="1">
        <f t="array" aca="1" ref="E1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73" s="7" t="s">
        <v>15</v>
      </c>
      <c r="G173" s="7" t="s">
        <v>94</v>
      </c>
      <c r="H173" s="7" t="s">
        <v>515</v>
      </c>
      <c r="I173" s="7" t="s">
        <v>18</v>
      </c>
      <c r="J173" s="7" t="s">
        <v>23</v>
      </c>
      <c r="K173" s="7" t="s">
        <v>26</v>
      </c>
      <c r="L173" s="7" t="s">
        <v>516</v>
      </c>
    </row>
    <row r="174" spans="1:12" x14ac:dyDescent="0.2">
      <c r="A174" s="7" t="s">
        <v>465</v>
      </c>
      <c r="B174" s="7" t="s">
        <v>499</v>
      </c>
      <c r="C174" s="7" t="s">
        <v>500</v>
      </c>
      <c r="D174" s="7" t="str" cm="1">
        <f t="array" aca="1" ref="D174" ca="1">INDEX({"Energy","Materials","Industrials","Consumer Discretionary","Consumer Staples","Health Care","Financials","Information Technology","Telecommunication Services","Utilities","Real Estate"},RANDBETWEEN(1,11))</f>
        <v>Utilities</v>
      </c>
      <c r="E174" s="7" t="str" cm="1">
        <f t="array" aca="1" ref="E1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74" s="7" t="s">
        <v>15</v>
      </c>
      <c r="G174" s="7" t="s">
        <v>65</v>
      </c>
      <c r="H174" s="7" t="s">
        <v>517</v>
      </c>
      <c r="I174" s="7" t="s">
        <v>112</v>
      </c>
      <c r="J174" s="7" t="s">
        <v>113</v>
      </c>
      <c r="K174" s="7" t="s">
        <v>114</v>
      </c>
      <c r="L174" s="7" t="s">
        <v>518</v>
      </c>
    </row>
    <row r="175" spans="1:12" x14ac:dyDescent="0.2">
      <c r="A175" s="7" t="s">
        <v>465</v>
      </c>
      <c r="B175" s="7" t="s">
        <v>499</v>
      </c>
      <c r="C175" s="7" t="s">
        <v>500</v>
      </c>
      <c r="D175" s="7" t="str" cm="1">
        <f t="array" aca="1" ref="D175" ca="1">INDEX({"Energy","Materials","Industrials","Consumer Discretionary","Consumer Staples","Health Care","Financials","Information Technology","Telecommunication Services","Utilities","Real Estate"},RANDBETWEEN(1,11))</f>
        <v>Financials</v>
      </c>
      <c r="E175" s="7" t="str" cm="1">
        <f t="array" aca="1" ref="E1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75" s="7" t="s">
        <v>15</v>
      </c>
      <c r="G175" s="7" t="s">
        <v>128</v>
      </c>
      <c r="H175" s="7" t="s">
        <v>519</v>
      </c>
      <c r="I175" s="7" t="s">
        <v>18</v>
      </c>
      <c r="J175" s="7" t="s">
        <v>19</v>
      </c>
      <c r="K175" s="7" t="s">
        <v>520</v>
      </c>
      <c r="L175" s="7" t="s">
        <v>521</v>
      </c>
    </row>
    <row r="176" spans="1:12" x14ac:dyDescent="0.2">
      <c r="A176" s="7" t="s">
        <v>465</v>
      </c>
      <c r="B176" s="7" t="s">
        <v>499</v>
      </c>
      <c r="C176" s="7" t="s">
        <v>500</v>
      </c>
      <c r="D176" s="7" t="str" cm="1">
        <f t="array" aca="1" ref="D176" ca="1">INDEX({"Energy","Materials","Industrials","Consumer Discretionary","Consumer Staples","Health Care","Financials","Information Technology","Telecommunication Services","Utilities","Real Estate"},RANDBETWEEN(1,11))</f>
        <v>Financials</v>
      </c>
      <c r="E176" s="7" t="str" cm="1">
        <f t="array" aca="1" ref="E1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76" s="7" t="s">
        <v>15</v>
      </c>
      <c r="G176" s="7" t="s">
        <v>87</v>
      </c>
      <c r="H176" s="7" t="s">
        <v>369</v>
      </c>
      <c r="I176" s="7" t="s">
        <v>18</v>
      </c>
      <c r="J176" s="7" t="s">
        <v>23</v>
      </c>
      <c r="K176" s="7" t="s">
        <v>24</v>
      </c>
      <c r="L176" s="7" t="s">
        <v>522</v>
      </c>
    </row>
    <row r="177" spans="1:12" x14ac:dyDescent="0.2">
      <c r="A177" s="7" t="s">
        <v>465</v>
      </c>
      <c r="B177" s="7" t="s">
        <v>499</v>
      </c>
      <c r="C177" s="7" t="s">
        <v>500</v>
      </c>
      <c r="D177" s="7" t="str" cm="1">
        <f t="array" aca="1" ref="D17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77" s="7" t="str" cm="1">
        <f t="array" aca="1" ref="E1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77" s="7" t="s">
        <v>15</v>
      </c>
      <c r="G177" s="7" t="s">
        <v>230</v>
      </c>
      <c r="H177" s="7" t="s">
        <v>523</v>
      </c>
      <c r="I177" s="7" t="s">
        <v>18</v>
      </c>
      <c r="J177" s="7" t="s">
        <v>105</v>
      </c>
      <c r="K177" s="7" t="s">
        <v>524</v>
      </c>
      <c r="L177" s="7" t="s">
        <v>525</v>
      </c>
    </row>
    <row r="178" spans="1:12" x14ac:dyDescent="0.2">
      <c r="A178" s="7" t="s">
        <v>465</v>
      </c>
      <c r="B178" s="7" t="s">
        <v>499</v>
      </c>
      <c r="C178" s="7" t="s">
        <v>500</v>
      </c>
      <c r="D178" s="7" t="str" cm="1">
        <f t="array" aca="1" ref="D178" ca="1">INDEX({"Energy","Materials","Industrials","Consumer Discretionary","Consumer Staples","Health Care","Financials","Information Technology","Telecommunication Services","Utilities","Real Estate"},RANDBETWEEN(1,11))</f>
        <v>Health Care</v>
      </c>
      <c r="E178" s="7" t="str" cm="1">
        <f t="array" aca="1" ref="E1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78" s="7" t="s">
        <v>15</v>
      </c>
      <c r="G178" s="7" t="s">
        <v>27</v>
      </c>
      <c r="H178" s="7" t="s">
        <v>526</v>
      </c>
      <c r="I178" s="7" t="s">
        <v>18</v>
      </c>
      <c r="J178" s="7" t="s">
        <v>105</v>
      </c>
      <c r="K178" s="7" t="s">
        <v>379</v>
      </c>
      <c r="L178" s="7" t="s">
        <v>527</v>
      </c>
    </row>
    <row r="179" spans="1:12" x14ac:dyDescent="0.2">
      <c r="A179" s="7" t="s">
        <v>465</v>
      </c>
      <c r="B179" s="7" t="s">
        <v>499</v>
      </c>
      <c r="C179" s="7" t="s">
        <v>500</v>
      </c>
      <c r="D179" s="7" t="str" cm="1">
        <f t="array" aca="1" ref="D179" ca="1">INDEX({"Energy","Materials","Industrials","Consumer Discretionary","Consumer Staples","Health Care","Financials","Information Technology","Telecommunication Services","Utilities","Real Estate"},RANDBETWEEN(1,11))</f>
        <v>Materials</v>
      </c>
      <c r="E179" s="7" t="str" cm="1">
        <f t="array" aca="1" ref="E1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79" s="7" t="s">
        <v>15</v>
      </c>
      <c r="G179" s="7" t="s">
        <v>291</v>
      </c>
      <c r="H179" s="7" t="s">
        <v>292</v>
      </c>
      <c r="I179" s="7" t="s">
        <v>18</v>
      </c>
      <c r="J179" s="7" t="s">
        <v>19</v>
      </c>
      <c r="K179" s="7" t="s">
        <v>34</v>
      </c>
      <c r="L179" s="7" t="s">
        <v>528</v>
      </c>
    </row>
    <row r="180" spans="1:12" x14ac:dyDescent="0.2">
      <c r="A180" s="7" t="s">
        <v>465</v>
      </c>
      <c r="B180" s="7" t="s">
        <v>499</v>
      </c>
      <c r="C180" s="7" t="s">
        <v>500</v>
      </c>
      <c r="D180" s="7" t="str" cm="1">
        <f t="array" aca="1" ref="D18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80" s="7" t="str" cm="1">
        <f t="array" aca="1" ref="E1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80" s="7" t="s">
        <v>31</v>
      </c>
      <c r="G180" s="7" t="s">
        <v>529</v>
      </c>
      <c r="H180" s="7" t="s">
        <v>530</v>
      </c>
      <c r="I180" s="7" t="s">
        <v>29</v>
      </c>
      <c r="J180" s="7" t="s">
        <v>29</v>
      </c>
      <c r="K180" s="7" t="s">
        <v>531</v>
      </c>
      <c r="L180" s="7" t="s">
        <v>532</v>
      </c>
    </row>
    <row r="181" spans="1:12" x14ac:dyDescent="0.2">
      <c r="A181" s="7" t="s">
        <v>465</v>
      </c>
      <c r="B181" s="7" t="s">
        <v>499</v>
      </c>
      <c r="C181" s="7" t="s">
        <v>500</v>
      </c>
      <c r="D181" s="7" t="str" cm="1">
        <f t="array" aca="1" ref="D181" ca="1">INDEX({"Energy","Materials","Industrials","Consumer Discretionary","Consumer Staples","Health Care","Financials","Information Technology","Telecommunication Services","Utilities","Real Estate"},RANDBETWEEN(1,11))</f>
        <v>Industrials</v>
      </c>
      <c r="E181" s="7" t="str" cm="1">
        <f t="array" aca="1" ref="E1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81" s="7" t="s">
        <v>38</v>
      </c>
      <c r="G181" s="7" t="s">
        <v>39</v>
      </c>
      <c r="H181" s="7" t="s">
        <v>40</v>
      </c>
      <c r="I181" s="7" t="s">
        <v>41</v>
      </c>
      <c r="J181" s="7" t="s">
        <v>42</v>
      </c>
      <c r="K181" s="7" t="s">
        <v>43</v>
      </c>
      <c r="L181" s="7" t="s">
        <v>533</v>
      </c>
    </row>
    <row r="182" spans="1:12" x14ac:dyDescent="0.2">
      <c r="A182" s="7" t="s">
        <v>465</v>
      </c>
      <c r="B182" s="7" t="s">
        <v>534</v>
      </c>
      <c r="D182" s="7" t="str" cm="1">
        <f t="array" aca="1" ref="D182" ca="1">INDEX({"Energy","Materials","Industrials","Consumer Discretionary","Consumer Staples","Health Care","Financials","Information Technology","Telecommunication Services","Utilities","Real Estate"},RANDBETWEEN(1,11))</f>
        <v>Materials</v>
      </c>
      <c r="E182" s="7" t="str" cm="1">
        <f t="array" aca="1" ref="E1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82" s="7" t="s">
        <v>38</v>
      </c>
      <c r="G182" s="7" t="s">
        <v>39</v>
      </c>
      <c r="H182" s="7" t="s">
        <v>40</v>
      </c>
      <c r="I182" s="7" t="s">
        <v>41</v>
      </c>
      <c r="J182" s="7" t="s">
        <v>42</v>
      </c>
      <c r="K182" s="7" t="s">
        <v>43</v>
      </c>
      <c r="L182" s="7" t="s">
        <v>535</v>
      </c>
    </row>
    <row r="183" spans="1:12" x14ac:dyDescent="0.2">
      <c r="A183" s="7" t="s">
        <v>465</v>
      </c>
      <c r="B183" s="7" t="s">
        <v>536</v>
      </c>
      <c r="D183" s="7" t="str" cm="1">
        <f t="array" aca="1" ref="D183" ca="1">INDEX({"Energy","Materials","Industrials","Consumer Discretionary","Consumer Staples","Health Care","Financials","Information Technology","Telecommunication Services","Utilities","Real Estate"},RANDBETWEEN(1,11))</f>
        <v>Real Estate</v>
      </c>
      <c r="E183" s="7" t="str" cm="1">
        <f t="array" aca="1" ref="E1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83" s="7" t="s">
        <v>38</v>
      </c>
      <c r="G183" s="7" t="s">
        <v>39</v>
      </c>
      <c r="H183" s="7" t="s">
        <v>40</v>
      </c>
      <c r="I183" s="7" t="s">
        <v>41</v>
      </c>
      <c r="J183" s="7" t="s">
        <v>42</v>
      </c>
      <c r="K183" s="7" t="s">
        <v>43</v>
      </c>
      <c r="L183" s="7" t="s">
        <v>537</v>
      </c>
    </row>
    <row r="184" spans="1:12" x14ac:dyDescent="0.2">
      <c r="A184" s="7" t="s">
        <v>465</v>
      </c>
      <c r="B184" s="7" t="s">
        <v>538</v>
      </c>
      <c r="D184" s="7" t="str" cm="1">
        <f t="array" aca="1" ref="D184" ca="1">INDEX({"Energy","Materials","Industrials","Consumer Discretionary","Consumer Staples","Health Care","Financials","Information Technology","Telecommunication Services","Utilities","Real Estate"},RANDBETWEEN(1,11))</f>
        <v>Energy</v>
      </c>
      <c r="E184" s="7" t="str" cm="1">
        <f t="array" aca="1" ref="E1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84" s="7" t="s">
        <v>38</v>
      </c>
      <c r="G184" s="7" t="s">
        <v>39</v>
      </c>
      <c r="H184" s="7" t="s">
        <v>40</v>
      </c>
      <c r="I184" s="7" t="s">
        <v>41</v>
      </c>
      <c r="J184" s="7" t="s">
        <v>42</v>
      </c>
      <c r="K184" s="7" t="s">
        <v>43</v>
      </c>
      <c r="L184" s="7" t="s">
        <v>539</v>
      </c>
    </row>
    <row r="185" spans="1:12" x14ac:dyDescent="0.2">
      <c r="A185" s="7" t="s">
        <v>465</v>
      </c>
      <c r="B185" s="7" t="s">
        <v>540</v>
      </c>
      <c r="C185" s="7" t="s">
        <v>541</v>
      </c>
      <c r="D185" s="7" t="str" cm="1">
        <f t="array" aca="1" ref="D185" ca="1">INDEX({"Energy","Materials","Industrials","Consumer Discretionary","Consumer Staples","Health Care","Financials","Information Technology","Telecommunication Services","Utilities","Real Estate"},RANDBETWEEN(1,11))</f>
        <v>Real Estate</v>
      </c>
      <c r="E185" s="7" t="str" cm="1">
        <f t="array" aca="1" ref="E1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85" s="7" t="s">
        <v>31</v>
      </c>
      <c r="G185" s="7" t="s">
        <v>542</v>
      </c>
      <c r="H185" s="7" t="s">
        <v>543</v>
      </c>
      <c r="I185" s="7" t="s">
        <v>112</v>
      </c>
      <c r="J185" s="7" t="s">
        <v>200</v>
      </c>
      <c r="K185" s="7" t="s">
        <v>544</v>
      </c>
      <c r="L185" s="7" t="s">
        <v>545</v>
      </c>
    </row>
    <row r="186" spans="1:12" x14ac:dyDescent="0.2">
      <c r="A186" s="7" t="s">
        <v>465</v>
      </c>
      <c r="B186" s="7" t="s">
        <v>540</v>
      </c>
      <c r="C186" s="7" t="s">
        <v>541</v>
      </c>
      <c r="D186" s="7" t="str" cm="1">
        <f t="array" aca="1" ref="D186" ca="1">INDEX({"Energy","Materials","Industrials","Consumer Discretionary","Consumer Staples","Health Care","Financials","Information Technology","Telecommunication Services","Utilities","Real Estate"},RANDBETWEEN(1,11))</f>
        <v>Materials</v>
      </c>
      <c r="E186" s="7" t="str" cm="1">
        <f t="array" aca="1" ref="E1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86" s="7" t="s">
        <v>38</v>
      </c>
      <c r="G186" s="7" t="s">
        <v>207</v>
      </c>
      <c r="H186" s="7" t="s">
        <v>208</v>
      </c>
      <c r="I186" s="7" t="s">
        <v>29</v>
      </c>
      <c r="J186" s="7" t="s">
        <v>29</v>
      </c>
      <c r="K186" s="7" t="s">
        <v>429</v>
      </c>
      <c r="L186" s="7" t="s">
        <v>546</v>
      </c>
    </row>
    <row r="187" spans="1:12" x14ac:dyDescent="0.2">
      <c r="A187" s="7" t="s">
        <v>465</v>
      </c>
      <c r="B187" s="7" t="s">
        <v>540</v>
      </c>
      <c r="C187" s="7" t="s">
        <v>541</v>
      </c>
      <c r="D187" s="7" t="str" cm="1">
        <f t="array" aca="1" ref="D18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87" s="7" t="str" cm="1">
        <f t="array" aca="1" ref="E1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87" s="7" t="s">
        <v>38</v>
      </c>
      <c r="G187" s="7" t="s">
        <v>39</v>
      </c>
      <c r="H187" s="7" t="s">
        <v>40</v>
      </c>
      <c r="I187" s="7" t="s">
        <v>41</v>
      </c>
      <c r="J187" s="7" t="s">
        <v>42</v>
      </c>
      <c r="K187" s="7" t="s">
        <v>43</v>
      </c>
      <c r="L187" s="7" t="s">
        <v>547</v>
      </c>
    </row>
    <row r="188" spans="1:12" x14ac:dyDescent="0.2">
      <c r="A188" s="7" t="s">
        <v>465</v>
      </c>
      <c r="B188" s="7" t="s">
        <v>548</v>
      </c>
      <c r="D188" s="7" t="str" cm="1">
        <f t="array" aca="1" ref="D188" ca="1">INDEX({"Energy","Materials","Industrials","Consumer Discretionary","Consumer Staples","Health Care","Financials","Information Technology","Telecommunication Services","Utilities","Real Estate"},RANDBETWEEN(1,11))</f>
        <v>Health Care</v>
      </c>
      <c r="E188" s="7" t="str" cm="1">
        <f t="array" aca="1" ref="E1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88" s="7" t="s">
        <v>15</v>
      </c>
      <c r="G188" s="7" t="s">
        <v>65</v>
      </c>
      <c r="H188" s="7" t="s">
        <v>549</v>
      </c>
      <c r="I188" s="7" t="s">
        <v>18</v>
      </c>
      <c r="J188" s="7" t="s">
        <v>23</v>
      </c>
      <c r="K188" s="7" t="s">
        <v>26</v>
      </c>
      <c r="L188" s="7" t="s">
        <v>550</v>
      </c>
    </row>
    <row r="189" spans="1:12" x14ac:dyDescent="0.2">
      <c r="A189" s="7" t="s">
        <v>465</v>
      </c>
      <c r="B189" s="7" t="s">
        <v>548</v>
      </c>
      <c r="D189" s="7" t="str" cm="1">
        <f t="array" aca="1" ref="D189" ca="1">INDEX({"Energy","Materials","Industrials","Consumer Discretionary","Consumer Staples","Health Care","Financials","Information Technology","Telecommunication Services","Utilities","Real Estate"},RANDBETWEEN(1,11))</f>
        <v>Energy</v>
      </c>
      <c r="E189" s="7" t="str" cm="1">
        <f t="array" aca="1" ref="E1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89" s="7" t="s">
        <v>38</v>
      </c>
      <c r="G189" s="7" t="s">
        <v>39</v>
      </c>
      <c r="H189" s="7" t="s">
        <v>40</v>
      </c>
      <c r="I189" s="7" t="s">
        <v>41</v>
      </c>
      <c r="J189" s="7" t="s">
        <v>42</v>
      </c>
      <c r="K189" s="7" t="s">
        <v>43</v>
      </c>
      <c r="L189" s="7" t="s">
        <v>551</v>
      </c>
    </row>
    <row r="190" spans="1:12" x14ac:dyDescent="0.2">
      <c r="A190" s="7" t="s">
        <v>465</v>
      </c>
      <c r="B190" s="7" t="s">
        <v>552</v>
      </c>
      <c r="D190" s="7" t="str" cm="1">
        <f t="array" aca="1" ref="D190" ca="1">INDEX({"Energy","Materials","Industrials","Consumer Discretionary","Consumer Staples","Health Care","Financials","Information Technology","Telecommunication Services","Utilities","Real Estate"},RANDBETWEEN(1,11))</f>
        <v>Real Estate</v>
      </c>
      <c r="E190" s="7" t="str" cm="1">
        <f t="array" aca="1" ref="E1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90" s="7" t="s">
        <v>72</v>
      </c>
      <c r="G190" s="7" t="s">
        <v>487</v>
      </c>
      <c r="H190" s="7" t="s">
        <v>488</v>
      </c>
      <c r="I190" s="7" t="s">
        <v>29</v>
      </c>
      <c r="J190" s="7" t="s">
        <v>29</v>
      </c>
      <c r="K190" s="7" t="s">
        <v>75</v>
      </c>
      <c r="L190" s="7" t="s">
        <v>553</v>
      </c>
    </row>
    <row r="191" spans="1:12" x14ac:dyDescent="0.2">
      <c r="A191" s="7" t="s">
        <v>465</v>
      </c>
      <c r="B191" s="7" t="s">
        <v>552</v>
      </c>
      <c r="D191" s="7" t="str" cm="1">
        <f t="array" aca="1" ref="D19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91" s="7" t="str" cm="1">
        <f t="array" aca="1" ref="E1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91" s="7" t="s">
        <v>38</v>
      </c>
      <c r="G191" s="7" t="s">
        <v>39</v>
      </c>
      <c r="H191" s="7" t="s">
        <v>40</v>
      </c>
      <c r="I191" s="7" t="s">
        <v>41</v>
      </c>
      <c r="J191" s="7" t="s">
        <v>42</v>
      </c>
      <c r="K191" s="7" t="s">
        <v>43</v>
      </c>
      <c r="L191" s="7" t="s">
        <v>554</v>
      </c>
    </row>
    <row r="192" spans="1:12" x14ac:dyDescent="0.2">
      <c r="A192" s="7" t="s">
        <v>465</v>
      </c>
      <c r="B192" s="7" t="s">
        <v>555</v>
      </c>
      <c r="D192" s="7" t="str" cm="1">
        <f t="array" aca="1" ref="D192" ca="1">INDEX({"Energy","Materials","Industrials","Consumer Discretionary","Consumer Staples","Health Care","Financials","Information Technology","Telecommunication Services","Utilities","Real Estate"},RANDBETWEEN(1,11))</f>
        <v>Health Care</v>
      </c>
      <c r="E192" s="7" t="str" cm="1">
        <f t="array" aca="1" ref="E1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92" s="7" t="s">
        <v>38</v>
      </c>
      <c r="G192" s="7" t="s">
        <v>39</v>
      </c>
      <c r="H192" s="7" t="s">
        <v>40</v>
      </c>
      <c r="I192" s="7" t="s">
        <v>41</v>
      </c>
      <c r="J192" s="7" t="s">
        <v>42</v>
      </c>
      <c r="K192" s="7" t="s">
        <v>43</v>
      </c>
      <c r="L192" s="7" t="s">
        <v>556</v>
      </c>
    </row>
    <row r="193" spans="1:12" x14ac:dyDescent="0.2">
      <c r="A193" s="7" t="s">
        <v>465</v>
      </c>
      <c r="B193" s="7" t="s">
        <v>478</v>
      </c>
      <c r="D193" s="7" t="str" cm="1">
        <f t="array" aca="1" ref="D193" ca="1">INDEX({"Energy","Materials","Industrials","Consumer Discretionary","Consumer Staples","Health Care","Financials","Information Technology","Telecommunication Services","Utilities","Real Estate"},RANDBETWEEN(1,11))</f>
        <v>Health Care</v>
      </c>
      <c r="E193" s="7" t="str" cm="1">
        <f t="array" aca="1" ref="E1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93" s="7" t="s">
        <v>15</v>
      </c>
      <c r="G193" s="7" t="s">
        <v>27</v>
      </c>
      <c r="H193" s="7" t="s">
        <v>557</v>
      </c>
      <c r="I193" s="7" t="s">
        <v>18</v>
      </c>
      <c r="J193" s="7" t="s">
        <v>23</v>
      </c>
      <c r="K193" s="7" t="s">
        <v>135</v>
      </c>
      <c r="L193" s="7" t="s">
        <v>558</v>
      </c>
    </row>
    <row r="194" spans="1:12" x14ac:dyDescent="0.2">
      <c r="A194" s="7" t="s">
        <v>465</v>
      </c>
      <c r="B194" s="7" t="s">
        <v>478</v>
      </c>
      <c r="D194" s="7" t="str" cm="1">
        <f t="array" aca="1" ref="D19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94" s="7" t="str" cm="1">
        <f t="array" aca="1" ref="E1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94" s="7" t="s">
        <v>31</v>
      </c>
      <c r="G194" s="7" t="s">
        <v>146</v>
      </c>
      <c r="H194" s="7" t="s">
        <v>147</v>
      </c>
      <c r="I194" s="7" t="s">
        <v>18</v>
      </c>
      <c r="J194" s="7" t="s">
        <v>23</v>
      </c>
      <c r="K194" s="7" t="s">
        <v>61</v>
      </c>
      <c r="L194" s="7" t="s">
        <v>559</v>
      </c>
    </row>
    <row r="195" spans="1:12" x14ac:dyDescent="0.2">
      <c r="A195" s="7" t="s">
        <v>465</v>
      </c>
      <c r="B195" s="7" t="s">
        <v>478</v>
      </c>
      <c r="D195" s="7" t="str" cm="1">
        <f t="array" aca="1" ref="D195" ca="1">INDEX({"Energy","Materials","Industrials","Consumer Discretionary","Consumer Staples","Health Care","Financials","Information Technology","Telecommunication Services","Utilities","Real Estate"},RANDBETWEEN(1,11))</f>
        <v>Materials</v>
      </c>
      <c r="E195" s="7" t="str" cm="1">
        <f t="array" aca="1" ref="E1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95" s="7" t="s">
        <v>15</v>
      </c>
      <c r="G195" s="7" t="s">
        <v>35</v>
      </c>
      <c r="H195" s="7" t="s">
        <v>560</v>
      </c>
      <c r="I195" s="7" t="s">
        <v>18</v>
      </c>
      <c r="J195" s="7" t="s">
        <v>19</v>
      </c>
      <c r="K195" s="7" t="s">
        <v>20</v>
      </c>
      <c r="L195" s="7" t="s">
        <v>130</v>
      </c>
    </row>
    <row r="196" spans="1:12" x14ac:dyDescent="0.2">
      <c r="A196" s="7" t="s">
        <v>465</v>
      </c>
      <c r="B196" s="7" t="s">
        <v>478</v>
      </c>
      <c r="D196" s="7" t="str" cm="1">
        <f t="array" aca="1" ref="D19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96" s="7" t="str" cm="1">
        <f t="array" aca="1" ref="E1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96" s="7" t="s">
        <v>38</v>
      </c>
      <c r="G196" s="7" t="s">
        <v>39</v>
      </c>
      <c r="H196" s="7" t="s">
        <v>40</v>
      </c>
      <c r="I196" s="7" t="s">
        <v>41</v>
      </c>
      <c r="J196" s="7" t="s">
        <v>42</v>
      </c>
      <c r="K196" s="7" t="s">
        <v>43</v>
      </c>
      <c r="L196" s="7" t="s">
        <v>561</v>
      </c>
    </row>
    <row r="197" spans="1:12" x14ac:dyDescent="0.2">
      <c r="A197" s="7" t="s">
        <v>465</v>
      </c>
      <c r="B197" s="7" t="s">
        <v>562</v>
      </c>
      <c r="D197" s="7" t="str" cm="1">
        <f t="array" aca="1" ref="D197" ca="1">INDEX({"Energy","Materials","Industrials","Consumer Discretionary","Consumer Staples","Health Care","Financials","Information Technology","Telecommunication Services","Utilities","Real Estate"},RANDBETWEEN(1,11))</f>
        <v>Energy</v>
      </c>
      <c r="E197" s="7" t="str" cm="1">
        <f t="array" aca="1" ref="E1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97" s="7" t="s">
        <v>15</v>
      </c>
      <c r="G197" s="7" t="s">
        <v>375</v>
      </c>
      <c r="H197" s="7" t="s">
        <v>563</v>
      </c>
      <c r="I197" s="7" t="s">
        <v>29</v>
      </c>
      <c r="J197" s="7" t="s">
        <v>29</v>
      </c>
      <c r="K197" s="7" t="s">
        <v>509</v>
      </c>
      <c r="L197" s="7" t="s">
        <v>564</v>
      </c>
    </row>
    <row r="198" spans="1:12" x14ac:dyDescent="0.2">
      <c r="A198" s="7" t="s">
        <v>465</v>
      </c>
      <c r="B198" s="7" t="s">
        <v>562</v>
      </c>
      <c r="D198" s="7" t="str" cm="1">
        <f t="array" aca="1" ref="D19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98" s="7" t="str" cm="1">
        <f t="array" aca="1" ref="E1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98" s="7" t="s">
        <v>15</v>
      </c>
      <c r="G198" s="7" t="s">
        <v>162</v>
      </c>
      <c r="H198" s="7" t="s">
        <v>565</v>
      </c>
      <c r="I198" s="7" t="s">
        <v>18</v>
      </c>
      <c r="J198" s="7" t="s">
        <v>19</v>
      </c>
      <c r="K198" s="7" t="s">
        <v>34</v>
      </c>
      <c r="L198" s="7" t="s">
        <v>566</v>
      </c>
    </row>
    <row r="199" spans="1:12" x14ac:dyDescent="0.2">
      <c r="A199" s="7" t="s">
        <v>465</v>
      </c>
      <c r="B199" s="7" t="s">
        <v>562</v>
      </c>
      <c r="D199" s="7" t="str" cm="1">
        <f t="array" aca="1" ref="D199" ca="1">INDEX({"Energy","Materials","Industrials","Consumer Discretionary","Consumer Staples","Health Care","Financials","Information Technology","Telecommunication Services","Utilities","Real Estate"},RANDBETWEEN(1,11))</f>
        <v>Financials</v>
      </c>
      <c r="E199" s="7" t="str" cm="1">
        <f t="array" aca="1" ref="E1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99" s="7" t="s">
        <v>15</v>
      </c>
      <c r="G199" s="7" t="s">
        <v>27</v>
      </c>
      <c r="H199" s="7" t="s">
        <v>567</v>
      </c>
      <c r="I199" s="7" t="s">
        <v>18</v>
      </c>
      <c r="J199" s="7" t="s">
        <v>19</v>
      </c>
      <c r="K199" s="7" t="s">
        <v>20</v>
      </c>
      <c r="L199" s="7" t="s">
        <v>229</v>
      </c>
    </row>
    <row r="200" spans="1:12" x14ac:dyDescent="0.2">
      <c r="A200" s="7" t="s">
        <v>465</v>
      </c>
      <c r="B200" s="7" t="s">
        <v>562</v>
      </c>
      <c r="D200" s="7" t="str" cm="1">
        <f t="array" aca="1" ref="D200" ca="1">INDEX({"Energy","Materials","Industrials","Consumer Discretionary","Consumer Staples","Health Care","Financials","Information Technology","Telecommunication Services","Utilities","Real Estate"},RANDBETWEEN(1,11))</f>
        <v>Utilities</v>
      </c>
      <c r="E200" s="7" t="str" cm="1">
        <f t="array" aca="1" ref="E2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00" s="7" t="s">
        <v>15</v>
      </c>
      <c r="G200" s="7" t="s">
        <v>59</v>
      </c>
      <c r="H200" s="7" t="s">
        <v>568</v>
      </c>
      <c r="I200" s="7" t="s">
        <v>18</v>
      </c>
      <c r="J200" s="7" t="s">
        <v>221</v>
      </c>
      <c r="K200" s="7" t="s">
        <v>222</v>
      </c>
      <c r="L200" s="7" t="s">
        <v>569</v>
      </c>
    </row>
    <row r="201" spans="1:12" x14ac:dyDescent="0.2">
      <c r="A201" s="7" t="s">
        <v>465</v>
      </c>
      <c r="B201" s="7" t="s">
        <v>562</v>
      </c>
      <c r="D201" s="7" t="str" cm="1">
        <f t="array" aca="1" ref="D201" ca="1">INDEX({"Energy","Materials","Industrials","Consumer Discretionary","Consumer Staples","Health Care","Financials","Information Technology","Telecommunication Services","Utilities","Real Estate"},RANDBETWEEN(1,11))</f>
        <v>Health Care</v>
      </c>
      <c r="E201" s="7" t="str" cm="1">
        <f t="array" aca="1" ref="E2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01" s="7" t="s">
        <v>15</v>
      </c>
      <c r="G201" s="7" t="s">
        <v>59</v>
      </c>
      <c r="H201" s="7" t="s">
        <v>570</v>
      </c>
      <c r="I201" s="7" t="s">
        <v>18</v>
      </c>
      <c r="J201" s="7" t="s">
        <v>23</v>
      </c>
      <c r="K201" s="7" t="s">
        <v>61</v>
      </c>
      <c r="L201" s="7" t="s">
        <v>21</v>
      </c>
    </row>
    <row r="202" spans="1:12" x14ac:dyDescent="0.2">
      <c r="A202" s="7" t="s">
        <v>465</v>
      </c>
      <c r="B202" s="7" t="s">
        <v>562</v>
      </c>
      <c r="D202" s="7" t="str" cm="1">
        <f t="array" aca="1" ref="D202" ca="1">INDEX({"Energy","Materials","Industrials","Consumer Discretionary","Consumer Staples","Health Care","Financials","Information Technology","Telecommunication Services","Utilities","Real Estate"},RANDBETWEEN(1,11))</f>
        <v>Financials</v>
      </c>
      <c r="E202" s="7" t="str" cm="1">
        <f t="array" aca="1" ref="E2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02" s="7" t="s">
        <v>15</v>
      </c>
      <c r="G202" s="7" t="s">
        <v>142</v>
      </c>
      <c r="H202" s="7" t="s">
        <v>571</v>
      </c>
      <c r="I202" s="7" t="s">
        <v>18</v>
      </c>
      <c r="J202" s="7" t="s">
        <v>105</v>
      </c>
      <c r="K202" s="7" t="s">
        <v>572</v>
      </c>
      <c r="L202" s="7" t="s">
        <v>573</v>
      </c>
    </row>
    <row r="203" spans="1:12" x14ac:dyDescent="0.2">
      <c r="A203" s="7" t="s">
        <v>465</v>
      </c>
      <c r="B203" s="7" t="s">
        <v>562</v>
      </c>
      <c r="D203" s="7" t="str" cm="1">
        <f t="array" aca="1" ref="D203" ca="1">INDEX({"Energy","Materials","Industrials","Consumer Discretionary","Consumer Staples","Health Care","Financials","Information Technology","Telecommunication Services","Utilities","Real Estate"},RANDBETWEEN(1,11))</f>
        <v>Real Estate</v>
      </c>
      <c r="E203" s="7" t="str" cm="1">
        <f t="array" aca="1" ref="E2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03" s="7" t="s">
        <v>38</v>
      </c>
      <c r="G203" s="7" t="s">
        <v>39</v>
      </c>
      <c r="H203" s="7" t="s">
        <v>40</v>
      </c>
      <c r="I203" s="7" t="s">
        <v>41</v>
      </c>
      <c r="J203" s="7" t="s">
        <v>42</v>
      </c>
      <c r="K203" s="7" t="s">
        <v>43</v>
      </c>
      <c r="L203" s="7" t="s">
        <v>574</v>
      </c>
    </row>
    <row r="204" spans="1:12" x14ac:dyDescent="0.2">
      <c r="A204" s="7" t="s">
        <v>465</v>
      </c>
      <c r="B204" s="7" t="s">
        <v>575</v>
      </c>
      <c r="D204" s="7" t="str" cm="1">
        <f t="array" aca="1" ref="D204" ca="1">INDEX({"Energy","Materials","Industrials","Consumer Discretionary","Consumer Staples","Health Care","Financials","Information Technology","Telecommunication Services","Utilities","Real Estate"},RANDBETWEEN(1,11))</f>
        <v>Energy</v>
      </c>
      <c r="E204" s="7" t="str" cm="1">
        <f t="array" aca="1" ref="E2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04" s="7" t="s">
        <v>38</v>
      </c>
      <c r="G204" s="7" t="s">
        <v>39</v>
      </c>
      <c r="H204" s="7" t="s">
        <v>40</v>
      </c>
      <c r="I204" s="7" t="s">
        <v>41</v>
      </c>
      <c r="J204" s="7" t="s">
        <v>42</v>
      </c>
      <c r="K204" s="7" t="s">
        <v>43</v>
      </c>
      <c r="L204" s="7" t="s">
        <v>576</v>
      </c>
    </row>
    <row r="205" spans="1:12" x14ac:dyDescent="0.2">
      <c r="A205" s="7" t="s">
        <v>577</v>
      </c>
      <c r="B205" s="7" t="s">
        <v>578</v>
      </c>
      <c r="D205" s="7" t="str" cm="1">
        <f t="array" aca="1" ref="D205" ca="1">INDEX({"Energy","Materials","Industrials","Consumer Discretionary","Consumer Staples","Health Care","Financials","Information Technology","Telecommunication Services","Utilities","Real Estate"},RANDBETWEEN(1,11))</f>
        <v>Utilities</v>
      </c>
      <c r="E205" s="7" t="str" cm="1">
        <f t="array" aca="1" ref="E2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05" s="7" t="s">
        <v>15</v>
      </c>
      <c r="G205" s="7" t="s">
        <v>156</v>
      </c>
      <c r="H205" s="7" t="s">
        <v>298</v>
      </c>
      <c r="I205" s="7" t="s">
        <v>41</v>
      </c>
      <c r="J205" s="7" t="s">
        <v>299</v>
      </c>
      <c r="K205" s="7" t="s">
        <v>300</v>
      </c>
      <c r="L205" s="7" t="s">
        <v>21</v>
      </c>
    </row>
    <row r="206" spans="1:12" x14ac:dyDescent="0.2">
      <c r="A206" s="7" t="s">
        <v>577</v>
      </c>
      <c r="B206" s="7" t="s">
        <v>578</v>
      </c>
      <c r="D206" s="7" t="str" cm="1">
        <f t="array" aca="1" ref="D206" ca="1">INDEX({"Energy","Materials","Industrials","Consumer Discretionary","Consumer Staples","Health Care","Financials","Information Technology","Telecommunication Services","Utilities","Real Estate"},RANDBETWEEN(1,11))</f>
        <v>Health Care</v>
      </c>
      <c r="E206" s="7" t="str" cm="1">
        <f t="array" aca="1" ref="E2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06" s="7" t="s">
        <v>38</v>
      </c>
      <c r="G206" s="7" t="s">
        <v>207</v>
      </c>
      <c r="H206" s="7" t="s">
        <v>208</v>
      </c>
      <c r="I206" s="7" t="s">
        <v>29</v>
      </c>
      <c r="J206" s="7" t="s">
        <v>29</v>
      </c>
      <c r="K206" s="7" t="s">
        <v>75</v>
      </c>
      <c r="L206" s="7" t="s">
        <v>579</v>
      </c>
    </row>
    <row r="207" spans="1:12" x14ac:dyDescent="0.2">
      <c r="A207" s="7" t="s">
        <v>577</v>
      </c>
      <c r="B207" s="7" t="s">
        <v>578</v>
      </c>
      <c r="D207" s="7" t="str" cm="1">
        <f t="array" aca="1" ref="D20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07" s="7" t="str" cm="1">
        <f t="array" aca="1" ref="E2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07" s="7" t="s">
        <v>15</v>
      </c>
      <c r="G207" s="7" t="s">
        <v>27</v>
      </c>
      <c r="H207" s="7" t="s">
        <v>580</v>
      </c>
      <c r="I207" s="7" t="s">
        <v>18</v>
      </c>
      <c r="J207" s="7" t="s">
        <v>105</v>
      </c>
      <c r="K207" s="7" t="s">
        <v>581</v>
      </c>
      <c r="L207" s="7" t="s">
        <v>582</v>
      </c>
    </row>
    <row r="208" spans="1:12" x14ac:dyDescent="0.2">
      <c r="A208" s="7" t="s">
        <v>577</v>
      </c>
      <c r="B208" s="7" t="s">
        <v>578</v>
      </c>
      <c r="D208" s="7" t="str" cm="1">
        <f t="array" aca="1" ref="D208" ca="1">INDEX({"Energy","Materials","Industrials","Consumer Discretionary","Consumer Staples","Health Care","Financials","Information Technology","Telecommunication Services","Utilities","Real Estate"},RANDBETWEEN(1,11))</f>
        <v>Health Care</v>
      </c>
      <c r="E208" s="7" t="str" cm="1">
        <f t="array" aca="1" ref="E2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08" s="7" t="s">
        <v>15</v>
      </c>
      <c r="G208" s="7" t="s">
        <v>65</v>
      </c>
      <c r="H208" s="7" t="s">
        <v>583</v>
      </c>
      <c r="I208" s="7" t="s">
        <v>18</v>
      </c>
      <c r="J208" s="7" t="s">
        <v>105</v>
      </c>
      <c r="K208" s="7" t="s">
        <v>584</v>
      </c>
      <c r="L208" s="7" t="s">
        <v>585</v>
      </c>
    </row>
    <row r="209" spans="1:12" x14ac:dyDescent="0.2">
      <c r="A209" s="7" t="s">
        <v>577</v>
      </c>
      <c r="B209" s="7" t="s">
        <v>578</v>
      </c>
      <c r="D209" s="7" t="str" cm="1">
        <f t="array" aca="1" ref="D209" ca="1">INDEX({"Energy","Materials","Industrials","Consumer Discretionary","Consumer Staples","Health Care","Financials","Information Technology","Telecommunication Services","Utilities","Real Estate"},RANDBETWEEN(1,11))</f>
        <v>Industrials</v>
      </c>
      <c r="E209" s="7" t="str" cm="1">
        <f t="array" aca="1" ref="E2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09" s="7" t="s">
        <v>15</v>
      </c>
      <c r="G209" s="7" t="s">
        <v>27</v>
      </c>
      <c r="H209" s="7" t="s">
        <v>586</v>
      </c>
      <c r="I209" s="7" t="s">
        <v>18</v>
      </c>
      <c r="J209" s="7" t="s">
        <v>105</v>
      </c>
      <c r="K209" s="7" t="s">
        <v>106</v>
      </c>
      <c r="L209" s="7" t="s">
        <v>587</v>
      </c>
    </row>
    <row r="210" spans="1:12" x14ac:dyDescent="0.2">
      <c r="A210" s="7" t="s">
        <v>577</v>
      </c>
      <c r="B210" s="7" t="s">
        <v>578</v>
      </c>
      <c r="D210" s="7" t="str" cm="1">
        <f t="array" aca="1" ref="D210" ca="1">INDEX({"Energy","Materials","Industrials","Consumer Discretionary","Consumer Staples","Health Care","Financials","Information Technology","Telecommunication Services","Utilities","Real Estate"},RANDBETWEEN(1,11))</f>
        <v>Real Estate</v>
      </c>
      <c r="E210" s="7" t="str" cm="1">
        <f t="array" aca="1" ref="E2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10" s="7" t="s">
        <v>15</v>
      </c>
      <c r="G210" s="7" t="s">
        <v>65</v>
      </c>
      <c r="H210" s="7" t="s">
        <v>588</v>
      </c>
      <c r="I210" s="7" t="s">
        <v>18</v>
      </c>
      <c r="J210" s="7" t="s">
        <v>19</v>
      </c>
      <c r="K210" s="7" t="s">
        <v>20</v>
      </c>
      <c r="L210" s="7" t="s">
        <v>589</v>
      </c>
    </row>
    <row r="211" spans="1:12" x14ac:dyDescent="0.2">
      <c r="A211" s="7" t="s">
        <v>577</v>
      </c>
      <c r="B211" s="7" t="s">
        <v>578</v>
      </c>
      <c r="D211" s="7" t="str" cm="1">
        <f t="array" aca="1" ref="D21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11" s="7" t="str" cm="1">
        <f t="array" aca="1" ref="E2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11" s="7" t="s">
        <v>31</v>
      </c>
      <c r="G211" s="7" t="s">
        <v>146</v>
      </c>
      <c r="H211" s="7" t="s">
        <v>147</v>
      </c>
      <c r="I211" s="7" t="s">
        <v>29</v>
      </c>
      <c r="J211" s="7" t="s">
        <v>29</v>
      </c>
      <c r="K211" s="7" t="s">
        <v>429</v>
      </c>
      <c r="L211" s="7" t="s">
        <v>590</v>
      </c>
    </row>
    <row r="212" spans="1:12" x14ac:dyDescent="0.2">
      <c r="A212" s="7" t="s">
        <v>577</v>
      </c>
      <c r="B212" s="7" t="s">
        <v>578</v>
      </c>
      <c r="D212" s="7" t="str" cm="1">
        <f t="array" aca="1" ref="D21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12" s="7" t="str" cm="1">
        <f t="array" aca="1" ref="E2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12" s="7" t="s">
        <v>38</v>
      </c>
      <c r="G212" s="7" t="s">
        <v>39</v>
      </c>
      <c r="H212" s="7" t="s">
        <v>40</v>
      </c>
      <c r="I212" s="7" t="s">
        <v>41</v>
      </c>
      <c r="J212" s="7" t="s">
        <v>42</v>
      </c>
      <c r="K212" s="7" t="s">
        <v>43</v>
      </c>
      <c r="L212" s="7" t="s">
        <v>591</v>
      </c>
    </row>
    <row r="213" spans="1:12" x14ac:dyDescent="0.2">
      <c r="A213" s="7" t="s">
        <v>577</v>
      </c>
      <c r="B213" s="7" t="s">
        <v>592</v>
      </c>
      <c r="D213" s="7" t="str" cm="1">
        <f t="array" aca="1" ref="D21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13" s="7" t="str" cm="1">
        <f t="array" aca="1" ref="E2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13" s="7" t="s">
        <v>38</v>
      </c>
      <c r="G213" s="7" t="s">
        <v>39</v>
      </c>
      <c r="H213" s="7" t="s">
        <v>40</v>
      </c>
      <c r="I213" s="7" t="s">
        <v>41</v>
      </c>
      <c r="J213" s="7" t="s">
        <v>42</v>
      </c>
      <c r="K213" s="7" t="s">
        <v>43</v>
      </c>
      <c r="L213" s="7" t="s">
        <v>593</v>
      </c>
    </row>
    <row r="214" spans="1:12" x14ac:dyDescent="0.2">
      <c r="A214" s="7" t="s">
        <v>577</v>
      </c>
      <c r="B214" s="7" t="s">
        <v>594</v>
      </c>
      <c r="C214" s="7" t="s">
        <v>595</v>
      </c>
      <c r="D214" s="7" t="str" cm="1">
        <f t="array" aca="1" ref="D214" ca="1">INDEX({"Energy","Materials","Industrials","Consumer Discretionary","Consumer Staples","Health Care","Financials","Information Technology","Telecommunication Services","Utilities","Real Estate"},RANDBETWEEN(1,11))</f>
        <v>Health Care</v>
      </c>
      <c r="E214" s="7" t="str" cm="1">
        <f t="array" aca="1" ref="E2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14" s="7" t="s">
        <v>15</v>
      </c>
      <c r="G214" s="7" t="s">
        <v>230</v>
      </c>
      <c r="H214" s="7" t="s">
        <v>440</v>
      </c>
      <c r="I214" s="7" t="s">
        <v>29</v>
      </c>
      <c r="J214" s="7" t="s">
        <v>29</v>
      </c>
      <c r="K214" s="7" t="s">
        <v>75</v>
      </c>
      <c r="L214" s="7" t="s">
        <v>596</v>
      </c>
    </row>
    <row r="215" spans="1:12" x14ac:dyDescent="0.2">
      <c r="A215" s="7" t="s">
        <v>577</v>
      </c>
      <c r="B215" s="7" t="s">
        <v>594</v>
      </c>
      <c r="C215" s="7" t="s">
        <v>595</v>
      </c>
      <c r="D215" s="7" t="str" cm="1">
        <f t="array" aca="1" ref="D215" ca="1">INDEX({"Energy","Materials","Industrials","Consumer Discretionary","Consumer Staples","Health Care","Financials","Information Technology","Telecommunication Services","Utilities","Real Estate"},RANDBETWEEN(1,11))</f>
        <v>Utilities</v>
      </c>
      <c r="E215" s="7" t="str" cm="1">
        <f t="array" aca="1" ref="E2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15" s="7" t="s">
        <v>38</v>
      </c>
      <c r="G215" s="7" t="s">
        <v>39</v>
      </c>
      <c r="H215" s="7" t="s">
        <v>40</v>
      </c>
      <c r="I215" s="7" t="s">
        <v>41</v>
      </c>
      <c r="J215" s="7" t="s">
        <v>42</v>
      </c>
      <c r="K215" s="7" t="s">
        <v>43</v>
      </c>
      <c r="L215" s="7" t="s">
        <v>597</v>
      </c>
    </row>
    <row r="216" spans="1:12" x14ac:dyDescent="0.2">
      <c r="A216" s="7" t="s">
        <v>598</v>
      </c>
      <c r="B216" s="7" t="s">
        <v>599</v>
      </c>
      <c r="D216" s="7" t="str" cm="1">
        <f t="array" aca="1" ref="D216" ca="1">INDEX({"Energy","Materials","Industrials","Consumer Discretionary","Consumer Staples","Health Care","Financials","Information Technology","Telecommunication Services","Utilities","Real Estate"},RANDBETWEEN(1,11))</f>
        <v>Utilities</v>
      </c>
      <c r="E216" s="7" t="str" cm="1">
        <f t="array" aca="1" ref="E2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16" s="7" t="s">
        <v>38</v>
      </c>
      <c r="G216" s="7" t="s">
        <v>39</v>
      </c>
      <c r="H216" s="7" t="s">
        <v>40</v>
      </c>
      <c r="I216" s="7" t="s">
        <v>41</v>
      </c>
      <c r="J216" s="7" t="s">
        <v>42</v>
      </c>
      <c r="K216" s="7" t="s">
        <v>43</v>
      </c>
      <c r="L216" s="7" t="s">
        <v>600</v>
      </c>
    </row>
    <row r="217" spans="1:12" x14ac:dyDescent="0.2">
      <c r="A217" s="7" t="s">
        <v>601</v>
      </c>
      <c r="B217" s="7" t="s">
        <v>602</v>
      </c>
      <c r="D217" s="7" t="str" cm="1">
        <f t="array" aca="1" ref="D217" ca="1">INDEX({"Energy","Materials","Industrials","Consumer Discretionary","Consumer Staples","Health Care","Financials","Information Technology","Telecommunication Services","Utilities","Real Estate"},RANDBETWEEN(1,11))</f>
        <v>Industrials</v>
      </c>
      <c r="E217" s="7" t="str" cm="1">
        <f t="array" aca="1" ref="E2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17" s="7" t="s">
        <v>15</v>
      </c>
      <c r="G217" s="7" t="s">
        <v>65</v>
      </c>
      <c r="H217" s="7" t="s">
        <v>603</v>
      </c>
      <c r="I217" s="7" t="s">
        <v>112</v>
      </c>
      <c r="J217" s="7" t="s">
        <v>604</v>
      </c>
      <c r="K217" s="7" t="s">
        <v>605</v>
      </c>
      <c r="L217" s="7" t="s">
        <v>606</v>
      </c>
    </row>
    <row r="218" spans="1:12" x14ac:dyDescent="0.2">
      <c r="A218" s="7" t="s">
        <v>601</v>
      </c>
      <c r="B218" s="7" t="s">
        <v>602</v>
      </c>
      <c r="D218" s="7" t="str" cm="1">
        <f t="array" aca="1" ref="D218" ca="1">INDEX({"Energy","Materials","Industrials","Consumer Discretionary","Consumer Staples","Health Care","Financials","Information Technology","Telecommunication Services","Utilities","Real Estate"},RANDBETWEEN(1,11))</f>
        <v>Industrials</v>
      </c>
      <c r="E218" s="7" t="str" cm="1">
        <f t="array" aca="1" ref="E2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18" s="7" t="s">
        <v>15</v>
      </c>
      <c r="G218" s="7" t="s">
        <v>607</v>
      </c>
      <c r="H218" s="7" t="s">
        <v>608</v>
      </c>
      <c r="I218" s="7" t="s">
        <v>18</v>
      </c>
      <c r="J218" s="7" t="s">
        <v>19</v>
      </c>
      <c r="K218" s="7" t="s">
        <v>34</v>
      </c>
      <c r="L218" s="7" t="s">
        <v>609</v>
      </c>
    </row>
    <row r="219" spans="1:12" x14ac:dyDescent="0.2">
      <c r="A219" s="7" t="s">
        <v>601</v>
      </c>
      <c r="B219" s="7" t="s">
        <v>602</v>
      </c>
      <c r="D219" s="7" t="str" cm="1">
        <f t="array" aca="1" ref="D219" ca="1">INDEX({"Energy","Materials","Industrials","Consumer Discretionary","Consumer Staples","Health Care","Financials","Information Technology","Telecommunication Services","Utilities","Real Estate"},RANDBETWEEN(1,11))</f>
        <v>Real Estate</v>
      </c>
      <c r="E219" s="7" t="str" cm="1">
        <f t="array" aca="1" ref="E2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19" s="7" t="s">
        <v>15</v>
      </c>
      <c r="G219" s="7" t="s">
        <v>87</v>
      </c>
      <c r="H219" s="7" t="s">
        <v>610</v>
      </c>
      <c r="I219" s="7" t="s">
        <v>29</v>
      </c>
      <c r="J219" s="7" t="s">
        <v>29</v>
      </c>
      <c r="K219" s="7" t="s">
        <v>336</v>
      </c>
      <c r="L219" s="7" t="s">
        <v>611</v>
      </c>
    </row>
    <row r="220" spans="1:12" x14ac:dyDescent="0.2">
      <c r="A220" s="7" t="s">
        <v>601</v>
      </c>
      <c r="B220" s="7" t="s">
        <v>602</v>
      </c>
      <c r="D220" s="7" t="str" cm="1">
        <f t="array" aca="1" ref="D220" ca="1">INDEX({"Energy","Materials","Industrials","Consumer Discretionary","Consumer Staples","Health Care","Financials","Information Technology","Telecommunication Services","Utilities","Real Estate"},RANDBETWEEN(1,11))</f>
        <v>Energy</v>
      </c>
      <c r="E220" s="7" t="str" cm="1">
        <f t="array" aca="1" ref="E2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20" s="7" t="s">
        <v>15</v>
      </c>
      <c r="G220" s="7" t="s">
        <v>65</v>
      </c>
      <c r="H220" s="7" t="s">
        <v>612</v>
      </c>
      <c r="I220" s="7" t="s">
        <v>29</v>
      </c>
      <c r="J220" s="7" t="s">
        <v>29</v>
      </c>
      <c r="K220" s="7" t="s">
        <v>75</v>
      </c>
      <c r="L220" s="7" t="s">
        <v>613</v>
      </c>
    </row>
    <row r="221" spans="1:12" x14ac:dyDescent="0.2">
      <c r="A221" s="7" t="s">
        <v>601</v>
      </c>
      <c r="B221" s="7" t="s">
        <v>602</v>
      </c>
      <c r="D221" s="7" t="str" cm="1">
        <f t="array" aca="1" ref="D221" ca="1">INDEX({"Energy","Materials","Industrials","Consumer Discretionary","Consumer Staples","Health Care","Financials","Information Technology","Telecommunication Services","Utilities","Real Estate"},RANDBETWEEN(1,11))</f>
        <v>Financials</v>
      </c>
      <c r="E221" s="7" t="str" cm="1">
        <f t="array" aca="1" ref="E2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21" s="7" t="s">
        <v>15</v>
      </c>
      <c r="G221" s="7" t="s">
        <v>94</v>
      </c>
      <c r="H221" s="7" t="s">
        <v>614</v>
      </c>
      <c r="I221" s="7" t="s">
        <v>18</v>
      </c>
      <c r="J221" s="7" t="s">
        <v>19</v>
      </c>
      <c r="K221" s="7" t="s">
        <v>20</v>
      </c>
      <c r="L221" s="7" t="s">
        <v>615</v>
      </c>
    </row>
    <row r="222" spans="1:12" x14ac:dyDescent="0.2">
      <c r="A222" s="7" t="s">
        <v>601</v>
      </c>
      <c r="B222" s="7" t="s">
        <v>602</v>
      </c>
      <c r="D222" s="7" t="str" cm="1">
        <f t="array" aca="1" ref="D22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22" s="7" t="str" cm="1">
        <f t="array" aca="1" ref="E2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22" s="7" t="s">
        <v>38</v>
      </c>
      <c r="G222" s="7" t="s">
        <v>39</v>
      </c>
      <c r="H222" s="7" t="s">
        <v>40</v>
      </c>
      <c r="I222" s="7" t="s">
        <v>41</v>
      </c>
      <c r="J222" s="7" t="s">
        <v>42</v>
      </c>
      <c r="K222" s="7" t="s">
        <v>43</v>
      </c>
      <c r="L222" s="7" t="s">
        <v>616</v>
      </c>
    </row>
    <row r="223" spans="1:12" x14ac:dyDescent="0.2">
      <c r="A223" s="7" t="s">
        <v>601</v>
      </c>
      <c r="B223" s="7" t="s">
        <v>617</v>
      </c>
      <c r="D223" s="7" t="str" cm="1">
        <f t="array" aca="1" ref="D22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23" s="7" t="str" cm="1">
        <f t="array" aca="1" ref="E2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23" s="7" t="s">
        <v>38</v>
      </c>
      <c r="G223" s="7" t="s">
        <v>39</v>
      </c>
      <c r="H223" s="7" t="s">
        <v>40</v>
      </c>
      <c r="I223" s="7" t="s">
        <v>41</v>
      </c>
      <c r="J223" s="7" t="s">
        <v>42</v>
      </c>
      <c r="K223" s="7" t="s">
        <v>43</v>
      </c>
      <c r="L223" s="7" t="s">
        <v>618</v>
      </c>
    </row>
    <row r="224" spans="1:12" x14ac:dyDescent="0.2">
      <c r="A224" s="7" t="s">
        <v>619</v>
      </c>
      <c r="B224" s="7" t="s">
        <v>620</v>
      </c>
      <c r="D224" s="7" t="str" cm="1">
        <f t="array" aca="1" ref="D224" ca="1">INDEX({"Energy","Materials","Industrials","Consumer Discretionary","Consumer Staples","Health Care","Financials","Information Technology","Telecommunication Services","Utilities","Real Estate"},RANDBETWEEN(1,11))</f>
        <v>Financials</v>
      </c>
      <c r="E224" s="7" t="str" cm="1">
        <f t="array" aca="1" ref="E2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24" s="7" t="s">
        <v>31</v>
      </c>
      <c r="G224" s="7" t="s">
        <v>427</v>
      </c>
      <c r="H224" s="7" t="s">
        <v>428</v>
      </c>
      <c r="I224" s="7" t="s">
        <v>29</v>
      </c>
      <c r="J224" s="7" t="s">
        <v>29</v>
      </c>
      <c r="K224" s="7" t="s">
        <v>75</v>
      </c>
      <c r="L224" s="7" t="s">
        <v>621</v>
      </c>
    </row>
    <row r="225" spans="1:12" x14ac:dyDescent="0.2">
      <c r="A225" s="7" t="s">
        <v>619</v>
      </c>
      <c r="B225" s="7" t="s">
        <v>620</v>
      </c>
      <c r="D225" s="7" t="str" cm="1">
        <f t="array" aca="1" ref="D225" ca="1">INDEX({"Energy","Materials","Industrials","Consumer Discretionary","Consumer Staples","Health Care","Financials","Information Technology","Telecommunication Services","Utilities","Real Estate"},RANDBETWEEN(1,11))</f>
        <v>Energy</v>
      </c>
      <c r="E225" s="7" t="str" cm="1">
        <f t="array" aca="1" ref="E2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25" s="7" t="s">
        <v>38</v>
      </c>
      <c r="G225" s="7" t="s">
        <v>39</v>
      </c>
      <c r="H225" s="7" t="s">
        <v>40</v>
      </c>
      <c r="I225" s="7" t="s">
        <v>41</v>
      </c>
      <c r="J225" s="7" t="s">
        <v>42</v>
      </c>
      <c r="K225" s="7" t="s">
        <v>43</v>
      </c>
      <c r="L225" s="7" t="s">
        <v>622</v>
      </c>
    </row>
    <row r="226" spans="1:12" x14ac:dyDescent="0.2">
      <c r="A226" s="7" t="s">
        <v>619</v>
      </c>
      <c r="B226" s="7" t="s">
        <v>623</v>
      </c>
      <c r="D226" s="7" t="str" cm="1">
        <f t="array" aca="1" ref="D22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26" s="7" t="str" cm="1">
        <f t="array" aca="1" ref="E2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26" s="7" t="s">
        <v>38</v>
      </c>
      <c r="G226" s="7" t="s">
        <v>39</v>
      </c>
      <c r="H226" s="7" t="s">
        <v>40</v>
      </c>
      <c r="I226" s="7" t="s">
        <v>41</v>
      </c>
      <c r="J226" s="7" t="s">
        <v>42</v>
      </c>
      <c r="K226" s="7" t="s">
        <v>43</v>
      </c>
      <c r="L226" s="7" t="s">
        <v>624</v>
      </c>
    </row>
    <row r="227" spans="1:12" x14ac:dyDescent="0.2">
      <c r="A227" s="7" t="s">
        <v>619</v>
      </c>
      <c r="B227" s="7" t="s">
        <v>625</v>
      </c>
      <c r="D227" s="7" t="str" cm="1">
        <f t="array" aca="1" ref="D227" ca="1">INDEX({"Energy","Materials","Industrials","Consumer Discretionary","Consumer Staples","Health Care","Financials","Information Technology","Telecommunication Services","Utilities","Real Estate"},RANDBETWEEN(1,11))</f>
        <v>Real Estate</v>
      </c>
      <c r="E227" s="7" t="str" cm="1">
        <f t="array" aca="1" ref="E2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27" s="7" t="s">
        <v>15</v>
      </c>
      <c r="G227" s="7" t="s">
        <v>190</v>
      </c>
      <c r="H227" s="7" t="s">
        <v>369</v>
      </c>
      <c r="I227" s="7" t="s">
        <v>18</v>
      </c>
      <c r="J227" s="7" t="s">
        <v>23</v>
      </c>
      <c r="K227" s="7" t="s">
        <v>24</v>
      </c>
      <c r="L227" s="7" t="s">
        <v>626</v>
      </c>
    </row>
    <row r="228" spans="1:12" x14ac:dyDescent="0.2">
      <c r="A228" s="7" t="s">
        <v>619</v>
      </c>
      <c r="B228" s="7" t="s">
        <v>625</v>
      </c>
      <c r="D228" s="7" t="str" cm="1">
        <f t="array" aca="1" ref="D22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28" s="7" t="str" cm="1">
        <f t="array" aca="1" ref="E2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28" s="7" t="s">
        <v>15</v>
      </c>
      <c r="G228" s="7" t="s">
        <v>65</v>
      </c>
      <c r="H228" s="7" t="s">
        <v>627</v>
      </c>
      <c r="I228" s="7" t="s">
        <v>18</v>
      </c>
      <c r="J228" s="7" t="s">
        <v>23</v>
      </c>
      <c r="K228" s="7" t="s">
        <v>26</v>
      </c>
      <c r="L228" s="7" t="s">
        <v>628</v>
      </c>
    </row>
    <row r="229" spans="1:12" x14ac:dyDescent="0.2">
      <c r="A229" s="7" t="s">
        <v>619</v>
      </c>
      <c r="B229" s="7" t="s">
        <v>625</v>
      </c>
      <c r="D229" s="7" t="str" cm="1">
        <f t="array" aca="1" ref="D229" ca="1">INDEX({"Energy","Materials","Industrials","Consumer Discretionary","Consumer Staples","Health Care","Financials","Information Technology","Telecommunication Services","Utilities","Real Estate"},RANDBETWEEN(1,11))</f>
        <v>Industrials</v>
      </c>
      <c r="E229" s="7" t="str" cm="1">
        <f t="array" aca="1" ref="E2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29" s="7" t="s">
        <v>38</v>
      </c>
      <c r="G229" s="7" t="s">
        <v>39</v>
      </c>
      <c r="H229" s="7" t="s">
        <v>40</v>
      </c>
      <c r="I229" s="7" t="s">
        <v>41</v>
      </c>
      <c r="J229" s="7" t="s">
        <v>42</v>
      </c>
      <c r="K229" s="7" t="s">
        <v>43</v>
      </c>
      <c r="L229" s="7" t="s">
        <v>629</v>
      </c>
    </row>
    <row r="230" spans="1:12" x14ac:dyDescent="0.2">
      <c r="A230" s="7" t="s">
        <v>619</v>
      </c>
      <c r="B230" s="7" t="s">
        <v>630</v>
      </c>
      <c r="D230" s="7" t="str" cm="1">
        <f t="array" aca="1" ref="D23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30" s="7" t="str" cm="1">
        <f t="array" aca="1" ref="E2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30" s="7" t="s">
        <v>38</v>
      </c>
      <c r="G230" s="7" t="s">
        <v>388</v>
      </c>
      <c r="H230" s="7" t="s">
        <v>389</v>
      </c>
      <c r="I230" s="7" t="s">
        <v>29</v>
      </c>
      <c r="J230" s="7" t="s">
        <v>29</v>
      </c>
      <c r="K230" s="7" t="s">
        <v>75</v>
      </c>
      <c r="L230" s="7" t="s">
        <v>631</v>
      </c>
    </row>
    <row r="231" spans="1:12" x14ac:dyDescent="0.2">
      <c r="A231" s="7" t="s">
        <v>619</v>
      </c>
      <c r="B231" s="7" t="s">
        <v>630</v>
      </c>
      <c r="D231" s="7" t="str" cm="1">
        <f t="array" aca="1" ref="D231" ca="1">INDEX({"Energy","Materials","Industrials","Consumer Discretionary","Consumer Staples","Health Care","Financials","Information Technology","Telecommunication Services","Utilities","Real Estate"},RANDBETWEEN(1,11))</f>
        <v>Health Care</v>
      </c>
      <c r="E231" s="7" t="str" cm="1">
        <f t="array" aca="1" ref="E2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31" s="7" t="s">
        <v>15</v>
      </c>
      <c r="G231" s="7" t="s">
        <v>128</v>
      </c>
      <c r="H231" s="7" t="s">
        <v>632</v>
      </c>
      <c r="I231" s="7" t="s">
        <v>18</v>
      </c>
      <c r="J231" s="7" t="s">
        <v>23</v>
      </c>
      <c r="K231" s="7" t="s">
        <v>132</v>
      </c>
      <c r="L231" s="7" t="s">
        <v>633</v>
      </c>
    </row>
    <row r="232" spans="1:12" x14ac:dyDescent="0.2">
      <c r="A232" s="7" t="s">
        <v>619</v>
      </c>
      <c r="B232" s="7" t="s">
        <v>630</v>
      </c>
      <c r="D232" s="7" t="str" cm="1">
        <f t="array" aca="1" ref="D232" ca="1">INDEX({"Energy","Materials","Industrials","Consumer Discretionary","Consumer Staples","Health Care","Financials","Information Technology","Telecommunication Services","Utilities","Real Estate"},RANDBETWEEN(1,11))</f>
        <v>Energy</v>
      </c>
      <c r="E232" s="7" t="str" cm="1">
        <f t="array" aca="1" ref="E2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32" s="7" t="s">
        <v>15</v>
      </c>
      <c r="G232" s="7" t="s">
        <v>297</v>
      </c>
      <c r="H232" s="7" t="s">
        <v>298</v>
      </c>
      <c r="I232" s="7" t="s">
        <v>18</v>
      </c>
      <c r="J232" s="7" t="s">
        <v>19</v>
      </c>
      <c r="K232" s="7" t="s">
        <v>520</v>
      </c>
      <c r="L232" s="7" t="s">
        <v>634</v>
      </c>
    </row>
    <row r="233" spans="1:12" x14ac:dyDescent="0.2">
      <c r="A233" s="7" t="s">
        <v>619</v>
      </c>
      <c r="B233" s="7" t="s">
        <v>630</v>
      </c>
      <c r="D233" s="7" t="str" cm="1">
        <f t="array" aca="1" ref="D23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33" s="7" t="str" cm="1">
        <f t="array" aca="1" ref="E2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33" s="7" t="s">
        <v>15</v>
      </c>
      <c r="G233" s="7" t="s">
        <v>352</v>
      </c>
      <c r="H233" s="7" t="s">
        <v>635</v>
      </c>
      <c r="I233" s="7" t="s">
        <v>18</v>
      </c>
      <c r="J233" s="7" t="s">
        <v>19</v>
      </c>
      <c r="K233" s="7" t="s">
        <v>34</v>
      </c>
      <c r="L233" s="7" t="s">
        <v>566</v>
      </c>
    </row>
    <row r="234" spans="1:12" x14ac:dyDescent="0.2">
      <c r="A234" s="7" t="s">
        <v>619</v>
      </c>
      <c r="B234" s="7" t="s">
        <v>630</v>
      </c>
      <c r="D234" s="7" t="str" cm="1">
        <f t="array" aca="1" ref="D234" ca="1">INDEX({"Energy","Materials","Industrials","Consumer Discretionary","Consumer Staples","Health Care","Financials","Information Technology","Telecommunication Services","Utilities","Real Estate"},RANDBETWEEN(1,11))</f>
        <v>Industrials</v>
      </c>
      <c r="E234" s="7" t="str" cm="1">
        <f t="array" aca="1" ref="E2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34" s="7" t="s">
        <v>15</v>
      </c>
      <c r="G234" s="7" t="s">
        <v>181</v>
      </c>
      <c r="H234" s="7" t="s">
        <v>215</v>
      </c>
      <c r="I234" s="7" t="s">
        <v>18</v>
      </c>
      <c r="J234" s="7" t="s">
        <v>19</v>
      </c>
      <c r="K234" s="7" t="s">
        <v>216</v>
      </c>
      <c r="L234" s="7" t="s">
        <v>636</v>
      </c>
    </row>
    <row r="235" spans="1:12" x14ac:dyDescent="0.2">
      <c r="A235" s="7" t="s">
        <v>619</v>
      </c>
      <c r="B235" s="7" t="s">
        <v>630</v>
      </c>
      <c r="D235" s="7" t="str" cm="1">
        <f t="array" aca="1" ref="D235" ca="1">INDEX({"Energy","Materials","Industrials","Consumer Discretionary","Consumer Staples","Health Care","Financials","Information Technology","Telecommunication Services","Utilities","Real Estate"},RANDBETWEEN(1,11))</f>
        <v>Industrials</v>
      </c>
      <c r="E235" s="7" t="str" cm="1">
        <f t="array" aca="1" ref="E2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35" s="7" t="s">
        <v>15</v>
      </c>
      <c r="G235" s="7" t="s">
        <v>352</v>
      </c>
      <c r="H235" s="7" t="s">
        <v>637</v>
      </c>
      <c r="I235" s="7" t="s">
        <v>18</v>
      </c>
      <c r="J235" s="7" t="s">
        <v>19</v>
      </c>
      <c r="K235" s="7" t="s">
        <v>20</v>
      </c>
      <c r="L235" s="7" t="s">
        <v>638</v>
      </c>
    </row>
    <row r="236" spans="1:12" x14ac:dyDescent="0.2">
      <c r="A236" s="7" t="s">
        <v>619</v>
      </c>
      <c r="B236" s="7" t="s">
        <v>630</v>
      </c>
      <c r="D236" s="7" t="str" cm="1">
        <f t="array" aca="1" ref="D236" ca="1">INDEX({"Energy","Materials","Industrials","Consumer Discretionary","Consumer Staples","Health Care","Financials","Information Technology","Telecommunication Services","Utilities","Real Estate"},RANDBETWEEN(1,11))</f>
        <v>Industrials</v>
      </c>
      <c r="E236" s="7" t="str" cm="1">
        <f t="array" aca="1" ref="E2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36" s="7" t="s">
        <v>38</v>
      </c>
      <c r="G236" s="7" t="s">
        <v>39</v>
      </c>
      <c r="H236" s="7" t="s">
        <v>40</v>
      </c>
      <c r="I236" s="7" t="s">
        <v>41</v>
      </c>
      <c r="J236" s="7" t="s">
        <v>42</v>
      </c>
      <c r="K236" s="7" t="s">
        <v>43</v>
      </c>
      <c r="L236" s="7" t="s">
        <v>639</v>
      </c>
    </row>
    <row r="237" spans="1:12" x14ac:dyDescent="0.2">
      <c r="A237" s="7" t="s">
        <v>619</v>
      </c>
      <c r="B237" s="7" t="s">
        <v>640</v>
      </c>
      <c r="D237" s="7" t="str" cm="1">
        <f t="array" aca="1" ref="D237" ca="1">INDEX({"Energy","Materials","Industrials","Consumer Discretionary","Consumer Staples","Health Care","Financials","Information Technology","Telecommunication Services","Utilities","Real Estate"},RANDBETWEEN(1,11))</f>
        <v>Utilities</v>
      </c>
      <c r="E237" s="7" t="str" cm="1">
        <f t="array" aca="1" ref="E2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37" s="7" t="s">
        <v>31</v>
      </c>
      <c r="G237" s="7" t="s">
        <v>641</v>
      </c>
      <c r="H237" s="7" t="s">
        <v>642</v>
      </c>
      <c r="I237" s="7" t="s">
        <v>18</v>
      </c>
      <c r="J237" s="7" t="s">
        <v>19</v>
      </c>
      <c r="K237" s="7" t="s">
        <v>34</v>
      </c>
      <c r="L237" s="7" t="s">
        <v>643</v>
      </c>
    </row>
    <row r="238" spans="1:12" x14ac:dyDescent="0.2">
      <c r="A238" s="7" t="s">
        <v>619</v>
      </c>
      <c r="B238" s="7" t="s">
        <v>640</v>
      </c>
      <c r="D238" s="7" t="str" cm="1">
        <f t="array" aca="1" ref="D238" ca="1">INDEX({"Energy","Materials","Industrials","Consumer Discretionary","Consumer Staples","Health Care","Financials","Information Technology","Telecommunication Services","Utilities","Real Estate"},RANDBETWEEN(1,11))</f>
        <v>Energy</v>
      </c>
      <c r="E238" s="7" t="str" cm="1">
        <f t="array" aca="1" ref="E2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38" s="7" t="s">
        <v>38</v>
      </c>
      <c r="G238" s="7" t="s">
        <v>207</v>
      </c>
      <c r="H238" s="7" t="s">
        <v>208</v>
      </c>
      <c r="I238" s="7" t="s">
        <v>29</v>
      </c>
      <c r="J238" s="7" t="s">
        <v>29</v>
      </c>
      <c r="K238" s="7" t="s">
        <v>75</v>
      </c>
      <c r="L238" s="7" t="s">
        <v>644</v>
      </c>
    </row>
    <row r="239" spans="1:12" x14ac:dyDescent="0.2">
      <c r="A239" s="7" t="s">
        <v>619</v>
      </c>
      <c r="B239" s="7" t="s">
        <v>640</v>
      </c>
      <c r="D239" s="7" t="str" cm="1">
        <f t="array" aca="1" ref="D23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39" s="7" t="str" cm="1">
        <f t="array" aca="1" ref="E2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39" s="7" t="s">
        <v>72</v>
      </c>
      <c r="G239" s="7" t="s">
        <v>73</v>
      </c>
      <c r="H239" s="7" t="s">
        <v>645</v>
      </c>
      <c r="I239" s="7" t="s">
        <v>29</v>
      </c>
      <c r="J239" s="7" t="s">
        <v>29</v>
      </c>
      <c r="K239" s="7" t="s">
        <v>429</v>
      </c>
      <c r="L239" s="7" t="s">
        <v>646</v>
      </c>
    </row>
    <row r="240" spans="1:12" x14ac:dyDescent="0.2">
      <c r="A240" s="7" t="s">
        <v>619</v>
      </c>
      <c r="B240" s="7" t="s">
        <v>640</v>
      </c>
      <c r="D240" s="7" t="str" cm="1">
        <f t="array" aca="1" ref="D240" ca="1">INDEX({"Energy","Materials","Industrials","Consumer Discretionary","Consumer Staples","Health Care","Financials","Information Technology","Telecommunication Services","Utilities","Real Estate"},RANDBETWEEN(1,11))</f>
        <v>Health Care</v>
      </c>
      <c r="E240" s="7" t="str" cm="1">
        <f t="array" aca="1" ref="E2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40" s="7" t="s">
        <v>15</v>
      </c>
      <c r="G240" s="7" t="s">
        <v>156</v>
      </c>
      <c r="H240" s="7" t="s">
        <v>647</v>
      </c>
      <c r="I240" s="7" t="s">
        <v>112</v>
      </c>
      <c r="J240" s="7" t="s">
        <v>200</v>
      </c>
      <c r="K240" s="7" t="s">
        <v>473</v>
      </c>
      <c r="L240" s="7" t="s">
        <v>648</v>
      </c>
    </row>
    <row r="241" spans="1:12" x14ac:dyDescent="0.2">
      <c r="A241" s="7" t="s">
        <v>619</v>
      </c>
      <c r="B241" s="7" t="s">
        <v>640</v>
      </c>
      <c r="D241" s="7" t="str" cm="1">
        <f t="array" aca="1" ref="D241" ca="1">INDEX({"Energy","Materials","Industrials","Consumer Discretionary","Consumer Staples","Health Care","Financials","Information Technology","Telecommunication Services","Utilities","Real Estate"},RANDBETWEEN(1,11))</f>
        <v>Financials</v>
      </c>
      <c r="E241" s="7" t="str" cm="1">
        <f t="array" aca="1" ref="E2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41" s="7" t="s">
        <v>38</v>
      </c>
      <c r="G241" s="7" t="s">
        <v>39</v>
      </c>
      <c r="H241" s="7" t="s">
        <v>40</v>
      </c>
      <c r="I241" s="7" t="s">
        <v>41</v>
      </c>
      <c r="J241" s="7" t="s">
        <v>42</v>
      </c>
      <c r="K241" s="7" t="s">
        <v>43</v>
      </c>
      <c r="L241" s="7" t="s">
        <v>649</v>
      </c>
    </row>
    <row r="242" spans="1:12" x14ac:dyDescent="0.2">
      <c r="A242" s="7" t="s">
        <v>619</v>
      </c>
      <c r="B242" s="7" t="s">
        <v>650</v>
      </c>
      <c r="D242" s="7" t="str" cm="1">
        <f t="array" aca="1" ref="D242" ca="1">INDEX({"Energy","Materials","Industrials","Consumer Discretionary","Consumer Staples","Health Care","Financials","Information Technology","Telecommunication Services","Utilities","Real Estate"},RANDBETWEEN(1,11))</f>
        <v>Health Care</v>
      </c>
      <c r="E242" s="7" t="str" cm="1">
        <f t="array" aca="1" ref="E2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42" s="7" t="s">
        <v>38</v>
      </c>
      <c r="G242" s="7" t="s">
        <v>39</v>
      </c>
      <c r="H242" s="7" t="s">
        <v>40</v>
      </c>
      <c r="I242" s="7" t="s">
        <v>41</v>
      </c>
      <c r="J242" s="7" t="s">
        <v>42</v>
      </c>
      <c r="K242" s="7" t="s">
        <v>43</v>
      </c>
      <c r="L242" s="7" t="s">
        <v>651</v>
      </c>
    </row>
    <row r="243" spans="1:12" x14ac:dyDescent="0.2">
      <c r="A243" s="7" t="s">
        <v>619</v>
      </c>
      <c r="B243" s="7" t="s">
        <v>652</v>
      </c>
      <c r="D243" s="7" t="str" cm="1">
        <f t="array" aca="1" ref="D24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43" s="7" t="str" cm="1">
        <f t="array" aca="1" ref="E2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43" s="7" t="s">
        <v>15</v>
      </c>
      <c r="G243" s="7" t="s">
        <v>156</v>
      </c>
      <c r="H243" s="7" t="s">
        <v>298</v>
      </c>
      <c r="I243" s="7" t="s">
        <v>18</v>
      </c>
      <c r="J243" s="7" t="s">
        <v>19</v>
      </c>
      <c r="K243" s="7" t="s">
        <v>34</v>
      </c>
      <c r="L243" s="7" t="s">
        <v>653</v>
      </c>
    </row>
    <row r="244" spans="1:12" x14ac:dyDescent="0.2">
      <c r="A244" s="7" t="s">
        <v>619</v>
      </c>
      <c r="B244" s="7" t="s">
        <v>652</v>
      </c>
      <c r="D244" s="7" t="str" cm="1">
        <f t="array" aca="1" ref="D24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44" s="7" t="str" cm="1">
        <f t="array" aca="1" ref="E2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44" s="7" t="s">
        <v>38</v>
      </c>
      <c r="G244" s="7" t="s">
        <v>388</v>
      </c>
      <c r="H244" s="7" t="s">
        <v>654</v>
      </c>
      <c r="I244" s="7" t="s">
        <v>29</v>
      </c>
      <c r="J244" s="7" t="s">
        <v>29</v>
      </c>
      <c r="K244" s="7" t="s">
        <v>75</v>
      </c>
      <c r="L244" s="7" t="s">
        <v>655</v>
      </c>
    </row>
    <row r="245" spans="1:12" x14ac:dyDescent="0.2">
      <c r="A245" s="7" t="s">
        <v>619</v>
      </c>
      <c r="B245" s="7" t="s">
        <v>652</v>
      </c>
      <c r="D245" s="7" t="str" cm="1">
        <f t="array" aca="1" ref="D24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45" s="7" t="str" cm="1">
        <f t="array" aca="1" ref="E2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45" s="7" t="s">
        <v>31</v>
      </c>
      <c r="G245" s="7" t="s">
        <v>146</v>
      </c>
      <c r="H245" s="7" t="s">
        <v>147</v>
      </c>
      <c r="I245" s="7" t="s">
        <v>29</v>
      </c>
      <c r="J245" s="7" t="s">
        <v>29</v>
      </c>
      <c r="K245" s="7" t="s">
        <v>429</v>
      </c>
      <c r="L245" s="7" t="s">
        <v>656</v>
      </c>
    </row>
    <row r="246" spans="1:12" x14ac:dyDescent="0.2">
      <c r="A246" s="7" t="s">
        <v>619</v>
      </c>
      <c r="B246" s="7" t="s">
        <v>652</v>
      </c>
      <c r="D246" s="7" t="str" cm="1">
        <f t="array" aca="1" ref="D246" ca="1">INDEX({"Energy","Materials","Industrials","Consumer Discretionary","Consumer Staples","Health Care","Financials","Information Technology","Telecommunication Services","Utilities","Real Estate"},RANDBETWEEN(1,11))</f>
        <v>Health Care</v>
      </c>
      <c r="E246" s="7" t="str" cm="1">
        <f t="array" aca="1" ref="E2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46" s="7" t="s">
        <v>38</v>
      </c>
      <c r="G246" s="7" t="s">
        <v>39</v>
      </c>
      <c r="H246" s="7" t="s">
        <v>40</v>
      </c>
      <c r="I246" s="7" t="s">
        <v>41</v>
      </c>
      <c r="J246" s="7" t="s">
        <v>42</v>
      </c>
      <c r="K246" s="7" t="s">
        <v>43</v>
      </c>
      <c r="L246" s="7" t="s">
        <v>657</v>
      </c>
    </row>
    <row r="247" spans="1:12" x14ac:dyDescent="0.2">
      <c r="A247" s="7" t="s">
        <v>619</v>
      </c>
      <c r="B247" s="7" t="s">
        <v>658</v>
      </c>
      <c r="D247" s="7" t="str" cm="1">
        <f t="array" aca="1" ref="D24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47" s="7" t="str" cm="1">
        <f t="array" aca="1" ref="E2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47" s="7" t="s">
        <v>31</v>
      </c>
      <c r="G247" s="7" t="s">
        <v>542</v>
      </c>
      <c r="H247" s="7" t="s">
        <v>543</v>
      </c>
      <c r="I247" s="7" t="s">
        <v>112</v>
      </c>
      <c r="J247" s="7" t="s">
        <v>200</v>
      </c>
      <c r="K247" s="7" t="s">
        <v>659</v>
      </c>
      <c r="L247" s="7" t="s">
        <v>21</v>
      </c>
    </row>
    <row r="248" spans="1:12" x14ac:dyDescent="0.2">
      <c r="A248" s="7" t="s">
        <v>619</v>
      </c>
      <c r="B248" s="7" t="s">
        <v>658</v>
      </c>
      <c r="D248" s="7" t="str" cm="1">
        <f t="array" aca="1" ref="D248" ca="1">INDEX({"Energy","Materials","Industrials","Consumer Discretionary","Consumer Staples","Health Care","Financials","Information Technology","Telecommunication Services","Utilities","Real Estate"},RANDBETWEEN(1,11))</f>
        <v>Utilities</v>
      </c>
      <c r="E248" s="7" t="str" cm="1">
        <f t="array" aca="1" ref="E2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48" s="7" t="s">
        <v>15</v>
      </c>
      <c r="G248" s="7" t="s">
        <v>94</v>
      </c>
      <c r="H248" s="7" t="s">
        <v>660</v>
      </c>
      <c r="I248" s="7" t="s">
        <v>18</v>
      </c>
      <c r="J248" s="7" t="s">
        <v>23</v>
      </c>
      <c r="K248" s="7" t="s">
        <v>26</v>
      </c>
      <c r="L248" s="7" t="s">
        <v>661</v>
      </c>
    </row>
    <row r="249" spans="1:12" x14ac:dyDescent="0.2">
      <c r="A249" s="7" t="s">
        <v>619</v>
      </c>
      <c r="B249" s="7" t="s">
        <v>658</v>
      </c>
      <c r="D249" s="7" t="str" cm="1">
        <f t="array" aca="1" ref="D249" ca="1">INDEX({"Energy","Materials","Industrials","Consumer Discretionary","Consumer Staples","Health Care","Financials","Information Technology","Telecommunication Services","Utilities","Real Estate"},RANDBETWEEN(1,11))</f>
        <v>Utilities</v>
      </c>
      <c r="E249" s="7" t="str" cm="1">
        <f t="array" aca="1" ref="E2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49" s="7" t="s">
        <v>15</v>
      </c>
      <c r="G249" s="7" t="s">
        <v>352</v>
      </c>
      <c r="H249" s="7" t="s">
        <v>662</v>
      </c>
      <c r="I249" s="7" t="s">
        <v>18</v>
      </c>
      <c r="J249" s="7" t="s">
        <v>105</v>
      </c>
      <c r="K249" s="7" t="s">
        <v>663</v>
      </c>
      <c r="L249" s="7" t="s">
        <v>664</v>
      </c>
    </row>
    <row r="250" spans="1:12" x14ac:dyDescent="0.2">
      <c r="A250" s="7" t="s">
        <v>619</v>
      </c>
      <c r="B250" s="7" t="s">
        <v>658</v>
      </c>
      <c r="D250" s="7" t="str" cm="1">
        <f t="array" aca="1" ref="D25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50" s="7" t="str" cm="1">
        <f t="array" aca="1" ref="E2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50" s="7" t="s">
        <v>38</v>
      </c>
      <c r="G250" s="7" t="s">
        <v>39</v>
      </c>
      <c r="H250" s="7" t="s">
        <v>40</v>
      </c>
      <c r="I250" s="7" t="s">
        <v>41</v>
      </c>
      <c r="J250" s="7" t="s">
        <v>42</v>
      </c>
      <c r="K250" s="7" t="s">
        <v>43</v>
      </c>
      <c r="L250" s="7" t="s">
        <v>665</v>
      </c>
    </row>
    <row r="251" spans="1:12" x14ac:dyDescent="0.2">
      <c r="A251" s="7" t="s">
        <v>619</v>
      </c>
      <c r="B251" s="7" t="s">
        <v>666</v>
      </c>
      <c r="D251" s="7" t="str" cm="1">
        <f t="array" aca="1" ref="D251" ca="1">INDEX({"Energy","Materials","Industrials","Consumer Discretionary","Consumer Staples","Health Care","Financials","Information Technology","Telecommunication Services","Utilities","Real Estate"},RANDBETWEEN(1,11))</f>
        <v>Energy</v>
      </c>
      <c r="E251" s="7" t="str" cm="1">
        <f t="array" aca="1" ref="E2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51" s="7" t="s">
        <v>38</v>
      </c>
      <c r="G251" s="7" t="s">
        <v>39</v>
      </c>
      <c r="H251" s="7" t="s">
        <v>40</v>
      </c>
      <c r="I251" s="7" t="s">
        <v>41</v>
      </c>
      <c r="J251" s="7" t="s">
        <v>42</v>
      </c>
      <c r="K251" s="7" t="s">
        <v>43</v>
      </c>
      <c r="L251" s="7" t="s">
        <v>667</v>
      </c>
    </row>
    <row r="252" spans="1:12" x14ac:dyDescent="0.2">
      <c r="A252" s="7" t="s">
        <v>619</v>
      </c>
      <c r="B252" s="7" t="s">
        <v>668</v>
      </c>
      <c r="D252" s="7" t="str" cm="1">
        <f t="array" aca="1" ref="D25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52" s="7" t="str" cm="1">
        <f t="array" aca="1" ref="E2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52" s="7" t="s">
        <v>31</v>
      </c>
      <c r="G252" s="7" t="s">
        <v>669</v>
      </c>
      <c r="H252" s="7" t="s">
        <v>670</v>
      </c>
      <c r="I252" s="7" t="s">
        <v>29</v>
      </c>
      <c r="J252" s="7" t="s">
        <v>29</v>
      </c>
      <c r="K252" s="7" t="s">
        <v>671</v>
      </c>
      <c r="L252" s="7" t="s">
        <v>672</v>
      </c>
    </row>
    <row r="253" spans="1:12" x14ac:dyDescent="0.2">
      <c r="A253" s="7" t="s">
        <v>619</v>
      </c>
      <c r="B253" s="7" t="s">
        <v>668</v>
      </c>
      <c r="D253" s="7" t="str" cm="1">
        <f t="array" aca="1" ref="D253" ca="1">INDEX({"Energy","Materials","Industrials","Consumer Discretionary","Consumer Staples","Health Care","Financials","Information Technology","Telecommunication Services","Utilities","Real Estate"},RANDBETWEEN(1,11))</f>
        <v>Industrials</v>
      </c>
      <c r="E253" s="7" t="str" cm="1">
        <f t="array" aca="1" ref="E2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53" s="7" t="s">
        <v>15</v>
      </c>
      <c r="G253" s="7" t="s">
        <v>59</v>
      </c>
      <c r="H253" s="7" t="s">
        <v>673</v>
      </c>
      <c r="I253" s="7" t="s">
        <v>18</v>
      </c>
      <c r="J253" s="7" t="s">
        <v>19</v>
      </c>
      <c r="K253" s="7" t="s">
        <v>160</v>
      </c>
      <c r="L253" s="7" t="s">
        <v>674</v>
      </c>
    </row>
    <row r="254" spans="1:12" x14ac:dyDescent="0.2">
      <c r="A254" s="7" t="s">
        <v>619</v>
      </c>
      <c r="B254" s="7" t="s">
        <v>668</v>
      </c>
      <c r="D254" s="7" t="str" cm="1">
        <f t="array" aca="1" ref="D25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54" s="7" t="str" cm="1">
        <f t="array" aca="1" ref="E2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54" s="7" t="s">
        <v>38</v>
      </c>
      <c r="G254" s="7" t="s">
        <v>39</v>
      </c>
      <c r="H254" s="7" t="s">
        <v>40</v>
      </c>
      <c r="I254" s="7" t="s">
        <v>41</v>
      </c>
      <c r="J254" s="7" t="s">
        <v>42</v>
      </c>
      <c r="K254" s="7" t="s">
        <v>43</v>
      </c>
      <c r="L254" s="7" t="s">
        <v>675</v>
      </c>
    </row>
    <row r="255" spans="1:12" x14ac:dyDescent="0.2">
      <c r="A255" s="7" t="s">
        <v>676</v>
      </c>
      <c r="B255" s="7" t="s">
        <v>677</v>
      </c>
      <c r="D255" s="7" t="str" cm="1">
        <f t="array" aca="1" ref="D255" ca="1">INDEX({"Energy","Materials","Industrials","Consumer Discretionary","Consumer Staples","Health Care","Financials","Information Technology","Telecommunication Services","Utilities","Real Estate"},RANDBETWEEN(1,11))</f>
        <v>Financials</v>
      </c>
      <c r="E255" s="7" t="str" cm="1">
        <f t="array" aca="1" ref="E2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55" s="7" t="s">
        <v>38</v>
      </c>
      <c r="G255" s="7" t="s">
        <v>39</v>
      </c>
      <c r="H255" s="7" t="s">
        <v>40</v>
      </c>
      <c r="I255" s="7" t="s">
        <v>41</v>
      </c>
      <c r="J255" s="7" t="s">
        <v>42</v>
      </c>
      <c r="K255" s="7" t="s">
        <v>43</v>
      </c>
      <c r="L255" s="7" t="s">
        <v>678</v>
      </c>
    </row>
    <row r="256" spans="1:12" x14ac:dyDescent="0.2">
      <c r="A256" s="7" t="s">
        <v>676</v>
      </c>
      <c r="B256" s="7" t="s">
        <v>679</v>
      </c>
      <c r="D256" s="7" t="str" cm="1">
        <f t="array" aca="1" ref="D256" ca="1">INDEX({"Energy","Materials","Industrials","Consumer Discretionary","Consumer Staples","Health Care","Financials","Information Technology","Telecommunication Services","Utilities","Real Estate"},RANDBETWEEN(1,11))</f>
        <v>Industrials</v>
      </c>
      <c r="E256" s="7" t="str" cm="1">
        <f t="array" aca="1" ref="E2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56" s="7" t="s">
        <v>15</v>
      </c>
      <c r="G256" s="7" t="s">
        <v>94</v>
      </c>
      <c r="H256" s="7" t="s">
        <v>680</v>
      </c>
      <c r="I256" s="7" t="s">
        <v>18</v>
      </c>
      <c r="J256" s="7" t="s">
        <v>23</v>
      </c>
      <c r="K256" s="7" t="s">
        <v>26</v>
      </c>
      <c r="L256" s="7" t="s">
        <v>681</v>
      </c>
    </row>
    <row r="257" spans="1:12" x14ac:dyDescent="0.2">
      <c r="A257" s="7" t="s">
        <v>676</v>
      </c>
      <c r="B257" s="7" t="s">
        <v>679</v>
      </c>
      <c r="D257" s="7" t="str" cm="1">
        <f t="array" aca="1" ref="D25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57" s="7" t="str" cm="1">
        <f t="array" aca="1" ref="E2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57" s="7" t="s">
        <v>38</v>
      </c>
      <c r="G257" s="7" t="s">
        <v>39</v>
      </c>
      <c r="H257" s="7" t="s">
        <v>40</v>
      </c>
      <c r="I257" s="7" t="s">
        <v>41</v>
      </c>
      <c r="J257" s="7" t="s">
        <v>42</v>
      </c>
      <c r="K257" s="7" t="s">
        <v>43</v>
      </c>
      <c r="L257" s="7" t="s">
        <v>682</v>
      </c>
    </row>
    <row r="258" spans="1:12" x14ac:dyDescent="0.2">
      <c r="A258" s="7" t="s">
        <v>676</v>
      </c>
      <c r="B258" s="7" t="s">
        <v>683</v>
      </c>
      <c r="D258" s="7" t="str" cm="1">
        <f t="array" aca="1" ref="D258" ca="1">INDEX({"Energy","Materials","Industrials","Consumer Discretionary","Consumer Staples","Health Care","Financials","Information Technology","Telecommunication Services","Utilities","Real Estate"},RANDBETWEEN(1,11))</f>
        <v>Real Estate</v>
      </c>
      <c r="E258" s="7" t="str" cm="1">
        <f t="array" aca="1" ref="E2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58" s="7" t="s">
        <v>38</v>
      </c>
      <c r="G258" s="7" t="s">
        <v>39</v>
      </c>
      <c r="H258" s="7" t="s">
        <v>40</v>
      </c>
      <c r="I258" s="7" t="s">
        <v>41</v>
      </c>
      <c r="J258" s="7" t="s">
        <v>42</v>
      </c>
      <c r="K258" s="7" t="s">
        <v>43</v>
      </c>
      <c r="L258" s="7" t="s">
        <v>684</v>
      </c>
    </row>
    <row r="259" spans="1:12" x14ac:dyDescent="0.2">
      <c r="A259" s="7" t="s">
        <v>676</v>
      </c>
      <c r="B259" s="7" t="s">
        <v>685</v>
      </c>
      <c r="D259" s="7" t="str" cm="1">
        <f t="array" aca="1" ref="D259" ca="1">INDEX({"Energy","Materials","Industrials","Consumer Discretionary","Consumer Staples","Health Care","Financials","Information Technology","Telecommunication Services","Utilities","Real Estate"},RANDBETWEEN(1,11))</f>
        <v>Utilities</v>
      </c>
      <c r="E259" s="7" t="str" cm="1">
        <f t="array" aca="1" ref="E2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59" s="7" t="s">
        <v>31</v>
      </c>
      <c r="G259" s="7" t="s">
        <v>146</v>
      </c>
      <c r="H259" s="7" t="s">
        <v>147</v>
      </c>
      <c r="I259" s="7" t="s">
        <v>29</v>
      </c>
      <c r="J259" s="7" t="s">
        <v>29</v>
      </c>
      <c r="K259" s="7" t="s">
        <v>75</v>
      </c>
      <c r="L259" s="7" t="s">
        <v>686</v>
      </c>
    </row>
    <row r="260" spans="1:12" x14ac:dyDescent="0.2">
      <c r="A260" s="7" t="s">
        <v>676</v>
      </c>
      <c r="B260" s="7" t="s">
        <v>685</v>
      </c>
      <c r="D260" s="7" t="str" cm="1">
        <f t="array" aca="1" ref="D260" ca="1">INDEX({"Energy","Materials","Industrials","Consumer Discretionary","Consumer Staples","Health Care","Financials","Information Technology","Telecommunication Services","Utilities","Real Estate"},RANDBETWEEN(1,11))</f>
        <v>Materials</v>
      </c>
      <c r="E260" s="7" t="str" cm="1">
        <f t="array" aca="1" ref="E2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60" s="7" t="s">
        <v>15</v>
      </c>
      <c r="G260" s="7" t="s">
        <v>27</v>
      </c>
      <c r="H260" s="7" t="s">
        <v>687</v>
      </c>
      <c r="K260" s="7" t="s">
        <v>688</v>
      </c>
      <c r="L260" s="7" t="s">
        <v>689</v>
      </c>
    </row>
    <row r="261" spans="1:12" x14ac:dyDescent="0.2">
      <c r="A261" s="7" t="s">
        <v>676</v>
      </c>
      <c r="B261" s="7" t="s">
        <v>685</v>
      </c>
      <c r="D261" s="7" t="str" cm="1">
        <f t="array" aca="1" ref="D261" ca="1">INDEX({"Energy","Materials","Industrials","Consumer Discretionary","Consumer Staples","Health Care","Financials","Information Technology","Telecommunication Services","Utilities","Real Estate"},RANDBETWEEN(1,11))</f>
        <v>Materials</v>
      </c>
      <c r="E261" s="7" t="str" cm="1">
        <f t="array" aca="1" ref="E2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61" s="7" t="s">
        <v>38</v>
      </c>
      <c r="G261" s="7" t="s">
        <v>39</v>
      </c>
      <c r="H261" s="7" t="s">
        <v>40</v>
      </c>
      <c r="I261" s="7" t="s">
        <v>41</v>
      </c>
      <c r="J261" s="7" t="s">
        <v>42</v>
      </c>
      <c r="K261" s="7" t="s">
        <v>43</v>
      </c>
      <c r="L261" s="7" t="s">
        <v>690</v>
      </c>
    </row>
    <row r="262" spans="1:12" x14ac:dyDescent="0.2">
      <c r="A262" s="7" t="s">
        <v>676</v>
      </c>
      <c r="B262" s="7" t="s">
        <v>691</v>
      </c>
      <c r="D262" s="7" t="str" cm="1">
        <f t="array" aca="1" ref="D262" ca="1">INDEX({"Energy","Materials","Industrials","Consumer Discretionary","Consumer Staples","Health Care","Financials","Information Technology","Telecommunication Services","Utilities","Real Estate"},RANDBETWEEN(1,11))</f>
        <v>Utilities</v>
      </c>
      <c r="E262" s="7" t="str" cm="1">
        <f t="array" aca="1" ref="E2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62" s="7" t="s">
        <v>38</v>
      </c>
      <c r="G262" s="7" t="s">
        <v>39</v>
      </c>
      <c r="H262" s="7" t="s">
        <v>40</v>
      </c>
      <c r="I262" s="7" t="s">
        <v>41</v>
      </c>
      <c r="J262" s="7" t="s">
        <v>42</v>
      </c>
      <c r="K262" s="7" t="s">
        <v>43</v>
      </c>
      <c r="L262" s="7" t="s">
        <v>692</v>
      </c>
    </row>
    <row r="263" spans="1:12" x14ac:dyDescent="0.2">
      <c r="A263" s="7" t="s">
        <v>676</v>
      </c>
      <c r="B263" s="7" t="s">
        <v>693</v>
      </c>
      <c r="D263" s="7" t="str" cm="1">
        <f t="array" aca="1" ref="D26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63" s="7" t="str" cm="1">
        <f t="array" aca="1" ref="E2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63" s="7" t="s">
        <v>15</v>
      </c>
      <c r="G263" s="7" t="s">
        <v>291</v>
      </c>
      <c r="H263" s="7" t="s">
        <v>292</v>
      </c>
      <c r="I263" s="7" t="s">
        <v>18</v>
      </c>
      <c r="J263" s="7" t="s">
        <v>19</v>
      </c>
      <c r="K263" s="7" t="s">
        <v>34</v>
      </c>
      <c r="L263" s="7" t="s">
        <v>694</v>
      </c>
    </row>
    <row r="264" spans="1:12" x14ac:dyDescent="0.2">
      <c r="A264" s="7" t="s">
        <v>676</v>
      </c>
      <c r="B264" s="7" t="s">
        <v>693</v>
      </c>
      <c r="D264" s="7" t="str" cm="1">
        <f t="array" aca="1" ref="D26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64" s="7" t="str" cm="1">
        <f t="array" aca="1" ref="E2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64" s="7" t="s">
        <v>38</v>
      </c>
      <c r="G264" s="7" t="s">
        <v>39</v>
      </c>
      <c r="H264" s="7" t="s">
        <v>40</v>
      </c>
      <c r="I264" s="7" t="s">
        <v>41</v>
      </c>
      <c r="J264" s="7" t="s">
        <v>42</v>
      </c>
      <c r="K264" s="7" t="s">
        <v>43</v>
      </c>
      <c r="L264" s="7" t="s">
        <v>695</v>
      </c>
    </row>
    <row r="265" spans="1:12" x14ac:dyDescent="0.2">
      <c r="A265" s="7" t="s">
        <v>676</v>
      </c>
      <c r="B265" s="7" t="s">
        <v>696</v>
      </c>
      <c r="D265" s="7" t="str" cm="1">
        <f t="array" aca="1" ref="D26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65" s="7" t="str" cm="1">
        <f t="array" aca="1" ref="E2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65" s="7" t="s">
        <v>38</v>
      </c>
      <c r="G265" s="7" t="s">
        <v>39</v>
      </c>
      <c r="H265" s="7" t="s">
        <v>40</v>
      </c>
      <c r="I265" s="7" t="s">
        <v>41</v>
      </c>
      <c r="J265" s="7" t="s">
        <v>42</v>
      </c>
      <c r="K265" s="7" t="s">
        <v>43</v>
      </c>
      <c r="L265" s="7" t="s">
        <v>697</v>
      </c>
    </row>
    <row r="266" spans="1:12" x14ac:dyDescent="0.2">
      <c r="A266" s="7" t="s">
        <v>676</v>
      </c>
      <c r="B266" s="7" t="s">
        <v>698</v>
      </c>
      <c r="D266" s="7" t="str" cm="1">
        <f t="array" aca="1" ref="D266" ca="1">INDEX({"Energy","Materials","Industrials","Consumer Discretionary","Consumer Staples","Health Care","Financials","Information Technology","Telecommunication Services","Utilities","Real Estate"},RANDBETWEEN(1,11))</f>
        <v>Utilities</v>
      </c>
      <c r="E266" s="7" t="str" cm="1">
        <f t="array" aca="1" ref="E2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66" s="7" t="s">
        <v>38</v>
      </c>
      <c r="G266" s="7" t="s">
        <v>39</v>
      </c>
      <c r="H266" s="7" t="s">
        <v>40</v>
      </c>
      <c r="I266" s="7" t="s">
        <v>41</v>
      </c>
      <c r="J266" s="7" t="s">
        <v>42</v>
      </c>
      <c r="K266" s="7" t="s">
        <v>43</v>
      </c>
      <c r="L266" s="7" t="s">
        <v>699</v>
      </c>
    </row>
    <row r="267" spans="1:12" x14ac:dyDescent="0.2">
      <c r="A267" s="7" t="s">
        <v>676</v>
      </c>
      <c r="B267" s="7" t="s">
        <v>700</v>
      </c>
      <c r="D267" s="7" t="str" cm="1">
        <f t="array" aca="1" ref="D267" ca="1">INDEX({"Energy","Materials","Industrials","Consumer Discretionary","Consumer Staples","Health Care","Financials","Information Technology","Telecommunication Services","Utilities","Real Estate"},RANDBETWEEN(1,11))</f>
        <v>Health Care</v>
      </c>
      <c r="E267" s="7" t="str" cm="1">
        <f t="array" aca="1" ref="E2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67" s="7" t="s">
        <v>31</v>
      </c>
      <c r="G267" s="7" t="s">
        <v>701</v>
      </c>
      <c r="H267" s="7" t="s">
        <v>702</v>
      </c>
      <c r="I267" s="7" t="s">
        <v>29</v>
      </c>
      <c r="J267" s="7" t="s">
        <v>29</v>
      </c>
      <c r="K267" s="7" t="s">
        <v>75</v>
      </c>
      <c r="L267" s="7" t="s">
        <v>703</v>
      </c>
    </row>
    <row r="268" spans="1:12" x14ac:dyDescent="0.2">
      <c r="A268" s="7" t="s">
        <v>676</v>
      </c>
      <c r="B268" s="7" t="s">
        <v>700</v>
      </c>
      <c r="D268" s="7" t="str" cm="1">
        <f t="array" aca="1" ref="D26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68" s="7" t="str" cm="1">
        <f t="array" aca="1" ref="E2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68" s="7" t="s">
        <v>38</v>
      </c>
      <c r="G268" s="7" t="s">
        <v>388</v>
      </c>
      <c r="H268" s="7" t="s">
        <v>389</v>
      </c>
      <c r="I268" s="7" t="s">
        <v>29</v>
      </c>
      <c r="J268" s="7" t="s">
        <v>29</v>
      </c>
      <c r="K268" s="7" t="s">
        <v>429</v>
      </c>
      <c r="L268" s="7" t="s">
        <v>704</v>
      </c>
    </row>
    <row r="269" spans="1:12" x14ac:dyDescent="0.2">
      <c r="A269" s="7" t="s">
        <v>676</v>
      </c>
      <c r="B269" s="7" t="s">
        <v>700</v>
      </c>
      <c r="D269" s="7" t="str" cm="1">
        <f t="array" aca="1" ref="D26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69" s="7" t="str" cm="1">
        <f t="array" aca="1" ref="E2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69" s="7" t="s">
        <v>38</v>
      </c>
      <c r="G269" s="7" t="s">
        <v>39</v>
      </c>
      <c r="H269" s="7" t="s">
        <v>40</v>
      </c>
      <c r="I269" s="7" t="s">
        <v>41</v>
      </c>
      <c r="J269" s="7" t="s">
        <v>42</v>
      </c>
      <c r="K269" s="7" t="s">
        <v>43</v>
      </c>
      <c r="L269" s="7" t="s">
        <v>705</v>
      </c>
    </row>
    <row r="270" spans="1:12" x14ac:dyDescent="0.2">
      <c r="A270" s="7" t="s">
        <v>676</v>
      </c>
      <c r="B270" s="7" t="s">
        <v>706</v>
      </c>
      <c r="D270" s="7" t="str" cm="1">
        <f t="array" aca="1" ref="D27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70" s="7" t="str" cm="1">
        <f t="array" aca="1" ref="E2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70" s="7" t="s">
        <v>38</v>
      </c>
      <c r="G270" s="7" t="s">
        <v>39</v>
      </c>
      <c r="H270" s="7" t="s">
        <v>40</v>
      </c>
      <c r="I270" s="7" t="s">
        <v>41</v>
      </c>
      <c r="J270" s="7" t="s">
        <v>42</v>
      </c>
      <c r="K270" s="7" t="s">
        <v>43</v>
      </c>
      <c r="L270" s="7" t="s">
        <v>707</v>
      </c>
    </row>
    <row r="271" spans="1:12" x14ac:dyDescent="0.2">
      <c r="A271" s="7" t="s">
        <v>676</v>
      </c>
      <c r="B271" s="7" t="s">
        <v>708</v>
      </c>
      <c r="D271" s="7" t="str" cm="1">
        <f t="array" aca="1" ref="D27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71" s="7" t="str" cm="1">
        <f t="array" aca="1" ref="E2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71" s="7" t="s">
        <v>38</v>
      </c>
      <c r="G271" s="7" t="s">
        <v>39</v>
      </c>
      <c r="H271" s="7" t="s">
        <v>40</v>
      </c>
      <c r="I271" s="7" t="s">
        <v>41</v>
      </c>
      <c r="J271" s="7" t="s">
        <v>42</v>
      </c>
      <c r="K271" s="7" t="s">
        <v>43</v>
      </c>
      <c r="L271" s="7" t="s">
        <v>709</v>
      </c>
    </row>
    <row r="272" spans="1:12" x14ac:dyDescent="0.2">
      <c r="A272" s="7" t="s">
        <v>676</v>
      </c>
      <c r="B272" s="7" t="s">
        <v>710</v>
      </c>
      <c r="D272" s="7" t="str" cm="1">
        <f t="array" aca="1" ref="D272" ca="1">INDEX({"Energy","Materials","Industrials","Consumer Discretionary","Consumer Staples","Health Care","Financials","Information Technology","Telecommunication Services","Utilities","Real Estate"},RANDBETWEEN(1,11))</f>
        <v>Real Estate</v>
      </c>
      <c r="E272" s="7" t="str" cm="1">
        <f t="array" aca="1" ref="E2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72" s="7" t="s">
        <v>38</v>
      </c>
      <c r="G272" s="7" t="s">
        <v>711</v>
      </c>
      <c r="H272" s="7" t="s">
        <v>712</v>
      </c>
      <c r="I272" s="7" t="s">
        <v>29</v>
      </c>
      <c r="J272" s="7" t="s">
        <v>29</v>
      </c>
      <c r="K272" s="7" t="s">
        <v>531</v>
      </c>
      <c r="L272" s="7" t="s">
        <v>713</v>
      </c>
    </row>
    <row r="273" spans="1:12" x14ac:dyDescent="0.2">
      <c r="A273" s="7" t="s">
        <v>676</v>
      </c>
      <c r="B273" s="7" t="s">
        <v>710</v>
      </c>
      <c r="D273" s="7" t="str" cm="1">
        <f t="array" aca="1" ref="D27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73" s="7" t="str" cm="1">
        <f t="array" aca="1" ref="E2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73" s="7" t="s">
        <v>15</v>
      </c>
      <c r="G273" s="7" t="s">
        <v>27</v>
      </c>
      <c r="H273" s="7" t="s">
        <v>714</v>
      </c>
      <c r="I273" s="7" t="s">
        <v>18</v>
      </c>
      <c r="J273" s="7" t="s">
        <v>23</v>
      </c>
      <c r="K273" s="7" t="s">
        <v>257</v>
      </c>
      <c r="L273" s="7" t="s">
        <v>715</v>
      </c>
    </row>
    <row r="274" spans="1:12" x14ac:dyDescent="0.2">
      <c r="A274" s="7" t="s">
        <v>676</v>
      </c>
      <c r="B274" s="7" t="s">
        <v>710</v>
      </c>
      <c r="D274" s="7" t="str" cm="1">
        <f t="array" aca="1" ref="D274" ca="1">INDEX({"Energy","Materials","Industrials","Consumer Discretionary","Consumer Staples","Health Care","Financials","Information Technology","Telecommunication Services","Utilities","Real Estate"},RANDBETWEEN(1,11))</f>
        <v>Materials</v>
      </c>
      <c r="E274" s="7" t="str" cm="1">
        <f t="array" aca="1" ref="E2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74" s="7" t="s">
        <v>15</v>
      </c>
      <c r="G274" s="7" t="s">
        <v>65</v>
      </c>
      <c r="H274" s="7" t="s">
        <v>716</v>
      </c>
      <c r="I274" s="7" t="s">
        <v>18</v>
      </c>
      <c r="J274" s="7" t="s">
        <v>23</v>
      </c>
      <c r="K274" s="7" t="s">
        <v>26</v>
      </c>
      <c r="L274" s="7" t="s">
        <v>717</v>
      </c>
    </row>
    <row r="275" spans="1:12" x14ac:dyDescent="0.2">
      <c r="A275" s="7" t="s">
        <v>676</v>
      </c>
      <c r="B275" s="7" t="s">
        <v>710</v>
      </c>
      <c r="D275" s="7" t="str" cm="1">
        <f t="array" aca="1" ref="D27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75" s="7" t="str" cm="1">
        <f t="array" aca="1" ref="E2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75" s="7" t="s">
        <v>15</v>
      </c>
      <c r="G275" s="7" t="s">
        <v>65</v>
      </c>
      <c r="H275" s="7" t="s">
        <v>718</v>
      </c>
      <c r="I275" s="7" t="s">
        <v>18</v>
      </c>
      <c r="J275" s="7" t="s">
        <v>23</v>
      </c>
      <c r="K275" s="7" t="s">
        <v>96</v>
      </c>
      <c r="L275" s="7" t="s">
        <v>719</v>
      </c>
    </row>
    <row r="276" spans="1:12" x14ac:dyDescent="0.2">
      <c r="A276" s="7" t="s">
        <v>676</v>
      </c>
      <c r="B276" s="7" t="s">
        <v>710</v>
      </c>
      <c r="D276" s="7" t="str" cm="1">
        <f t="array" aca="1" ref="D276" ca="1">INDEX({"Energy","Materials","Industrials","Consumer Discretionary","Consumer Staples","Health Care","Financials","Information Technology","Telecommunication Services","Utilities","Real Estate"},RANDBETWEEN(1,11))</f>
        <v>Energy</v>
      </c>
      <c r="E276" s="7" t="str" cm="1">
        <f t="array" aca="1" ref="E2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76" s="7" t="s">
        <v>38</v>
      </c>
      <c r="G276" s="7" t="s">
        <v>39</v>
      </c>
      <c r="H276" s="7" t="s">
        <v>40</v>
      </c>
      <c r="I276" s="7" t="s">
        <v>41</v>
      </c>
      <c r="J276" s="7" t="s">
        <v>42</v>
      </c>
      <c r="K276" s="7" t="s">
        <v>43</v>
      </c>
      <c r="L276" s="7" t="s">
        <v>720</v>
      </c>
    </row>
    <row r="277" spans="1:12" x14ac:dyDescent="0.2">
      <c r="A277" s="7" t="s">
        <v>676</v>
      </c>
      <c r="B277" s="7" t="s">
        <v>721</v>
      </c>
      <c r="D277" s="7" t="str" cm="1">
        <f t="array" aca="1" ref="D277" ca="1">INDEX({"Energy","Materials","Industrials","Consumer Discretionary","Consumer Staples","Health Care","Financials","Information Technology","Telecommunication Services","Utilities","Real Estate"},RANDBETWEEN(1,11))</f>
        <v>Financials</v>
      </c>
      <c r="E277" s="7" t="str" cm="1">
        <f t="array" aca="1" ref="E2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77" s="7" t="s">
        <v>31</v>
      </c>
      <c r="G277" s="7" t="s">
        <v>542</v>
      </c>
      <c r="H277" s="7" t="s">
        <v>722</v>
      </c>
      <c r="I277" s="7" t="s">
        <v>112</v>
      </c>
      <c r="J277" s="7" t="s">
        <v>200</v>
      </c>
      <c r="K277" s="7" t="s">
        <v>659</v>
      </c>
      <c r="L277" s="7" t="s">
        <v>723</v>
      </c>
    </row>
    <row r="278" spans="1:12" x14ac:dyDescent="0.2">
      <c r="A278" s="7" t="s">
        <v>676</v>
      </c>
      <c r="B278" s="7" t="s">
        <v>721</v>
      </c>
      <c r="D278" s="7" t="str" cm="1">
        <f t="array" aca="1" ref="D278" ca="1">INDEX({"Energy","Materials","Industrials","Consumer Discretionary","Consumer Staples","Health Care","Financials","Information Technology","Telecommunication Services","Utilities","Real Estate"},RANDBETWEEN(1,11))</f>
        <v>Materials</v>
      </c>
      <c r="E278" s="7" t="str" cm="1">
        <f t="array" aca="1" ref="E2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78" s="7" t="s">
        <v>31</v>
      </c>
      <c r="G278" s="7" t="s">
        <v>146</v>
      </c>
      <c r="H278" s="7" t="s">
        <v>147</v>
      </c>
      <c r="I278" s="7" t="s">
        <v>29</v>
      </c>
      <c r="J278" s="7" t="s">
        <v>29</v>
      </c>
      <c r="K278" s="7" t="s">
        <v>429</v>
      </c>
      <c r="L278" s="7" t="s">
        <v>724</v>
      </c>
    </row>
    <row r="279" spans="1:12" x14ac:dyDescent="0.2">
      <c r="A279" s="7" t="s">
        <v>676</v>
      </c>
      <c r="B279" s="7" t="s">
        <v>721</v>
      </c>
      <c r="D279" s="7" t="str" cm="1">
        <f t="array" aca="1" ref="D279" ca="1">INDEX({"Energy","Materials","Industrials","Consumer Discretionary","Consumer Staples","Health Care","Financials","Information Technology","Telecommunication Services","Utilities","Real Estate"},RANDBETWEEN(1,11))</f>
        <v>Financials</v>
      </c>
      <c r="E279" s="7" t="str" cm="1">
        <f t="array" aca="1" ref="E2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79" s="7" t="s">
        <v>38</v>
      </c>
      <c r="G279" s="7" t="s">
        <v>39</v>
      </c>
      <c r="H279" s="7" t="s">
        <v>40</v>
      </c>
      <c r="I279" s="7" t="s">
        <v>41</v>
      </c>
      <c r="J279" s="7" t="s">
        <v>42</v>
      </c>
      <c r="K279" s="7" t="s">
        <v>43</v>
      </c>
      <c r="L279" s="7" t="s">
        <v>725</v>
      </c>
    </row>
    <row r="280" spans="1:12" x14ac:dyDescent="0.2">
      <c r="A280" s="7" t="s">
        <v>676</v>
      </c>
      <c r="B280" s="7" t="s">
        <v>726</v>
      </c>
      <c r="D280" s="7" t="str" cm="1">
        <f t="array" aca="1" ref="D28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80" s="7" t="str" cm="1">
        <f t="array" aca="1" ref="E2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80" s="7" t="s">
        <v>15</v>
      </c>
      <c r="G280" s="7" t="s">
        <v>181</v>
      </c>
      <c r="H280" s="7" t="s">
        <v>727</v>
      </c>
      <c r="I280" s="7" t="s">
        <v>29</v>
      </c>
      <c r="J280" s="7" t="s">
        <v>29</v>
      </c>
      <c r="K280" s="7" t="s">
        <v>75</v>
      </c>
      <c r="L280" s="7" t="s">
        <v>728</v>
      </c>
    </row>
    <row r="281" spans="1:12" x14ac:dyDescent="0.2">
      <c r="A281" s="7" t="s">
        <v>676</v>
      </c>
      <c r="B281" s="7" t="s">
        <v>726</v>
      </c>
      <c r="D281" s="7" t="str" cm="1">
        <f t="array" aca="1" ref="D28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81" s="7" t="str" cm="1">
        <f t="array" aca="1" ref="E2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81" s="7" t="s">
        <v>38</v>
      </c>
      <c r="G281" s="7" t="s">
        <v>39</v>
      </c>
      <c r="H281" s="7" t="s">
        <v>40</v>
      </c>
      <c r="I281" s="7" t="s">
        <v>41</v>
      </c>
      <c r="J281" s="7" t="s">
        <v>42</v>
      </c>
      <c r="K281" s="7" t="s">
        <v>43</v>
      </c>
      <c r="L281" s="7" t="s">
        <v>729</v>
      </c>
    </row>
    <row r="282" spans="1:12" x14ac:dyDescent="0.2">
      <c r="A282" s="7" t="s">
        <v>676</v>
      </c>
      <c r="B282" s="7" t="s">
        <v>730</v>
      </c>
      <c r="D282" s="7" t="str" cm="1">
        <f t="array" aca="1" ref="D282" ca="1">INDEX({"Energy","Materials","Industrials","Consumer Discretionary","Consumer Staples","Health Care","Financials","Information Technology","Telecommunication Services","Utilities","Real Estate"},RANDBETWEEN(1,11))</f>
        <v>Materials</v>
      </c>
      <c r="E282" s="7" t="str" cm="1">
        <f t="array" aca="1" ref="E2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82" s="7" t="s">
        <v>38</v>
      </c>
      <c r="G282" s="7" t="s">
        <v>39</v>
      </c>
      <c r="H282" s="7" t="s">
        <v>40</v>
      </c>
      <c r="I282" s="7" t="s">
        <v>41</v>
      </c>
      <c r="J282" s="7" t="s">
        <v>42</v>
      </c>
      <c r="K282" s="7" t="s">
        <v>43</v>
      </c>
      <c r="L282" s="7" t="s">
        <v>731</v>
      </c>
    </row>
    <row r="283" spans="1:12" x14ac:dyDescent="0.2">
      <c r="A283" s="7" t="s">
        <v>676</v>
      </c>
      <c r="B283" s="7" t="s">
        <v>732</v>
      </c>
      <c r="D283" s="7" t="str" cm="1">
        <f t="array" aca="1" ref="D28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83" s="7" t="str" cm="1">
        <f t="array" aca="1" ref="E2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83" s="7" t="s">
        <v>38</v>
      </c>
      <c r="G283" s="7" t="s">
        <v>39</v>
      </c>
      <c r="H283" s="7" t="s">
        <v>40</v>
      </c>
      <c r="I283" s="7" t="s">
        <v>41</v>
      </c>
      <c r="J283" s="7" t="s">
        <v>42</v>
      </c>
      <c r="K283" s="7" t="s">
        <v>43</v>
      </c>
      <c r="L283" s="7" t="s">
        <v>733</v>
      </c>
    </row>
    <row r="284" spans="1:12" x14ac:dyDescent="0.2">
      <c r="A284" s="7" t="s">
        <v>676</v>
      </c>
      <c r="B284" s="7" t="s">
        <v>734</v>
      </c>
      <c r="D284" s="7" t="str" cm="1">
        <f t="array" aca="1" ref="D28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84" s="7" t="str" cm="1">
        <f t="array" aca="1" ref="E2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84" s="7" t="s">
        <v>15</v>
      </c>
      <c r="G284" s="7" t="s">
        <v>181</v>
      </c>
      <c r="H284" s="7" t="s">
        <v>735</v>
      </c>
      <c r="I284" s="7" t="s">
        <v>18</v>
      </c>
      <c r="J284" s="7" t="s">
        <v>221</v>
      </c>
      <c r="K284" s="7" t="s">
        <v>736</v>
      </c>
      <c r="L284" s="7" t="s">
        <v>737</v>
      </c>
    </row>
    <row r="285" spans="1:12" x14ac:dyDescent="0.2">
      <c r="A285" s="7" t="s">
        <v>676</v>
      </c>
      <c r="B285" s="7" t="s">
        <v>734</v>
      </c>
      <c r="D285" s="7" t="str" cm="1">
        <f t="array" aca="1" ref="D28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85" s="7" t="str" cm="1">
        <f t="array" aca="1" ref="E2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85" s="7" t="s">
        <v>38</v>
      </c>
      <c r="G285" s="7" t="s">
        <v>39</v>
      </c>
      <c r="H285" s="7" t="s">
        <v>40</v>
      </c>
      <c r="I285" s="7" t="s">
        <v>41</v>
      </c>
      <c r="J285" s="7" t="s">
        <v>42</v>
      </c>
      <c r="K285" s="7" t="s">
        <v>43</v>
      </c>
      <c r="L285" s="7" t="s">
        <v>738</v>
      </c>
    </row>
    <row r="286" spans="1:12" x14ac:dyDescent="0.2">
      <c r="A286" s="7" t="s">
        <v>739</v>
      </c>
      <c r="B286" s="7" t="s">
        <v>740</v>
      </c>
      <c r="D286" s="7" t="str" cm="1">
        <f t="array" aca="1" ref="D286" ca="1">INDEX({"Energy","Materials","Industrials","Consumer Discretionary","Consumer Staples","Health Care","Financials","Information Technology","Telecommunication Services","Utilities","Real Estate"},RANDBETWEEN(1,11))</f>
        <v>Utilities</v>
      </c>
      <c r="E286" s="7" t="str" cm="1">
        <f t="array" aca="1" ref="E2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86" s="7" t="s">
        <v>15</v>
      </c>
      <c r="G286" s="7" t="s">
        <v>65</v>
      </c>
      <c r="H286" s="7" t="s">
        <v>741</v>
      </c>
      <c r="I286" s="7" t="s">
        <v>29</v>
      </c>
      <c r="J286" s="7" t="s">
        <v>29</v>
      </c>
      <c r="K286" s="7" t="s">
        <v>75</v>
      </c>
      <c r="L286" s="7" t="s">
        <v>742</v>
      </c>
    </row>
    <row r="287" spans="1:12" x14ac:dyDescent="0.2">
      <c r="A287" s="7" t="s">
        <v>739</v>
      </c>
      <c r="B287" s="7" t="s">
        <v>740</v>
      </c>
      <c r="D287" s="7" t="str" cm="1">
        <f t="array" aca="1" ref="D287" ca="1">INDEX({"Energy","Materials","Industrials","Consumer Discretionary","Consumer Staples","Health Care","Financials","Information Technology","Telecommunication Services","Utilities","Real Estate"},RANDBETWEEN(1,11))</f>
        <v>Health Care</v>
      </c>
      <c r="E287" s="7" t="str" cm="1">
        <f t="array" aca="1" ref="E2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87" s="7" t="s">
        <v>38</v>
      </c>
      <c r="G287" s="7" t="s">
        <v>39</v>
      </c>
      <c r="H287" s="7" t="s">
        <v>40</v>
      </c>
      <c r="I287" s="7" t="s">
        <v>41</v>
      </c>
      <c r="J287" s="7" t="s">
        <v>42</v>
      </c>
      <c r="K287" s="7" t="s">
        <v>43</v>
      </c>
      <c r="L287" s="7" t="s">
        <v>743</v>
      </c>
    </row>
    <row r="288" spans="1:12" x14ac:dyDescent="0.2">
      <c r="A288" s="7" t="s">
        <v>739</v>
      </c>
      <c r="B288" s="7" t="s">
        <v>744</v>
      </c>
      <c r="D288" s="7" t="str" cm="1">
        <f t="array" aca="1" ref="D288" ca="1">INDEX({"Energy","Materials","Industrials","Consumer Discretionary","Consumer Staples","Health Care","Financials","Information Technology","Telecommunication Services","Utilities","Real Estate"},RANDBETWEEN(1,11))</f>
        <v>Real Estate</v>
      </c>
      <c r="E288" s="7" t="str" cm="1">
        <f t="array" aca="1" ref="E2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88" s="7" t="s">
        <v>31</v>
      </c>
      <c r="G288" s="7" t="s">
        <v>146</v>
      </c>
      <c r="H288" s="7" t="s">
        <v>147</v>
      </c>
      <c r="I288" s="7" t="s">
        <v>29</v>
      </c>
      <c r="J288" s="7" t="s">
        <v>29</v>
      </c>
      <c r="K288" s="7" t="s">
        <v>75</v>
      </c>
      <c r="L288" s="7" t="s">
        <v>745</v>
      </c>
    </row>
    <row r="289" spans="1:12" x14ac:dyDescent="0.2">
      <c r="A289" s="7" t="s">
        <v>739</v>
      </c>
      <c r="B289" s="7" t="s">
        <v>744</v>
      </c>
      <c r="D289" s="7" t="str" cm="1">
        <f t="array" aca="1" ref="D28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89" s="7" t="str" cm="1">
        <f t="array" aca="1" ref="E2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89" s="7" t="s">
        <v>38</v>
      </c>
      <c r="G289" s="7" t="s">
        <v>39</v>
      </c>
      <c r="H289" s="7" t="s">
        <v>40</v>
      </c>
      <c r="I289" s="7" t="s">
        <v>41</v>
      </c>
      <c r="J289" s="7" t="s">
        <v>42</v>
      </c>
      <c r="K289" s="7" t="s">
        <v>43</v>
      </c>
      <c r="L289" s="7" t="s">
        <v>746</v>
      </c>
    </row>
    <row r="290" spans="1:12" x14ac:dyDescent="0.2">
      <c r="A290" s="7" t="s">
        <v>739</v>
      </c>
      <c r="B290" s="7" t="s">
        <v>747</v>
      </c>
      <c r="D290" s="7" t="str" cm="1">
        <f t="array" aca="1" ref="D290" ca="1">INDEX({"Energy","Materials","Industrials","Consumer Discretionary","Consumer Staples","Health Care","Financials","Information Technology","Telecommunication Services","Utilities","Real Estate"},RANDBETWEEN(1,11))</f>
        <v>Industrials</v>
      </c>
      <c r="E290" s="7" t="str" cm="1">
        <f t="array" aca="1" ref="E2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90" s="7" t="s">
        <v>38</v>
      </c>
      <c r="G290" s="7" t="s">
        <v>748</v>
      </c>
      <c r="H290" s="7" t="s">
        <v>749</v>
      </c>
      <c r="I290" s="7" t="s">
        <v>18</v>
      </c>
      <c r="J290" s="7" t="s">
        <v>19</v>
      </c>
      <c r="K290" s="7" t="s">
        <v>20</v>
      </c>
      <c r="L290" s="7" t="s">
        <v>327</v>
      </c>
    </row>
    <row r="291" spans="1:12" x14ac:dyDescent="0.2">
      <c r="A291" s="7" t="s">
        <v>739</v>
      </c>
      <c r="B291" s="7" t="s">
        <v>747</v>
      </c>
      <c r="D291" s="7" t="str" cm="1">
        <f t="array" aca="1" ref="D291" ca="1">INDEX({"Energy","Materials","Industrials","Consumer Discretionary","Consumer Staples","Health Care","Financials","Information Technology","Telecommunication Services","Utilities","Real Estate"},RANDBETWEEN(1,11))</f>
        <v>Health Care</v>
      </c>
      <c r="E291" s="7" t="str" cm="1">
        <f t="array" aca="1" ref="E2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91" s="7" t="s">
        <v>72</v>
      </c>
      <c r="G291" s="7" t="s">
        <v>487</v>
      </c>
      <c r="H291" s="7" t="s">
        <v>488</v>
      </c>
      <c r="I291" s="7" t="s">
        <v>29</v>
      </c>
      <c r="J291" s="7" t="s">
        <v>29</v>
      </c>
      <c r="K291" s="7" t="s">
        <v>429</v>
      </c>
      <c r="L291" s="7" t="s">
        <v>750</v>
      </c>
    </row>
    <row r="292" spans="1:12" x14ac:dyDescent="0.2">
      <c r="A292" s="7" t="s">
        <v>739</v>
      </c>
      <c r="B292" s="7" t="s">
        <v>747</v>
      </c>
      <c r="D292" s="7" t="str" cm="1">
        <f t="array" aca="1" ref="D292" ca="1">INDEX({"Energy","Materials","Industrials","Consumer Discretionary","Consumer Staples","Health Care","Financials","Information Technology","Telecommunication Services","Utilities","Real Estate"},RANDBETWEEN(1,11))</f>
        <v>Energy</v>
      </c>
      <c r="E292" s="7" t="str" cm="1">
        <f t="array" aca="1" ref="E2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92" s="7" t="s">
        <v>38</v>
      </c>
      <c r="G292" s="7" t="s">
        <v>39</v>
      </c>
      <c r="H292" s="7" t="s">
        <v>40</v>
      </c>
      <c r="I292" s="7" t="s">
        <v>41</v>
      </c>
      <c r="J292" s="7" t="s">
        <v>42</v>
      </c>
      <c r="K292" s="7" t="s">
        <v>43</v>
      </c>
      <c r="L292" s="7" t="s">
        <v>751</v>
      </c>
    </row>
    <row r="293" spans="1:12" x14ac:dyDescent="0.2">
      <c r="A293" s="7" t="s">
        <v>739</v>
      </c>
      <c r="B293" s="7" t="s">
        <v>752</v>
      </c>
      <c r="D293" s="7" t="str" cm="1">
        <f t="array" aca="1" ref="D29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93" s="7" t="str" cm="1">
        <f t="array" aca="1" ref="E2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93" s="7" t="s">
        <v>38</v>
      </c>
      <c r="G293" s="7" t="s">
        <v>39</v>
      </c>
      <c r="H293" s="7" t="s">
        <v>40</v>
      </c>
      <c r="I293" s="7" t="s">
        <v>41</v>
      </c>
      <c r="J293" s="7" t="s">
        <v>42</v>
      </c>
      <c r="K293" s="7" t="s">
        <v>43</v>
      </c>
      <c r="L293" s="7" t="s">
        <v>753</v>
      </c>
    </row>
    <row r="294" spans="1:12" x14ac:dyDescent="0.2">
      <c r="A294" s="7" t="s">
        <v>739</v>
      </c>
      <c r="B294" s="7" t="s">
        <v>754</v>
      </c>
      <c r="D294" s="7" t="str" cm="1">
        <f t="array" aca="1" ref="D29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94" s="7" t="str" cm="1">
        <f t="array" aca="1" ref="E2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94" s="7" t="s">
        <v>31</v>
      </c>
      <c r="G294" s="7" t="s">
        <v>755</v>
      </c>
      <c r="H294" s="7" t="s">
        <v>756</v>
      </c>
      <c r="J294" s="7" t="s">
        <v>29</v>
      </c>
      <c r="K294" s="7" t="s">
        <v>757</v>
      </c>
      <c r="L294" s="7" t="s">
        <v>758</v>
      </c>
    </row>
    <row r="295" spans="1:12" x14ac:dyDescent="0.2">
      <c r="A295" s="7" t="s">
        <v>739</v>
      </c>
      <c r="B295" s="7" t="s">
        <v>754</v>
      </c>
      <c r="D295" s="7" t="str" cm="1">
        <f t="array" aca="1" ref="D295" ca="1">INDEX({"Energy","Materials","Industrials","Consumer Discretionary","Consumer Staples","Health Care","Financials","Information Technology","Telecommunication Services","Utilities","Real Estate"},RANDBETWEEN(1,11))</f>
        <v>Utilities</v>
      </c>
      <c r="E295" s="7" t="str" cm="1">
        <f t="array" aca="1" ref="E2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95" s="7" t="s">
        <v>38</v>
      </c>
      <c r="G295" s="7" t="s">
        <v>39</v>
      </c>
      <c r="H295" s="7" t="s">
        <v>40</v>
      </c>
      <c r="I295" s="7" t="s">
        <v>41</v>
      </c>
      <c r="J295" s="7" t="s">
        <v>42</v>
      </c>
      <c r="K295" s="7" t="s">
        <v>43</v>
      </c>
      <c r="L295" s="7" t="s">
        <v>759</v>
      </c>
    </row>
    <row r="296" spans="1:12" x14ac:dyDescent="0.2">
      <c r="A296" s="7" t="s">
        <v>739</v>
      </c>
      <c r="B296" s="7" t="s">
        <v>760</v>
      </c>
      <c r="D296" s="7" t="str" cm="1">
        <f t="array" aca="1" ref="D296" ca="1">INDEX({"Energy","Materials","Industrials","Consumer Discretionary","Consumer Staples","Health Care","Financials","Information Technology","Telecommunication Services","Utilities","Real Estate"},RANDBETWEEN(1,11))</f>
        <v>Industrials</v>
      </c>
      <c r="E296" s="7" t="str" cm="1">
        <f t="array" aca="1" ref="E2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96" s="7" t="s">
        <v>31</v>
      </c>
      <c r="G296" s="7" t="s">
        <v>146</v>
      </c>
      <c r="H296" s="7" t="s">
        <v>147</v>
      </c>
      <c r="I296" s="7" t="s">
        <v>29</v>
      </c>
      <c r="J296" s="7" t="s">
        <v>29</v>
      </c>
      <c r="K296" s="7" t="s">
        <v>75</v>
      </c>
      <c r="L296" s="7" t="s">
        <v>761</v>
      </c>
    </row>
    <row r="297" spans="1:12" x14ac:dyDescent="0.2">
      <c r="A297" s="7" t="s">
        <v>739</v>
      </c>
      <c r="B297" s="7" t="s">
        <v>760</v>
      </c>
      <c r="D297" s="7" t="str" cm="1">
        <f t="array" aca="1" ref="D29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97" s="7" t="str" cm="1">
        <f t="array" aca="1" ref="E2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97" s="7" t="s">
        <v>38</v>
      </c>
      <c r="G297" s="7" t="s">
        <v>39</v>
      </c>
      <c r="H297" s="7" t="s">
        <v>40</v>
      </c>
      <c r="I297" s="7" t="s">
        <v>41</v>
      </c>
      <c r="J297" s="7" t="s">
        <v>42</v>
      </c>
      <c r="K297" s="7" t="s">
        <v>43</v>
      </c>
      <c r="L297" s="7" t="s">
        <v>762</v>
      </c>
    </row>
    <row r="298" spans="1:12" x14ac:dyDescent="0.2">
      <c r="A298" s="7" t="s">
        <v>739</v>
      </c>
      <c r="B298" s="7" t="s">
        <v>763</v>
      </c>
      <c r="D298" s="7" t="str" cm="1">
        <f t="array" aca="1" ref="D298" ca="1">INDEX({"Energy","Materials","Industrials","Consumer Discretionary","Consumer Staples","Health Care","Financials","Information Technology","Telecommunication Services","Utilities","Real Estate"},RANDBETWEEN(1,11))</f>
        <v>Materials</v>
      </c>
      <c r="E298" s="7" t="str" cm="1">
        <f t="array" aca="1" ref="E2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98" s="7" t="s">
        <v>31</v>
      </c>
      <c r="G298" s="7" t="s">
        <v>146</v>
      </c>
      <c r="H298" s="7" t="s">
        <v>147</v>
      </c>
      <c r="I298" s="7" t="s">
        <v>29</v>
      </c>
      <c r="J298" s="7" t="s">
        <v>29</v>
      </c>
      <c r="K298" s="7" t="s">
        <v>429</v>
      </c>
      <c r="L298" s="7" t="s">
        <v>764</v>
      </c>
    </row>
    <row r="299" spans="1:12" x14ac:dyDescent="0.2">
      <c r="A299" s="7" t="s">
        <v>739</v>
      </c>
      <c r="B299" s="7" t="s">
        <v>763</v>
      </c>
      <c r="D299" s="7" t="str" cm="1">
        <f t="array" aca="1" ref="D299" ca="1">INDEX({"Energy","Materials","Industrials","Consumer Discretionary","Consumer Staples","Health Care","Financials","Information Technology","Telecommunication Services","Utilities","Real Estate"},RANDBETWEEN(1,11))</f>
        <v>Industrials</v>
      </c>
      <c r="E299" s="7" t="str" cm="1">
        <f t="array" aca="1" ref="E2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99" s="7" t="s">
        <v>38</v>
      </c>
      <c r="G299" s="7" t="s">
        <v>39</v>
      </c>
      <c r="H299" s="7" t="s">
        <v>40</v>
      </c>
      <c r="I299" s="7" t="s">
        <v>41</v>
      </c>
      <c r="J299" s="7" t="s">
        <v>42</v>
      </c>
      <c r="K299" s="7" t="s">
        <v>43</v>
      </c>
      <c r="L299" s="7" t="s">
        <v>765</v>
      </c>
    </row>
    <row r="300" spans="1:12" x14ac:dyDescent="0.2">
      <c r="A300" s="7" t="s">
        <v>739</v>
      </c>
      <c r="B300" s="7" t="s">
        <v>766</v>
      </c>
      <c r="D300" s="7" t="str" cm="1">
        <f t="array" aca="1" ref="D30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00" s="7" t="str" cm="1">
        <f t="array" aca="1" ref="E3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00" s="7" t="s">
        <v>15</v>
      </c>
      <c r="G300" s="7" t="s">
        <v>65</v>
      </c>
      <c r="H300" s="7" t="s">
        <v>767</v>
      </c>
      <c r="I300" s="7" t="s">
        <v>18</v>
      </c>
      <c r="J300" s="7" t="s">
        <v>23</v>
      </c>
      <c r="K300" s="7" t="s">
        <v>26</v>
      </c>
      <c r="L300" s="7" t="s">
        <v>768</v>
      </c>
    </row>
    <row r="301" spans="1:12" x14ac:dyDescent="0.2">
      <c r="A301" s="7" t="s">
        <v>739</v>
      </c>
      <c r="B301" s="7" t="s">
        <v>766</v>
      </c>
      <c r="D301" s="7" t="str" cm="1">
        <f t="array" aca="1" ref="D30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01" s="7" t="str" cm="1">
        <f t="array" aca="1" ref="E3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01" s="7" t="s">
        <v>31</v>
      </c>
      <c r="G301" s="7" t="s">
        <v>146</v>
      </c>
      <c r="H301" s="7" t="s">
        <v>147</v>
      </c>
      <c r="I301" s="7" t="s">
        <v>29</v>
      </c>
      <c r="J301" s="7" t="s">
        <v>29</v>
      </c>
      <c r="K301" s="7" t="s">
        <v>75</v>
      </c>
      <c r="L301" s="7" t="s">
        <v>769</v>
      </c>
    </row>
    <row r="302" spans="1:12" x14ac:dyDescent="0.2">
      <c r="A302" s="7" t="s">
        <v>739</v>
      </c>
      <c r="B302" s="7" t="s">
        <v>766</v>
      </c>
      <c r="D302" s="7" t="str" cm="1">
        <f t="array" aca="1" ref="D302" ca="1">INDEX({"Energy","Materials","Industrials","Consumer Discretionary","Consumer Staples","Health Care","Financials","Information Technology","Telecommunication Services","Utilities","Real Estate"},RANDBETWEEN(1,11))</f>
        <v>Real Estate</v>
      </c>
      <c r="E302" s="7" t="str" cm="1">
        <f t="array" aca="1" ref="E3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02" s="7" t="s">
        <v>38</v>
      </c>
      <c r="G302" s="7" t="s">
        <v>39</v>
      </c>
      <c r="H302" s="7" t="s">
        <v>40</v>
      </c>
      <c r="I302" s="7" t="s">
        <v>41</v>
      </c>
      <c r="J302" s="7" t="s">
        <v>42</v>
      </c>
      <c r="K302" s="7" t="s">
        <v>43</v>
      </c>
      <c r="L302" s="7" t="s">
        <v>770</v>
      </c>
    </row>
    <row r="303" spans="1:12" x14ac:dyDescent="0.2">
      <c r="A303" s="7" t="s">
        <v>739</v>
      </c>
      <c r="B303" s="7" t="s">
        <v>771</v>
      </c>
      <c r="D303" s="7" t="str" cm="1">
        <f t="array" aca="1" ref="D30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03" s="7" t="str" cm="1">
        <f t="array" aca="1" ref="E3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03" s="7" t="s">
        <v>38</v>
      </c>
      <c r="G303" s="7" t="s">
        <v>39</v>
      </c>
      <c r="H303" s="7" t="s">
        <v>40</v>
      </c>
      <c r="I303" s="7" t="s">
        <v>41</v>
      </c>
      <c r="J303" s="7" t="s">
        <v>42</v>
      </c>
      <c r="K303" s="7" t="s">
        <v>43</v>
      </c>
      <c r="L303" s="7" t="s">
        <v>772</v>
      </c>
    </row>
    <row r="304" spans="1:12" x14ac:dyDescent="0.2">
      <c r="A304" s="7" t="s">
        <v>739</v>
      </c>
      <c r="B304" s="7" t="s">
        <v>773</v>
      </c>
      <c r="D304" s="7" t="str" cm="1">
        <f t="array" aca="1" ref="D30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04" s="7" t="str" cm="1">
        <f t="array" aca="1" ref="E3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04" s="7" t="s">
        <v>38</v>
      </c>
      <c r="G304" s="7" t="s">
        <v>39</v>
      </c>
      <c r="H304" s="7" t="s">
        <v>40</v>
      </c>
      <c r="I304" s="7" t="s">
        <v>41</v>
      </c>
      <c r="J304" s="7" t="s">
        <v>42</v>
      </c>
      <c r="K304" s="7" t="s">
        <v>43</v>
      </c>
      <c r="L304" s="7" t="s">
        <v>774</v>
      </c>
    </row>
    <row r="305" spans="1:12" x14ac:dyDescent="0.2">
      <c r="A305" s="7" t="s">
        <v>775</v>
      </c>
      <c r="B305" s="7" t="s">
        <v>776</v>
      </c>
      <c r="D305" s="7" t="str" cm="1">
        <f t="array" aca="1" ref="D305" ca="1">INDEX({"Energy","Materials","Industrials","Consumer Discretionary","Consumer Staples","Health Care","Financials","Information Technology","Telecommunication Services","Utilities","Real Estate"},RANDBETWEEN(1,11))</f>
        <v>Health Care</v>
      </c>
      <c r="E305" s="7" t="str" cm="1">
        <f t="array" aca="1" ref="E3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05" s="7" t="s">
        <v>38</v>
      </c>
      <c r="G305" s="7" t="s">
        <v>39</v>
      </c>
      <c r="H305" s="7" t="s">
        <v>40</v>
      </c>
      <c r="I305" s="7" t="s">
        <v>41</v>
      </c>
      <c r="J305" s="7" t="s">
        <v>42</v>
      </c>
      <c r="K305" s="7" t="s">
        <v>43</v>
      </c>
      <c r="L305" s="7" t="s">
        <v>777</v>
      </c>
    </row>
    <row r="306" spans="1:12" x14ac:dyDescent="0.2">
      <c r="A306" s="7" t="s">
        <v>775</v>
      </c>
      <c r="B306" s="7" t="s">
        <v>778</v>
      </c>
      <c r="D306" s="7" t="str" cm="1">
        <f t="array" aca="1" ref="D306" ca="1">INDEX({"Energy","Materials","Industrials","Consumer Discretionary","Consumer Staples","Health Care","Financials","Information Technology","Telecommunication Services","Utilities","Real Estate"},RANDBETWEEN(1,11))</f>
        <v>Energy</v>
      </c>
      <c r="E306" s="7" t="str" cm="1">
        <f t="array" aca="1" ref="E3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06" s="7" t="s">
        <v>15</v>
      </c>
      <c r="G306" s="7" t="s">
        <v>607</v>
      </c>
      <c r="H306" s="7" t="s">
        <v>779</v>
      </c>
      <c r="I306" s="7" t="s">
        <v>112</v>
      </c>
      <c r="J306" s="7" t="s">
        <v>200</v>
      </c>
      <c r="K306" s="7" t="s">
        <v>473</v>
      </c>
      <c r="L306" s="7" t="s">
        <v>780</v>
      </c>
    </row>
    <row r="307" spans="1:12" x14ac:dyDescent="0.2">
      <c r="A307" s="7" t="s">
        <v>775</v>
      </c>
      <c r="B307" s="7" t="s">
        <v>778</v>
      </c>
      <c r="D307" s="7" t="str" cm="1">
        <f t="array" aca="1" ref="D307" ca="1">INDEX({"Energy","Materials","Industrials","Consumer Discretionary","Consumer Staples","Health Care","Financials","Information Technology","Telecommunication Services","Utilities","Real Estate"},RANDBETWEEN(1,11))</f>
        <v>Industrials</v>
      </c>
      <c r="E307" s="7" t="str" cm="1">
        <f t="array" aca="1" ref="E3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07" s="7" t="s">
        <v>38</v>
      </c>
      <c r="G307" s="7" t="s">
        <v>207</v>
      </c>
      <c r="H307" s="7" t="s">
        <v>781</v>
      </c>
      <c r="I307" s="7" t="s">
        <v>29</v>
      </c>
      <c r="J307" s="7" t="s">
        <v>29</v>
      </c>
      <c r="K307" s="7" t="s">
        <v>75</v>
      </c>
      <c r="L307" s="7" t="s">
        <v>782</v>
      </c>
    </row>
    <row r="308" spans="1:12" x14ac:dyDescent="0.2">
      <c r="A308" s="7" t="s">
        <v>775</v>
      </c>
      <c r="B308" s="7" t="s">
        <v>778</v>
      </c>
      <c r="D308" s="7" t="str" cm="1">
        <f t="array" aca="1" ref="D30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08" s="7" t="str" cm="1">
        <f t="array" aca="1" ref="E3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08" s="7" t="s">
        <v>38</v>
      </c>
      <c r="G308" s="7" t="s">
        <v>39</v>
      </c>
      <c r="H308" s="7" t="s">
        <v>40</v>
      </c>
      <c r="I308" s="7" t="s">
        <v>41</v>
      </c>
      <c r="J308" s="7" t="s">
        <v>42</v>
      </c>
      <c r="K308" s="7" t="s">
        <v>43</v>
      </c>
      <c r="L308" s="7" t="s">
        <v>783</v>
      </c>
    </row>
    <row r="309" spans="1:12" x14ac:dyDescent="0.2">
      <c r="A309" s="7" t="s">
        <v>784</v>
      </c>
      <c r="B309" s="7" t="s">
        <v>785</v>
      </c>
      <c r="D309" s="7" t="str" cm="1">
        <f t="array" aca="1" ref="D30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09" s="7" t="str" cm="1">
        <f t="array" aca="1" ref="E3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09" s="7" t="s">
        <v>15</v>
      </c>
      <c r="G309" s="7" t="s">
        <v>65</v>
      </c>
      <c r="H309" s="7" t="s">
        <v>467</v>
      </c>
      <c r="I309" s="7" t="s">
        <v>18</v>
      </c>
      <c r="J309" s="7" t="s">
        <v>19</v>
      </c>
      <c r="K309" s="7" t="s">
        <v>34</v>
      </c>
      <c r="L309" s="7" t="s">
        <v>786</v>
      </c>
    </row>
    <row r="310" spans="1:12" x14ac:dyDescent="0.2">
      <c r="A310" s="7" t="s">
        <v>784</v>
      </c>
      <c r="B310" s="7" t="s">
        <v>785</v>
      </c>
      <c r="D310" s="7" t="str" cm="1">
        <f t="array" aca="1" ref="D310" ca="1">INDEX({"Energy","Materials","Industrials","Consumer Discretionary","Consumer Staples","Health Care","Financials","Information Technology","Telecommunication Services","Utilities","Real Estate"},RANDBETWEEN(1,11))</f>
        <v>Industrials</v>
      </c>
      <c r="E310" s="7" t="str" cm="1">
        <f t="array" aca="1" ref="E3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10" s="7" t="s">
        <v>38</v>
      </c>
      <c r="G310" s="7" t="s">
        <v>471</v>
      </c>
      <c r="H310" s="7" t="s">
        <v>787</v>
      </c>
      <c r="I310" s="7" t="s">
        <v>29</v>
      </c>
      <c r="J310" s="7" t="s">
        <v>29</v>
      </c>
      <c r="K310" s="7" t="s">
        <v>75</v>
      </c>
      <c r="L310" s="7" t="s">
        <v>788</v>
      </c>
    </row>
    <row r="311" spans="1:12" x14ac:dyDescent="0.2">
      <c r="A311" s="7" t="s">
        <v>784</v>
      </c>
      <c r="B311" s="7" t="s">
        <v>785</v>
      </c>
      <c r="D311" s="7" t="str" cm="1">
        <f t="array" aca="1" ref="D311" ca="1">INDEX({"Energy","Materials","Industrials","Consumer Discretionary","Consumer Staples","Health Care","Financials","Information Technology","Telecommunication Services","Utilities","Real Estate"},RANDBETWEEN(1,11))</f>
        <v>Materials</v>
      </c>
      <c r="E311" s="7" t="str" cm="1">
        <f t="array" aca="1" ref="E3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11" s="7" t="s">
        <v>38</v>
      </c>
      <c r="G311" s="7" t="s">
        <v>39</v>
      </c>
      <c r="H311" s="7" t="s">
        <v>40</v>
      </c>
      <c r="I311" s="7" t="s">
        <v>41</v>
      </c>
      <c r="J311" s="7" t="s">
        <v>42</v>
      </c>
      <c r="K311" s="7" t="s">
        <v>43</v>
      </c>
      <c r="L311" s="7" t="s">
        <v>789</v>
      </c>
    </row>
    <row r="312" spans="1:12" x14ac:dyDescent="0.2">
      <c r="A312" s="7" t="s">
        <v>790</v>
      </c>
      <c r="B312" s="7" t="s">
        <v>791</v>
      </c>
      <c r="D312" s="7" t="str" cm="1">
        <f t="array" aca="1" ref="D31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12" s="7" t="str" cm="1">
        <f t="array" aca="1" ref="E3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12" s="7" t="s">
        <v>31</v>
      </c>
      <c r="G312" s="7" t="s">
        <v>146</v>
      </c>
      <c r="H312" s="7" t="s">
        <v>147</v>
      </c>
      <c r="I312" s="7" t="s">
        <v>29</v>
      </c>
      <c r="J312" s="7" t="s">
        <v>29</v>
      </c>
      <c r="K312" s="7" t="s">
        <v>429</v>
      </c>
      <c r="L312" s="7" t="s">
        <v>792</v>
      </c>
    </row>
    <row r="313" spans="1:12" x14ac:dyDescent="0.2">
      <c r="A313" s="7" t="s">
        <v>790</v>
      </c>
      <c r="B313" s="7" t="s">
        <v>791</v>
      </c>
      <c r="D313" s="7" t="str" cm="1">
        <f t="array" aca="1" ref="D313" ca="1">INDEX({"Energy","Materials","Industrials","Consumer Discretionary","Consumer Staples","Health Care","Financials","Information Technology","Telecommunication Services","Utilities","Real Estate"},RANDBETWEEN(1,11))</f>
        <v>Industrials</v>
      </c>
      <c r="E313" s="7" t="str" cm="1">
        <f t="array" aca="1" ref="E3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13" s="7" t="s">
        <v>38</v>
      </c>
      <c r="G313" s="7" t="s">
        <v>39</v>
      </c>
      <c r="H313" s="7" t="s">
        <v>40</v>
      </c>
      <c r="I313" s="7" t="s">
        <v>41</v>
      </c>
      <c r="J313" s="7" t="s">
        <v>42</v>
      </c>
      <c r="K313" s="7" t="s">
        <v>43</v>
      </c>
      <c r="L313" s="7" t="s">
        <v>793</v>
      </c>
    </row>
    <row r="314" spans="1:12" x14ac:dyDescent="0.2">
      <c r="A314" s="7" t="s">
        <v>790</v>
      </c>
      <c r="B314" s="7" t="s">
        <v>794</v>
      </c>
      <c r="D314" s="7" t="str" cm="1">
        <f t="array" aca="1" ref="D314" ca="1">INDEX({"Energy","Materials","Industrials","Consumer Discretionary","Consumer Staples","Health Care","Financials","Information Technology","Telecommunication Services","Utilities","Real Estate"},RANDBETWEEN(1,11))</f>
        <v>Health Care</v>
      </c>
      <c r="E314" s="7" t="str" cm="1">
        <f t="array" aca="1" ref="E3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14" s="7" t="s">
        <v>15</v>
      </c>
      <c r="G314" s="7" t="s">
        <v>607</v>
      </c>
      <c r="H314" s="7" t="s">
        <v>795</v>
      </c>
      <c r="I314" s="7" t="s">
        <v>18</v>
      </c>
      <c r="J314" s="7" t="s">
        <v>19</v>
      </c>
      <c r="K314" s="7" t="s">
        <v>34</v>
      </c>
      <c r="L314" s="7" t="s">
        <v>796</v>
      </c>
    </row>
    <row r="315" spans="1:12" x14ac:dyDescent="0.2">
      <c r="A315" s="7" t="s">
        <v>790</v>
      </c>
      <c r="B315" s="7" t="s">
        <v>794</v>
      </c>
      <c r="D315" s="7" t="str" cm="1">
        <f t="array" aca="1" ref="D31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15" s="7" t="str" cm="1">
        <f t="array" aca="1" ref="E3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15" s="7" t="s">
        <v>38</v>
      </c>
      <c r="G315" s="7" t="s">
        <v>39</v>
      </c>
      <c r="H315" s="7" t="s">
        <v>40</v>
      </c>
      <c r="I315" s="7" t="s">
        <v>41</v>
      </c>
      <c r="J315" s="7" t="s">
        <v>42</v>
      </c>
      <c r="K315" s="7" t="s">
        <v>43</v>
      </c>
      <c r="L315" s="7" t="s">
        <v>797</v>
      </c>
    </row>
    <row r="316" spans="1:12" x14ac:dyDescent="0.2">
      <c r="A316" s="7" t="s">
        <v>790</v>
      </c>
      <c r="B316" s="7" t="s">
        <v>798</v>
      </c>
      <c r="D316" s="7" t="str" cm="1">
        <f t="array" aca="1" ref="D316" ca="1">INDEX({"Energy","Materials","Industrials","Consumer Discretionary","Consumer Staples","Health Care","Financials","Information Technology","Telecommunication Services","Utilities","Real Estate"},RANDBETWEEN(1,11))</f>
        <v>Financials</v>
      </c>
      <c r="E316" s="7" t="str" cm="1">
        <f t="array" aca="1" ref="E3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16" s="7" t="s">
        <v>15</v>
      </c>
      <c r="G316" s="7" t="s">
        <v>87</v>
      </c>
      <c r="H316" s="7" t="s">
        <v>799</v>
      </c>
      <c r="I316" s="7" t="s">
        <v>29</v>
      </c>
      <c r="J316" s="7" t="s">
        <v>29</v>
      </c>
      <c r="K316" s="7" t="s">
        <v>232</v>
      </c>
      <c r="L316" s="7" t="s">
        <v>800</v>
      </c>
    </row>
    <row r="317" spans="1:12" x14ac:dyDescent="0.2">
      <c r="A317" s="7" t="s">
        <v>790</v>
      </c>
      <c r="B317" s="7" t="s">
        <v>798</v>
      </c>
      <c r="D317" s="7" t="str" cm="1">
        <f t="array" aca="1" ref="D317" ca="1">INDEX({"Energy","Materials","Industrials","Consumer Discretionary","Consumer Staples","Health Care","Financials","Information Technology","Telecommunication Services","Utilities","Real Estate"},RANDBETWEEN(1,11))</f>
        <v>Health Care</v>
      </c>
      <c r="E317" s="7" t="str" cm="1">
        <f t="array" aca="1" ref="E3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17" s="7" t="s">
        <v>15</v>
      </c>
      <c r="G317" s="7" t="s">
        <v>297</v>
      </c>
      <c r="H317" s="7" t="s">
        <v>801</v>
      </c>
      <c r="I317" s="7" t="s">
        <v>18</v>
      </c>
      <c r="J317" s="7" t="s">
        <v>23</v>
      </c>
      <c r="K317" s="7" t="s">
        <v>257</v>
      </c>
      <c r="L317" s="7" t="s">
        <v>802</v>
      </c>
    </row>
    <row r="318" spans="1:12" x14ac:dyDescent="0.2">
      <c r="A318" s="7" t="s">
        <v>790</v>
      </c>
      <c r="B318" s="7" t="s">
        <v>798</v>
      </c>
      <c r="D318" s="7" t="str" cm="1">
        <f t="array" aca="1" ref="D318" ca="1">INDEX({"Energy","Materials","Industrials","Consumer Discretionary","Consumer Staples","Health Care","Financials","Information Technology","Telecommunication Services","Utilities","Real Estate"},RANDBETWEEN(1,11))</f>
        <v>Utilities</v>
      </c>
      <c r="E318" s="7" t="str" cm="1">
        <f t="array" aca="1" ref="E3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18" s="7" t="s">
        <v>38</v>
      </c>
      <c r="G318" s="7" t="s">
        <v>39</v>
      </c>
      <c r="H318" s="7" t="s">
        <v>40</v>
      </c>
      <c r="I318" s="7" t="s">
        <v>41</v>
      </c>
      <c r="J318" s="7" t="s">
        <v>42</v>
      </c>
      <c r="K318" s="7" t="s">
        <v>43</v>
      </c>
      <c r="L318" s="7" t="s">
        <v>803</v>
      </c>
    </row>
    <row r="319" spans="1:12" x14ac:dyDescent="0.2">
      <c r="A319" s="7" t="s">
        <v>790</v>
      </c>
      <c r="B319" s="7" t="s">
        <v>804</v>
      </c>
      <c r="D319" s="7" t="str" cm="1">
        <f t="array" aca="1" ref="D319" ca="1">INDEX({"Energy","Materials","Industrials","Consumer Discretionary","Consumer Staples","Health Care","Financials","Information Technology","Telecommunication Services","Utilities","Real Estate"},RANDBETWEEN(1,11))</f>
        <v>Utilities</v>
      </c>
      <c r="E319" s="7" t="str" cm="1">
        <f t="array" aca="1" ref="E3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19" s="7" t="s">
        <v>15</v>
      </c>
      <c r="G319" s="7" t="s">
        <v>230</v>
      </c>
      <c r="H319" s="7" t="s">
        <v>440</v>
      </c>
      <c r="I319" s="7" t="s">
        <v>29</v>
      </c>
      <c r="J319" s="7" t="s">
        <v>29</v>
      </c>
      <c r="K319" s="7" t="s">
        <v>429</v>
      </c>
      <c r="L319" s="7" t="s">
        <v>805</v>
      </c>
    </row>
    <row r="320" spans="1:12" x14ac:dyDescent="0.2">
      <c r="A320" s="7" t="s">
        <v>790</v>
      </c>
      <c r="B320" s="7" t="s">
        <v>804</v>
      </c>
      <c r="D320" s="7" t="str" cm="1">
        <f t="array" aca="1" ref="D32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20" s="7" t="str" cm="1">
        <f t="array" aca="1" ref="E3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20" s="7" t="s">
        <v>38</v>
      </c>
      <c r="G320" s="7" t="s">
        <v>39</v>
      </c>
      <c r="H320" s="7" t="s">
        <v>40</v>
      </c>
      <c r="I320" s="7" t="s">
        <v>41</v>
      </c>
      <c r="J320" s="7" t="s">
        <v>42</v>
      </c>
      <c r="K320" s="7" t="s">
        <v>43</v>
      </c>
      <c r="L320" s="7" t="s">
        <v>806</v>
      </c>
    </row>
    <row r="321" spans="1:12" x14ac:dyDescent="0.2">
      <c r="A321" s="7" t="s">
        <v>807</v>
      </c>
      <c r="B321" s="7" t="s">
        <v>808</v>
      </c>
      <c r="D321" s="7" t="str" cm="1">
        <f t="array" aca="1" ref="D321" ca="1">INDEX({"Energy","Materials","Industrials","Consumer Discretionary","Consumer Staples","Health Care","Financials","Information Technology","Telecommunication Services","Utilities","Real Estate"},RANDBETWEEN(1,11))</f>
        <v>Industrials</v>
      </c>
      <c r="E321" s="7" t="str" cm="1">
        <f t="array" aca="1" ref="E3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21" s="7" t="s">
        <v>38</v>
      </c>
      <c r="G321" s="7" t="s">
        <v>39</v>
      </c>
      <c r="H321" s="7" t="s">
        <v>40</v>
      </c>
      <c r="I321" s="7" t="s">
        <v>41</v>
      </c>
      <c r="J321" s="7" t="s">
        <v>42</v>
      </c>
      <c r="K321" s="7" t="s">
        <v>43</v>
      </c>
      <c r="L321" s="7" t="s">
        <v>809</v>
      </c>
    </row>
    <row r="322" spans="1:12" x14ac:dyDescent="0.2">
      <c r="A322" s="7" t="s">
        <v>807</v>
      </c>
      <c r="B322" s="7" t="s">
        <v>810</v>
      </c>
      <c r="D322" s="7" t="str" cm="1">
        <f t="array" aca="1" ref="D322" ca="1">INDEX({"Energy","Materials","Industrials","Consumer Discretionary","Consumer Staples","Health Care","Financials","Information Technology","Telecommunication Services","Utilities","Real Estate"},RANDBETWEEN(1,11))</f>
        <v>Energy</v>
      </c>
      <c r="E322" s="7" t="str" cm="1">
        <f t="array" aca="1" ref="E3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22" s="7" t="s">
        <v>38</v>
      </c>
      <c r="G322" s="7" t="s">
        <v>39</v>
      </c>
      <c r="H322" s="7" t="s">
        <v>40</v>
      </c>
      <c r="I322" s="7" t="s">
        <v>41</v>
      </c>
      <c r="J322" s="7" t="s">
        <v>42</v>
      </c>
      <c r="K322" s="7" t="s">
        <v>43</v>
      </c>
      <c r="L322" s="7" t="s">
        <v>811</v>
      </c>
    </row>
    <row r="323" spans="1:12" x14ac:dyDescent="0.2">
      <c r="A323" s="7" t="s">
        <v>807</v>
      </c>
      <c r="B323" s="7" t="s">
        <v>812</v>
      </c>
      <c r="D323" s="7" t="str" cm="1">
        <f t="array" aca="1" ref="D323" ca="1">INDEX({"Energy","Materials","Industrials","Consumer Discretionary","Consumer Staples","Health Care","Financials","Information Technology","Telecommunication Services","Utilities","Real Estate"},RANDBETWEEN(1,11))</f>
        <v>Energy</v>
      </c>
      <c r="E323" s="7" t="str" cm="1">
        <f t="array" aca="1" ref="E3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23" s="7" t="s">
        <v>31</v>
      </c>
      <c r="G323" s="7" t="s">
        <v>108</v>
      </c>
      <c r="H323" s="7" t="s">
        <v>813</v>
      </c>
      <c r="I323" s="7" t="s">
        <v>41</v>
      </c>
      <c r="J323" s="7" t="s">
        <v>299</v>
      </c>
      <c r="K323" s="7" t="s">
        <v>814</v>
      </c>
      <c r="L323" s="7" t="s">
        <v>815</v>
      </c>
    </row>
    <row r="324" spans="1:12" x14ac:dyDescent="0.2">
      <c r="A324" s="7" t="s">
        <v>807</v>
      </c>
      <c r="B324" s="7" t="s">
        <v>812</v>
      </c>
      <c r="D324" s="7" t="str" cm="1">
        <f t="array" aca="1" ref="D32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24" s="7" t="str" cm="1">
        <f t="array" aca="1" ref="E3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24" s="7" t="s">
        <v>15</v>
      </c>
      <c r="G324" s="7" t="s">
        <v>230</v>
      </c>
      <c r="H324" s="7" t="s">
        <v>440</v>
      </c>
      <c r="I324" s="7" t="s">
        <v>29</v>
      </c>
      <c r="J324" s="7" t="s">
        <v>29</v>
      </c>
      <c r="K324" s="7" t="s">
        <v>75</v>
      </c>
      <c r="L324" s="7" t="s">
        <v>816</v>
      </c>
    </row>
    <row r="325" spans="1:12" x14ac:dyDescent="0.2">
      <c r="A325" s="7" t="s">
        <v>807</v>
      </c>
      <c r="B325" s="7" t="s">
        <v>812</v>
      </c>
      <c r="D325" s="7" t="str" cm="1">
        <f t="array" aca="1" ref="D325" ca="1">INDEX({"Energy","Materials","Industrials","Consumer Discretionary","Consumer Staples","Health Care","Financials","Information Technology","Telecommunication Services","Utilities","Real Estate"},RANDBETWEEN(1,11))</f>
        <v>Financials</v>
      </c>
      <c r="E325" s="7" t="str" cm="1">
        <f t="array" aca="1" ref="E3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25" s="7" t="s">
        <v>38</v>
      </c>
      <c r="G325" s="7" t="s">
        <v>39</v>
      </c>
      <c r="H325" s="7" t="s">
        <v>40</v>
      </c>
      <c r="I325" s="7" t="s">
        <v>41</v>
      </c>
      <c r="J325" s="7" t="s">
        <v>42</v>
      </c>
      <c r="K325" s="7" t="s">
        <v>43</v>
      </c>
      <c r="L325" s="7" t="s">
        <v>817</v>
      </c>
    </row>
    <row r="326" spans="1:12" x14ac:dyDescent="0.2">
      <c r="A326" s="7" t="s">
        <v>807</v>
      </c>
      <c r="B326" s="7" t="s">
        <v>818</v>
      </c>
      <c r="D326" s="7" t="str" cm="1">
        <f t="array" aca="1" ref="D326" ca="1">INDEX({"Energy","Materials","Industrials","Consumer Discretionary","Consumer Staples","Health Care","Financials","Information Technology","Telecommunication Services","Utilities","Real Estate"},RANDBETWEEN(1,11))</f>
        <v>Real Estate</v>
      </c>
      <c r="E326" s="7" t="str" cm="1">
        <f t="array" aca="1" ref="E3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26" s="7" t="s">
        <v>15</v>
      </c>
      <c r="G326" s="7" t="s">
        <v>98</v>
      </c>
      <c r="H326" s="7" t="s">
        <v>819</v>
      </c>
      <c r="I326" s="7" t="s">
        <v>18</v>
      </c>
      <c r="J326" s="7" t="s">
        <v>23</v>
      </c>
      <c r="K326" s="7" t="s">
        <v>96</v>
      </c>
      <c r="L326" s="7" t="s">
        <v>820</v>
      </c>
    </row>
    <row r="327" spans="1:12" x14ac:dyDescent="0.2">
      <c r="A327" s="7" t="s">
        <v>807</v>
      </c>
      <c r="B327" s="7" t="s">
        <v>818</v>
      </c>
      <c r="D327" s="7" t="str" cm="1">
        <f t="array" aca="1" ref="D327" ca="1">INDEX({"Energy","Materials","Industrials","Consumer Discretionary","Consumer Staples","Health Care","Financials","Information Technology","Telecommunication Services","Utilities","Real Estate"},RANDBETWEEN(1,11))</f>
        <v>Utilities</v>
      </c>
      <c r="E327" s="7" t="str" cm="1">
        <f t="array" aca="1" ref="E3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27" s="7" t="s">
        <v>15</v>
      </c>
      <c r="G327" s="7" t="s">
        <v>27</v>
      </c>
      <c r="H327" s="7" t="s">
        <v>821</v>
      </c>
      <c r="I327" s="7" t="s">
        <v>18</v>
      </c>
      <c r="J327" s="7" t="s">
        <v>19</v>
      </c>
      <c r="K327" s="7" t="s">
        <v>34</v>
      </c>
      <c r="L327" s="7" t="s">
        <v>822</v>
      </c>
    </row>
    <row r="328" spans="1:12" x14ac:dyDescent="0.2">
      <c r="A328" s="7" t="s">
        <v>807</v>
      </c>
      <c r="B328" s="7" t="s">
        <v>818</v>
      </c>
      <c r="D328" s="7" t="str" cm="1">
        <f t="array" aca="1" ref="D328" ca="1">INDEX({"Energy","Materials","Industrials","Consumer Discretionary","Consumer Staples","Health Care","Financials","Information Technology","Telecommunication Services","Utilities","Real Estate"},RANDBETWEEN(1,11))</f>
        <v>Industrials</v>
      </c>
      <c r="E328" s="7" t="str" cm="1">
        <f t="array" aca="1" ref="E3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28" s="7" t="s">
        <v>72</v>
      </c>
      <c r="G328" s="7" t="s">
        <v>262</v>
      </c>
      <c r="H328" s="7" t="s">
        <v>263</v>
      </c>
      <c r="I328" s="7" t="s">
        <v>29</v>
      </c>
      <c r="J328" s="7" t="s">
        <v>29</v>
      </c>
      <c r="K328" s="7" t="s">
        <v>75</v>
      </c>
      <c r="L328" s="7" t="s">
        <v>823</v>
      </c>
    </row>
    <row r="329" spans="1:12" x14ac:dyDescent="0.2">
      <c r="A329" s="7" t="s">
        <v>807</v>
      </c>
      <c r="B329" s="7" t="s">
        <v>818</v>
      </c>
      <c r="D329" s="7" t="str" cm="1">
        <f t="array" aca="1" ref="D329" ca="1">INDEX({"Energy","Materials","Industrials","Consumer Discretionary","Consumer Staples","Health Care","Financials","Information Technology","Telecommunication Services","Utilities","Real Estate"},RANDBETWEEN(1,11))</f>
        <v>Health Care</v>
      </c>
      <c r="E329" s="7" t="str" cm="1">
        <f t="array" aca="1" ref="E3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29" s="7" t="s">
        <v>38</v>
      </c>
      <c r="G329" s="7" t="s">
        <v>39</v>
      </c>
      <c r="H329" s="7" t="s">
        <v>40</v>
      </c>
      <c r="I329" s="7" t="s">
        <v>41</v>
      </c>
      <c r="J329" s="7" t="s">
        <v>42</v>
      </c>
      <c r="K329" s="7" t="s">
        <v>43</v>
      </c>
      <c r="L329" s="7" t="s">
        <v>824</v>
      </c>
    </row>
    <row r="330" spans="1:12" x14ac:dyDescent="0.2">
      <c r="A330" s="7" t="s">
        <v>807</v>
      </c>
      <c r="B330" s="7" t="s">
        <v>825</v>
      </c>
      <c r="D330" s="7" t="str" cm="1">
        <f t="array" aca="1" ref="D33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30" s="7" t="str" cm="1">
        <f t="array" aca="1" ref="E3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30" s="7" t="s">
        <v>38</v>
      </c>
      <c r="G330" s="7" t="s">
        <v>39</v>
      </c>
      <c r="H330" s="7" t="s">
        <v>40</v>
      </c>
      <c r="I330" s="7" t="s">
        <v>41</v>
      </c>
      <c r="J330" s="7" t="s">
        <v>42</v>
      </c>
      <c r="K330" s="7" t="s">
        <v>43</v>
      </c>
      <c r="L330" s="7" t="s">
        <v>826</v>
      </c>
    </row>
    <row r="331" spans="1:12" x14ac:dyDescent="0.2">
      <c r="A331" s="7" t="s">
        <v>807</v>
      </c>
      <c r="B331" s="7" t="s">
        <v>827</v>
      </c>
      <c r="D331" s="7" t="str" cm="1">
        <f t="array" aca="1" ref="D33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31" s="7" t="str" cm="1">
        <f t="array" aca="1" ref="E3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31" s="7" t="s">
        <v>31</v>
      </c>
      <c r="G331" s="7" t="s">
        <v>828</v>
      </c>
      <c r="H331" s="7" t="s">
        <v>829</v>
      </c>
      <c r="I331" s="7" t="s">
        <v>112</v>
      </c>
      <c r="J331" s="7" t="s">
        <v>113</v>
      </c>
      <c r="K331" s="7" t="s">
        <v>504</v>
      </c>
      <c r="L331" s="7" t="s">
        <v>830</v>
      </c>
    </row>
    <row r="332" spans="1:12" x14ac:dyDescent="0.2">
      <c r="A332" s="7" t="s">
        <v>807</v>
      </c>
      <c r="B332" s="7" t="s">
        <v>827</v>
      </c>
      <c r="D332" s="7" t="str" cm="1">
        <f t="array" aca="1" ref="D33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32" s="7" t="str" cm="1">
        <f t="array" aca="1" ref="E3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32" s="7" t="s">
        <v>38</v>
      </c>
      <c r="G332" s="7" t="s">
        <v>207</v>
      </c>
      <c r="H332" s="7" t="s">
        <v>208</v>
      </c>
      <c r="I332" s="7" t="s">
        <v>29</v>
      </c>
      <c r="J332" s="7" t="s">
        <v>29</v>
      </c>
      <c r="K332" s="7" t="s">
        <v>75</v>
      </c>
      <c r="L332" s="7" t="s">
        <v>831</v>
      </c>
    </row>
    <row r="333" spans="1:12" x14ac:dyDescent="0.2">
      <c r="A333" s="7" t="s">
        <v>807</v>
      </c>
      <c r="B333" s="7" t="s">
        <v>827</v>
      </c>
      <c r="D333" s="7" t="str" cm="1">
        <f t="array" aca="1" ref="D333" ca="1">INDEX({"Energy","Materials","Industrials","Consumer Discretionary","Consumer Staples","Health Care","Financials","Information Technology","Telecommunication Services","Utilities","Real Estate"},RANDBETWEEN(1,11))</f>
        <v>Energy</v>
      </c>
      <c r="E333" s="7" t="str" cm="1">
        <f t="array" aca="1" ref="E3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33" s="7" t="s">
        <v>38</v>
      </c>
      <c r="G333" s="7" t="s">
        <v>39</v>
      </c>
      <c r="H333" s="7" t="s">
        <v>40</v>
      </c>
      <c r="I333" s="7" t="s">
        <v>41</v>
      </c>
      <c r="J333" s="7" t="s">
        <v>42</v>
      </c>
      <c r="K333" s="7" t="s">
        <v>43</v>
      </c>
      <c r="L333" s="7" t="s">
        <v>832</v>
      </c>
    </row>
    <row r="334" spans="1:12" x14ac:dyDescent="0.2">
      <c r="A334" s="7" t="s">
        <v>807</v>
      </c>
      <c r="B334" s="7" t="s">
        <v>833</v>
      </c>
      <c r="D334" s="7" t="str" cm="1">
        <f t="array" aca="1" ref="D334" ca="1">INDEX({"Energy","Materials","Industrials","Consumer Discretionary","Consumer Staples","Health Care","Financials","Information Technology","Telecommunication Services","Utilities","Real Estate"},RANDBETWEEN(1,11))</f>
        <v>Financials</v>
      </c>
      <c r="E334" s="7" t="str" cm="1">
        <f t="array" aca="1" ref="E3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34" s="7" t="s">
        <v>38</v>
      </c>
      <c r="G334" s="7" t="s">
        <v>39</v>
      </c>
      <c r="H334" s="7" t="s">
        <v>40</v>
      </c>
      <c r="I334" s="7" t="s">
        <v>41</v>
      </c>
      <c r="J334" s="7" t="s">
        <v>42</v>
      </c>
      <c r="K334" s="7" t="s">
        <v>43</v>
      </c>
      <c r="L334" s="7" t="s">
        <v>834</v>
      </c>
    </row>
    <row r="335" spans="1:12" x14ac:dyDescent="0.2">
      <c r="A335" s="7" t="s">
        <v>807</v>
      </c>
      <c r="B335" s="7" t="s">
        <v>835</v>
      </c>
      <c r="D335" s="7" t="str" cm="1">
        <f t="array" aca="1" ref="D335" ca="1">INDEX({"Energy","Materials","Industrials","Consumer Discretionary","Consumer Staples","Health Care","Financials","Information Technology","Telecommunication Services","Utilities","Real Estate"},RANDBETWEEN(1,11))</f>
        <v>Materials</v>
      </c>
      <c r="E335" s="7" t="str" cm="1">
        <f t="array" aca="1" ref="E3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35" s="7" t="s">
        <v>15</v>
      </c>
      <c r="G335" s="7" t="s">
        <v>181</v>
      </c>
      <c r="H335" s="7" t="s">
        <v>836</v>
      </c>
      <c r="I335" s="7" t="s">
        <v>18</v>
      </c>
      <c r="J335" s="7" t="s">
        <v>23</v>
      </c>
      <c r="K335" s="7" t="s">
        <v>323</v>
      </c>
      <c r="L335" s="7" t="s">
        <v>837</v>
      </c>
    </row>
    <row r="336" spans="1:12" x14ac:dyDescent="0.2">
      <c r="A336" s="7" t="s">
        <v>807</v>
      </c>
      <c r="B336" s="7" t="s">
        <v>835</v>
      </c>
      <c r="D336" s="7" t="str" cm="1">
        <f t="array" aca="1" ref="D33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36" s="7" t="str" cm="1">
        <f t="array" aca="1" ref="E3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36" s="7" t="s">
        <v>15</v>
      </c>
      <c r="G336" s="7" t="s">
        <v>838</v>
      </c>
      <c r="H336" s="7" t="s">
        <v>839</v>
      </c>
      <c r="I336" s="7" t="s">
        <v>112</v>
      </c>
      <c r="J336" s="7" t="s">
        <v>308</v>
      </c>
      <c r="K336" s="7" t="s">
        <v>840</v>
      </c>
      <c r="L336" s="7" t="s">
        <v>841</v>
      </c>
    </row>
    <row r="337" spans="1:12" x14ac:dyDescent="0.2">
      <c r="A337" s="7" t="s">
        <v>807</v>
      </c>
      <c r="B337" s="7" t="s">
        <v>835</v>
      </c>
      <c r="D337" s="7" t="str" cm="1">
        <f t="array" aca="1" ref="D33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37" s="7" t="str" cm="1">
        <f t="array" aca="1" ref="E3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37" s="7" t="s">
        <v>15</v>
      </c>
      <c r="G337" s="7" t="s">
        <v>297</v>
      </c>
      <c r="H337" s="7" t="s">
        <v>519</v>
      </c>
      <c r="I337" s="7" t="s">
        <v>18</v>
      </c>
      <c r="J337" s="7" t="s">
        <v>19</v>
      </c>
      <c r="K337" s="7" t="s">
        <v>520</v>
      </c>
      <c r="L337" s="7" t="s">
        <v>842</v>
      </c>
    </row>
    <row r="338" spans="1:12" x14ac:dyDescent="0.2">
      <c r="A338" s="7" t="s">
        <v>807</v>
      </c>
      <c r="B338" s="7" t="s">
        <v>835</v>
      </c>
      <c r="D338" s="7" t="str" cm="1">
        <f t="array" aca="1" ref="D33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38" s="7" t="str" cm="1">
        <f t="array" aca="1" ref="E3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38" s="7" t="s">
        <v>31</v>
      </c>
      <c r="G338" s="7" t="s">
        <v>146</v>
      </c>
      <c r="H338" s="7" t="s">
        <v>147</v>
      </c>
      <c r="I338" s="7" t="s">
        <v>29</v>
      </c>
      <c r="J338" s="7" t="s">
        <v>29</v>
      </c>
      <c r="K338" s="7" t="s">
        <v>429</v>
      </c>
      <c r="L338" s="7" t="s">
        <v>843</v>
      </c>
    </row>
    <row r="339" spans="1:12" x14ac:dyDescent="0.2">
      <c r="A339" s="7" t="s">
        <v>807</v>
      </c>
      <c r="B339" s="7" t="s">
        <v>835</v>
      </c>
      <c r="D339" s="7" t="str" cm="1">
        <f t="array" aca="1" ref="D339" ca="1">INDEX({"Energy","Materials","Industrials","Consumer Discretionary","Consumer Staples","Health Care","Financials","Information Technology","Telecommunication Services","Utilities","Real Estate"},RANDBETWEEN(1,11))</f>
        <v>Industrials</v>
      </c>
      <c r="E339" s="7" t="str" cm="1">
        <f t="array" aca="1" ref="E3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39" s="7" t="s">
        <v>38</v>
      </c>
      <c r="G339" s="7" t="s">
        <v>388</v>
      </c>
      <c r="H339" s="7" t="s">
        <v>844</v>
      </c>
      <c r="I339" s="7" t="s">
        <v>29</v>
      </c>
      <c r="J339" s="7" t="s">
        <v>29</v>
      </c>
      <c r="K339" s="7" t="s">
        <v>845</v>
      </c>
      <c r="L339" s="7" t="s">
        <v>846</v>
      </c>
    </row>
    <row r="340" spans="1:12" x14ac:dyDescent="0.2">
      <c r="A340" s="7" t="s">
        <v>807</v>
      </c>
      <c r="B340" s="7" t="s">
        <v>835</v>
      </c>
      <c r="D340" s="7" t="str" cm="1">
        <f t="array" aca="1" ref="D340" ca="1">INDEX({"Energy","Materials","Industrials","Consumer Discretionary","Consumer Staples","Health Care","Financials","Information Technology","Telecommunication Services","Utilities","Real Estate"},RANDBETWEEN(1,11))</f>
        <v>Materials</v>
      </c>
      <c r="E340" s="7" t="str" cm="1">
        <f t="array" aca="1" ref="E3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40" s="7" t="s">
        <v>15</v>
      </c>
      <c r="G340" s="7" t="s">
        <v>230</v>
      </c>
      <c r="H340" s="7" t="s">
        <v>847</v>
      </c>
      <c r="I340" s="7" t="s">
        <v>29</v>
      </c>
      <c r="J340" s="7" t="s">
        <v>29</v>
      </c>
      <c r="K340" s="7" t="s">
        <v>848</v>
      </c>
      <c r="L340" s="7" t="s">
        <v>849</v>
      </c>
    </row>
    <row r="341" spans="1:12" x14ac:dyDescent="0.2">
      <c r="A341" s="7" t="s">
        <v>807</v>
      </c>
      <c r="B341" s="7" t="s">
        <v>835</v>
      </c>
      <c r="D341" s="7" t="str" cm="1">
        <f t="array" aca="1" ref="D341" ca="1">INDEX({"Energy","Materials","Industrials","Consumer Discretionary","Consumer Staples","Health Care","Financials","Information Technology","Telecommunication Services","Utilities","Real Estate"},RANDBETWEEN(1,11))</f>
        <v>Industrials</v>
      </c>
      <c r="E341" s="7" t="str" cm="1">
        <f t="array" aca="1" ref="E3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41" s="7" t="s">
        <v>15</v>
      </c>
      <c r="G341" s="7" t="s">
        <v>181</v>
      </c>
      <c r="H341" s="7" t="s">
        <v>850</v>
      </c>
      <c r="I341" s="7" t="s">
        <v>18</v>
      </c>
      <c r="J341" s="7" t="s">
        <v>23</v>
      </c>
      <c r="K341" s="7" t="s">
        <v>257</v>
      </c>
      <c r="L341" s="7" t="s">
        <v>851</v>
      </c>
    </row>
    <row r="342" spans="1:12" x14ac:dyDescent="0.2">
      <c r="A342" s="7" t="s">
        <v>807</v>
      </c>
      <c r="B342" s="7" t="s">
        <v>835</v>
      </c>
      <c r="D342" s="7" t="str" cm="1">
        <f t="array" aca="1" ref="D342" ca="1">INDEX({"Energy","Materials","Industrials","Consumer Discretionary","Consumer Staples","Health Care","Financials","Information Technology","Telecommunication Services","Utilities","Real Estate"},RANDBETWEEN(1,11))</f>
        <v>Energy</v>
      </c>
      <c r="E342" s="7" t="str" cm="1">
        <f t="array" aca="1" ref="E3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42" s="7" t="s">
        <v>38</v>
      </c>
      <c r="G342" s="7" t="s">
        <v>39</v>
      </c>
      <c r="H342" s="7" t="s">
        <v>40</v>
      </c>
      <c r="I342" s="7" t="s">
        <v>41</v>
      </c>
      <c r="J342" s="7" t="s">
        <v>42</v>
      </c>
      <c r="K342" s="7" t="s">
        <v>43</v>
      </c>
      <c r="L342" s="7" t="s">
        <v>852</v>
      </c>
    </row>
    <row r="343" spans="1:12" x14ac:dyDescent="0.2">
      <c r="A343" s="7" t="s">
        <v>807</v>
      </c>
      <c r="B343" s="7" t="s">
        <v>853</v>
      </c>
      <c r="D343" s="7" t="str" cm="1">
        <f t="array" aca="1" ref="D343" ca="1">INDEX({"Energy","Materials","Industrials","Consumer Discretionary","Consumer Staples","Health Care","Financials","Information Technology","Telecommunication Services","Utilities","Real Estate"},RANDBETWEEN(1,11))</f>
        <v>Materials</v>
      </c>
      <c r="E343" s="7" t="str" cm="1">
        <f t="array" aca="1" ref="E3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43" s="7" t="s">
        <v>15</v>
      </c>
      <c r="G343" s="7" t="s">
        <v>94</v>
      </c>
      <c r="H343" s="7" t="s">
        <v>854</v>
      </c>
      <c r="I343" s="7" t="s">
        <v>112</v>
      </c>
      <c r="J343" s="7" t="s">
        <v>113</v>
      </c>
      <c r="K343" s="7" t="s">
        <v>855</v>
      </c>
      <c r="L343" s="7" t="s">
        <v>856</v>
      </c>
    </row>
    <row r="344" spans="1:12" x14ac:dyDescent="0.2">
      <c r="A344" s="7" t="s">
        <v>807</v>
      </c>
      <c r="B344" s="7" t="s">
        <v>853</v>
      </c>
      <c r="D344" s="7" t="str" cm="1">
        <f t="array" aca="1" ref="D344" ca="1">INDEX({"Energy","Materials","Industrials","Consumer Discretionary","Consumer Staples","Health Care","Financials","Information Technology","Telecommunication Services","Utilities","Real Estate"},RANDBETWEEN(1,11))</f>
        <v>Energy</v>
      </c>
      <c r="E344" s="7" t="str" cm="1">
        <f t="array" aca="1" ref="E3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44" s="7" t="s">
        <v>38</v>
      </c>
      <c r="G344" s="7" t="s">
        <v>207</v>
      </c>
      <c r="H344" s="7" t="s">
        <v>208</v>
      </c>
      <c r="I344" s="7" t="s">
        <v>29</v>
      </c>
      <c r="J344" s="7" t="s">
        <v>29</v>
      </c>
      <c r="K344" s="7" t="s">
        <v>75</v>
      </c>
      <c r="L344" s="7" t="s">
        <v>857</v>
      </c>
    </row>
    <row r="345" spans="1:12" x14ac:dyDescent="0.2">
      <c r="A345" s="7" t="s">
        <v>807</v>
      </c>
      <c r="B345" s="7" t="s">
        <v>853</v>
      </c>
      <c r="D345" s="7" t="str" cm="1">
        <f t="array" aca="1" ref="D345" ca="1">INDEX({"Energy","Materials","Industrials","Consumer Discretionary","Consumer Staples","Health Care","Financials","Information Technology","Telecommunication Services","Utilities","Real Estate"},RANDBETWEEN(1,11))</f>
        <v>Real Estate</v>
      </c>
      <c r="E345" s="7" t="str" cm="1">
        <f t="array" aca="1" ref="E3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45" s="7" t="s">
        <v>38</v>
      </c>
      <c r="G345" s="7" t="s">
        <v>39</v>
      </c>
      <c r="H345" s="7" t="s">
        <v>40</v>
      </c>
      <c r="I345" s="7" t="s">
        <v>41</v>
      </c>
      <c r="J345" s="7" t="s">
        <v>42</v>
      </c>
      <c r="K345" s="7" t="s">
        <v>43</v>
      </c>
      <c r="L345" s="7" t="s">
        <v>858</v>
      </c>
    </row>
    <row r="346" spans="1:12" x14ac:dyDescent="0.2">
      <c r="A346" s="7" t="s">
        <v>859</v>
      </c>
      <c r="B346" s="7" t="s">
        <v>860</v>
      </c>
      <c r="D346" s="7" t="str" cm="1">
        <f t="array" aca="1" ref="D346" ca="1">INDEX({"Energy","Materials","Industrials","Consumer Discretionary","Consumer Staples","Health Care","Financials","Information Technology","Telecommunication Services","Utilities","Real Estate"},RANDBETWEEN(1,11))</f>
        <v>Health Care</v>
      </c>
      <c r="E346" s="7" t="str" cm="1">
        <f t="array" aca="1" ref="E3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46" s="7" t="s">
        <v>31</v>
      </c>
      <c r="G346" s="7" t="s">
        <v>529</v>
      </c>
      <c r="H346" s="7" t="s">
        <v>861</v>
      </c>
      <c r="I346" s="7" t="s">
        <v>112</v>
      </c>
      <c r="J346" s="7" t="s">
        <v>113</v>
      </c>
      <c r="K346" s="7" t="s">
        <v>504</v>
      </c>
      <c r="L346" s="7" t="s">
        <v>862</v>
      </c>
    </row>
    <row r="347" spans="1:12" x14ac:dyDescent="0.2">
      <c r="A347" s="7" t="s">
        <v>859</v>
      </c>
      <c r="B347" s="7" t="s">
        <v>860</v>
      </c>
      <c r="D347" s="7" t="str" cm="1">
        <f t="array" aca="1" ref="D347" ca="1">INDEX({"Energy","Materials","Industrials","Consumer Discretionary","Consumer Staples","Health Care","Financials","Information Technology","Telecommunication Services","Utilities","Real Estate"},RANDBETWEEN(1,11))</f>
        <v>Utilities</v>
      </c>
      <c r="E347" s="7" t="str" cm="1">
        <f t="array" aca="1" ref="E3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47" s="7" t="s">
        <v>38</v>
      </c>
      <c r="G347" s="7" t="s">
        <v>39</v>
      </c>
      <c r="H347" s="7" t="s">
        <v>40</v>
      </c>
      <c r="I347" s="7" t="s">
        <v>41</v>
      </c>
      <c r="J347" s="7" t="s">
        <v>42</v>
      </c>
      <c r="K347" s="7" t="s">
        <v>43</v>
      </c>
      <c r="L347" s="7" t="s">
        <v>863</v>
      </c>
    </row>
    <row r="348" spans="1:12" x14ac:dyDescent="0.2">
      <c r="A348" s="7" t="s">
        <v>859</v>
      </c>
      <c r="B348" s="7" t="s">
        <v>864</v>
      </c>
      <c r="D348" s="7" t="str" cm="1">
        <f t="array" aca="1" ref="D348" ca="1">INDEX({"Energy","Materials","Industrials","Consumer Discretionary","Consumer Staples","Health Care","Financials","Information Technology","Telecommunication Services","Utilities","Real Estate"},RANDBETWEEN(1,11))</f>
        <v>Utilities</v>
      </c>
      <c r="E348" s="7" t="str" cm="1">
        <f t="array" aca="1" ref="E3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48" s="7" t="s">
        <v>38</v>
      </c>
      <c r="G348" s="7" t="s">
        <v>39</v>
      </c>
      <c r="H348" s="7" t="s">
        <v>40</v>
      </c>
      <c r="I348" s="7" t="s">
        <v>41</v>
      </c>
      <c r="J348" s="7" t="s">
        <v>42</v>
      </c>
      <c r="K348" s="7" t="s">
        <v>43</v>
      </c>
      <c r="L348" s="7" t="s">
        <v>235</v>
      </c>
    </row>
    <row r="349" spans="1:12" x14ac:dyDescent="0.2">
      <c r="A349" s="7" t="s">
        <v>859</v>
      </c>
      <c r="B349" s="7" t="s">
        <v>865</v>
      </c>
      <c r="D349" s="7" t="str" cm="1">
        <f t="array" aca="1" ref="D349" ca="1">INDEX({"Energy","Materials","Industrials","Consumer Discretionary","Consumer Staples","Health Care","Financials","Information Technology","Telecommunication Services","Utilities","Real Estate"},RANDBETWEEN(1,11))</f>
        <v>Health Care</v>
      </c>
      <c r="E349" s="7" t="str" cm="1">
        <f t="array" aca="1" ref="E3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49" s="7" t="s">
        <v>38</v>
      </c>
      <c r="G349" s="7" t="s">
        <v>471</v>
      </c>
      <c r="H349" s="7" t="s">
        <v>787</v>
      </c>
      <c r="I349" s="7" t="s">
        <v>29</v>
      </c>
      <c r="J349" s="7" t="s">
        <v>29</v>
      </c>
      <c r="K349" s="7" t="s">
        <v>75</v>
      </c>
      <c r="L349" s="7" t="s">
        <v>866</v>
      </c>
    </row>
    <row r="350" spans="1:12" x14ac:dyDescent="0.2">
      <c r="A350" s="7" t="s">
        <v>859</v>
      </c>
      <c r="B350" s="7" t="s">
        <v>865</v>
      </c>
      <c r="D350" s="7" t="str" cm="1">
        <f t="array" aca="1" ref="D350" ca="1">INDEX({"Energy","Materials","Industrials","Consumer Discretionary","Consumer Staples","Health Care","Financials","Information Technology","Telecommunication Services","Utilities","Real Estate"},RANDBETWEEN(1,11))</f>
        <v>Industrials</v>
      </c>
      <c r="E350" s="7" t="str" cm="1">
        <f t="array" aca="1" ref="E3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50" s="7" t="s">
        <v>15</v>
      </c>
      <c r="G350" s="7" t="s">
        <v>142</v>
      </c>
      <c r="H350" s="7" t="s">
        <v>867</v>
      </c>
      <c r="I350" s="7" t="s">
        <v>41</v>
      </c>
      <c r="J350" s="7" t="s">
        <v>299</v>
      </c>
      <c r="K350" s="7" t="s">
        <v>300</v>
      </c>
      <c r="L350" s="7" t="s">
        <v>868</v>
      </c>
    </row>
    <row r="351" spans="1:12" x14ac:dyDescent="0.2">
      <c r="A351" s="7" t="s">
        <v>859</v>
      </c>
      <c r="B351" s="7" t="s">
        <v>865</v>
      </c>
      <c r="D351" s="7" t="str" cm="1">
        <f t="array" aca="1" ref="D351" ca="1">INDEX({"Energy","Materials","Industrials","Consumer Discretionary","Consumer Staples","Health Care","Financials","Information Technology","Telecommunication Services","Utilities","Real Estate"},RANDBETWEEN(1,11))</f>
        <v>Energy</v>
      </c>
      <c r="E351" s="7" t="str" cm="1">
        <f t="array" aca="1" ref="E3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51" s="7" t="s">
        <v>31</v>
      </c>
      <c r="G351" s="7" t="s">
        <v>869</v>
      </c>
      <c r="H351" s="7" t="s">
        <v>870</v>
      </c>
      <c r="I351" s="7" t="s">
        <v>29</v>
      </c>
      <c r="J351" s="7" t="s">
        <v>29</v>
      </c>
      <c r="K351" s="7" t="s">
        <v>531</v>
      </c>
      <c r="L351" s="7" t="s">
        <v>871</v>
      </c>
    </row>
    <row r="352" spans="1:12" x14ac:dyDescent="0.2">
      <c r="A352" s="7" t="s">
        <v>859</v>
      </c>
      <c r="B352" s="7" t="s">
        <v>865</v>
      </c>
      <c r="D352" s="7" t="str" cm="1">
        <f t="array" aca="1" ref="D352" ca="1">INDEX({"Energy","Materials","Industrials","Consumer Discretionary","Consumer Staples","Health Care","Financials","Information Technology","Telecommunication Services","Utilities","Real Estate"},RANDBETWEEN(1,11))</f>
        <v>Utilities</v>
      </c>
      <c r="E352" s="7" t="str" cm="1">
        <f t="array" aca="1" ref="E3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52" s="7" t="s">
        <v>38</v>
      </c>
      <c r="G352" s="7" t="s">
        <v>39</v>
      </c>
      <c r="H352" s="7" t="s">
        <v>40</v>
      </c>
      <c r="I352" s="7" t="s">
        <v>41</v>
      </c>
      <c r="J352" s="7" t="s">
        <v>42</v>
      </c>
      <c r="K352" s="7" t="s">
        <v>43</v>
      </c>
      <c r="L352" s="7" t="s">
        <v>872</v>
      </c>
    </row>
    <row r="353" spans="1:12" x14ac:dyDescent="0.2">
      <c r="A353" s="7" t="s">
        <v>859</v>
      </c>
      <c r="B353" s="7" t="s">
        <v>873</v>
      </c>
      <c r="D353" s="7" t="str" cm="1">
        <f t="array" aca="1" ref="D35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53" s="7" t="str" cm="1">
        <f t="array" aca="1" ref="E3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53" s="7" t="s">
        <v>15</v>
      </c>
      <c r="G353" s="7" t="s">
        <v>65</v>
      </c>
      <c r="H353" s="7" t="s">
        <v>874</v>
      </c>
      <c r="I353" s="7" t="s">
        <v>41</v>
      </c>
      <c r="J353" s="7" t="s">
        <v>410</v>
      </c>
      <c r="K353" s="7" t="s">
        <v>875</v>
      </c>
      <c r="L353" s="7" t="s">
        <v>876</v>
      </c>
    </row>
    <row r="354" spans="1:12" x14ac:dyDescent="0.2">
      <c r="A354" s="7" t="s">
        <v>859</v>
      </c>
      <c r="B354" s="7" t="s">
        <v>873</v>
      </c>
      <c r="D354" s="7" t="str" cm="1">
        <f t="array" aca="1" ref="D354" ca="1">INDEX({"Energy","Materials","Industrials","Consumer Discretionary","Consumer Staples","Health Care","Financials","Information Technology","Telecommunication Services","Utilities","Real Estate"},RANDBETWEEN(1,11))</f>
        <v>Materials</v>
      </c>
      <c r="E354" s="7" t="str" cm="1">
        <f t="array" aca="1" ref="E3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54" s="7" t="s">
        <v>38</v>
      </c>
      <c r="G354" s="7" t="s">
        <v>39</v>
      </c>
      <c r="H354" s="7" t="s">
        <v>40</v>
      </c>
      <c r="I354" s="7" t="s">
        <v>41</v>
      </c>
      <c r="J354" s="7" t="s">
        <v>42</v>
      </c>
      <c r="K354" s="7" t="s">
        <v>43</v>
      </c>
      <c r="L354" s="7" t="s">
        <v>832</v>
      </c>
    </row>
    <row r="355" spans="1:12" x14ac:dyDescent="0.2">
      <c r="A355" s="7" t="s">
        <v>859</v>
      </c>
      <c r="B355" s="7" t="s">
        <v>877</v>
      </c>
      <c r="D355" s="7" t="str" cm="1">
        <f t="array" aca="1" ref="D355" ca="1">INDEX({"Energy","Materials","Industrials","Consumer Discretionary","Consumer Staples","Health Care","Financials","Information Technology","Telecommunication Services","Utilities","Real Estate"},RANDBETWEEN(1,11))</f>
        <v>Health Care</v>
      </c>
      <c r="E355" s="7" t="str" cm="1">
        <f t="array" aca="1" ref="E3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55" s="7" t="s">
        <v>38</v>
      </c>
      <c r="G355" s="7" t="s">
        <v>39</v>
      </c>
      <c r="H355" s="7" t="s">
        <v>40</v>
      </c>
      <c r="I355" s="7" t="s">
        <v>41</v>
      </c>
      <c r="J355" s="7" t="s">
        <v>42</v>
      </c>
      <c r="K355" s="7" t="s">
        <v>43</v>
      </c>
      <c r="L355" s="7" t="s">
        <v>878</v>
      </c>
    </row>
    <row r="356" spans="1:12" x14ac:dyDescent="0.2">
      <c r="A356" s="7" t="s">
        <v>879</v>
      </c>
      <c r="B356" s="7" t="s">
        <v>880</v>
      </c>
      <c r="D356" s="7" t="str" cm="1">
        <f t="array" aca="1" ref="D35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56" s="7" t="str" cm="1">
        <f t="array" aca="1" ref="E3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56" s="7" t="s">
        <v>15</v>
      </c>
      <c r="G356" s="7" t="s">
        <v>94</v>
      </c>
      <c r="H356" s="7" t="s">
        <v>881</v>
      </c>
      <c r="I356" s="7" t="s">
        <v>18</v>
      </c>
      <c r="J356" s="7" t="s">
        <v>19</v>
      </c>
      <c r="K356" s="7" t="s">
        <v>34</v>
      </c>
      <c r="L356" s="7" t="s">
        <v>882</v>
      </c>
    </row>
    <row r="357" spans="1:12" x14ac:dyDescent="0.2">
      <c r="A357" s="7" t="s">
        <v>879</v>
      </c>
      <c r="B357" s="7" t="s">
        <v>880</v>
      </c>
      <c r="D357" s="7" t="str" cm="1">
        <f t="array" aca="1" ref="D35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57" s="7" t="str" cm="1">
        <f t="array" aca="1" ref="E3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57" s="7" t="s">
        <v>31</v>
      </c>
      <c r="G357" s="7" t="s">
        <v>146</v>
      </c>
      <c r="H357" s="7" t="s">
        <v>147</v>
      </c>
      <c r="I357" s="7" t="s">
        <v>29</v>
      </c>
      <c r="J357" s="7" t="s">
        <v>29</v>
      </c>
      <c r="K357" s="7" t="s">
        <v>429</v>
      </c>
      <c r="L357" s="7" t="s">
        <v>883</v>
      </c>
    </row>
    <row r="358" spans="1:12" x14ac:dyDescent="0.2">
      <c r="A358" s="7" t="s">
        <v>879</v>
      </c>
      <c r="B358" s="7" t="s">
        <v>880</v>
      </c>
      <c r="D358" s="7" t="str" cm="1">
        <f t="array" aca="1" ref="D35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58" s="7" t="str" cm="1">
        <f t="array" aca="1" ref="E3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58" s="7" t="s">
        <v>38</v>
      </c>
      <c r="G358" s="7" t="s">
        <v>39</v>
      </c>
      <c r="H358" s="7" t="s">
        <v>40</v>
      </c>
      <c r="I358" s="7" t="s">
        <v>41</v>
      </c>
      <c r="J358" s="7" t="s">
        <v>42</v>
      </c>
      <c r="K358" s="7" t="s">
        <v>43</v>
      </c>
      <c r="L358" s="7" t="s">
        <v>884</v>
      </c>
    </row>
    <row r="359" spans="1:12" x14ac:dyDescent="0.2">
      <c r="A359" s="7" t="s">
        <v>879</v>
      </c>
      <c r="B359" s="7" t="s">
        <v>885</v>
      </c>
      <c r="D359" s="7" t="str" cm="1">
        <f t="array" aca="1" ref="D359" ca="1">INDEX({"Energy","Materials","Industrials","Consumer Discretionary","Consumer Staples","Health Care","Financials","Information Technology","Telecommunication Services","Utilities","Real Estate"},RANDBETWEEN(1,11))</f>
        <v>Utilities</v>
      </c>
      <c r="E359" s="7" t="str" cm="1">
        <f t="array" aca="1" ref="E3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59" s="7" t="s">
        <v>15</v>
      </c>
      <c r="G359" s="7" t="s">
        <v>65</v>
      </c>
      <c r="H359" s="7" t="s">
        <v>886</v>
      </c>
      <c r="I359" s="7" t="s">
        <v>29</v>
      </c>
      <c r="J359" s="7" t="s">
        <v>29</v>
      </c>
      <c r="K359" s="7" t="s">
        <v>887</v>
      </c>
      <c r="L359" s="7" t="s">
        <v>384</v>
      </c>
    </row>
    <row r="360" spans="1:12" x14ac:dyDescent="0.2">
      <c r="A360" s="7" t="s">
        <v>879</v>
      </c>
      <c r="B360" s="7" t="s">
        <v>885</v>
      </c>
      <c r="D360" s="7" t="str" cm="1">
        <f t="array" aca="1" ref="D360" ca="1">INDEX({"Energy","Materials","Industrials","Consumer Discretionary","Consumer Staples","Health Care","Financials","Information Technology","Telecommunication Services","Utilities","Real Estate"},RANDBETWEEN(1,11))</f>
        <v>Materials</v>
      </c>
      <c r="E360" s="7" t="str" cm="1">
        <f t="array" aca="1" ref="E3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60" s="7" t="s">
        <v>31</v>
      </c>
      <c r="G360" s="7" t="s">
        <v>146</v>
      </c>
      <c r="H360" s="7" t="s">
        <v>147</v>
      </c>
      <c r="I360" s="7" t="s">
        <v>29</v>
      </c>
      <c r="J360" s="7" t="s">
        <v>29</v>
      </c>
      <c r="K360" s="7" t="s">
        <v>75</v>
      </c>
      <c r="L360" s="7" t="s">
        <v>888</v>
      </c>
    </row>
    <row r="361" spans="1:12" x14ac:dyDescent="0.2">
      <c r="A361" s="7" t="s">
        <v>879</v>
      </c>
      <c r="B361" s="7" t="s">
        <v>885</v>
      </c>
      <c r="D361" s="7" t="str" cm="1">
        <f t="array" aca="1" ref="D361" ca="1">INDEX({"Energy","Materials","Industrials","Consumer Discretionary","Consumer Staples","Health Care","Financials","Information Technology","Telecommunication Services","Utilities","Real Estate"},RANDBETWEEN(1,11))</f>
        <v>Materials</v>
      </c>
      <c r="E361" s="7" t="str" cm="1">
        <f t="array" aca="1" ref="E3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61" s="7" t="s">
        <v>38</v>
      </c>
      <c r="G361" s="7" t="s">
        <v>39</v>
      </c>
      <c r="H361" s="7" t="s">
        <v>40</v>
      </c>
      <c r="I361" s="7" t="s">
        <v>41</v>
      </c>
      <c r="J361" s="7" t="s">
        <v>42</v>
      </c>
      <c r="K361" s="7" t="s">
        <v>43</v>
      </c>
      <c r="L361" s="7" t="s">
        <v>889</v>
      </c>
    </row>
    <row r="362" spans="1:12" x14ac:dyDescent="0.2">
      <c r="A362" s="7" t="s">
        <v>879</v>
      </c>
      <c r="B362" s="7" t="s">
        <v>890</v>
      </c>
      <c r="D362" s="7" t="str" cm="1">
        <f t="array" aca="1" ref="D362" ca="1">INDEX({"Energy","Materials","Industrials","Consumer Discretionary","Consumer Staples","Health Care","Financials","Information Technology","Telecommunication Services","Utilities","Real Estate"},RANDBETWEEN(1,11))</f>
        <v>Materials</v>
      </c>
      <c r="E362" s="7" t="str" cm="1">
        <f t="array" aca="1" ref="E3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62" s="7" t="s">
        <v>38</v>
      </c>
      <c r="G362" s="7" t="s">
        <v>471</v>
      </c>
      <c r="H362" s="7" t="s">
        <v>891</v>
      </c>
      <c r="I362" s="7" t="s">
        <v>29</v>
      </c>
      <c r="J362" s="7" t="s">
        <v>29</v>
      </c>
      <c r="K362" s="7" t="s">
        <v>75</v>
      </c>
      <c r="L362" s="7" t="s">
        <v>892</v>
      </c>
    </row>
    <row r="363" spans="1:12" x14ac:dyDescent="0.2">
      <c r="A363" s="7" t="s">
        <v>879</v>
      </c>
      <c r="B363" s="7" t="s">
        <v>890</v>
      </c>
      <c r="D363" s="7" t="str" cm="1">
        <f t="array" aca="1" ref="D363" ca="1">INDEX({"Energy","Materials","Industrials","Consumer Discretionary","Consumer Staples","Health Care","Financials","Information Technology","Telecommunication Services","Utilities","Real Estate"},RANDBETWEEN(1,11))</f>
        <v>Industrials</v>
      </c>
      <c r="E363" s="7" t="str" cm="1">
        <f t="array" aca="1" ref="E3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63" s="7" t="s">
        <v>31</v>
      </c>
      <c r="G363" s="7" t="s">
        <v>146</v>
      </c>
      <c r="H363" s="7" t="s">
        <v>147</v>
      </c>
      <c r="I363" s="7" t="s">
        <v>29</v>
      </c>
      <c r="J363" s="7" t="s">
        <v>29</v>
      </c>
      <c r="K363" s="7" t="s">
        <v>429</v>
      </c>
      <c r="L363" s="7" t="s">
        <v>893</v>
      </c>
    </row>
    <row r="364" spans="1:12" x14ac:dyDescent="0.2">
      <c r="A364" s="7" t="s">
        <v>879</v>
      </c>
      <c r="B364" s="7" t="s">
        <v>890</v>
      </c>
      <c r="D364" s="7" t="str" cm="1">
        <f t="array" aca="1" ref="D364" ca="1">INDEX({"Energy","Materials","Industrials","Consumer Discretionary","Consumer Staples","Health Care","Financials","Information Technology","Telecommunication Services","Utilities","Real Estate"},RANDBETWEEN(1,11))</f>
        <v>Industrials</v>
      </c>
      <c r="E364" s="7" t="str" cm="1">
        <f t="array" aca="1" ref="E3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64" s="7" t="s">
        <v>38</v>
      </c>
      <c r="G364" s="7" t="s">
        <v>39</v>
      </c>
      <c r="H364" s="7" t="s">
        <v>40</v>
      </c>
      <c r="I364" s="7" t="s">
        <v>41</v>
      </c>
      <c r="J364" s="7" t="s">
        <v>42</v>
      </c>
      <c r="K364" s="7" t="s">
        <v>43</v>
      </c>
      <c r="L364" s="7" t="s">
        <v>894</v>
      </c>
    </row>
    <row r="365" spans="1:12" x14ac:dyDescent="0.2">
      <c r="A365" s="7" t="s">
        <v>879</v>
      </c>
      <c r="B365" s="7" t="s">
        <v>895</v>
      </c>
      <c r="D365" s="7" t="str" cm="1">
        <f t="array" aca="1" ref="D365" ca="1">INDEX({"Energy","Materials","Industrials","Consumer Discretionary","Consumer Staples","Health Care","Financials","Information Technology","Telecommunication Services","Utilities","Real Estate"},RANDBETWEEN(1,11))</f>
        <v>Energy</v>
      </c>
      <c r="E365" s="7" t="str" cm="1">
        <f t="array" aca="1" ref="E3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65" s="7" t="s">
        <v>38</v>
      </c>
      <c r="G365" s="7" t="s">
        <v>39</v>
      </c>
      <c r="H365" s="7" t="s">
        <v>40</v>
      </c>
      <c r="I365" s="7" t="s">
        <v>41</v>
      </c>
      <c r="J365" s="7" t="s">
        <v>42</v>
      </c>
      <c r="K365" s="7" t="s">
        <v>43</v>
      </c>
      <c r="L365" s="7" t="s">
        <v>896</v>
      </c>
    </row>
    <row r="366" spans="1:12" x14ac:dyDescent="0.2">
      <c r="A366" s="7" t="s">
        <v>879</v>
      </c>
      <c r="B366" s="7" t="s">
        <v>897</v>
      </c>
      <c r="D366" s="7" t="str" cm="1">
        <f t="array" aca="1" ref="D366" ca="1">INDEX({"Energy","Materials","Industrials","Consumer Discretionary","Consumer Staples","Health Care","Financials","Information Technology","Telecommunication Services","Utilities","Real Estate"},RANDBETWEEN(1,11))</f>
        <v>Health Care</v>
      </c>
      <c r="E366" s="7" t="str" cm="1">
        <f t="array" aca="1" ref="E3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66" s="7" t="s">
        <v>38</v>
      </c>
      <c r="G366" s="7" t="s">
        <v>39</v>
      </c>
      <c r="H366" s="7" t="s">
        <v>40</v>
      </c>
      <c r="I366" s="7" t="s">
        <v>41</v>
      </c>
      <c r="J366" s="7" t="s">
        <v>42</v>
      </c>
      <c r="K366" s="7" t="s">
        <v>43</v>
      </c>
      <c r="L366" s="7" t="s">
        <v>116</v>
      </c>
    </row>
    <row r="367" spans="1:12" x14ac:dyDescent="0.2">
      <c r="A367" s="7" t="s">
        <v>879</v>
      </c>
      <c r="B367" s="7" t="s">
        <v>898</v>
      </c>
      <c r="D367" s="7" t="str" cm="1">
        <f t="array" aca="1" ref="D367" ca="1">INDEX({"Energy","Materials","Industrials","Consumer Discretionary","Consumer Staples","Health Care","Financials","Information Technology","Telecommunication Services","Utilities","Real Estate"},RANDBETWEEN(1,11))</f>
        <v>Utilities</v>
      </c>
      <c r="E367" s="7" t="str" cm="1">
        <f t="array" aca="1" ref="E3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67" s="7" t="s">
        <v>38</v>
      </c>
      <c r="G367" s="7" t="s">
        <v>39</v>
      </c>
      <c r="H367" s="7" t="s">
        <v>40</v>
      </c>
      <c r="I367" s="7" t="s">
        <v>41</v>
      </c>
      <c r="J367" s="7" t="s">
        <v>42</v>
      </c>
      <c r="K367" s="7" t="s">
        <v>43</v>
      </c>
      <c r="L367" s="7" t="s">
        <v>899</v>
      </c>
    </row>
    <row r="368" spans="1:12" x14ac:dyDescent="0.2">
      <c r="A368" s="7" t="s">
        <v>879</v>
      </c>
      <c r="B368" s="7" t="s">
        <v>900</v>
      </c>
      <c r="D368" s="7" t="str" cm="1">
        <f t="array" aca="1" ref="D36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68" s="7" t="str" cm="1">
        <f t="array" aca="1" ref="E3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68" s="7" t="s">
        <v>15</v>
      </c>
      <c r="G368" s="7" t="s">
        <v>607</v>
      </c>
      <c r="H368" s="7" t="s">
        <v>901</v>
      </c>
      <c r="I368" s="7" t="s">
        <v>18</v>
      </c>
      <c r="J368" s="7" t="s">
        <v>23</v>
      </c>
      <c r="K368" s="7" t="s">
        <v>26</v>
      </c>
      <c r="L368" s="7" t="s">
        <v>902</v>
      </c>
    </row>
    <row r="369" spans="1:12" x14ac:dyDescent="0.2">
      <c r="A369" s="7" t="s">
        <v>879</v>
      </c>
      <c r="B369" s="7" t="s">
        <v>900</v>
      </c>
      <c r="D369" s="7" t="str" cm="1">
        <f t="array" aca="1" ref="D36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69" s="7" t="str" cm="1">
        <f t="array" aca="1" ref="E3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69" s="7" t="s">
        <v>31</v>
      </c>
      <c r="G369" s="7" t="s">
        <v>903</v>
      </c>
      <c r="H369" s="7" t="s">
        <v>904</v>
      </c>
      <c r="I369" s="7" t="s">
        <v>29</v>
      </c>
      <c r="J369" s="7" t="s">
        <v>29</v>
      </c>
      <c r="K369" s="7" t="s">
        <v>75</v>
      </c>
      <c r="L369" s="7" t="s">
        <v>905</v>
      </c>
    </row>
    <row r="370" spans="1:12" x14ac:dyDescent="0.2">
      <c r="A370" s="7" t="s">
        <v>879</v>
      </c>
      <c r="B370" s="7" t="s">
        <v>900</v>
      </c>
      <c r="D370" s="7" t="str" cm="1">
        <f t="array" aca="1" ref="D370" ca="1">INDEX({"Energy","Materials","Industrials","Consumer Discretionary","Consumer Staples","Health Care","Financials","Information Technology","Telecommunication Services","Utilities","Real Estate"},RANDBETWEEN(1,11))</f>
        <v>Industrials</v>
      </c>
      <c r="E370" s="7" t="str" cm="1">
        <f t="array" aca="1" ref="E3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70" s="7" t="s">
        <v>38</v>
      </c>
      <c r="G370" s="7" t="s">
        <v>39</v>
      </c>
      <c r="H370" s="7" t="s">
        <v>40</v>
      </c>
      <c r="I370" s="7" t="s">
        <v>41</v>
      </c>
      <c r="J370" s="7" t="s">
        <v>42</v>
      </c>
      <c r="K370" s="7" t="s">
        <v>43</v>
      </c>
      <c r="L370" s="7" t="s">
        <v>906</v>
      </c>
    </row>
    <row r="371" spans="1:12" x14ac:dyDescent="0.2">
      <c r="A371" s="7" t="s">
        <v>879</v>
      </c>
      <c r="B371" s="7" t="s">
        <v>907</v>
      </c>
      <c r="D371" s="7" t="str" cm="1">
        <f t="array" aca="1" ref="D371" ca="1">INDEX({"Energy","Materials","Industrials","Consumer Discretionary","Consumer Staples","Health Care","Financials","Information Technology","Telecommunication Services","Utilities","Real Estate"},RANDBETWEEN(1,11))</f>
        <v>Utilities</v>
      </c>
      <c r="E371" s="7" t="str" cm="1">
        <f t="array" aca="1" ref="E3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71" s="7" t="s">
        <v>72</v>
      </c>
      <c r="G371" s="7" t="s">
        <v>73</v>
      </c>
      <c r="H371" s="7" t="s">
        <v>908</v>
      </c>
      <c r="I371" s="7" t="s">
        <v>112</v>
      </c>
      <c r="J371" s="7" t="s">
        <v>200</v>
      </c>
      <c r="K371" s="7" t="s">
        <v>909</v>
      </c>
      <c r="L371" s="7" t="s">
        <v>21</v>
      </c>
    </row>
    <row r="372" spans="1:12" x14ac:dyDescent="0.2">
      <c r="A372" s="7" t="s">
        <v>879</v>
      </c>
      <c r="B372" s="7" t="s">
        <v>907</v>
      </c>
      <c r="D372" s="7" t="str" cm="1">
        <f t="array" aca="1" ref="D372" ca="1">INDEX({"Energy","Materials","Industrials","Consumer Discretionary","Consumer Staples","Health Care","Financials","Information Technology","Telecommunication Services","Utilities","Real Estate"},RANDBETWEEN(1,11))</f>
        <v>Industrials</v>
      </c>
      <c r="E372" s="7" t="str" cm="1">
        <f t="array" aca="1" ref="E3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72" s="7" t="s">
        <v>38</v>
      </c>
      <c r="G372" s="7" t="s">
        <v>39</v>
      </c>
      <c r="H372" s="7" t="s">
        <v>40</v>
      </c>
      <c r="I372" s="7" t="s">
        <v>41</v>
      </c>
      <c r="J372" s="7" t="s">
        <v>42</v>
      </c>
      <c r="K372" s="7" t="s">
        <v>43</v>
      </c>
      <c r="L372" s="7" t="s">
        <v>910</v>
      </c>
    </row>
    <row r="373" spans="1:12" x14ac:dyDescent="0.2">
      <c r="A373" s="7" t="s">
        <v>879</v>
      </c>
      <c r="B373" s="7" t="s">
        <v>911</v>
      </c>
      <c r="C373" s="7" t="s">
        <v>912</v>
      </c>
      <c r="D373" s="7" t="str" cm="1">
        <f t="array" aca="1" ref="D373" ca="1">INDEX({"Energy","Materials","Industrials","Consumer Discretionary","Consumer Staples","Health Care","Financials","Information Technology","Telecommunication Services","Utilities","Real Estate"},RANDBETWEEN(1,11))</f>
        <v>Real Estate</v>
      </c>
      <c r="E373" s="7" t="str" cm="1">
        <f t="array" aca="1" ref="E3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73" s="7" t="s">
        <v>38</v>
      </c>
      <c r="G373" s="7" t="s">
        <v>207</v>
      </c>
      <c r="H373" s="7" t="s">
        <v>208</v>
      </c>
      <c r="I373" s="7" t="s">
        <v>29</v>
      </c>
      <c r="J373" s="7" t="s">
        <v>29</v>
      </c>
      <c r="K373" s="7" t="s">
        <v>75</v>
      </c>
      <c r="L373" s="7" t="s">
        <v>913</v>
      </c>
    </row>
    <row r="374" spans="1:12" x14ac:dyDescent="0.2">
      <c r="A374" s="7" t="s">
        <v>879</v>
      </c>
      <c r="B374" s="7" t="s">
        <v>911</v>
      </c>
      <c r="C374" s="7" t="s">
        <v>912</v>
      </c>
      <c r="D374" s="7" t="str" cm="1">
        <f t="array" aca="1" ref="D374" ca="1">INDEX({"Energy","Materials","Industrials","Consumer Discretionary","Consumer Staples","Health Care","Financials","Information Technology","Telecommunication Services","Utilities","Real Estate"},RANDBETWEEN(1,11))</f>
        <v>Utilities</v>
      </c>
      <c r="E374" s="7" t="str" cm="1">
        <f t="array" aca="1" ref="E3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74" s="7" t="s">
        <v>15</v>
      </c>
      <c r="G374" s="7" t="s">
        <v>142</v>
      </c>
      <c r="H374" s="7" t="s">
        <v>914</v>
      </c>
      <c r="I374" s="7" t="s">
        <v>18</v>
      </c>
      <c r="J374" s="7" t="s">
        <v>19</v>
      </c>
      <c r="K374" s="7" t="s">
        <v>520</v>
      </c>
      <c r="L374" s="7" t="s">
        <v>275</v>
      </c>
    </row>
    <row r="375" spans="1:12" x14ac:dyDescent="0.2">
      <c r="A375" s="7" t="s">
        <v>879</v>
      </c>
      <c r="B375" s="7" t="s">
        <v>911</v>
      </c>
      <c r="C375" s="7" t="s">
        <v>912</v>
      </c>
      <c r="D375" s="7" t="str" cm="1">
        <f t="array" aca="1" ref="D37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75" s="7" t="str" cm="1">
        <f t="array" aca="1" ref="E3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75" s="7" t="s">
        <v>31</v>
      </c>
      <c r="G375" s="7" t="s">
        <v>529</v>
      </c>
      <c r="H375" s="7" t="s">
        <v>915</v>
      </c>
      <c r="I375" s="7" t="s">
        <v>18</v>
      </c>
      <c r="J375" s="7" t="s">
        <v>19</v>
      </c>
      <c r="K375" s="7" t="s">
        <v>34</v>
      </c>
      <c r="L375" s="7" t="s">
        <v>916</v>
      </c>
    </row>
    <row r="376" spans="1:12" x14ac:dyDescent="0.2">
      <c r="A376" s="7" t="s">
        <v>879</v>
      </c>
      <c r="B376" s="7" t="s">
        <v>911</v>
      </c>
      <c r="C376" s="7" t="s">
        <v>912</v>
      </c>
      <c r="D376" s="7" t="str" cm="1">
        <f t="array" aca="1" ref="D376" ca="1">INDEX({"Energy","Materials","Industrials","Consumer Discretionary","Consumer Staples","Health Care","Financials","Information Technology","Telecommunication Services","Utilities","Real Estate"},RANDBETWEEN(1,11))</f>
        <v>Materials</v>
      </c>
      <c r="E376" s="7" t="str" cm="1">
        <f t="array" aca="1" ref="E3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76" s="7" t="s">
        <v>38</v>
      </c>
      <c r="G376" s="7" t="s">
        <v>39</v>
      </c>
      <c r="H376" s="7" t="s">
        <v>40</v>
      </c>
      <c r="I376" s="7" t="s">
        <v>41</v>
      </c>
      <c r="J376" s="7" t="s">
        <v>42</v>
      </c>
      <c r="K376" s="7" t="s">
        <v>43</v>
      </c>
      <c r="L376" s="7" t="s">
        <v>917</v>
      </c>
    </row>
    <row r="377" spans="1:12" x14ac:dyDescent="0.2">
      <c r="A377" s="7" t="s">
        <v>879</v>
      </c>
      <c r="B377" s="7" t="s">
        <v>918</v>
      </c>
      <c r="D377" s="7" t="str" cm="1">
        <f t="array" aca="1" ref="D377" ca="1">INDEX({"Energy","Materials","Industrials","Consumer Discretionary","Consumer Staples","Health Care","Financials","Information Technology","Telecommunication Services","Utilities","Real Estate"},RANDBETWEEN(1,11))</f>
        <v>Industrials</v>
      </c>
      <c r="E377" s="7" t="str" cm="1">
        <f t="array" aca="1" ref="E3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77" s="7" t="s">
        <v>38</v>
      </c>
      <c r="G377" s="7" t="s">
        <v>471</v>
      </c>
      <c r="H377" s="7" t="s">
        <v>891</v>
      </c>
      <c r="I377" s="7" t="s">
        <v>29</v>
      </c>
      <c r="J377" s="7" t="s">
        <v>29</v>
      </c>
      <c r="K377" s="7" t="s">
        <v>75</v>
      </c>
      <c r="L377" s="7" t="s">
        <v>919</v>
      </c>
    </row>
    <row r="378" spans="1:12" x14ac:dyDescent="0.2">
      <c r="A378" s="7" t="s">
        <v>879</v>
      </c>
      <c r="B378" s="7" t="s">
        <v>918</v>
      </c>
      <c r="D378" s="7" t="str" cm="1">
        <f t="array" aca="1" ref="D378" ca="1">INDEX({"Energy","Materials","Industrials","Consumer Discretionary","Consumer Staples","Health Care","Financials","Information Technology","Telecommunication Services","Utilities","Real Estate"},RANDBETWEEN(1,11))</f>
        <v>Utilities</v>
      </c>
      <c r="E378" s="7" t="str" cm="1">
        <f t="array" aca="1" ref="E3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78" s="7" t="s">
        <v>38</v>
      </c>
      <c r="G378" s="7" t="s">
        <v>39</v>
      </c>
      <c r="H378" s="7" t="s">
        <v>40</v>
      </c>
      <c r="I378" s="7" t="s">
        <v>41</v>
      </c>
      <c r="J378" s="7" t="s">
        <v>42</v>
      </c>
      <c r="K378" s="7" t="s">
        <v>43</v>
      </c>
      <c r="L378" s="7" t="s">
        <v>920</v>
      </c>
    </row>
    <row r="379" spans="1:12" x14ac:dyDescent="0.2">
      <c r="A379" s="7" t="s">
        <v>879</v>
      </c>
      <c r="B379" s="7" t="s">
        <v>921</v>
      </c>
      <c r="C379" s="7" t="s">
        <v>922</v>
      </c>
      <c r="D379" s="7" t="str" cm="1">
        <f t="array" aca="1" ref="D379" ca="1">INDEX({"Energy","Materials","Industrials","Consumer Discretionary","Consumer Staples","Health Care","Financials","Information Technology","Telecommunication Services","Utilities","Real Estate"},RANDBETWEEN(1,11))</f>
        <v>Industrials</v>
      </c>
      <c r="E379" s="7" t="str" cm="1">
        <f t="array" aca="1" ref="E3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79" s="7" t="s">
        <v>38</v>
      </c>
      <c r="G379" s="7" t="s">
        <v>39</v>
      </c>
      <c r="H379" s="7" t="s">
        <v>40</v>
      </c>
      <c r="I379" s="7" t="s">
        <v>41</v>
      </c>
      <c r="J379" s="7" t="s">
        <v>42</v>
      </c>
      <c r="K379" s="7" t="s">
        <v>43</v>
      </c>
      <c r="L379" s="7" t="s">
        <v>923</v>
      </c>
    </row>
    <row r="380" spans="1:12" x14ac:dyDescent="0.2">
      <c r="A380" s="7" t="s">
        <v>924</v>
      </c>
      <c r="B380" s="7" t="s">
        <v>925</v>
      </c>
      <c r="D380" s="7" t="str" cm="1">
        <f t="array" aca="1" ref="D380" ca="1">INDEX({"Energy","Materials","Industrials","Consumer Discretionary","Consumer Staples","Health Care","Financials","Information Technology","Telecommunication Services","Utilities","Real Estate"},RANDBETWEEN(1,11))</f>
        <v>Utilities</v>
      </c>
      <c r="E380" s="7" t="str" cm="1">
        <f t="array" aca="1" ref="E3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80" s="7" t="s">
        <v>38</v>
      </c>
      <c r="G380" s="7" t="s">
        <v>39</v>
      </c>
      <c r="H380" s="7" t="s">
        <v>40</v>
      </c>
      <c r="I380" s="7" t="s">
        <v>41</v>
      </c>
      <c r="J380" s="7" t="s">
        <v>42</v>
      </c>
      <c r="K380" s="7" t="s">
        <v>43</v>
      </c>
      <c r="L380" s="7" t="s">
        <v>926</v>
      </c>
    </row>
    <row r="381" spans="1:12" x14ac:dyDescent="0.2">
      <c r="A381" s="7" t="s">
        <v>924</v>
      </c>
      <c r="B381" s="7" t="s">
        <v>927</v>
      </c>
      <c r="D381" s="7" t="str" cm="1">
        <f t="array" aca="1" ref="D381" ca="1">INDEX({"Energy","Materials","Industrials","Consumer Discretionary","Consumer Staples","Health Care","Financials","Information Technology","Telecommunication Services","Utilities","Real Estate"},RANDBETWEEN(1,11))</f>
        <v>Materials</v>
      </c>
      <c r="E381" s="7" t="str" cm="1">
        <f t="array" aca="1" ref="E3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81" s="7" t="s">
        <v>15</v>
      </c>
      <c r="G381" s="7" t="s">
        <v>27</v>
      </c>
      <c r="H381" s="7" t="s">
        <v>928</v>
      </c>
      <c r="I381" s="7" t="s">
        <v>18</v>
      </c>
      <c r="J381" s="7" t="s">
        <v>105</v>
      </c>
      <c r="K381" s="7" t="s">
        <v>929</v>
      </c>
      <c r="L381" s="7" t="s">
        <v>930</v>
      </c>
    </row>
    <row r="382" spans="1:12" x14ac:dyDescent="0.2">
      <c r="A382" s="7" t="s">
        <v>924</v>
      </c>
      <c r="B382" s="7" t="s">
        <v>927</v>
      </c>
      <c r="D382" s="7" t="str" cm="1">
        <f t="array" aca="1" ref="D382" ca="1">INDEX({"Energy","Materials","Industrials","Consumer Discretionary","Consumer Staples","Health Care","Financials","Information Technology","Telecommunication Services","Utilities","Real Estate"},RANDBETWEEN(1,11))</f>
        <v>Industrials</v>
      </c>
      <c r="E382" s="7" t="str" cm="1">
        <f t="array" aca="1" ref="E3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82" s="7" t="s">
        <v>15</v>
      </c>
      <c r="G382" s="7" t="s">
        <v>35</v>
      </c>
      <c r="H382" s="7" t="s">
        <v>931</v>
      </c>
      <c r="I382" s="7" t="s">
        <v>18</v>
      </c>
      <c r="J382" s="7" t="s">
        <v>105</v>
      </c>
      <c r="K382" s="7" t="s">
        <v>663</v>
      </c>
      <c r="L382" s="7" t="s">
        <v>932</v>
      </c>
    </row>
    <row r="383" spans="1:12" x14ac:dyDescent="0.2">
      <c r="A383" s="7" t="s">
        <v>924</v>
      </c>
      <c r="B383" s="7" t="s">
        <v>927</v>
      </c>
      <c r="D383" s="7" t="str" cm="1">
        <f t="array" aca="1" ref="D38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83" s="7" t="str" cm="1">
        <f t="array" aca="1" ref="E3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83" s="7" t="s">
        <v>15</v>
      </c>
      <c r="G383" s="7" t="s">
        <v>607</v>
      </c>
      <c r="H383" s="7" t="s">
        <v>933</v>
      </c>
      <c r="I383" s="7" t="s">
        <v>18</v>
      </c>
      <c r="J383" s="7" t="s">
        <v>23</v>
      </c>
      <c r="K383" s="7" t="s">
        <v>26</v>
      </c>
      <c r="L383" s="7" t="s">
        <v>934</v>
      </c>
    </row>
    <row r="384" spans="1:12" x14ac:dyDescent="0.2">
      <c r="A384" s="7" t="s">
        <v>924</v>
      </c>
      <c r="B384" s="7" t="s">
        <v>927</v>
      </c>
      <c r="D384" s="7" t="str" cm="1">
        <f t="array" aca="1" ref="D38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84" s="7" t="str" cm="1">
        <f t="array" aca="1" ref="E3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84" s="7" t="s">
        <v>15</v>
      </c>
      <c r="G384" s="7" t="s">
        <v>230</v>
      </c>
      <c r="H384" s="7" t="s">
        <v>266</v>
      </c>
      <c r="I384" s="7" t="s">
        <v>112</v>
      </c>
      <c r="J384" s="7" t="s">
        <v>935</v>
      </c>
      <c r="K384" s="7" t="s">
        <v>936</v>
      </c>
      <c r="L384" s="7" t="s">
        <v>937</v>
      </c>
    </row>
    <row r="385" spans="1:12" x14ac:dyDescent="0.2">
      <c r="A385" s="7" t="s">
        <v>924</v>
      </c>
      <c r="B385" s="7" t="s">
        <v>927</v>
      </c>
      <c r="D385" s="7" t="str" cm="1">
        <f t="array" aca="1" ref="D385" ca="1">INDEX({"Energy","Materials","Industrials","Consumer Discretionary","Consumer Staples","Health Care","Financials","Information Technology","Telecommunication Services","Utilities","Real Estate"},RANDBETWEEN(1,11))</f>
        <v>Health Care</v>
      </c>
      <c r="E385" s="7" t="str" cm="1">
        <f t="array" aca="1" ref="E3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85" s="7" t="s">
        <v>38</v>
      </c>
      <c r="G385" s="7" t="s">
        <v>39</v>
      </c>
      <c r="H385" s="7" t="s">
        <v>40</v>
      </c>
      <c r="I385" s="7" t="s">
        <v>41</v>
      </c>
      <c r="J385" s="7" t="s">
        <v>42</v>
      </c>
      <c r="K385" s="7" t="s">
        <v>43</v>
      </c>
      <c r="L385" s="7" t="s">
        <v>938</v>
      </c>
    </row>
    <row r="386" spans="1:12" x14ac:dyDescent="0.2">
      <c r="A386" s="7" t="s">
        <v>924</v>
      </c>
      <c r="B386" s="7" t="s">
        <v>939</v>
      </c>
      <c r="D386" s="7" t="str" cm="1">
        <f t="array" aca="1" ref="D386" ca="1">INDEX({"Energy","Materials","Industrials","Consumer Discretionary","Consumer Staples","Health Care","Financials","Information Technology","Telecommunication Services","Utilities","Real Estate"},RANDBETWEEN(1,11))</f>
        <v>Industrials</v>
      </c>
      <c r="E386" s="7" t="str" cm="1">
        <f t="array" aca="1" ref="E3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86" s="7" t="s">
        <v>31</v>
      </c>
      <c r="G386" s="7" t="s">
        <v>940</v>
      </c>
      <c r="H386" s="7" t="s">
        <v>941</v>
      </c>
      <c r="I386" s="7" t="s">
        <v>18</v>
      </c>
      <c r="J386" s="7" t="s">
        <v>19</v>
      </c>
      <c r="K386" s="7" t="s">
        <v>34</v>
      </c>
      <c r="L386" s="7" t="s">
        <v>942</v>
      </c>
    </row>
    <row r="387" spans="1:12" x14ac:dyDescent="0.2">
      <c r="A387" s="7" t="s">
        <v>924</v>
      </c>
      <c r="B387" s="7" t="s">
        <v>939</v>
      </c>
      <c r="D387" s="7" t="str" cm="1">
        <f t="array" aca="1" ref="D387" ca="1">INDEX({"Energy","Materials","Industrials","Consumer Discretionary","Consumer Staples","Health Care","Financials","Information Technology","Telecommunication Services","Utilities","Real Estate"},RANDBETWEEN(1,11))</f>
        <v>Energy</v>
      </c>
      <c r="E387" s="7" t="str" cm="1">
        <f t="array" aca="1" ref="E3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87" s="7" t="s">
        <v>15</v>
      </c>
      <c r="G387" s="7" t="s">
        <v>65</v>
      </c>
      <c r="H387" s="7" t="s">
        <v>943</v>
      </c>
      <c r="I387" s="7" t="s">
        <v>29</v>
      </c>
      <c r="J387" s="7" t="s">
        <v>29</v>
      </c>
      <c r="K387" s="7" t="s">
        <v>232</v>
      </c>
      <c r="L387" s="7" t="s">
        <v>944</v>
      </c>
    </row>
    <row r="388" spans="1:12" x14ac:dyDescent="0.2">
      <c r="A388" s="7" t="s">
        <v>924</v>
      </c>
      <c r="B388" s="7" t="s">
        <v>939</v>
      </c>
      <c r="D388" s="7" t="str" cm="1">
        <f t="array" aca="1" ref="D388" ca="1">INDEX({"Energy","Materials","Industrials","Consumer Discretionary","Consumer Staples","Health Care","Financials","Information Technology","Telecommunication Services","Utilities","Real Estate"},RANDBETWEEN(1,11))</f>
        <v>Real Estate</v>
      </c>
      <c r="E388" s="7" t="str" cm="1">
        <f t="array" aca="1" ref="E3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88" s="7" t="s">
        <v>38</v>
      </c>
      <c r="G388" s="7" t="s">
        <v>207</v>
      </c>
      <c r="H388" s="7" t="s">
        <v>208</v>
      </c>
      <c r="I388" s="7" t="s">
        <v>29</v>
      </c>
      <c r="J388" s="7" t="s">
        <v>29</v>
      </c>
      <c r="K388" s="7" t="s">
        <v>429</v>
      </c>
      <c r="L388" s="7" t="s">
        <v>945</v>
      </c>
    </row>
    <row r="389" spans="1:12" x14ac:dyDescent="0.2">
      <c r="A389" s="7" t="s">
        <v>924</v>
      </c>
      <c r="B389" s="7" t="s">
        <v>939</v>
      </c>
      <c r="D389" s="7" t="str" cm="1">
        <f t="array" aca="1" ref="D389" ca="1">INDEX({"Energy","Materials","Industrials","Consumer Discretionary","Consumer Staples","Health Care","Financials","Information Technology","Telecommunication Services","Utilities","Real Estate"},RANDBETWEEN(1,11))</f>
        <v>Materials</v>
      </c>
      <c r="E389" s="7" t="str" cm="1">
        <f t="array" aca="1" ref="E3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89" s="7" t="s">
        <v>38</v>
      </c>
      <c r="G389" s="7" t="s">
        <v>39</v>
      </c>
      <c r="H389" s="7" t="s">
        <v>40</v>
      </c>
      <c r="I389" s="7" t="s">
        <v>41</v>
      </c>
      <c r="J389" s="7" t="s">
        <v>42</v>
      </c>
      <c r="K389" s="7" t="s">
        <v>43</v>
      </c>
      <c r="L389" s="7" t="s">
        <v>946</v>
      </c>
    </row>
    <row r="390" spans="1:12" x14ac:dyDescent="0.2">
      <c r="A390" s="7" t="s">
        <v>947</v>
      </c>
      <c r="B390" s="7" t="s">
        <v>948</v>
      </c>
      <c r="D390" s="7" t="str" cm="1">
        <f t="array" aca="1" ref="D39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90" s="7" t="str" cm="1">
        <f t="array" aca="1" ref="E3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90" s="7" t="s">
        <v>15</v>
      </c>
      <c r="G390" s="7" t="s">
        <v>27</v>
      </c>
      <c r="H390" s="7" t="s">
        <v>949</v>
      </c>
      <c r="I390" s="7" t="s">
        <v>18</v>
      </c>
      <c r="J390" s="7" t="s">
        <v>19</v>
      </c>
      <c r="K390" s="7" t="s">
        <v>20</v>
      </c>
      <c r="L390" s="7" t="s">
        <v>950</v>
      </c>
    </row>
    <row r="391" spans="1:12" x14ac:dyDescent="0.2">
      <c r="A391" s="7" t="s">
        <v>947</v>
      </c>
      <c r="B391" s="7" t="s">
        <v>948</v>
      </c>
      <c r="D391" s="7" t="str" cm="1">
        <f t="array" aca="1" ref="D391" ca="1">INDEX({"Energy","Materials","Industrials","Consumer Discretionary","Consumer Staples","Health Care","Financials","Information Technology","Telecommunication Services","Utilities","Real Estate"},RANDBETWEEN(1,11))</f>
        <v>Utilities</v>
      </c>
      <c r="E391" s="7" t="str" cm="1">
        <f t="array" aca="1" ref="E3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91" s="7" t="s">
        <v>15</v>
      </c>
      <c r="G391" s="7" t="s">
        <v>65</v>
      </c>
      <c r="H391" s="7" t="s">
        <v>951</v>
      </c>
      <c r="I391" s="7" t="s">
        <v>18</v>
      </c>
      <c r="J391" s="7" t="s">
        <v>19</v>
      </c>
      <c r="K391" s="7" t="s">
        <v>34</v>
      </c>
      <c r="L391" s="7" t="s">
        <v>952</v>
      </c>
    </row>
    <row r="392" spans="1:12" x14ac:dyDescent="0.2">
      <c r="A392" s="7" t="s">
        <v>947</v>
      </c>
      <c r="B392" s="7" t="s">
        <v>948</v>
      </c>
      <c r="D392" s="7" t="str" cm="1">
        <f t="array" aca="1" ref="D392" ca="1">INDEX({"Energy","Materials","Industrials","Consumer Discretionary","Consumer Staples","Health Care","Financials","Information Technology","Telecommunication Services","Utilities","Real Estate"},RANDBETWEEN(1,11))</f>
        <v>Industrials</v>
      </c>
      <c r="E392" s="7" t="str" cm="1">
        <f t="array" aca="1" ref="E3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92" s="7" t="s">
        <v>31</v>
      </c>
      <c r="G392" s="7" t="s">
        <v>529</v>
      </c>
      <c r="H392" s="7" t="s">
        <v>861</v>
      </c>
      <c r="I392" s="7" t="s">
        <v>112</v>
      </c>
      <c r="J392" s="7" t="s">
        <v>113</v>
      </c>
      <c r="K392" s="7" t="s">
        <v>504</v>
      </c>
      <c r="L392" s="7" t="s">
        <v>953</v>
      </c>
    </row>
    <row r="393" spans="1:12" x14ac:dyDescent="0.2">
      <c r="A393" s="7" t="s">
        <v>947</v>
      </c>
      <c r="B393" s="7" t="s">
        <v>948</v>
      </c>
      <c r="D393" s="7" t="str" cm="1">
        <f t="array" aca="1" ref="D39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93" s="7" t="str" cm="1">
        <f t="array" aca="1" ref="E3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93" s="7" t="s">
        <v>15</v>
      </c>
      <c r="G393" s="7" t="s">
        <v>156</v>
      </c>
      <c r="H393" s="7" t="s">
        <v>954</v>
      </c>
      <c r="I393" s="7" t="s">
        <v>18</v>
      </c>
      <c r="J393" s="7" t="s">
        <v>23</v>
      </c>
      <c r="K393" s="7" t="s">
        <v>955</v>
      </c>
      <c r="L393" s="7" t="s">
        <v>956</v>
      </c>
    </row>
    <row r="394" spans="1:12" x14ac:dyDescent="0.2">
      <c r="A394" s="7" t="s">
        <v>947</v>
      </c>
      <c r="B394" s="7" t="s">
        <v>948</v>
      </c>
      <c r="D394" s="7" t="str" cm="1">
        <f t="array" aca="1" ref="D39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94" s="7" t="str" cm="1">
        <f t="array" aca="1" ref="E3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94" s="7" t="s">
        <v>15</v>
      </c>
      <c r="G394" s="7" t="s">
        <v>65</v>
      </c>
      <c r="H394" s="7" t="s">
        <v>957</v>
      </c>
      <c r="I394" s="7" t="s">
        <v>112</v>
      </c>
      <c r="J394" s="7" t="s">
        <v>200</v>
      </c>
      <c r="K394" s="7" t="s">
        <v>415</v>
      </c>
      <c r="L394" s="7" t="s">
        <v>958</v>
      </c>
    </row>
    <row r="395" spans="1:12" x14ac:dyDescent="0.2">
      <c r="A395" s="7" t="s">
        <v>947</v>
      </c>
      <c r="B395" s="7" t="s">
        <v>948</v>
      </c>
      <c r="D395" s="7" t="str" cm="1">
        <f t="array" aca="1" ref="D395" ca="1">INDEX({"Energy","Materials","Industrials","Consumer Discretionary","Consumer Staples","Health Care","Financials","Information Technology","Telecommunication Services","Utilities","Real Estate"},RANDBETWEEN(1,11))</f>
        <v>Industrials</v>
      </c>
      <c r="E395" s="7" t="str" cm="1">
        <f t="array" aca="1" ref="E3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95" s="7" t="s">
        <v>15</v>
      </c>
      <c r="G395" s="7" t="s">
        <v>65</v>
      </c>
      <c r="H395" s="7" t="s">
        <v>959</v>
      </c>
      <c r="I395" s="7" t="s">
        <v>18</v>
      </c>
      <c r="J395" s="7" t="s">
        <v>23</v>
      </c>
      <c r="K395" s="7" t="s">
        <v>26</v>
      </c>
      <c r="L395" s="7" t="s">
        <v>960</v>
      </c>
    </row>
    <row r="396" spans="1:12" x14ac:dyDescent="0.2">
      <c r="A396" s="7" t="s">
        <v>961</v>
      </c>
      <c r="B396" s="7" t="s">
        <v>962</v>
      </c>
      <c r="D396" s="7" t="str" cm="1">
        <f t="array" aca="1" ref="D39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96" s="7" t="str" cm="1">
        <f t="array" aca="1" ref="E3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96" s="7" t="s">
        <v>38</v>
      </c>
      <c r="G396" s="7" t="s">
        <v>207</v>
      </c>
      <c r="H396" s="7" t="s">
        <v>208</v>
      </c>
      <c r="I396" s="7" t="s">
        <v>29</v>
      </c>
      <c r="J396" s="7" t="s">
        <v>29</v>
      </c>
      <c r="K396" s="7" t="s">
        <v>75</v>
      </c>
      <c r="L396" s="7" t="s">
        <v>963</v>
      </c>
    </row>
    <row r="397" spans="1:12" x14ac:dyDescent="0.2">
      <c r="A397" s="7" t="s">
        <v>961</v>
      </c>
      <c r="B397" s="7" t="s">
        <v>962</v>
      </c>
      <c r="D397" s="7" t="str" cm="1">
        <f t="array" aca="1" ref="D397" ca="1">INDEX({"Energy","Materials","Industrials","Consumer Discretionary","Consumer Staples","Health Care","Financials","Information Technology","Telecommunication Services","Utilities","Real Estate"},RANDBETWEEN(1,11))</f>
        <v>Utilities</v>
      </c>
      <c r="E397" s="7" t="str" cm="1">
        <f t="array" aca="1" ref="E3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97" s="7" t="s">
        <v>38</v>
      </c>
      <c r="G397" s="7" t="s">
        <v>39</v>
      </c>
      <c r="H397" s="7" t="s">
        <v>40</v>
      </c>
      <c r="I397" s="7" t="s">
        <v>41</v>
      </c>
      <c r="J397" s="7" t="s">
        <v>42</v>
      </c>
      <c r="K397" s="7" t="s">
        <v>43</v>
      </c>
      <c r="L397" s="7" t="s">
        <v>225</v>
      </c>
    </row>
    <row r="398" spans="1:12" x14ac:dyDescent="0.2">
      <c r="A398" s="7" t="s">
        <v>961</v>
      </c>
      <c r="B398" s="7" t="s">
        <v>964</v>
      </c>
      <c r="D398" s="7" t="str" cm="1">
        <f t="array" aca="1" ref="D398" ca="1">INDEX({"Energy","Materials","Industrials","Consumer Discretionary","Consumer Staples","Health Care","Financials","Information Technology","Telecommunication Services","Utilities","Real Estate"},RANDBETWEEN(1,11))</f>
        <v>Industrials</v>
      </c>
      <c r="E398" s="7" t="str" cm="1">
        <f t="array" aca="1" ref="E3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98" s="7" t="s">
        <v>15</v>
      </c>
      <c r="G398" s="7" t="s">
        <v>35</v>
      </c>
      <c r="H398" s="7" t="s">
        <v>965</v>
      </c>
      <c r="I398" s="7" t="s">
        <v>18</v>
      </c>
      <c r="J398" s="7" t="s">
        <v>23</v>
      </c>
      <c r="K398" s="7" t="s">
        <v>966</v>
      </c>
      <c r="L398" s="7" t="s">
        <v>967</v>
      </c>
    </row>
    <row r="399" spans="1:12" x14ac:dyDescent="0.2">
      <c r="A399" s="7" t="s">
        <v>961</v>
      </c>
      <c r="B399" s="7" t="s">
        <v>964</v>
      </c>
      <c r="D399" s="7" t="str" cm="1">
        <f t="array" aca="1" ref="D399" ca="1">INDEX({"Energy","Materials","Industrials","Consumer Discretionary","Consumer Staples","Health Care","Financials","Information Technology","Telecommunication Services","Utilities","Real Estate"},RANDBETWEEN(1,11))</f>
        <v>Utilities</v>
      </c>
      <c r="E399" s="7" t="str" cm="1">
        <f t="array" aca="1" ref="E3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99" s="7" t="s">
        <v>15</v>
      </c>
      <c r="G399" s="7" t="s">
        <v>230</v>
      </c>
      <c r="H399" s="7" t="s">
        <v>266</v>
      </c>
      <c r="I399" s="7" t="s">
        <v>18</v>
      </c>
      <c r="J399" s="7" t="s">
        <v>23</v>
      </c>
      <c r="K399" s="7" t="s">
        <v>968</v>
      </c>
      <c r="L399" s="7" t="s">
        <v>969</v>
      </c>
    </row>
    <row r="400" spans="1:12" x14ac:dyDescent="0.2">
      <c r="A400" s="7" t="s">
        <v>961</v>
      </c>
      <c r="B400" s="7" t="s">
        <v>964</v>
      </c>
      <c r="D400" s="7" t="str" cm="1">
        <f t="array" aca="1" ref="D400" ca="1">INDEX({"Energy","Materials","Industrials","Consumer Discretionary","Consumer Staples","Health Care","Financials","Information Technology","Telecommunication Services","Utilities","Real Estate"},RANDBETWEEN(1,11))</f>
        <v>Materials</v>
      </c>
      <c r="E400" s="7" t="str" cm="1">
        <f t="array" aca="1" ref="E4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00" s="7" t="s">
        <v>72</v>
      </c>
      <c r="G400" s="7" t="s">
        <v>487</v>
      </c>
      <c r="H400" s="7" t="s">
        <v>488</v>
      </c>
      <c r="I400" s="7" t="s">
        <v>29</v>
      </c>
      <c r="J400" s="7" t="s">
        <v>29</v>
      </c>
      <c r="K400" s="7" t="s">
        <v>429</v>
      </c>
      <c r="L400" s="7" t="s">
        <v>970</v>
      </c>
    </row>
    <row r="401" spans="1:12" x14ac:dyDescent="0.2">
      <c r="A401" s="7" t="s">
        <v>961</v>
      </c>
      <c r="B401" s="7" t="s">
        <v>964</v>
      </c>
      <c r="D401" s="7" t="str" cm="1">
        <f t="array" aca="1" ref="D40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01" s="7" t="str" cm="1">
        <f t="array" aca="1" ref="E4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01" s="7" t="s">
        <v>38</v>
      </c>
      <c r="G401" s="7" t="s">
        <v>39</v>
      </c>
      <c r="H401" s="7" t="s">
        <v>40</v>
      </c>
      <c r="I401" s="7" t="s">
        <v>41</v>
      </c>
      <c r="J401" s="7" t="s">
        <v>42</v>
      </c>
      <c r="K401" s="7" t="s">
        <v>43</v>
      </c>
      <c r="L401" s="7" t="s">
        <v>971</v>
      </c>
    </row>
    <row r="402" spans="1:12" x14ac:dyDescent="0.2">
      <c r="A402" s="7" t="s">
        <v>961</v>
      </c>
      <c r="B402" s="7" t="s">
        <v>972</v>
      </c>
      <c r="D402" s="7" t="str" cm="1">
        <f t="array" aca="1" ref="D40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02" s="7" t="str" cm="1">
        <f t="array" aca="1" ref="E4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02" s="7" t="s">
        <v>38</v>
      </c>
      <c r="G402" s="7" t="s">
        <v>39</v>
      </c>
      <c r="H402" s="7" t="s">
        <v>40</v>
      </c>
      <c r="I402" s="7" t="s">
        <v>41</v>
      </c>
      <c r="J402" s="7" t="s">
        <v>42</v>
      </c>
      <c r="K402" s="7" t="s">
        <v>43</v>
      </c>
      <c r="L402" s="7" t="s">
        <v>973</v>
      </c>
    </row>
    <row r="403" spans="1:12" x14ac:dyDescent="0.2">
      <c r="A403" s="7" t="s">
        <v>961</v>
      </c>
      <c r="B403" s="7" t="s">
        <v>974</v>
      </c>
      <c r="D403" s="7" t="str" cm="1">
        <f t="array" aca="1" ref="D403" ca="1">INDEX({"Energy","Materials","Industrials","Consumer Discretionary","Consumer Staples","Health Care","Financials","Information Technology","Telecommunication Services","Utilities","Real Estate"},RANDBETWEEN(1,11))</f>
        <v>Energy</v>
      </c>
      <c r="E403" s="7" t="str" cm="1">
        <f t="array" aca="1" ref="E4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03" s="7" t="s">
        <v>38</v>
      </c>
      <c r="G403" s="7" t="s">
        <v>39</v>
      </c>
      <c r="H403" s="7" t="s">
        <v>40</v>
      </c>
      <c r="I403" s="7" t="s">
        <v>41</v>
      </c>
      <c r="J403" s="7" t="s">
        <v>42</v>
      </c>
      <c r="K403" s="7" t="s">
        <v>43</v>
      </c>
      <c r="L403" s="7" t="s">
        <v>975</v>
      </c>
    </row>
    <row r="404" spans="1:12" x14ac:dyDescent="0.2">
      <c r="A404" s="7" t="s">
        <v>976</v>
      </c>
      <c r="B404" s="7" t="s">
        <v>977</v>
      </c>
      <c r="D404" s="7" t="str" cm="1">
        <f t="array" aca="1" ref="D404" ca="1">INDEX({"Energy","Materials","Industrials","Consumer Discretionary","Consumer Staples","Health Care","Financials","Information Technology","Telecommunication Services","Utilities","Real Estate"},RANDBETWEEN(1,11))</f>
        <v>Utilities</v>
      </c>
      <c r="E404" s="7" t="str" cm="1">
        <f t="array" aca="1" ref="E4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04" s="7" t="s">
        <v>38</v>
      </c>
      <c r="G404" s="7" t="s">
        <v>39</v>
      </c>
      <c r="H404" s="7" t="s">
        <v>40</v>
      </c>
      <c r="I404" s="7" t="s">
        <v>41</v>
      </c>
      <c r="J404" s="7" t="s">
        <v>42</v>
      </c>
      <c r="K404" s="7" t="s">
        <v>43</v>
      </c>
      <c r="L404" s="7" t="s">
        <v>978</v>
      </c>
    </row>
    <row r="405" spans="1:12" x14ac:dyDescent="0.2">
      <c r="A405" s="7" t="s">
        <v>976</v>
      </c>
      <c r="B405" s="7" t="s">
        <v>979</v>
      </c>
      <c r="D405" s="7" t="str" cm="1">
        <f t="array" aca="1" ref="D405" ca="1">INDEX({"Energy","Materials","Industrials","Consumer Discretionary","Consumer Staples","Health Care","Financials","Information Technology","Telecommunication Services","Utilities","Real Estate"},RANDBETWEEN(1,11))</f>
        <v>Health Care</v>
      </c>
      <c r="E405" s="7" t="str" cm="1">
        <f t="array" aca="1" ref="E4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05" s="7" t="s">
        <v>31</v>
      </c>
      <c r="G405" s="7" t="s">
        <v>542</v>
      </c>
      <c r="H405" s="7" t="s">
        <v>980</v>
      </c>
      <c r="I405" s="7" t="s">
        <v>112</v>
      </c>
      <c r="J405" s="7" t="s">
        <v>200</v>
      </c>
      <c r="K405" s="7" t="s">
        <v>544</v>
      </c>
      <c r="L405" s="7" t="s">
        <v>21</v>
      </c>
    </row>
    <row r="406" spans="1:12" x14ac:dyDescent="0.2">
      <c r="A406" s="7" t="s">
        <v>976</v>
      </c>
      <c r="B406" s="7" t="s">
        <v>979</v>
      </c>
      <c r="D406" s="7" t="str" cm="1">
        <f t="array" aca="1" ref="D406" ca="1">INDEX({"Energy","Materials","Industrials","Consumer Discretionary","Consumer Staples","Health Care","Financials","Information Technology","Telecommunication Services","Utilities","Real Estate"},RANDBETWEEN(1,11))</f>
        <v>Financials</v>
      </c>
      <c r="E406" s="7" t="str" cm="1">
        <f t="array" aca="1" ref="E4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06" s="7" t="s">
        <v>31</v>
      </c>
      <c r="G406" s="7" t="s">
        <v>903</v>
      </c>
      <c r="H406" s="7" t="s">
        <v>904</v>
      </c>
      <c r="I406" s="7" t="s">
        <v>29</v>
      </c>
      <c r="J406" s="7" t="s">
        <v>29</v>
      </c>
      <c r="K406" s="7" t="s">
        <v>75</v>
      </c>
      <c r="L406" s="7" t="s">
        <v>981</v>
      </c>
    </row>
    <row r="407" spans="1:12" x14ac:dyDescent="0.2">
      <c r="A407" s="7" t="s">
        <v>976</v>
      </c>
      <c r="B407" s="7" t="s">
        <v>979</v>
      </c>
      <c r="D407" s="7" t="str" cm="1">
        <f t="array" aca="1" ref="D407" ca="1">INDEX({"Energy","Materials","Industrials","Consumer Discretionary","Consumer Staples","Health Care","Financials","Information Technology","Telecommunication Services","Utilities","Real Estate"},RANDBETWEEN(1,11))</f>
        <v>Health Care</v>
      </c>
      <c r="E407" s="7" t="str" cm="1">
        <f t="array" aca="1" ref="E4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07" s="7" t="s">
        <v>15</v>
      </c>
      <c r="G407" s="7" t="s">
        <v>65</v>
      </c>
      <c r="H407" s="7" t="s">
        <v>982</v>
      </c>
      <c r="I407" s="7" t="s">
        <v>18</v>
      </c>
      <c r="J407" s="7" t="s">
        <v>23</v>
      </c>
      <c r="K407" s="7" t="s">
        <v>26</v>
      </c>
      <c r="L407" s="7" t="s">
        <v>983</v>
      </c>
    </row>
    <row r="408" spans="1:12" x14ac:dyDescent="0.2">
      <c r="A408" s="7" t="s">
        <v>976</v>
      </c>
      <c r="B408" s="7" t="s">
        <v>979</v>
      </c>
      <c r="D408" s="7" t="str" cm="1">
        <f t="array" aca="1" ref="D408" ca="1">INDEX({"Energy","Materials","Industrials","Consumer Discretionary","Consumer Staples","Health Care","Financials","Information Technology","Telecommunication Services","Utilities","Real Estate"},RANDBETWEEN(1,11))</f>
        <v>Energy</v>
      </c>
      <c r="E408" s="7" t="str" cm="1">
        <f t="array" aca="1" ref="E4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08" s="7" t="s">
        <v>15</v>
      </c>
      <c r="G408" s="7" t="s">
        <v>27</v>
      </c>
      <c r="H408" s="7" t="s">
        <v>984</v>
      </c>
      <c r="I408" s="7" t="s">
        <v>18</v>
      </c>
      <c r="J408" s="7" t="s">
        <v>105</v>
      </c>
      <c r="K408" s="7" t="s">
        <v>167</v>
      </c>
      <c r="L408" s="7" t="s">
        <v>133</v>
      </c>
    </row>
    <row r="409" spans="1:12" x14ac:dyDescent="0.2">
      <c r="A409" s="7" t="s">
        <v>976</v>
      </c>
      <c r="B409" s="7" t="s">
        <v>979</v>
      </c>
      <c r="D409" s="7" t="str" cm="1">
        <f t="array" aca="1" ref="D40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09" s="7" t="str" cm="1">
        <f t="array" aca="1" ref="E4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09" s="7" t="s">
        <v>38</v>
      </c>
      <c r="G409" s="7" t="s">
        <v>39</v>
      </c>
      <c r="H409" s="7" t="s">
        <v>40</v>
      </c>
      <c r="I409" s="7" t="s">
        <v>41</v>
      </c>
      <c r="J409" s="7" t="s">
        <v>42</v>
      </c>
      <c r="K409" s="7" t="s">
        <v>43</v>
      </c>
      <c r="L409" s="7" t="s">
        <v>985</v>
      </c>
    </row>
    <row r="410" spans="1:12" x14ac:dyDescent="0.2">
      <c r="A410" s="7" t="s">
        <v>976</v>
      </c>
      <c r="B410" s="7" t="s">
        <v>986</v>
      </c>
      <c r="D410" s="7" t="str" cm="1">
        <f t="array" aca="1" ref="D41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10" s="7" t="str" cm="1">
        <f t="array" aca="1" ref="E4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10" s="7" t="s">
        <v>15</v>
      </c>
      <c r="G410" s="7" t="s">
        <v>27</v>
      </c>
      <c r="H410" s="7" t="s">
        <v>304</v>
      </c>
      <c r="I410" s="7" t="s">
        <v>18</v>
      </c>
      <c r="J410" s="7" t="s">
        <v>105</v>
      </c>
      <c r="K410" s="7" t="s">
        <v>987</v>
      </c>
      <c r="L410" s="7" t="s">
        <v>988</v>
      </c>
    </row>
    <row r="411" spans="1:12" x14ac:dyDescent="0.2">
      <c r="A411" s="7" t="s">
        <v>976</v>
      </c>
      <c r="B411" s="7" t="s">
        <v>986</v>
      </c>
      <c r="D411" s="7" t="str" cm="1">
        <f t="array" aca="1" ref="D411" ca="1">INDEX({"Energy","Materials","Industrials","Consumer Discretionary","Consumer Staples","Health Care","Financials","Information Technology","Telecommunication Services","Utilities","Real Estate"},RANDBETWEEN(1,11))</f>
        <v>Utilities</v>
      </c>
      <c r="E411" s="7" t="str" cm="1">
        <f t="array" aca="1" ref="E4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11" s="7" t="s">
        <v>15</v>
      </c>
      <c r="G411" s="7" t="s">
        <v>65</v>
      </c>
      <c r="H411" s="7" t="s">
        <v>989</v>
      </c>
      <c r="I411" s="7" t="s">
        <v>41</v>
      </c>
      <c r="J411" s="7" t="s">
        <v>42</v>
      </c>
      <c r="K411" s="7" t="s">
        <v>990</v>
      </c>
      <c r="L411" s="7" t="s">
        <v>991</v>
      </c>
    </row>
    <row r="412" spans="1:12" x14ac:dyDescent="0.2">
      <c r="A412" s="7" t="s">
        <v>976</v>
      </c>
      <c r="B412" s="7" t="s">
        <v>986</v>
      </c>
      <c r="D412" s="7" t="str" cm="1">
        <f t="array" aca="1" ref="D41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12" s="7" t="str" cm="1">
        <f t="array" aca="1" ref="E4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12" s="7" t="s">
        <v>15</v>
      </c>
      <c r="G412" s="7" t="s">
        <v>230</v>
      </c>
      <c r="H412" s="7" t="s">
        <v>440</v>
      </c>
      <c r="I412" s="7" t="s">
        <v>29</v>
      </c>
      <c r="J412" s="7" t="s">
        <v>29</v>
      </c>
      <c r="K412" s="7" t="s">
        <v>75</v>
      </c>
      <c r="L412" s="7" t="s">
        <v>992</v>
      </c>
    </row>
    <row r="413" spans="1:12" x14ac:dyDescent="0.2">
      <c r="A413" s="7" t="s">
        <v>976</v>
      </c>
      <c r="B413" s="7" t="s">
        <v>986</v>
      </c>
      <c r="D413" s="7" t="str" cm="1">
        <f t="array" aca="1" ref="D413" ca="1">INDEX({"Energy","Materials","Industrials","Consumer Discretionary","Consumer Staples","Health Care","Financials","Information Technology","Telecommunication Services","Utilities","Real Estate"},RANDBETWEEN(1,11))</f>
        <v>Industrials</v>
      </c>
      <c r="E413" s="7" t="str" cm="1">
        <f t="array" aca="1" ref="E4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13" s="7" t="s">
        <v>38</v>
      </c>
      <c r="G413" s="7" t="s">
        <v>39</v>
      </c>
      <c r="H413" s="7" t="s">
        <v>40</v>
      </c>
      <c r="I413" s="7" t="s">
        <v>41</v>
      </c>
      <c r="J413" s="7" t="s">
        <v>42</v>
      </c>
      <c r="K413" s="7" t="s">
        <v>43</v>
      </c>
      <c r="L413" s="7" t="s">
        <v>993</v>
      </c>
    </row>
    <row r="414" spans="1:12" x14ac:dyDescent="0.2">
      <c r="A414" s="7" t="s">
        <v>976</v>
      </c>
      <c r="B414" s="7" t="s">
        <v>994</v>
      </c>
      <c r="D414" s="7" t="str" cm="1">
        <f t="array" aca="1" ref="D41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14" s="7" t="str" cm="1">
        <f t="array" aca="1" ref="E4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14" s="7" t="s">
        <v>31</v>
      </c>
      <c r="G414" s="7" t="s">
        <v>542</v>
      </c>
      <c r="H414" s="7" t="s">
        <v>543</v>
      </c>
      <c r="I414" s="7" t="s">
        <v>112</v>
      </c>
      <c r="J414" s="7" t="s">
        <v>200</v>
      </c>
      <c r="K414" s="7" t="s">
        <v>544</v>
      </c>
      <c r="L414" s="7" t="s">
        <v>995</v>
      </c>
    </row>
    <row r="415" spans="1:12" x14ac:dyDescent="0.2">
      <c r="A415" s="7" t="s">
        <v>976</v>
      </c>
      <c r="B415" s="7" t="s">
        <v>994</v>
      </c>
      <c r="D415" s="7" t="str" cm="1">
        <f t="array" aca="1" ref="D415" ca="1">INDEX({"Energy","Materials","Industrials","Consumer Discretionary","Consumer Staples","Health Care","Financials","Information Technology","Telecommunication Services","Utilities","Real Estate"},RANDBETWEEN(1,11))</f>
        <v>Financials</v>
      </c>
      <c r="E415" s="7" t="str" cm="1">
        <f t="array" aca="1" ref="E4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15" s="7" t="s">
        <v>15</v>
      </c>
      <c r="G415" s="7" t="s">
        <v>297</v>
      </c>
      <c r="H415" s="7" t="s">
        <v>298</v>
      </c>
      <c r="I415" s="7" t="s">
        <v>18</v>
      </c>
      <c r="J415" s="7" t="s">
        <v>19</v>
      </c>
      <c r="K415" s="7" t="s">
        <v>34</v>
      </c>
      <c r="L415" s="7" t="s">
        <v>996</v>
      </c>
    </row>
    <row r="416" spans="1:12" x14ac:dyDescent="0.2">
      <c r="A416" s="7" t="s">
        <v>976</v>
      </c>
      <c r="B416" s="7" t="s">
        <v>994</v>
      </c>
      <c r="D416" s="7" t="str" cm="1">
        <f t="array" aca="1" ref="D416" ca="1">INDEX({"Energy","Materials","Industrials","Consumer Discretionary","Consumer Staples","Health Care","Financials","Information Technology","Telecommunication Services","Utilities","Real Estate"},RANDBETWEEN(1,11))</f>
        <v>Real Estate</v>
      </c>
      <c r="E416" s="7" t="str" cm="1">
        <f t="array" aca="1" ref="E4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16" s="7" t="s">
        <v>15</v>
      </c>
      <c r="G416" s="7" t="s">
        <v>65</v>
      </c>
      <c r="H416" s="7" t="s">
        <v>997</v>
      </c>
      <c r="I416" s="7" t="s">
        <v>112</v>
      </c>
      <c r="J416" s="7" t="s">
        <v>200</v>
      </c>
      <c r="K416" s="7" t="s">
        <v>473</v>
      </c>
      <c r="L416" s="7" t="s">
        <v>998</v>
      </c>
    </row>
    <row r="417" spans="1:12" x14ac:dyDescent="0.2">
      <c r="A417" s="7" t="s">
        <v>976</v>
      </c>
      <c r="B417" s="7" t="s">
        <v>994</v>
      </c>
      <c r="D417" s="7" t="str" cm="1">
        <f t="array" aca="1" ref="D41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17" s="7" t="str" cm="1">
        <f t="array" aca="1" ref="E4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17" s="7" t="s">
        <v>38</v>
      </c>
      <c r="G417" s="7" t="s">
        <v>39</v>
      </c>
      <c r="H417" s="7" t="s">
        <v>40</v>
      </c>
      <c r="I417" s="7" t="s">
        <v>41</v>
      </c>
      <c r="J417" s="7" t="s">
        <v>42</v>
      </c>
      <c r="K417" s="7" t="s">
        <v>43</v>
      </c>
      <c r="L417" s="7" t="s">
        <v>999</v>
      </c>
    </row>
    <row r="418" spans="1:12" x14ac:dyDescent="0.2">
      <c r="A418" s="7" t="s">
        <v>976</v>
      </c>
      <c r="B418" s="7" t="s">
        <v>1000</v>
      </c>
      <c r="D418" s="7" t="str" cm="1">
        <f t="array" aca="1" ref="D418" ca="1">INDEX({"Energy","Materials","Industrials","Consumer Discretionary","Consumer Staples","Health Care","Financials","Information Technology","Telecommunication Services","Utilities","Real Estate"},RANDBETWEEN(1,11))</f>
        <v>Materials</v>
      </c>
      <c r="E418" s="7" t="str" cm="1">
        <f t="array" aca="1" ref="E4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18" s="7" t="s">
        <v>15</v>
      </c>
      <c r="G418" s="7" t="s">
        <v>230</v>
      </c>
      <c r="H418" s="7" t="s">
        <v>440</v>
      </c>
      <c r="I418" s="7" t="s">
        <v>29</v>
      </c>
      <c r="J418" s="7" t="s">
        <v>29</v>
      </c>
      <c r="K418" s="7" t="s">
        <v>75</v>
      </c>
      <c r="L418" s="7" t="s">
        <v>1001</v>
      </c>
    </row>
    <row r="419" spans="1:12" x14ac:dyDescent="0.2">
      <c r="A419" s="7" t="s">
        <v>976</v>
      </c>
      <c r="B419" s="7" t="s">
        <v>1000</v>
      </c>
      <c r="D419" s="7" t="str" cm="1">
        <f t="array" aca="1" ref="D419" ca="1">INDEX({"Energy","Materials","Industrials","Consumer Discretionary","Consumer Staples","Health Care","Financials","Information Technology","Telecommunication Services","Utilities","Real Estate"},RANDBETWEEN(1,11))</f>
        <v>Energy</v>
      </c>
      <c r="E419" s="7" t="str" cm="1">
        <f t="array" aca="1" ref="E4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19" s="7" t="s">
        <v>38</v>
      </c>
      <c r="G419" s="7" t="s">
        <v>39</v>
      </c>
      <c r="H419" s="7" t="s">
        <v>40</v>
      </c>
      <c r="I419" s="7" t="s">
        <v>41</v>
      </c>
      <c r="J419" s="7" t="s">
        <v>42</v>
      </c>
      <c r="K419" s="7" t="s">
        <v>43</v>
      </c>
      <c r="L419" s="7" t="s">
        <v>1002</v>
      </c>
    </row>
    <row r="420" spans="1:12" x14ac:dyDescent="0.2">
      <c r="A420" s="7" t="s">
        <v>976</v>
      </c>
      <c r="B420" s="7" t="s">
        <v>1003</v>
      </c>
      <c r="D420" s="7" t="str" cm="1">
        <f t="array" aca="1" ref="D420" ca="1">INDEX({"Energy","Materials","Industrials","Consumer Discretionary","Consumer Staples","Health Care","Financials","Information Technology","Telecommunication Services","Utilities","Real Estate"},RANDBETWEEN(1,11))</f>
        <v>Financials</v>
      </c>
      <c r="E420" s="7" t="str" cm="1">
        <f t="array" aca="1" ref="E4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20" s="7" t="s">
        <v>15</v>
      </c>
      <c r="G420" s="7" t="s">
        <v>181</v>
      </c>
      <c r="H420" s="7" t="s">
        <v>727</v>
      </c>
      <c r="I420" s="7" t="s">
        <v>29</v>
      </c>
      <c r="J420" s="7" t="s">
        <v>29</v>
      </c>
      <c r="K420" s="7" t="s">
        <v>75</v>
      </c>
      <c r="L420" s="7" t="s">
        <v>1004</v>
      </c>
    </row>
    <row r="421" spans="1:12" x14ac:dyDescent="0.2">
      <c r="A421" s="7" t="s">
        <v>976</v>
      </c>
      <c r="B421" s="7" t="s">
        <v>1003</v>
      </c>
      <c r="D421" s="7" t="str" cm="1">
        <f t="array" aca="1" ref="D421" ca="1">INDEX({"Energy","Materials","Industrials","Consumer Discretionary","Consumer Staples","Health Care","Financials","Information Technology","Telecommunication Services","Utilities","Real Estate"},RANDBETWEEN(1,11))</f>
        <v>Financials</v>
      </c>
      <c r="E421" s="7" t="str" cm="1">
        <f t="array" aca="1" ref="E4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21" s="7" t="s">
        <v>38</v>
      </c>
      <c r="G421" s="7" t="s">
        <v>39</v>
      </c>
      <c r="H421" s="7" t="s">
        <v>40</v>
      </c>
      <c r="I421" s="7" t="s">
        <v>41</v>
      </c>
      <c r="J421" s="7" t="s">
        <v>42</v>
      </c>
      <c r="K421" s="7" t="s">
        <v>43</v>
      </c>
      <c r="L421" s="7" t="s">
        <v>1005</v>
      </c>
    </row>
    <row r="422" spans="1:12" x14ac:dyDescent="0.2">
      <c r="A422" s="7" t="s">
        <v>976</v>
      </c>
      <c r="B422" s="7" t="s">
        <v>1006</v>
      </c>
      <c r="D422" s="7" t="str" cm="1">
        <f t="array" aca="1" ref="D422" ca="1">INDEX({"Energy","Materials","Industrials","Consumer Discretionary","Consumer Staples","Health Care","Financials","Information Technology","Telecommunication Services","Utilities","Real Estate"},RANDBETWEEN(1,11))</f>
        <v>Real Estate</v>
      </c>
      <c r="E422" s="7" t="str" cm="1">
        <f t="array" aca="1" ref="E4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22" s="7" t="s">
        <v>15</v>
      </c>
      <c r="G422" s="7" t="s">
        <v>65</v>
      </c>
      <c r="H422" s="7" t="s">
        <v>1007</v>
      </c>
      <c r="I422" s="7" t="s">
        <v>18</v>
      </c>
      <c r="J422" s="7" t="s">
        <v>19</v>
      </c>
      <c r="K422" s="7" t="s">
        <v>34</v>
      </c>
      <c r="L422" s="7" t="s">
        <v>1008</v>
      </c>
    </row>
    <row r="423" spans="1:12" x14ac:dyDescent="0.2">
      <c r="A423" s="7" t="s">
        <v>976</v>
      </c>
      <c r="B423" s="7" t="s">
        <v>1006</v>
      </c>
      <c r="D423" s="7" t="str" cm="1">
        <f t="array" aca="1" ref="D423" ca="1">INDEX({"Energy","Materials","Industrials","Consumer Discretionary","Consumer Staples","Health Care","Financials","Information Technology","Telecommunication Services","Utilities","Real Estate"},RANDBETWEEN(1,11))</f>
        <v>Materials</v>
      </c>
      <c r="E423" s="7" t="str" cm="1">
        <f t="array" aca="1" ref="E4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23" s="7" t="s">
        <v>15</v>
      </c>
      <c r="G423" s="7" t="s">
        <v>59</v>
      </c>
      <c r="H423" s="7" t="s">
        <v>1009</v>
      </c>
      <c r="I423" s="7" t="s">
        <v>18</v>
      </c>
      <c r="J423" s="7" t="s">
        <v>23</v>
      </c>
      <c r="K423" s="7" t="s">
        <v>61</v>
      </c>
      <c r="L423" s="7" t="s">
        <v>1010</v>
      </c>
    </row>
    <row r="424" spans="1:12" x14ac:dyDescent="0.2">
      <c r="A424" s="7" t="s">
        <v>976</v>
      </c>
      <c r="B424" s="7" t="s">
        <v>1006</v>
      </c>
      <c r="D424" s="7" t="str" cm="1">
        <f t="array" aca="1" ref="D42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24" s="7" t="str" cm="1">
        <f t="array" aca="1" ref="E4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24" s="7" t="s">
        <v>15</v>
      </c>
      <c r="G424" s="7" t="s">
        <v>94</v>
      </c>
      <c r="H424" s="7" t="s">
        <v>1011</v>
      </c>
      <c r="I424" s="7" t="s">
        <v>18</v>
      </c>
      <c r="J424" s="7" t="s">
        <v>23</v>
      </c>
      <c r="K424" s="7" t="s">
        <v>1012</v>
      </c>
      <c r="L424" s="7" t="s">
        <v>1013</v>
      </c>
    </row>
    <row r="425" spans="1:12" x14ac:dyDescent="0.2">
      <c r="A425" s="7" t="s">
        <v>976</v>
      </c>
      <c r="B425" s="7" t="s">
        <v>1006</v>
      </c>
      <c r="D425" s="7" t="str" cm="1">
        <f t="array" aca="1" ref="D42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25" s="7" t="str" cm="1">
        <f t="array" aca="1" ref="E4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25" s="7" t="s">
        <v>38</v>
      </c>
      <c r="G425" s="7" t="s">
        <v>39</v>
      </c>
      <c r="H425" s="7" t="s">
        <v>40</v>
      </c>
      <c r="I425" s="7" t="s">
        <v>41</v>
      </c>
      <c r="J425" s="7" t="s">
        <v>42</v>
      </c>
      <c r="K425" s="7" t="s">
        <v>43</v>
      </c>
      <c r="L425" s="7" t="s">
        <v>1014</v>
      </c>
    </row>
    <row r="426" spans="1:12" x14ac:dyDescent="0.2">
      <c r="A426" s="7" t="s">
        <v>976</v>
      </c>
      <c r="B426" s="7" t="s">
        <v>1015</v>
      </c>
      <c r="D426" s="7" t="str" cm="1">
        <f t="array" aca="1" ref="D42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26" s="7" t="str" cm="1">
        <f t="array" aca="1" ref="E4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26" s="7" t="s">
        <v>15</v>
      </c>
      <c r="G426" s="7" t="s">
        <v>27</v>
      </c>
      <c r="H426" s="7" t="s">
        <v>1016</v>
      </c>
      <c r="I426" s="7" t="s">
        <v>18</v>
      </c>
      <c r="J426" s="7" t="s">
        <v>23</v>
      </c>
      <c r="K426" s="7" t="s">
        <v>26</v>
      </c>
      <c r="L426" s="7" t="s">
        <v>474</v>
      </c>
    </row>
    <row r="427" spans="1:12" x14ac:dyDescent="0.2">
      <c r="A427" s="7" t="s">
        <v>976</v>
      </c>
      <c r="B427" s="7" t="s">
        <v>1015</v>
      </c>
      <c r="D427" s="7" t="str" cm="1">
        <f t="array" aca="1" ref="D427" ca="1">INDEX({"Energy","Materials","Industrials","Consumer Discretionary","Consumer Staples","Health Care","Financials","Information Technology","Telecommunication Services","Utilities","Real Estate"},RANDBETWEEN(1,11))</f>
        <v>Utilities</v>
      </c>
      <c r="E427" s="7" t="str" cm="1">
        <f t="array" aca="1" ref="E4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27" s="7" t="s">
        <v>15</v>
      </c>
      <c r="G427" s="7" t="s">
        <v>94</v>
      </c>
      <c r="H427" s="7" t="s">
        <v>1017</v>
      </c>
      <c r="I427" s="7" t="s">
        <v>18</v>
      </c>
      <c r="J427" s="7" t="s">
        <v>19</v>
      </c>
      <c r="K427" s="7" t="s">
        <v>34</v>
      </c>
      <c r="L427" s="7" t="s">
        <v>703</v>
      </c>
    </row>
    <row r="428" spans="1:12" x14ac:dyDescent="0.2">
      <c r="A428" s="7" t="s">
        <v>976</v>
      </c>
      <c r="B428" s="7" t="s">
        <v>1015</v>
      </c>
      <c r="D428" s="7" t="str" cm="1">
        <f t="array" aca="1" ref="D428" ca="1">INDEX({"Energy","Materials","Industrials","Consumer Discretionary","Consumer Staples","Health Care","Financials","Information Technology","Telecommunication Services","Utilities","Real Estate"},RANDBETWEEN(1,11))</f>
        <v>Materials</v>
      </c>
      <c r="E428" s="7" t="str" cm="1">
        <f t="array" aca="1" ref="E4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28" s="7" t="s">
        <v>72</v>
      </c>
      <c r="G428" s="7" t="s">
        <v>262</v>
      </c>
      <c r="H428" s="7" t="s">
        <v>263</v>
      </c>
      <c r="I428" s="7" t="s">
        <v>29</v>
      </c>
      <c r="J428" s="7" t="s">
        <v>29</v>
      </c>
      <c r="K428" s="7" t="s">
        <v>75</v>
      </c>
      <c r="L428" s="7" t="s">
        <v>1018</v>
      </c>
    </row>
    <row r="429" spans="1:12" x14ac:dyDescent="0.2">
      <c r="A429" s="7" t="s">
        <v>976</v>
      </c>
      <c r="B429" s="7" t="s">
        <v>1015</v>
      </c>
      <c r="D429" s="7" t="str" cm="1">
        <f t="array" aca="1" ref="D42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29" s="7" t="str" cm="1">
        <f t="array" aca="1" ref="E4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29" s="7" t="s">
        <v>38</v>
      </c>
      <c r="G429" s="7" t="s">
        <v>39</v>
      </c>
      <c r="H429" s="7" t="s">
        <v>40</v>
      </c>
      <c r="I429" s="7" t="s">
        <v>41</v>
      </c>
      <c r="J429" s="7" t="s">
        <v>42</v>
      </c>
      <c r="K429" s="7" t="s">
        <v>43</v>
      </c>
      <c r="L429" s="7" t="s">
        <v>1019</v>
      </c>
    </row>
    <row r="430" spans="1:12" x14ac:dyDescent="0.2">
      <c r="A430" s="7" t="s">
        <v>976</v>
      </c>
      <c r="B430" s="7" t="s">
        <v>1020</v>
      </c>
      <c r="D430" s="7" t="str" cm="1">
        <f t="array" aca="1" ref="D43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30" s="7" t="str" cm="1">
        <f t="array" aca="1" ref="E4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30" s="7" t="s">
        <v>31</v>
      </c>
      <c r="G430" s="7" t="s">
        <v>146</v>
      </c>
      <c r="H430" s="7" t="s">
        <v>147</v>
      </c>
      <c r="I430" s="7" t="s">
        <v>29</v>
      </c>
      <c r="J430" s="7" t="s">
        <v>29</v>
      </c>
      <c r="K430" s="7" t="s">
        <v>75</v>
      </c>
      <c r="L430" s="7" t="s">
        <v>1021</v>
      </c>
    </row>
    <row r="431" spans="1:12" x14ac:dyDescent="0.2">
      <c r="A431" s="7" t="s">
        <v>976</v>
      </c>
      <c r="B431" s="7" t="s">
        <v>1020</v>
      </c>
      <c r="D431" s="7" t="str" cm="1">
        <f t="array" aca="1" ref="D431" ca="1">INDEX({"Energy","Materials","Industrials","Consumer Discretionary","Consumer Staples","Health Care","Financials","Information Technology","Telecommunication Services","Utilities","Real Estate"},RANDBETWEEN(1,11))</f>
        <v>Materials</v>
      </c>
      <c r="E431" s="7" t="str" cm="1">
        <f t="array" aca="1" ref="E4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31" s="7" t="s">
        <v>38</v>
      </c>
      <c r="G431" s="7" t="s">
        <v>39</v>
      </c>
      <c r="H431" s="7" t="s">
        <v>40</v>
      </c>
      <c r="I431" s="7" t="s">
        <v>41</v>
      </c>
      <c r="J431" s="7" t="s">
        <v>42</v>
      </c>
      <c r="K431" s="7" t="s">
        <v>43</v>
      </c>
      <c r="L431" s="7" t="s">
        <v>1022</v>
      </c>
    </row>
    <row r="432" spans="1:12" x14ac:dyDescent="0.2">
      <c r="A432" s="7" t="s">
        <v>1023</v>
      </c>
      <c r="B432" s="7" t="s">
        <v>1024</v>
      </c>
      <c r="D432" s="7" t="str" cm="1">
        <f t="array" aca="1" ref="D432" ca="1">INDEX({"Energy","Materials","Industrials","Consumer Discretionary","Consumer Staples","Health Care","Financials","Information Technology","Telecommunication Services","Utilities","Real Estate"},RANDBETWEEN(1,11))</f>
        <v>Health Care</v>
      </c>
      <c r="E432" s="7" t="str" cm="1">
        <f t="array" aca="1" ref="E4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32" s="7" t="s">
        <v>15</v>
      </c>
      <c r="G432" s="7" t="s">
        <v>142</v>
      </c>
      <c r="H432" s="7" t="s">
        <v>1025</v>
      </c>
      <c r="I432" s="7" t="s">
        <v>18</v>
      </c>
      <c r="J432" s="7" t="s">
        <v>23</v>
      </c>
      <c r="K432" s="7" t="s">
        <v>26</v>
      </c>
      <c r="L432" s="7" t="s">
        <v>1026</v>
      </c>
    </row>
    <row r="433" spans="1:12" x14ac:dyDescent="0.2">
      <c r="A433" s="7" t="s">
        <v>1023</v>
      </c>
      <c r="B433" s="7" t="s">
        <v>1024</v>
      </c>
      <c r="D433" s="7" t="str" cm="1">
        <f t="array" aca="1" ref="D433" ca="1">INDEX({"Energy","Materials","Industrials","Consumer Discretionary","Consumer Staples","Health Care","Financials","Information Technology","Telecommunication Services","Utilities","Real Estate"},RANDBETWEEN(1,11))</f>
        <v>Energy</v>
      </c>
      <c r="E433" s="7" t="str" cm="1">
        <f t="array" aca="1" ref="E4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33" s="7" t="s">
        <v>15</v>
      </c>
      <c r="G433" s="7" t="s">
        <v>142</v>
      </c>
      <c r="H433" s="7" t="s">
        <v>1027</v>
      </c>
      <c r="I433" s="7" t="s">
        <v>18</v>
      </c>
      <c r="J433" s="7" t="s">
        <v>105</v>
      </c>
      <c r="K433" s="7" t="s">
        <v>929</v>
      </c>
      <c r="L433" s="7" t="s">
        <v>1028</v>
      </c>
    </row>
    <row r="434" spans="1:12" x14ac:dyDescent="0.2">
      <c r="A434" s="7" t="s">
        <v>1023</v>
      </c>
      <c r="B434" s="7" t="s">
        <v>1024</v>
      </c>
      <c r="D434" s="7" t="str" cm="1">
        <f t="array" aca="1" ref="D434" ca="1">INDEX({"Energy","Materials","Industrials","Consumer Discretionary","Consumer Staples","Health Care","Financials","Information Technology","Telecommunication Services","Utilities","Real Estate"},RANDBETWEEN(1,11))</f>
        <v>Financials</v>
      </c>
      <c r="E434" s="7" t="str" cm="1">
        <f t="array" aca="1" ref="E4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34" s="7" t="s">
        <v>15</v>
      </c>
      <c r="G434" s="7" t="s">
        <v>607</v>
      </c>
      <c r="H434" s="7" t="s">
        <v>1029</v>
      </c>
      <c r="I434" s="7" t="s">
        <v>18</v>
      </c>
      <c r="J434" s="7" t="s">
        <v>19</v>
      </c>
      <c r="K434" s="7" t="s">
        <v>34</v>
      </c>
      <c r="L434" s="7" t="s">
        <v>1030</v>
      </c>
    </row>
    <row r="435" spans="1:12" x14ac:dyDescent="0.2">
      <c r="A435" s="7" t="s">
        <v>1023</v>
      </c>
      <c r="B435" s="7" t="s">
        <v>1024</v>
      </c>
      <c r="D435" s="7" t="str" cm="1">
        <f t="array" aca="1" ref="D435" ca="1">INDEX({"Energy","Materials","Industrials","Consumer Discretionary","Consumer Staples","Health Care","Financials","Information Technology","Telecommunication Services","Utilities","Real Estate"},RANDBETWEEN(1,11))</f>
        <v>Industrials</v>
      </c>
      <c r="E435" s="7" t="str" cm="1">
        <f t="array" aca="1" ref="E4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35" s="7" t="s">
        <v>38</v>
      </c>
      <c r="G435" s="7" t="s">
        <v>39</v>
      </c>
      <c r="H435" s="7" t="s">
        <v>40</v>
      </c>
      <c r="I435" s="7" t="s">
        <v>41</v>
      </c>
      <c r="J435" s="7" t="s">
        <v>42</v>
      </c>
      <c r="K435" s="7" t="s">
        <v>43</v>
      </c>
      <c r="L435" s="7" t="s">
        <v>1031</v>
      </c>
    </row>
    <row r="436" spans="1:12" x14ac:dyDescent="0.2">
      <c r="A436" s="7" t="s">
        <v>1023</v>
      </c>
      <c r="B436" s="7" t="s">
        <v>1032</v>
      </c>
      <c r="D436" s="7" t="str" cm="1">
        <f t="array" aca="1" ref="D43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36" s="7" t="str" cm="1">
        <f t="array" aca="1" ref="E4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36" s="7" t="s">
        <v>38</v>
      </c>
      <c r="G436" s="7" t="s">
        <v>207</v>
      </c>
      <c r="H436" s="7" t="s">
        <v>208</v>
      </c>
      <c r="I436" s="7" t="s">
        <v>29</v>
      </c>
      <c r="J436" s="7" t="s">
        <v>29</v>
      </c>
      <c r="K436" s="7" t="s">
        <v>75</v>
      </c>
      <c r="L436" s="7" t="s">
        <v>1033</v>
      </c>
    </row>
    <row r="437" spans="1:12" x14ac:dyDescent="0.2">
      <c r="A437" s="7" t="s">
        <v>1023</v>
      </c>
      <c r="B437" s="7" t="s">
        <v>1032</v>
      </c>
      <c r="D437" s="7" t="str" cm="1">
        <f t="array" aca="1" ref="D437" ca="1">INDEX({"Energy","Materials","Industrials","Consumer Discretionary","Consumer Staples","Health Care","Financials","Information Technology","Telecommunication Services","Utilities","Real Estate"},RANDBETWEEN(1,11))</f>
        <v>Real Estate</v>
      </c>
      <c r="E437" s="7" t="str" cm="1">
        <f t="array" aca="1" ref="E4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37" s="7" t="s">
        <v>38</v>
      </c>
      <c r="G437" s="7" t="s">
        <v>39</v>
      </c>
      <c r="H437" s="7" t="s">
        <v>40</v>
      </c>
      <c r="I437" s="7" t="s">
        <v>41</v>
      </c>
      <c r="J437" s="7" t="s">
        <v>42</v>
      </c>
      <c r="K437" s="7" t="s">
        <v>43</v>
      </c>
      <c r="L437" s="7" t="s">
        <v>751</v>
      </c>
    </row>
    <row r="438" spans="1:12" x14ac:dyDescent="0.2">
      <c r="A438" s="7" t="s">
        <v>1023</v>
      </c>
      <c r="B438" s="7" t="s">
        <v>1034</v>
      </c>
      <c r="D438" s="7" t="str" cm="1">
        <f t="array" aca="1" ref="D438" ca="1">INDEX({"Energy","Materials","Industrials","Consumer Discretionary","Consumer Staples","Health Care","Financials","Information Technology","Telecommunication Services","Utilities","Real Estate"},RANDBETWEEN(1,11))</f>
        <v>Utilities</v>
      </c>
      <c r="E438" s="7" t="str" cm="1">
        <f t="array" aca="1" ref="E4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38" s="7" t="s">
        <v>72</v>
      </c>
      <c r="G438" s="7" t="s">
        <v>487</v>
      </c>
      <c r="H438" s="7" t="s">
        <v>488</v>
      </c>
      <c r="I438" s="7" t="s">
        <v>29</v>
      </c>
      <c r="J438" s="7" t="s">
        <v>29</v>
      </c>
      <c r="K438" s="7" t="s">
        <v>75</v>
      </c>
      <c r="L438" s="7" t="s">
        <v>1035</v>
      </c>
    </row>
    <row r="439" spans="1:12" x14ac:dyDescent="0.2">
      <c r="A439" s="7" t="s">
        <v>1023</v>
      </c>
      <c r="B439" s="7" t="s">
        <v>1034</v>
      </c>
      <c r="D439" s="7" t="str" cm="1">
        <f t="array" aca="1" ref="D43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39" s="7" t="str" cm="1">
        <f t="array" aca="1" ref="E4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39" s="7" t="s">
        <v>38</v>
      </c>
      <c r="G439" s="7" t="s">
        <v>39</v>
      </c>
      <c r="H439" s="7" t="s">
        <v>40</v>
      </c>
      <c r="I439" s="7" t="s">
        <v>41</v>
      </c>
      <c r="J439" s="7" t="s">
        <v>42</v>
      </c>
      <c r="K439" s="7" t="s">
        <v>43</v>
      </c>
      <c r="L439" s="7" t="s">
        <v>1036</v>
      </c>
    </row>
    <row r="440" spans="1:12" x14ac:dyDescent="0.2">
      <c r="A440" s="7" t="s">
        <v>1023</v>
      </c>
      <c r="B440" s="7" t="s">
        <v>1037</v>
      </c>
      <c r="D440" s="7" t="str" cm="1">
        <f t="array" aca="1" ref="D440" ca="1">INDEX({"Energy","Materials","Industrials","Consumer Discretionary","Consumer Staples","Health Care","Financials","Information Technology","Telecommunication Services","Utilities","Real Estate"},RANDBETWEEN(1,11))</f>
        <v>Utilities</v>
      </c>
      <c r="E440" s="7" t="str" cm="1">
        <f t="array" aca="1" ref="E4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40" s="7" t="s">
        <v>15</v>
      </c>
      <c r="G440" s="7" t="s">
        <v>375</v>
      </c>
      <c r="H440" s="7" t="s">
        <v>1038</v>
      </c>
      <c r="I440" s="7" t="s">
        <v>29</v>
      </c>
      <c r="J440" s="7" t="s">
        <v>29</v>
      </c>
      <c r="K440" s="7" t="s">
        <v>509</v>
      </c>
      <c r="L440" s="7" t="s">
        <v>1039</v>
      </c>
    </row>
    <row r="441" spans="1:12" x14ac:dyDescent="0.2">
      <c r="A441" s="7" t="s">
        <v>1023</v>
      </c>
      <c r="B441" s="7" t="s">
        <v>1037</v>
      </c>
      <c r="D441" s="7" t="str" cm="1">
        <f t="array" aca="1" ref="D44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41" s="7" t="str" cm="1">
        <f t="array" aca="1" ref="E4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41" s="7" t="s">
        <v>15</v>
      </c>
      <c r="G441" s="7" t="s">
        <v>607</v>
      </c>
      <c r="H441" s="7" t="s">
        <v>1040</v>
      </c>
      <c r="I441" s="7" t="s">
        <v>18</v>
      </c>
      <c r="J441" s="7" t="s">
        <v>19</v>
      </c>
      <c r="K441" s="7" t="s">
        <v>34</v>
      </c>
      <c r="L441" s="7" t="s">
        <v>1041</v>
      </c>
    </row>
    <row r="442" spans="1:12" x14ac:dyDescent="0.2">
      <c r="A442" s="7" t="s">
        <v>1023</v>
      </c>
      <c r="B442" s="7" t="s">
        <v>1037</v>
      </c>
      <c r="D442" s="7" t="str" cm="1">
        <f t="array" aca="1" ref="D44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42" s="7" t="str" cm="1">
        <f t="array" aca="1" ref="E4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42" s="7" t="s">
        <v>15</v>
      </c>
      <c r="G442" s="7" t="s">
        <v>87</v>
      </c>
      <c r="H442" s="7" t="s">
        <v>191</v>
      </c>
      <c r="I442" s="7" t="s">
        <v>18</v>
      </c>
      <c r="J442" s="7" t="s">
        <v>221</v>
      </c>
      <c r="K442" s="7" t="s">
        <v>736</v>
      </c>
      <c r="L442" s="7" t="s">
        <v>371</v>
      </c>
    </row>
    <row r="443" spans="1:12" x14ac:dyDescent="0.2">
      <c r="A443" s="7" t="s">
        <v>1023</v>
      </c>
      <c r="B443" s="7" t="s">
        <v>1037</v>
      </c>
      <c r="D443" s="7" t="str" cm="1">
        <f t="array" aca="1" ref="D443" ca="1">INDEX({"Energy","Materials","Industrials","Consumer Discretionary","Consumer Staples","Health Care","Financials","Information Technology","Telecommunication Services","Utilities","Real Estate"},RANDBETWEEN(1,11))</f>
        <v>Financials</v>
      </c>
      <c r="E443" s="7" t="str" cm="1">
        <f t="array" aca="1" ref="E4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43" s="7" t="s">
        <v>15</v>
      </c>
      <c r="G443" s="7" t="s">
        <v>128</v>
      </c>
      <c r="H443" s="7" t="s">
        <v>1042</v>
      </c>
      <c r="I443" s="7" t="s">
        <v>18</v>
      </c>
      <c r="J443" s="7" t="s">
        <v>23</v>
      </c>
      <c r="K443" s="7" t="s">
        <v>96</v>
      </c>
      <c r="L443" s="7" t="s">
        <v>1043</v>
      </c>
    </row>
    <row r="444" spans="1:12" x14ac:dyDescent="0.2">
      <c r="A444" s="7" t="s">
        <v>1023</v>
      </c>
      <c r="B444" s="7" t="s">
        <v>1037</v>
      </c>
      <c r="D444" s="7" t="str" cm="1">
        <f t="array" aca="1" ref="D444" ca="1">INDEX({"Energy","Materials","Industrials","Consumer Discretionary","Consumer Staples","Health Care","Financials","Information Technology","Telecommunication Services","Utilities","Real Estate"},RANDBETWEEN(1,11))</f>
        <v>Real Estate</v>
      </c>
      <c r="E444" s="7" t="str" cm="1">
        <f t="array" aca="1" ref="E4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44" s="7" t="s">
        <v>15</v>
      </c>
      <c r="G444" s="7" t="s">
        <v>838</v>
      </c>
      <c r="H444" s="7" t="s">
        <v>1044</v>
      </c>
      <c r="I444" s="7" t="s">
        <v>18</v>
      </c>
      <c r="J444" s="7" t="s">
        <v>105</v>
      </c>
      <c r="K444" s="7" t="s">
        <v>1045</v>
      </c>
      <c r="L444" s="7" t="s">
        <v>1046</v>
      </c>
    </row>
    <row r="445" spans="1:12" x14ac:dyDescent="0.2">
      <c r="A445" s="7" t="s">
        <v>1023</v>
      </c>
      <c r="B445" s="7" t="s">
        <v>1037</v>
      </c>
      <c r="D445" s="7" t="str" cm="1">
        <f t="array" aca="1" ref="D445" ca="1">INDEX({"Energy","Materials","Industrials","Consumer Discretionary","Consumer Staples","Health Care","Financials","Information Technology","Telecommunication Services","Utilities","Real Estate"},RANDBETWEEN(1,11))</f>
        <v>Materials</v>
      </c>
      <c r="E445" s="7" t="str" cm="1">
        <f t="array" aca="1" ref="E4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45" s="7" t="s">
        <v>31</v>
      </c>
      <c r="G445" s="7" t="s">
        <v>542</v>
      </c>
      <c r="H445" s="7" t="s">
        <v>1047</v>
      </c>
      <c r="I445" s="7" t="s">
        <v>112</v>
      </c>
      <c r="J445" s="7" t="s">
        <v>200</v>
      </c>
      <c r="K445" s="7" t="s">
        <v>909</v>
      </c>
      <c r="L445" s="7" t="s">
        <v>1048</v>
      </c>
    </row>
    <row r="446" spans="1:12" x14ac:dyDescent="0.2">
      <c r="A446" s="7" t="s">
        <v>1023</v>
      </c>
      <c r="B446" s="7" t="s">
        <v>1037</v>
      </c>
      <c r="D446" s="7" t="str" cm="1">
        <f t="array" aca="1" ref="D44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46" s="7" t="str" cm="1">
        <f t="array" aca="1" ref="E4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46" s="7" t="s">
        <v>15</v>
      </c>
      <c r="G446" s="7" t="s">
        <v>156</v>
      </c>
      <c r="H446" s="7" t="s">
        <v>1049</v>
      </c>
      <c r="I446" s="7" t="s">
        <v>18</v>
      </c>
      <c r="J446" s="7" t="s">
        <v>19</v>
      </c>
      <c r="K446" s="7" t="s">
        <v>20</v>
      </c>
      <c r="L446" s="7" t="s">
        <v>1050</v>
      </c>
    </row>
    <row r="447" spans="1:12" x14ac:dyDescent="0.2">
      <c r="A447" s="7" t="s">
        <v>1023</v>
      </c>
      <c r="B447" s="7" t="s">
        <v>1037</v>
      </c>
      <c r="D447" s="7" t="str" cm="1">
        <f t="array" aca="1" ref="D447" ca="1">INDEX({"Energy","Materials","Industrials","Consumer Discretionary","Consumer Staples","Health Care","Financials","Information Technology","Telecommunication Services","Utilities","Real Estate"},RANDBETWEEN(1,11))</f>
        <v>Energy</v>
      </c>
      <c r="E447" s="7" t="str" cm="1">
        <f t="array" aca="1" ref="E4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47" s="7" t="s">
        <v>38</v>
      </c>
      <c r="G447" s="7" t="s">
        <v>207</v>
      </c>
      <c r="H447" s="7" t="s">
        <v>1051</v>
      </c>
      <c r="I447" s="7" t="s">
        <v>29</v>
      </c>
      <c r="J447" s="7" t="s">
        <v>29</v>
      </c>
      <c r="K447" s="7" t="s">
        <v>75</v>
      </c>
      <c r="L447" s="7" t="s">
        <v>820</v>
      </c>
    </row>
    <row r="448" spans="1:12" x14ac:dyDescent="0.2">
      <c r="A448" s="7" t="s">
        <v>1023</v>
      </c>
      <c r="B448" s="7" t="s">
        <v>1037</v>
      </c>
      <c r="D448" s="7" t="str" cm="1">
        <f t="array" aca="1" ref="D448" ca="1">INDEX({"Energy","Materials","Industrials","Consumer Discretionary","Consumer Staples","Health Care","Financials","Information Technology","Telecommunication Services","Utilities","Real Estate"},RANDBETWEEN(1,11))</f>
        <v>Health Care</v>
      </c>
      <c r="E448" s="7" t="str" cm="1">
        <f t="array" aca="1" ref="E4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48" s="7" t="s">
        <v>38</v>
      </c>
      <c r="G448" s="7" t="s">
        <v>39</v>
      </c>
      <c r="H448" s="7" t="s">
        <v>40</v>
      </c>
      <c r="I448" s="7" t="s">
        <v>41</v>
      </c>
      <c r="J448" s="7" t="s">
        <v>42</v>
      </c>
      <c r="K448" s="7" t="s">
        <v>43</v>
      </c>
      <c r="L448" s="7" t="s">
        <v>1052</v>
      </c>
    </row>
    <row r="449" spans="1:12" x14ac:dyDescent="0.2">
      <c r="A449" s="7" t="s">
        <v>1023</v>
      </c>
      <c r="B449" s="7" t="s">
        <v>1053</v>
      </c>
      <c r="D449" s="7" t="str" cm="1">
        <f t="array" aca="1" ref="D44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49" s="7" t="str" cm="1">
        <f t="array" aca="1" ref="E4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49" s="7" t="s">
        <v>38</v>
      </c>
      <c r="G449" s="7" t="s">
        <v>39</v>
      </c>
      <c r="H449" s="7" t="s">
        <v>40</v>
      </c>
      <c r="I449" s="7" t="s">
        <v>41</v>
      </c>
      <c r="J449" s="7" t="s">
        <v>42</v>
      </c>
      <c r="K449" s="7" t="s">
        <v>43</v>
      </c>
      <c r="L449" s="7" t="s">
        <v>1054</v>
      </c>
    </row>
    <row r="450" spans="1:12" x14ac:dyDescent="0.2">
      <c r="A450" s="7" t="s">
        <v>1055</v>
      </c>
      <c r="B450" s="7" t="s">
        <v>1056</v>
      </c>
      <c r="D450" s="7" t="str" cm="1">
        <f t="array" aca="1" ref="D450" ca="1">INDEX({"Energy","Materials","Industrials","Consumer Discretionary","Consumer Staples","Health Care","Financials","Information Technology","Telecommunication Services","Utilities","Real Estate"},RANDBETWEEN(1,11))</f>
        <v>Health Care</v>
      </c>
      <c r="E450" s="7" t="str" cm="1">
        <f t="array" aca="1" ref="E4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50" s="7" t="s">
        <v>38</v>
      </c>
      <c r="G450" s="7" t="s">
        <v>39</v>
      </c>
      <c r="H450" s="7" t="s">
        <v>40</v>
      </c>
      <c r="I450" s="7" t="s">
        <v>41</v>
      </c>
      <c r="J450" s="7" t="s">
        <v>42</v>
      </c>
      <c r="K450" s="7" t="s">
        <v>43</v>
      </c>
      <c r="L450" s="7" t="s">
        <v>1057</v>
      </c>
    </row>
    <row r="451" spans="1:12" x14ac:dyDescent="0.2">
      <c r="A451" s="7" t="s">
        <v>1055</v>
      </c>
      <c r="B451" s="7" t="s">
        <v>1058</v>
      </c>
      <c r="C451" s="7" t="s">
        <v>1059</v>
      </c>
      <c r="D451" s="7" t="str" cm="1">
        <f t="array" aca="1" ref="D451" ca="1">INDEX({"Energy","Materials","Industrials","Consumer Discretionary","Consumer Staples","Health Care","Financials","Information Technology","Telecommunication Services","Utilities","Real Estate"},RANDBETWEEN(1,11))</f>
        <v>Financials</v>
      </c>
      <c r="E451" s="7" t="str" cm="1">
        <f t="array" aca="1" ref="E4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51" s="7" t="s">
        <v>15</v>
      </c>
      <c r="G451" s="7" t="s">
        <v>94</v>
      </c>
      <c r="H451" s="7" t="s">
        <v>1060</v>
      </c>
      <c r="I451" s="7" t="s">
        <v>18</v>
      </c>
      <c r="J451" s="7" t="s">
        <v>23</v>
      </c>
      <c r="K451" s="7" t="s">
        <v>96</v>
      </c>
      <c r="L451" s="7" t="s">
        <v>1061</v>
      </c>
    </row>
    <row r="452" spans="1:12" x14ac:dyDescent="0.2">
      <c r="A452" s="7" t="s">
        <v>1055</v>
      </c>
      <c r="B452" s="7" t="s">
        <v>1058</v>
      </c>
      <c r="C452" s="7" t="s">
        <v>1059</v>
      </c>
      <c r="D452" s="7" t="str" cm="1">
        <f t="array" aca="1" ref="D452" ca="1">INDEX({"Energy","Materials","Industrials","Consumer Discretionary","Consumer Staples","Health Care","Financials","Information Technology","Telecommunication Services","Utilities","Real Estate"},RANDBETWEEN(1,11))</f>
        <v>Materials</v>
      </c>
      <c r="E452" s="7" t="str" cm="1">
        <f t="array" aca="1" ref="E4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52" s="7" t="s">
        <v>15</v>
      </c>
      <c r="G452" s="7" t="s">
        <v>230</v>
      </c>
      <c r="H452" s="7" t="s">
        <v>612</v>
      </c>
      <c r="I452" s="7" t="s">
        <v>29</v>
      </c>
      <c r="J452" s="7" t="s">
        <v>29</v>
      </c>
      <c r="K452" s="7" t="s">
        <v>336</v>
      </c>
      <c r="L452" s="7" t="s">
        <v>1062</v>
      </c>
    </row>
    <row r="453" spans="1:12" x14ac:dyDescent="0.2">
      <c r="A453" s="7" t="s">
        <v>1055</v>
      </c>
      <c r="B453" s="7" t="s">
        <v>1058</v>
      </c>
      <c r="C453" s="7" t="s">
        <v>1059</v>
      </c>
      <c r="D453" s="7" t="str" cm="1">
        <f t="array" aca="1" ref="D453" ca="1">INDEX({"Energy","Materials","Industrials","Consumer Discretionary","Consumer Staples","Health Care","Financials","Information Technology","Telecommunication Services","Utilities","Real Estate"},RANDBETWEEN(1,11))</f>
        <v>Utilities</v>
      </c>
      <c r="E453" s="7" t="str" cm="1">
        <f t="array" aca="1" ref="E4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53" s="7" t="s">
        <v>31</v>
      </c>
      <c r="G453" s="7" t="s">
        <v>427</v>
      </c>
      <c r="H453" s="7" t="s">
        <v>428</v>
      </c>
      <c r="I453" s="7" t="s">
        <v>29</v>
      </c>
      <c r="J453" s="7" t="s">
        <v>29</v>
      </c>
      <c r="K453" s="7" t="s">
        <v>429</v>
      </c>
      <c r="L453" s="7" t="s">
        <v>1063</v>
      </c>
    </row>
    <row r="454" spans="1:12" x14ac:dyDescent="0.2">
      <c r="A454" s="7" t="s">
        <v>1055</v>
      </c>
      <c r="B454" s="7" t="s">
        <v>1058</v>
      </c>
      <c r="C454" s="7" t="s">
        <v>1059</v>
      </c>
      <c r="D454" s="7" t="str" cm="1">
        <f t="array" aca="1" ref="D454" ca="1">INDEX({"Energy","Materials","Industrials","Consumer Discretionary","Consumer Staples","Health Care","Financials","Information Technology","Telecommunication Services","Utilities","Real Estate"},RANDBETWEEN(1,11))</f>
        <v>Health Care</v>
      </c>
      <c r="E454" s="7" t="str" cm="1">
        <f t="array" aca="1" ref="E4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54" s="7" t="s">
        <v>15</v>
      </c>
      <c r="G454" s="7" t="s">
        <v>27</v>
      </c>
      <c r="H454" s="7" t="s">
        <v>1064</v>
      </c>
      <c r="I454" s="7" t="s">
        <v>18</v>
      </c>
      <c r="J454" s="7" t="s">
        <v>19</v>
      </c>
      <c r="K454" s="7" t="s">
        <v>34</v>
      </c>
      <c r="L454" s="7" t="s">
        <v>1065</v>
      </c>
    </row>
    <row r="455" spans="1:12" x14ac:dyDescent="0.2">
      <c r="A455" s="7" t="s">
        <v>1055</v>
      </c>
      <c r="B455" s="7" t="s">
        <v>1058</v>
      </c>
      <c r="C455" s="7" t="s">
        <v>1059</v>
      </c>
      <c r="D455" s="7" t="str" cm="1">
        <f t="array" aca="1" ref="D45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55" s="7" t="str" cm="1">
        <f t="array" aca="1" ref="E4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55" s="7" t="s">
        <v>15</v>
      </c>
      <c r="G455" s="7" t="s">
        <v>230</v>
      </c>
      <c r="H455" s="7" t="s">
        <v>440</v>
      </c>
      <c r="I455" s="7" t="s">
        <v>29</v>
      </c>
      <c r="J455" s="7" t="s">
        <v>29</v>
      </c>
      <c r="K455" s="7" t="s">
        <v>75</v>
      </c>
      <c r="L455" s="7" t="s">
        <v>1066</v>
      </c>
    </row>
    <row r="456" spans="1:12" x14ac:dyDescent="0.2">
      <c r="A456" s="7" t="s">
        <v>1055</v>
      </c>
      <c r="B456" s="7" t="s">
        <v>1058</v>
      </c>
      <c r="C456" s="7" t="s">
        <v>1059</v>
      </c>
      <c r="D456" s="7" t="str" cm="1">
        <f t="array" aca="1" ref="D456" ca="1">INDEX({"Energy","Materials","Industrials","Consumer Discretionary","Consumer Staples","Health Care","Financials","Information Technology","Telecommunication Services","Utilities","Real Estate"},RANDBETWEEN(1,11))</f>
        <v>Utilities</v>
      </c>
      <c r="E456" s="7" t="str" cm="1">
        <f t="array" aca="1" ref="E4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56" s="7" t="s">
        <v>38</v>
      </c>
      <c r="G456" s="7" t="s">
        <v>39</v>
      </c>
      <c r="H456" s="7" t="s">
        <v>40</v>
      </c>
      <c r="I456" s="7" t="s">
        <v>41</v>
      </c>
      <c r="J456" s="7" t="s">
        <v>42</v>
      </c>
      <c r="K456" s="7" t="s">
        <v>43</v>
      </c>
      <c r="L456" s="7" t="s">
        <v>1067</v>
      </c>
    </row>
    <row r="457" spans="1:12" x14ac:dyDescent="0.2">
      <c r="A457" s="7" t="s">
        <v>1055</v>
      </c>
      <c r="B457" s="7" t="s">
        <v>1068</v>
      </c>
      <c r="D457" s="7" t="str" cm="1">
        <f t="array" aca="1" ref="D457" ca="1">INDEX({"Energy","Materials","Industrials","Consumer Discretionary","Consumer Staples","Health Care","Financials","Information Technology","Telecommunication Services","Utilities","Real Estate"},RANDBETWEEN(1,11))</f>
        <v>Energy</v>
      </c>
      <c r="E457" s="7" t="str" cm="1">
        <f t="array" aca="1" ref="E4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57" s="7" t="s">
        <v>31</v>
      </c>
      <c r="G457" s="7" t="s">
        <v>903</v>
      </c>
      <c r="H457" s="7" t="s">
        <v>1069</v>
      </c>
      <c r="I457" s="7" t="s">
        <v>41</v>
      </c>
      <c r="J457" s="7" t="s">
        <v>341</v>
      </c>
      <c r="K457" s="7" t="s">
        <v>342</v>
      </c>
      <c r="L457" s="7" t="s">
        <v>1070</v>
      </c>
    </row>
    <row r="458" spans="1:12" x14ac:dyDescent="0.2">
      <c r="A458" s="7" t="s">
        <v>1055</v>
      </c>
      <c r="B458" s="7" t="s">
        <v>1068</v>
      </c>
      <c r="D458" s="7" t="str" cm="1">
        <f t="array" aca="1" ref="D45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58" s="7" t="str" cm="1">
        <f t="array" aca="1" ref="E4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58" s="7" t="s">
        <v>38</v>
      </c>
      <c r="G458" s="7" t="s">
        <v>39</v>
      </c>
      <c r="H458" s="7" t="s">
        <v>40</v>
      </c>
      <c r="I458" s="7" t="s">
        <v>41</v>
      </c>
      <c r="J458" s="7" t="s">
        <v>42</v>
      </c>
      <c r="K458" s="7" t="s">
        <v>43</v>
      </c>
      <c r="L458" s="7" t="s">
        <v>1071</v>
      </c>
    </row>
    <row r="459" spans="1:12" x14ac:dyDescent="0.2">
      <c r="A459" s="7" t="s">
        <v>1055</v>
      </c>
      <c r="B459" s="7" t="s">
        <v>1072</v>
      </c>
      <c r="D459" s="7" t="str" cm="1">
        <f t="array" aca="1" ref="D459" ca="1">INDEX({"Energy","Materials","Industrials","Consumer Discretionary","Consumer Staples","Health Care","Financials","Information Technology","Telecommunication Services","Utilities","Real Estate"},RANDBETWEEN(1,11))</f>
        <v>Energy</v>
      </c>
      <c r="E459" s="7" t="str" cm="1">
        <f t="array" aca="1" ref="E4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59" s="7" t="s">
        <v>15</v>
      </c>
      <c r="G459" s="7" t="s">
        <v>65</v>
      </c>
      <c r="H459" s="7" t="s">
        <v>1073</v>
      </c>
      <c r="I459" s="7" t="s">
        <v>18</v>
      </c>
      <c r="J459" s="7" t="s">
        <v>23</v>
      </c>
      <c r="K459" s="7" t="s">
        <v>1074</v>
      </c>
      <c r="L459" s="7" t="s">
        <v>1075</v>
      </c>
    </row>
    <row r="460" spans="1:12" x14ac:dyDescent="0.2">
      <c r="A460" s="7" t="s">
        <v>1055</v>
      </c>
      <c r="B460" s="7" t="s">
        <v>1072</v>
      </c>
      <c r="D460" s="7" t="str" cm="1">
        <f t="array" aca="1" ref="D46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60" s="7" t="str" cm="1">
        <f t="array" aca="1" ref="E4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60" s="7" t="s">
        <v>38</v>
      </c>
      <c r="G460" s="7" t="s">
        <v>39</v>
      </c>
      <c r="H460" s="7" t="s">
        <v>40</v>
      </c>
      <c r="I460" s="7" t="s">
        <v>41</v>
      </c>
      <c r="J460" s="7" t="s">
        <v>42</v>
      </c>
      <c r="K460" s="7" t="s">
        <v>43</v>
      </c>
      <c r="L460" s="7" t="s">
        <v>1076</v>
      </c>
    </row>
    <row r="461" spans="1:12" x14ac:dyDescent="0.2">
      <c r="A461" s="7" t="s">
        <v>1055</v>
      </c>
      <c r="B461" s="7" t="s">
        <v>1077</v>
      </c>
      <c r="D461" s="7" t="str" cm="1">
        <f t="array" aca="1" ref="D461" ca="1">INDEX({"Energy","Materials","Industrials","Consumer Discretionary","Consumer Staples","Health Care","Financials","Information Technology","Telecommunication Services","Utilities","Real Estate"},RANDBETWEEN(1,11))</f>
        <v>Utilities</v>
      </c>
      <c r="E461" s="7" t="str" cm="1">
        <f t="array" aca="1" ref="E4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61" s="7" t="s">
        <v>15</v>
      </c>
      <c r="G461" s="7" t="s">
        <v>65</v>
      </c>
      <c r="H461" s="7" t="s">
        <v>1078</v>
      </c>
      <c r="I461" s="7" t="s">
        <v>112</v>
      </c>
      <c r="J461" s="7" t="s">
        <v>200</v>
      </c>
      <c r="K461" s="7" t="s">
        <v>1079</v>
      </c>
      <c r="L461" s="7" t="s">
        <v>21</v>
      </c>
    </row>
    <row r="462" spans="1:12" x14ac:dyDescent="0.2">
      <c r="A462" s="7" t="s">
        <v>1055</v>
      </c>
      <c r="B462" s="7" t="s">
        <v>1077</v>
      </c>
      <c r="D462" s="7" t="str" cm="1">
        <f t="array" aca="1" ref="D46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62" s="7" t="str" cm="1">
        <f t="array" aca="1" ref="E4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62" s="7" t="s">
        <v>38</v>
      </c>
      <c r="G462" s="7" t="s">
        <v>39</v>
      </c>
      <c r="H462" s="7" t="s">
        <v>40</v>
      </c>
      <c r="I462" s="7" t="s">
        <v>41</v>
      </c>
      <c r="J462" s="7" t="s">
        <v>42</v>
      </c>
      <c r="K462" s="7" t="s">
        <v>43</v>
      </c>
      <c r="L462" s="7" t="s">
        <v>1080</v>
      </c>
    </row>
    <row r="463" spans="1:12" x14ac:dyDescent="0.2">
      <c r="A463" s="7" t="s">
        <v>1055</v>
      </c>
      <c r="B463" s="7" t="s">
        <v>1081</v>
      </c>
      <c r="D463" s="7" t="str" cm="1">
        <f t="array" aca="1" ref="D463" ca="1">INDEX({"Energy","Materials","Industrials","Consumer Discretionary","Consumer Staples","Health Care","Financials","Information Technology","Telecommunication Services","Utilities","Real Estate"},RANDBETWEEN(1,11))</f>
        <v>Financials</v>
      </c>
      <c r="E463" s="7" t="str" cm="1">
        <f t="array" aca="1" ref="E4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63" s="7" t="s">
        <v>15</v>
      </c>
      <c r="G463" s="7" t="s">
        <v>59</v>
      </c>
      <c r="H463" s="7" t="s">
        <v>1082</v>
      </c>
      <c r="I463" s="7" t="s">
        <v>18</v>
      </c>
      <c r="J463" s="7" t="s">
        <v>23</v>
      </c>
      <c r="K463" s="7" t="s">
        <v>37</v>
      </c>
      <c r="L463" s="7" t="s">
        <v>1083</v>
      </c>
    </row>
    <row r="464" spans="1:12" x14ac:dyDescent="0.2">
      <c r="A464" s="7" t="s">
        <v>1055</v>
      </c>
      <c r="B464" s="7" t="s">
        <v>1081</v>
      </c>
      <c r="D464" s="7" t="str" cm="1">
        <f t="array" aca="1" ref="D464" ca="1">INDEX({"Energy","Materials","Industrials","Consumer Discretionary","Consumer Staples","Health Care","Financials","Information Technology","Telecommunication Services","Utilities","Real Estate"},RANDBETWEEN(1,11))</f>
        <v>Energy</v>
      </c>
      <c r="E464" s="7" t="str" cm="1">
        <f t="array" aca="1" ref="E4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64" s="7" t="s">
        <v>15</v>
      </c>
      <c r="G464" s="7" t="s">
        <v>27</v>
      </c>
      <c r="H464" s="7" t="s">
        <v>1084</v>
      </c>
      <c r="I464" s="7" t="s">
        <v>18</v>
      </c>
      <c r="J464" s="7" t="s">
        <v>19</v>
      </c>
      <c r="K464" s="7" t="s">
        <v>520</v>
      </c>
      <c r="L464" s="7" t="s">
        <v>1085</v>
      </c>
    </row>
    <row r="465" spans="1:12" x14ac:dyDescent="0.2">
      <c r="A465" s="7" t="s">
        <v>1055</v>
      </c>
      <c r="B465" s="7" t="s">
        <v>1081</v>
      </c>
      <c r="D465" s="7" t="str" cm="1">
        <f t="array" aca="1" ref="D465" ca="1">INDEX({"Energy","Materials","Industrials","Consumer Discretionary","Consumer Staples","Health Care","Financials","Information Technology","Telecommunication Services","Utilities","Real Estate"},RANDBETWEEN(1,11))</f>
        <v>Energy</v>
      </c>
      <c r="E465" s="7" t="str" cm="1">
        <f t="array" aca="1" ref="E4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65" s="7" t="s">
        <v>15</v>
      </c>
      <c r="G465" s="7" t="s">
        <v>607</v>
      </c>
      <c r="H465" s="7" t="s">
        <v>1086</v>
      </c>
      <c r="I465" s="7" t="s">
        <v>18</v>
      </c>
      <c r="J465" s="7" t="s">
        <v>19</v>
      </c>
      <c r="K465" s="7" t="s">
        <v>34</v>
      </c>
      <c r="L465" s="7" t="s">
        <v>1087</v>
      </c>
    </row>
    <row r="466" spans="1:12" x14ac:dyDescent="0.2">
      <c r="A466" s="7" t="s">
        <v>1055</v>
      </c>
      <c r="B466" s="7" t="s">
        <v>1081</v>
      </c>
      <c r="D466" s="7" t="str" cm="1">
        <f t="array" aca="1" ref="D46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66" s="7" t="str" cm="1">
        <f t="array" aca="1" ref="E4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66" s="7" t="s">
        <v>31</v>
      </c>
      <c r="G466" s="7" t="s">
        <v>542</v>
      </c>
      <c r="H466" s="7" t="s">
        <v>543</v>
      </c>
      <c r="I466" s="7" t="s">
        <v>112</v>
      </c>
      <c r="J466" s="7" t="s">
        <v>200</v>
      </c>
      <c r="K466" s="7" t="s">
        <v>659</v>
      </c>
      <c r="L466" s="7" t="s">
        <v>21</v>
      </c>
    </row>
    <row r="467" spans="1:12" x14ac:dyDescent="0.2">
      <c r="A467" s="7" t="s">
        <v>1055</v>
      </c>
      <c r="B467" s="7" t="s">
        <v>1081</v>
      </c>
      <c r="D467" s="7" t="str" cm="1">
        <f t="array" aca="1" ref="D467" ca="1">INDEX({"Energy","Materials","Industrials","Consumer Discretionary","Consumer Staples","Health Care","Financials","Information Technology","Telecommunication Services","Utilities","Real Estate"},RANDBETWEEN(1,11))</f>
        <v>Materials</v>
      </c>
      <c r="E467" s="7" t="str" cm="1">
        <f t="array" aca="1" ref="E4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67" s="7" t="s">
        <v>15</v>
      </c>
      <c r="G467" s="7" t="s">
        <v>27</v>
      </c>
      <c r="H467" s="7" t="s">
        <v>1088</v>
      </c>
      <c r="I467" s="7" t="s">
        <v>18</v>
      </c>
      <c r="J467" s="7" t="s">
        <v>105</v>
      </c>
      <c r="K467" s="7" t="s">
        <v>1089</v>
      </c>
      <c r="L467" s="7" t="s">
        <v>1090</v>
      </c>
    </row>
    <row r="468" spans="1:12" x14ac:dyDescent="0.2">
      <c r="A468" s="7" t="s">
        <v>1055</v>
      </c>
      <c r="B468" s="7" t="s">
        <v>1081</v>
      </c>
      <c r="D468" s="7" t="str" cm="1">
        <f t="array" aca="1" ref="D468" ca="1">INDEX({"Energy","Materials","Industrials","Consumer Discretionary","Consumer Staples","Health Care","Financials","Information Technology","Telecommunication Services","Utilities","Real Estate"},RANDBETWEEN(1,11))</f>
        <v>Industrials</v>
      </c>
      <c r="E468" s="7" t="str" cm="1">
        <f t="array" aca="1" ref="E4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68" s="7" t="s">
        <v>31</v>
      </c>
      <c r="G468" s="7" t="s">
        <v>146</v>
      </c>
      <c r="H468" s="7" t="s">
        <v>147</v>
      </c>
      <c r="I468" s="7" t="s">
        <v>29</v>
      </c>
      <c r="J468" s="7" t="s">
        <v>29</v>
      </c>
      <c r="K468" s="7" t="s">
        <v>429</v>
      </c>
      <c r="L468" s="7" t="s">
        <v>1091</v>
      </c>
    </row>
    <row r="469" spans="1:12" x14ac:dyDescent="0.2">
      <c r="A469" s="7" t="s">
        <v>1055</v>
      </c>
      <c r="B469" s="7" t="s">
        <v>1081</v>
      </c>
      <c r="D469" s="7" t="str" cm="1">
        <f t="array" aca="1" ref="D469" ca="1">INDEX({"Energy","Materials","Industrials","Consumer Discretionary","Consumer Staples","Health Care","Financials","Information Technology","Telecommunication Services","Utilities","Real Estate"},RANDBETWEEN(1,11))</f>
        <v>Energy</v>
      </c>
      <c r="E469" s="7" t="str" cm="1">
        <f t="array" aca="1" ref="E4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69" s="7" t="s">
        <v>38</v>
      </c>
      <c r="G469" s="7" t="s">
        <v>39</v>
      </c>
      <c r="H469" s="7" t="s">
        <v>40</v>
      </c>
      <c r="I469" s="7" t="s">
        <v>41</v>
      </c>
      <c r="J469" s="7" t="s">
        <v>42</v>
      </c>
      <c r="K469" s="7" t="s">
        <v>43</v>
      </c>
      <c r="L469" s="7" t="s">
        <v>1092</v>
      </c>
    </row>
    <row r="470" spans="1:12" x14ac:dyDescent="0.2">
      <c r="A470" s="7" t="s">
        <v>1055</v>
      </c>
      <c r="B470" s="7" t="s">
        <v>1093</v>
      </c>
      <c r="D470" s="7" t="str" cm="1">
        <f t="array" aca="1" ref="D47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70" s="7" t="str" cm="1">
        <f t="array" aca="1" ref="E4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70" s="7" t="s">
        <v>15</v>
      </c>
      <c r="G470" s="7" t="s">
        <v>27</v>
      </c>
      <c r="H470" s="7" t="s">
        <v>1084</v>
      </c>
      <c r="I470" s="7" t="s">
        <v>18</v>
      </c>
      <c r="J470" s="7" t="s">
        <v>19</v>
      </c>
      <c r="K470" s="7" t="s">
        <v>443</v>
      </c>
      <c r="L470" s="7" t="s">
        <v>1094</v>
      </c>
    </row>
    <row r="471" spans="1:12" x14ac:dyDescent="0.2">
      <c r="A471" s="7" t="s">
        <v>1055</v>
      </c>
      <c r="B471" s="7" t="s">
        <v>1093</v>
      </c>
      <c r="D471" s="7" t="str" cm="1">
        <f t="array" aca="1" ref="D471" ca="1">INDEX({"Energy","Materials","Industrials","Consumer Discretionary","Consumer Staples","Health Care","Financials","Information Technology","Telecommunication Services","Utilities","Real Estate"},RANDBETWEEN(1,11))</f>
        <v>Energy</v>
      </c>
      <c r="E471" s="7" t="str" cm="1">
        <f t="array" aca="1" ref="E4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71" s="7" t="s">
        <v>15</v>
      </c>
      <c r="G471" s="7" t="s">
        <v>230</v>
      </c>
      <c r="H471" s="7" t="s">
        <v>1095</v>
      </c>
      <c r="I471" s="7" t="s">
        <v>29</v>
      </c>
      <c r="J471" s="7" t="s">
        <v>29</v>
      </c>
      <c r="K471" s="7" t="s">
        <v>75</v>
      </c>
      <c r="L471" s="7" t="s">
        <v>1096</v>
      </c>
    </row>
    <row r="472" spans="1:12" x14ac:dyDescent="0.2">
      <c r="A472" s="7" t="s">
        <v>1055</v>
      </c>
      <c r="B472" s="7" t="s">
        <v>1093</v>
      </c>
      <c r="D472" s="7" t="str" cm="1">
        <f t="array" aca="1" ref="D472" ca="1">INDEX({"Energy","Materials","Industrials","Consumer Discretionary","Consumer Staples","Health Care","Financials","Information Technology","Telecommunication Services","Utilities","Real Estate"},RANDBETWEEN(1,11))</f>
        <v>Energy</v>
      </c>
      <c r="E472" s="7" t="str" cm="1">
        <f t="array" aca="1" ref="E4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72" s="7" t="s">
        <v>15</v>
      </c>
      <c r="G472" s="7" t="s">
        <v>181</v>
      </c>
      <c r="H472" s="7" t="s">
        <v>1097</v>
      </c>
      <c r="I472" s="7" t="s">
        <v>18</v>
      </c>
      <c r="J472" s="7" t="s">
        <v>23</v>
      </c>
      <c r="K472" s="7" t="s">
        <v>37</v>
      </c>
      <c r="L472" s="7" t="s">
        <v>1098</v>
      </c>
    </row>
    <row r="473" spans="1:12" x14ac:dyDescent="0.2">
      <c r="A473" s="7" t="s">
        <v>1055</v>
      </c>
      <c r="B473" s="7" t="s">
        <v>1093</v>
      </c>
      <c r="D473" s="7" t="str" cm="1">
        <f t="array" aca="1" ref="D473" ca="1">INDEX({"Energy","Materials","Industrials","Consumer Discretionary","Consumer Staples","Health Care","Financials","Information Technology","Telecommunication Services","Utilities","Real Estate"},RANDBETWEEN(1,11))</f>
        <v>Energy</v>
      </c>
      <c r="E473" s="7" t="str" cm="1">
        <f t="array" aca="1" ref="E4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73" s="7" t="s">
        <v>15</v>
      </c>
      <c r="G473" s="7" t="s">
        <v>65</v>
      </c>
      <c r="H473" s="7" t="s">
        <v>1099</v>
      </c>
      <c r="I473" s="7" t="s">
        <v>18</v>
      </c>
      <c r="J473" s="7" t="s">
        <v>105</v>
      </c>
      <c r="K473" s="7" t="s">
        <v>167</v>
      </c>
      <c r="L473" s="7" t="s">
        <v>1100</v>
      </c>
    </row>
    <row r="474" spans="1:12" x14ac:dyDescent="0.2">
      <c r="A474" s="7" t="s">
        <v>1055</v>
      </c>
      <c r="B474" s="7" t="s">
        <v>1093</v>
      </c>
      <c r="D474" s="7" t="str" cm="1">
        <f t="array" aca="1" ref="D47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74" s="7" t="str" cm="1">
        <f t="array" aca="1" ref="E4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74" s="7" t="s">
        <v>15</v>
      </c>
      <c r="G474" s="7" t="s">
        <v>65</v>
      </c>
      <c r="H474" s="7" t="s">
        <v>1101</v>
      </c>
      <c r="I474" s="7" t="s">
        <v>18</v>
      </c>
      <c r="J474" s="7" t="s">
        <v>19</v>
      </c>
      <c r="K474" s="7" t="s">
        <v>20</v>
      </c>
      <c r="L474" s="7" t="s">
        <v>1102</v>
      </c>
    </row>
    <row r="475" spans="1:12" x14ac:dyDescent="0.2">
      <c r="A475" s="7" t="s">
        <v>1055</v>
      </c>
      <c r="B475" s="7" t="s">
        <v>1093</v>
      </c>
      <c r="D475" s="7" t="str" cm="1">
        <f t="array" aca="1" ref="D47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75" s="7" t="str" cm="1">
        <f t="array" aca="1" ref="E4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75" s="7" t="s">
        <v>15</v>
      </c>
      <c r="G475" s="7" t="s">
        <v>27</v>
      </c>
      <c r="H475" s="7" t="s">
        <v>1103</v>
      </c>
      <c r="I475" s="7" t="s">
        <v>18</v>
      </c>
      <c r="J475" s="7" t="s">
        <v>105</v>
      </c>
      <c r="K475" s="7" t="s">
        <v>379</v>
      </c>
      <c r="L475" s="7" t="s">
        <v>1104</v>
      </c>
    </row>
    <row r="476" spans="1:12" x14ac:dyDescent="0.2">
      <c r="A476" s="7" t="s">
        <v>1055</v>
      </c>
      <c r="B476" s="7" t="s">
        <v>1093</v>
      </c>
      <c r="D476" s="7" t="str" cm="1">
        <f t="array" aca="1" ref="D476" ca="1">INDEX({"Energy","Materials","Industrials","Consumer Discretionary","Consumer Staples","Health Care","Financials","Information Technology","Telecommunication Services","Utilities","Real Estate"},RANDBETWEEN(1,11))</f>
        <v>Utilities</v>
      </c>
      <c r="E476" s="7" t="str" cm="1">
        <f t="array" aca="1" ref="E4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76" s="7" t="s">
        <v>15</v>
      </c>
      <c r="G476" s="7" t="s">
        <v>27</v>
      </c>
      <c r="H476" s="7" t="s">
        <v>1105</v>
      </c>
      <c r="I476" s="7" t="s">
        <v>112</v>
      </c>
      <c r="J476" s="7" t="s">
        <v>113</v>
      </c>
      <c r="K476" s="7" t="s">
        <v>504</v>
      </c>
      <c r="L476" s="7" t="s">
        <v>1106</v>
      </c>
    </row>
    <row r="477" spans="1:12" x14ac:dyDescent="0.2">
      <c r="A477" s="7" t="s">
        <v>1055</v>
      </c>
      <c r="B477" s="7" t="s">
        <v>1093</v>
      </c>
      <c r="D477" s="7" t="str" cm="1">
        <f t="array" aca="1" ref="D477" ca="1">INDEX({"Energy","Materials","Industrials","Consumer Discretionary","Consumer Staples","Health Care","Financials","Information Technology","Telecommunication Services","Utilities","Real Estate"},RANDBETWEEN(1,11))</f>
        <v>Financials</v>
      </c>
      <c r="E477" s="7" t="str" cm="1">
        <f t="array" aca="1" ref="E4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77" s="7" t="s">
        <v>15</v>
      </c>
      <c r="G477" s="7" t="s">
        <v>156</v>
      </c>
      <c r="H477" s="7" t="s">
        <v>1107</v>
      </c>
      <c r="I477" s="7" t="s">
        <v>112</v>
      </c>
      <c r="J477" s="7" t="s">
        <v>200</v>
      </c>
      <c r="K477" s="7" t="s">
        <v>473</v>
      </c>
      <c r="L477" s="7" t="s">
        <v>1108</v>
      </c>
    </row>
    <row r="478" spans="1:12" x14ac:dyDescent="0.2">
      <c r="A478" s="7" t="s">
        <v>1055</v>
      </c>
      <c r="B478" s="7" t="s">
        <v>1093</v>
      </c>
      <c r="D478" s="7" t="str" cm="1">
        <f t="array" aca="1" ref="D478" ca="1">INDEX({"Energy","Materials","Industrials","Consumer Discretionary","Consumer Staples","Health Care","Financials","Information Technology","Telecommunication Services","Utilities","Real Estate"},RANDBETWEEN(1,11))</f>
        <v>Real Estate</v>
      </c>
      <c r="E478" s="7" t="str" cm="1">
        <f t="array" aca="1" ref="E4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78" s="7" t="s">
        <v>38</v>
      </c>
      <c r="G478" s="7" t="s">
        <v>39</v>
      </c>
      <c r="H478" s="7" t="s">
        <v>40</v>
      </c>
      <c r="I478" s="7" t="s">
        <v>41</v>
      </c>
      <c r="J478" s="7" t="s">
        <v>42</v>
      </c>
      <c r="K478" s="7" t="s">
        <v>43</v>
      </c>
      <c r="L478" s="7" t="s">
        <v>1109</v>
      </c>
    </row>
    <row r="479" spans="1:12" x14ac:dyDescent="0.2">
      <c r="A479" s="7" t="s">
        <v>1055</v>
      </c>
      <c r="B479" s="7" t="s">
        <v>1110</v>
      </c>
      <c r="D479" s="7" t="str" cm="1">
        <f t="array" aca="1" ref="D47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79" s="7" t="str" cm="1">
        <f t="array" aca="1" ref="E4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79" s="7" t="s">
        <v>38</v>
      </c>
      <c r="G479" s="7" t="s">
        <v>39</v>
      </c>
      <c r="H479" s="7" t="s">
        <v>40</v>
      </c>
      <c r="I479" s="7" t="s">
        <v>41</v>
      </c>
      <c r="J479" s="7" t="s">
        <v>42</v>
      </c>
      <c r="K479" s="7" t="s">
        <v>43</v>
      </c>
      <c r="L479" s="7" t="s">
        <v>1111</v>
      </c>
    </row>
    <row r="480" spans="1:12" x14ac:dyDescent="0.2">
      <c r="A480" s="7" t="s">
        <v>1112</v>
      </c>
      <c r="B480" s="7" t="s">
        <v>1113</v>
      </c>
      <c r="D480" s="7" t="str" cm="1">
        <f t="array" aca="1" ref="D48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80" s="7" t="str" cm="1">
        <f t="array" aca="1" ref="E4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80" s="7" t="s">
        <v>38</v>
      </c>
      <c r="G480" s="7" t="s">
        <v>39</v>
      </c>
      <c r="H480" s="7" t="s">
        <v>40</v>
      </c>
      <c r="I480" s="7" t="s">
        <v>41</v>
      </c>
      <c r="J480" s="7" t="s">
        <v>42</v>
      </c>
      <c r="K480" s="7" t="s">
        <v>43</v>
      </c>
      <c r="L480" s="7" t="s">
        <v>1114</v>
      </c>
    </row>
    <row r="481" spans="1:12" x14ac:dyDescent="0.2">
      <c r="A481" s="7" t="s">
        <v>1115</v>
      </c>
      <c r="B481" s="7" t="s">
        <v>1116</v>
      </c>
      <c r="D481" s="7" t="str" cm="1">
        <f t="array" aca="1" ref="D481" ca="1">INDEX({"Energy","Materials","Industrials","Consumer Discretionary","Consumer Staples","Health Care","Financials","Information Technology","Telecommunication Services","Utilities","Real Estate"},RANDBETWEEN(1,11))</f>
        <v>Health Care</v>
      </c>
      <c r="E481" s="7" t="str" cm="1">
        <f t="array" aca="1" ref="E4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81" s="7" t="s">
        <v>38</v>
      </c>
      <c r="G481" s="7" t="s">
        <v>39</v>
      </c>
      <c r="H481" s="7" t="s">
        <v>40</v>
      </c>
      <c r="I481" s="7" t="s">
        <v>41</v>
      </c>
      <c r="J481" s="7" t="s">
        <v>42</v>
      </c>
      <c r="K481" s="7" t="s">
        <v>43</v>
      </c>
      <c r="L481" s="7" t="s">
        <v>1117</v>
      </c>
    </row>
    <row r="482" spans="1:12" x14ac:dyDescent="0.2">
      <c r="A482" s="7" t="s">
        <v>1115</v>
      </c>
      <c r="B482" s="7" t="s">
        <v>1118</v>
      </c>
      <c r="D482" s="7" t="str" cm="1">
        <f t="array" aca="1" ref="D48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82" s="7" t="str" cm="1">
        <f t="array" aca="1" ref="E4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82" s="7" t="s">
        <v>15</v>
      </c>
      <c r="G482" s="7" t="s">
        <v>94</v>
      </c>
      <c r="H482" s="7" t="s">
        <v>1119</v>
      </c>
      <c r="I482" s="7" t="s">
        <v>18</v>
      </c>
      <c r="J482" s="7" t="s">
        <v>19</v>
      </c>
      <c r="K482" s="7" t="s">
        <v>34</v>
      </c>
      <c r="L482" s="7" t="s">
        <v>1120</v>
      </c>
    </row>
    <row r="483" spans="1:12" x14ac:dyDescent="0.2">
      <c r="A483" s="7" t="s">
        <v>1115</v>
      </c>
      <c r="B483" s="7" t="s">
        <v>1118</v>
      </c>
      <c r="D483" s="7" t="str" cm="1">
        <f t="array" aca="1" ref="D483" ca="1">INDEX({"Energy","Materials","Industrials","Consumer Discretionary","Consumer Staples","Health Care","Financials","Information Technology","Telecommunication Services","Utilities","Real Estate"},RANDBETWEEN(1,11))</f>
        <v>Health Care</v>
      </c>
      <c r="E483" s="7" t="str" cm="1">
        <f t="array" aca="1" ref="E4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83" s="7" t="s">
        <v>15</v>
      </c>
      <c r="G483" s="7" t="s">
        <v>1121</v>
      </c>
      <c r="H483" s="7" t="s">
        <v>1122</v>
      </c>
      <c r="I483" s="7" t="s">
        <v>18</v>
      </c>
      <c r="J483" s="7" t="s">
        <v>23</v>
      </c>
      <c r="K483" s="7" t="s">
        <v>26</v>
      </c>
      <c r="L483" s="7" t="s">
        <v>1123</v>
      </c>
    </row>
    <row r="484" spans="1:12" x14ac:dyDescent="0.2">
      <c r="A484" s="7" t="s">
        <v>1115</v>
      </c>
      <c r="B484" s="7" t="s">
        <v>1118</v>
      </c>
      <c r="D484" s="7" t="str" cm="1">
        <f t="array" aca="1" ref="D484" ca="1">INDEX({"Energy","Materials","Industrials","Consumer Discretionary","Consumer Staples","Health Care","Financials","Information Technology","Telecommunication Services","Utilities","Real Estate"},RANDBETWEEN(1,11))</f>
        <v>Industrials</v>
      </c>
      <c r="E484" s="7" t="str" cm="1">
        <f t="array" aca="1" ref="E4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84" s="7" t="s">
        <v>15</v>
      </c>
      <c r="G484" s="7" t="s">
        <v>87</v>
      </c>
      <c r="H484" s="7" t="s">
        <v>1124</v>
      </c>
      <c r="I484" s="7" t="s">
        <v>29</v>
      </c>
      <c r="J484" s="7" t="s">
        <v>29</v>
      </c>
      <c r="K484" s="7" t="s">
        <v>336</v>
      </c>
      <c r="L484" s="7" t="s">
        <v>1125</v>
      </c>
    </row>
    <row r="485" spans="1:12" x14ac:dyDescent="0.2">
      <c r="A485" s="7" t="s">
        <v>1115</v>
      </c>
      <c r="B485" s="7" t="s">
        <v>1118</v>
      </c>
      <c r="D485" s="7" t="str" cm="1">
        <f t="array" aca="1" ref="D485" ca="1">INDEX({"Energy","Materials","Industrials","Consumer Discretionary","Consumer Staples","Health Care","Financials","Information Technology","Telecommunication Services","Utilities","Real Estate"},RANDBETWEEN(1,11))</f>
        <v>Utilities</v>
      </c>
      <c r="E485" s="7" t="str" cm="1">
        <f t="array" aca="1" ref="E4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85" s="7" t="s">
        <v>31</v>
      </c>
      <c r="G485" s="7" t="s">
        <v>146</v>
      </c>
      <c r="H485" s="7" t="s">
        <v>1126</v>
      </c>
      <c r="I485" s="7" t="s">
        <v>18</v>
      </c>
      <c r="J485" s="7" t="s">
        <v>23</v>
      </c>
      <c r="K485" s="7" t="s">
        <v>61</v>
      </c>
      <c r="L485" s="7" t="s">
        <v>1127</v>
      </c>
    </row>
    <row r="486" spans="1:12" x14ac:dyDescent="0.2">
      <c r="A486" s="7" t="s">
        <v>1115</v>
      </c>
      <c r="B486" s="7" t="s">
        <v>1118</v>
      </c>
      <c r="D486" s="7" t="str" cm="1">
        <f t="array" aca="1" ref="D486" ca="1">INDEX({"Energy","Materials","Industrials","Consumer Discretionary","Consumer Staples","Health Care","Financials","Information Technology","Telecommunication Services","Utilities","Real Estate"},RANDBETWEEN(1,11))</f>
        <v>Real Estate</v>
      </c>
      <c r="E486" s="7" t="str" cm="1">
        <f t="array" aca="1" ref="E4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86" s="7" t="s">
        <v>38</v>
      </c>
      <c r="G486" s="7" t="s">
        <v>39</v>
      </c>
      <c r="H486" s="7" t="s">
        <v>40</v>
      </c>
      <c r="I486" s="7" t="s">
        <v>41</v>
      </c>
      <c r="J486" s="7" t="s">
        <v>42</v>
      </c>
      <c r="K486" s="7" t="s">
        <v>43</v>
      </c>
      <c r="L486" s="7" t="s">
        <v>1128</v>
      </c>
    </row>
    <row r="487" spans="1:12" x14ac:dyDescent="0.2">
      <c r="A487" s="7" t="s">
        <v>1115</v>
      </c>
      <c r="B487" s="7" t="s">
        <v>1129</v>
      </c>
      <c r="D487" s="7" t="str" cm="1">
        <f t="array" aca="1" ref="D487" ca="1">INDEX({"Energy","Materials","Industrials","Consumer Discretionary","Consumer Staples","Health Care","Financials","Information Technology","Telecommunication Services","Utilities","Real Estate"},RANDBETWEEN(1,11))</f>
        <v>Utilities</v>
      </c>
      <c r="E487" s="7" t="str" cm="1">
        <f t="array" aca="1" ref="E4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87" s="7" t="s">
        <v>31</v>
      </c>
      <c r="G487" s="7" t="s">
        <v>903</v>
      </c>
      <c r="H487" s="7" t="s">
        <v>904</v>
      </c>
      <c r="I487" s="7" t="s">
        <v>29</v>
      </c>
      <c r="J487" s="7" t="s">
        <v>29</v>
      </c>
      <c r="K487" s="7" t="s">
        <v>429</v>
      </c>
      <c r="L487" s="7" t="s">
        <v>1130</v>
      </c>
    </row>
    <row r="488" spans="1:12" x14ac:dyDescent="0.2">
      <c r="A488" s="7" t="s">
        <v>1115</v>
      </c>
      <c r="B488" s="7" t="s">
        <v>1129</v>
      </c>
      <c r="D488" s="7" t="str" cm="1">
        <f t="array" aca="1" ref="D488" ca="1">INDEX({"Energy","Materials","Industrials","Consumer Discretionary","Consumer Staples","Health Care","Financials","Information Technology","Telecommunication Services","Utilities","Real Estate"},RANDBETWEEN(1,11))</f>
        <v>Utilities</v>
      </c>
      <c r="E488" s="7" t="str" cm="1">
        <f t="array" aca="1" ref="E4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88" s="7" t="s">
        <v>38</v>
      </c>
      <c r="G488" s="7" t="s">
        <v>39</v>
      </c>
      <c r="H488" s="7" t="s">
        <v>40</v>
      </c>
      <c r="I488" s="7" t="s">
        <v>41</v>
      </c>
      <c r="J488" s="7" t="s">
        <v>42</v>
      </c>
      <c r="K488" s="7" t="s">
        <v>43</v>
      </c>
      <c r="L488" s="7" t="s">
        <v>1131</v>
      </c>
    </row>
    <row r="489" spans="1:12" x14ac:dyDescent="0.2">
      <c r="A489" s="7" t="s">
        <v>1115</v>
      </c>
      <c r="B489" s="7" t="s">
        <v>1132</v>
      </c>
      <c r="D489" s="7" t="str" cm="1">
        <f t="array" aca="1" ref="D48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89" s="7" t="str" cm="1">
        <f t="array" aca="1" ref="E4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89" s="7" t="s">
        <v>38</v>
      </c>
      <c r="G489" s="7" t="s">
        <v>39</v>
      </c>
      <c r="H489" s="7" t="s">
        <v>40</v>
      </c>
      <c r="I489" s="7" t="s">
        <v>41</v>
      </c>
      <c r="J489" s="7" t="s">
        <v>42</v>
      </c>
      <c r="K489" s="7" t="s">
        <v>43</v>
      </c>
      <c r="L489" s="7" t="s">
        <v>1133</v>
      </c>
    </row>
    <row r="490" spans="1:12" x14ac:dyDescent="0.2">
      <c r="A490" s="7" t="s">
        <v>1134</v>
      </c>
      <c r="B490" s="7" t="s">
        <v>1135</v>
      </c>
      <c r="D490" s="7" t="str" cm="1">
        <f t="array" aca="1" ref="D490" ca="1">INDEX({"Energy","Materials","Industrials","Consumer Discretionary","Consumer Staples","Health Care","Financials","Information Technology","Telecommunication Services","Utilities","Real Estate"},RANDBETWEEN(1,11))</f>
        <v>Materials</v>
      </c>
      <c r="E490" s="7" t="str" cm="1">
        <f t="array" aca="1" ref="E4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90" s="7" t="s">
        <v>15</v>
      </c>
      <c r="G490" s="7" t="s">
        <v>230</v>
      </c>
      <c r="H490" s="7" t="s">
        <v>1136</v>
      </c>
      <c r="I490" s="7" t="s">
        <v>29</v>
      </c>
      <c r="J490" s="7" t="s">
        <v>29</v>
      </c>
      <c r="K490" s="7" t="s">
        <v>75</v>
      </c>
      <c r="L490" s="7" t="s">
        <v>1137</v>
      </c>
    </row>
    <row r="491" spans="1:12" x14ac:dyDescent="0.2">
      <c r="A491" s="7" t="s">
        <v>1134</v>
      </c>
      <c r="B491" s="7" t="s">
        <v>1135</v>
      </c>
      <c r="D491" s="7" t="str" cm="1">
        <f t="array" aca="1" ref="D491" ca="1">INDEX({"Energy","Materials","Industrials","Consumer Discretionary","Consumer Staples","Health Care","Financials","Information Technology","Telecommunication Services","Utilities","Real Estate"},RANDBETWEEN(1,11))</f>
        <v>Health Care</v>
      </c>
      <c r="E491" s="7" t="str" cm="1">
        <f t="array" aca="1" ref="E4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91" s="7" t="s">
        <v>38</v>
      </c>
      <c r="G491" s="7" t="s">
        <v>39</v>
      </c>
      <c r="H491" s="7" t="s">
        <v>40</v>
      </c>
      <c r="I491" s="7" t="s">
        <v>41</v>
      </c>
      <c r="J491" s="7" t="s">
        <v>42</v>
      </c>
      <c r="K491" s="7" t="s">
        <v>43</v>
      </c>
      <c r="L491" s="7" t="s">
        <v>1138</v>
      </c>
    </row>
    <row r="492" spans="1:12" x14ac:dyDescent="0.2">
      <c r="A492" s="7" t="s">
        <v>1134</v>
      </c>
      <c r="B492" s="7" t="s">
        <v>1139</v>
      </c>
      <c r="D492" s="7" t="str" cm="1">
        <f t="array" aca="1" ref="D492" ca="1">INDEX({"Energy","Materials","Industrials","Consumer Discretionary","Consumer Staples","Health Care","Financials","Information Technology","Telecommunication Services","Utilities","Real Estate"},RANDBETWEEN(1,11))</f>
        <v>Real Estate</v>
      </c>
      <c r="E492" s="7" t="str" cm="1">
        <f t="array" aca="1" ref="E4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92" s="7" t="s">
        <v>15</v>
      </c>
      <c r="G492" s="7" t="s">
        <v>142</v>
      </c>
      <c r="H492" s="7" t="s">
        <v>1140</v>
      </c>
      <c r="I492" s="7" t="s">
        <v>112</v>
      </c>
      <c r="J492" s="7" t="s">
        <v>200</v>
      </c>
      <c r="K492" s="7" t="s">
        <v>473</v>
      </c>
      <c r="L492" s="7" t="s">
        <v>1141</v>
      </c>
    </row>
    <row r="493" spans="1:12" x14ac:dyDescent="0.2">
      <c r="A493" s="7" t="s">
        <v>1134</v>
      </c>
      <c r="B493" s="7" t="s">
        <v>1139</v>
      </c>
      <c r="D493" s="7" t="str" cm="1">
        <f t="array" aca="1" ref="D493" ca="1">INDEX({"Energy","Materials","Industrials","Consumer Discretionary","Consumer Staples","Health Care","Financials","Information Technology","Telecommunication Services","Utilities","Real Estate"},RANDBETWEEN(1,11))</f>
        <v>Financials</v>
      </c>
      <c r="E493" s="7" t="str" cm="1">
        <f t="array" aca="1" ref="E4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93" s="7" t="s">
        <v>15</v>
      </c>
      <c r="G493" s="7" t="s">
        <v>142</v>
      </c>
      <c r="H493" s="7" t="s">
        <v>1142</v>
      </c>
      <c r="I493" s="7" t="s">
        <v>41</v>
      </c>
      <c r="J493" s="7" t="s">
        <v>125</v>
      </c>
      <c r="K493" s="7" t="s">
        <v>1143</v>
      </c>
      <c r="L493" s="7" t="s">
        <v>1144</v>
      </c>
    </row>
    <row r="494" spans="1:12" x14ac:dyDescent="0.2">
      <c r="A494" s="7" t="s">
        <v>1134</v>
      </c>
      <c r="B494" s="7" t="s">
        <v>1139</v>
      </c>
      <c r="D494" s="7" t="str" cm="1">
        <f t="array" aca="1" ref="D494" ca="1">INDEX({"Energy","Materials","Industrials","Consumer Discretionary","Consumer Staples","Health Care","Financials","Information Technology","Telecommunication Services","Utilities","Real Estate"},RANDBETWEEN(1,11))</f>
        <v>Utilities</v>
      </c>
      <c r="E494" s="7" t="str" cm="1">
        <f t="array" aca="1" ref="E4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94" s="7" t="s">
        <v>15</v>
      </c>
      <c r="G494" s="7" t="s">
        <v>142</v>
      </c>
      <c r="H494" s="7" t="s">
        <v>1145</v>
      </c>
      <c r="I494" s="7" t="s">
        <v>18</v>
      </c>
      <c r="J494" s="7" t="s">
        <v>105</v>
      </c>
      <c r="K494" s="7" t="s">
        <v>106</v>
      </c>
      <c r="L494" s="7" t="s">
        <v>1146</v>
      </c>
    </row>
    <row r="495" spans="1:12" x14ac:dyDescent="0.2">
      <c r="A495" s="7" t="s">
        <v>1134</v>
      </c>
      <c r="B495" s="7" t="s">
        <v>1139</v>
      </c>
      <c r="D495" s="7" t="str" cm="1">
        <f t="array" aca="1" ref="D495" ca="1">INDEX({"Energy","Materials","Industrials","Consumer Discretionary","Consumer Staples","Health Care","Financials","Information Technology","Telecommunication Services","Utilities","Real Estate"},RANDBETWEEN(1,11))</f>
        <v>Real Estate</v>
      </c>
      <c r="E495" s="7" t="str" cm="1">
        <f t="array" aca="1" ref="E4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95" s="7" t="s">
        <v>38</v>
      </c>
      <c r="G495" s="7" t="s">
        <v>39</v>
      </c>
      <c r="H495" s="7" t="s">
        <v>40</v>
      </c>
      <c r="I495" s="7" t="s">
        <v>41</v>
      </c>
      <c r="J495" s="7" t="s">
        <v>42</v>
      </c>
      <c r="K495" s="7" t="s">
        <v>43</v>
      </c>
      <c r="L495" s="7" t="s">
        <v>1147</v>
      </c>
    </row>
    <row r="496" spans="1:12" x14ac:dyDescent="0.2">
      <c r="A496" s="7" t="s">
        <v>1134</v>
      </c>
      <c r="B496" s="7" t="s">
        <v>1148</v>
      </c>
      <c r="D496" s="7" t="str" cm="1">
        <f t="array" aca="1" ref="D49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96" s="7" t="str" cm="1">
        <f t="array" aca="1" ref="E4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96" s="7" t="s">
        <v>38</v>
      </c>
      <c r="G496" s="7" t="s">
        <v>39</v>
      </c>
      <c r="H496" s="7" t="s">
        <v>40</v>
      </c>
      <c r="I496" s="7" t="s">
        <v>41</v>
      </c>
      <c r="J496" s="7" t="s">
        <v>42</v>
      </c>
      <c r="K496" s="7" t="s">
        <v>43</v>
      </c>
      <c r="L496" s="7" t="s">
        <v>1149</v>
      </c>
    </row>
    <row r="497" spans="1:12" x14ac:dyDescent="0.2">
      <c r="A497" s="7" t="s">
        <v>1134</v>
      </c>
      <c r="B497" s="7" t="s">
        <v>1150</v>
      </c>
      <c r="D497" s="7" t="str" cm="1">
        <f t="array" aca="1" ref="D497" ca="1">INDEX({"Energy","Materials","Industrials","Consumer Discretionary","Consumer Staples","Health Care","Financials","Information Technology","Telecommunication Services","Utilities","Real Estate"},RANDBETWEEN(1,11))</f>
        <v>Energy</v>
      </c>
      <c r="E497" s="7" t="str" cm="1">
        <f t="array" aca="1" ref="E4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97" s="7" t="s">
        <v>38</v>
      </c>
      <c r="G497" s="7" t="s">
        <v>39</v>
      </c>
      <c r="H497" s="7" t="s">
        <v>40</v>
      </c>
      <c r="I497" s="7" t="s">
        <v>41</v>
      </c>
      <c r="J497" s="7" t="s">
        <v>42</v>
      </c>
      <c r="K497" s="7" t="s">
        <v>43</v>
      </c>
      <c r="L497" s="7" t="s">
        <v>1151</v>
      </c>
    </row>
    <row r="498" spans="1:12" x14ac:dyDescent="0.2">
      <c r="A498" s="7" t="s">
        <v>1134</v>
      </c>
      <c r="B498" s="7" t="s">
        <v>1152</v>
      </c>
      <c r="C498" s="7" t="s">
        <v>1153</v>
      </c>
      <c r="D498" s="7" t="str" cm="1">
        <f t="array" aca="1" ref="D498" ca="1">INDEX({"Energy","Materials","Industrials","Consumer Discretionary","Consumer Staples","Health Care","Financials","Information Technology","Telecommunication Services","Utilities","Real Estate"},RANDBETWEEN(1,11))</f>
        <v>Real Estate</v>
      </c>
      <c r="E498" s="7" t="str" cm="1">
        <f t="array" aca="1" ref="E4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8" s="7" t="s">
        <v>15</v>
      </c>
      <c r="G498" s="7" t="s">
        <v>27</v>
      </c>
      <c r="H498" s="7" t="s">
        <v>1154</v>
      </c>
      <c r="I498" s="7" t="s">
        <v>18</v>
      </c>
      <c r="J498" s="7" t="s">
        <v>23</v>
      </c>
      <c r="K498" s="7" t="s">
        <v>966</v>
      </c>
      <c r="L498" s="7" t="s">
        <v>1155</v>
      </c>
    </row>
    <row r="499" spans="1:12" x14ac:dyDescent="0.2">
      <c r="A499" s="7" t="s">
        <v>1134</v>
      </c>
      <c r="B499" s="7" t="s">
        <v>1152</v>
      </c>
      <c r="C499" s="7" t="s">
        <v>1153</v>
      </c>
      <c r="D499" s="7" t="str" cm="1">
        <f t="array" aca="1" ref="D49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99" s="7" t="str" cm="1">
        <f t="array" aca="1" ref="E4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9" s="7" t="s">
        <v>31</v>
      </c>
      <c r="G499" s="7" t="s">
        <v>903</v>
      </c>
      <c r="H499" s="7" t="s">
        <v>904</v>
      </c>
      <c r="I499" s="7" t="s">
        <v>29</v>
      </c>
      <c r="J499" s="7" t="s">
        <v>29</v>
      </c>
      <c r="K499" s="7" t="s">
        <v>75</v>
      </c>
      <c r="L499" s="7" t="s">
        <v>1156</v>
      </c>
    </row>
    <row r="500" spans="1:12" x14ac:dyDescent="0.2">
      <c r="A500" s="7" t="s">
        <v>1134</v>
      </c>
      <c r="B500" s="7" t="s">
        <v>1152</v>
      </c>
      <c r="C500" s="7" t="s">
        <v>1153</v>
      </c>
      <c r="D500" s="7" t="str" cm="1">
        <f t="array" aca="1" ref="D500" ca="1">INDEX({"Energy","Materials","Industrials","Consumer Discretionary","Consumer Staples","Health Care","Financials","Information Technology","Telecommunication Services","Utilities","Real Estate"},RANDBETWEEN(1,11))</f>
        <v>Materials</v>
      </c>
      <c r="E500" s="7" t="str" cm="1">
        <f t="array" aca="1" ref="E5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00" s="7" t="s">
        <v>38</v>
      </c>
      <c r="G500" s="7" t="s">
        <v>39</v>
      </c>
      <c r="H500" s="7" t="s">
        <v>40</v>
      </c>
      <c r="I500" s="7" t="s">
        <v>41</v>
      </c>
      <c r="J500" s="7" t="s">
        <v>42</v>
      </c>
      <c r="K500" s="7" t="s">
        <v>43</v>
      </c>
      <c r="L500" s="7" t="s">
        <v>1157</v>
      </c>
    </row>
    <row r="501" spans="1:12" x14ac:dyDescent="0.2">
      <c r="A501" s="7" t="s">
        <v>1134</v>
      </c>
      <c r="B501" s="7" t="s">
        <v>1158</v>
      </c>
      <c r="D501" s="7" t="str" cm="1">
        <f t="array" aca="1" ref="D50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01" s="7" t="str" cm="1">
        <f t="array" aca="1" ref="E5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01" s="7" t="s">
        <v>15</v>
      </c>
      <c r="G501" s="7" t="s">
        <v>162</v>
      </c>
      <c r="H501" s="7" t="s">
        <v>1159</v>
      </c>
      <c r="I501" s="7" t="s">
        <v>18</v>
      </c>
      <c r="J501" s="7" t="s">
        <v>19</v>
      </c>
      <c r="K501" s="7" t="s">
        <v>34</v>
      </c>
      <c r="L501" s="7" t="s">
        <v>1160</v>
      </c>
    </row>
    <row r="502" spans="1:12" x14ac:dyDescent="0.2">
      <c r="A502" s="7" t="s">
        <v>1134</v>
      </c>
      <c r="B502" s="7" t="s">
        <v>1158</v>
      </c>
      <c r="D502" s="7" t="str" cm="1">
        <f t="array" aca="1" ref="D50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02" s="7" t="str" cm="1">
        <f t="array" aca="1" ref="E5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02" s="7" t="s">
        <v>31</v>
      </c>
      <c r="G502" s="7" t="s">
        <v>542</v>
      </c>
      <c r="H502" s="7" t="s">
        <v>1161</v>
      </c>
      <c r="I502" s="7" t="s">
        <v>112</v>
      </c>
      <c r="J502" s="7" t="s">
        <v>200</v>
      </c>
      <c r="K502" s="7" t="s">
        <v>659</v>
      </c>
      <c r="L502" s="7" t="s">
        <v>21</v>
      </c>
    </row>
    <row r="503" spans="1:12" x14ac:dyDescent="0.2">
      <c r="A503" s="7" t="s">
        <v>1134</v>
      </c>
      <c r="B503" s="7" t="s">
        <v>1158</v>
      </c>
      <c r="D503" s="7" t="str" cm="1">
        <f t="array" aca="1" ref="D503" ca="1">INDEX({"Energy","Materials","Industrials","Consumer Discretionary","Consumer Staples","Health Care","Financials","Information Technology","Telecommunication Services","Utilities","Real Estate"},RANDBETWEEN(1,11))</f>
        <v>Real Estate</v>
      </c>
      <c r="E503" s="7" t="str" cm="1">
        <f t="array" aca="1" ref="E5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03" s="7" t="s">
        <v>15</v>
      </c>
      <c r="G503" s="7" t="s">
        <v>181</v>
      </c>
      <c r="H503" s="7" t="s">
        <v>1162</v>
      </c>
      <c r="I503" s="7" t="s">
        <v>18</v>
      </c>
      <c r="J503" s="7" t="s">
        <v>19</v>
      </c>
      <c r="K503" s="7" t="s">
        <v>216</v>
      </c>
      <c r="L503" s="7" t="s">
        <v>1163</v>
      </c>
    </row>
    <row r="504" spans="1:12" x14ac:dyDescent="0.2">
      <c r="A504" s="7" t="s">
        <v>1134</v>
      </c>
      <c r="B504" s="7" t="s">
        <v>1158</v>
      </c>
      <c r="D504" s="7" t="str" cm="1">
        <f t="array" aca="1" ref="D50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04" s="7" t="str" cm="1">
        <f t="array" aca="1" ref="E5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04" s="7" t="s">
        <v>31</v>
      </c>
      <c r="G504" s="7" t="s">
        <v>146</v>
      </c>
      <c r="H504" s="7" t="s">
        <v>147</v>
      </c>
      <c r="I504" s="7" t="s">
        <v>29</v>
      </c>
      <c r="J504" s="7" t="s">
        <v>29</v>
      </c>
      <c r="K504" s="7" t="s">
        <v>429</v>
      </c>
      <c r="L504" s="7" t="s">
        <v>1164</v>
      </c>
    </row>
    <row r="505" spans="1:12" x14ac:dyDescent="0.2">
      <c r="A505" s="7" t="s">
        <v>1134</v>
      </c>
      <c r="B505" s="7" t="s">
        <v>1158</v>
      </c>
      <c r="D505" s="7" t="str" cm="1">
        <f t="array" aca="1" ref="D50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05" s="7" t="str" cm="1">
        <f t="array" aca="1" ref="E5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05" s="7" t="s">
        <v>38</v>
      </c>
      <c r="G505" s="7" t="s">
        <v>39</v>
      </c>
      <c r="H505" s="7" t="s">
        <v>40</v>
      </c>
      <c r="I505" s="7" t="s">
        <v>41</v>
      </c>
      <c r="J505" s="7" t="s">
        <v>42</v>
      </c>
      <c r="K505" s="7" t="s">
        <v>43</v>
      </c>
      <c r="L505" s="7" t="s">
        <v>1165</v>
      </c>
    </row>
    <row r="506" spans="1:12" x14ac:dyDescent="0.2">
      <c r="A506" s="7" t="s">
        <v>1134</v>
      </c>
      <c r="B506" s="7" t="s">
        <v>1166</v>
      </c>
      <c r="D506" s="7" t="str" cm="1">
        <f t="array" aca="1" ref="D506" ca="1">INDEX({"Energy","Materials","Industrials","Consumer Discretionary","Consumer Staples","Health Care","Financials","Information Technology","Telecommunication Services","Utilities","Real Estate"},RANDBETWEEN(1,11))</f>
        <v>Real Estate</v>
      </c>
      <c r="E506" s="7" t="str" cm="1">
        <f t="array" aca="1" ref="E5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06" s="7" t="s">
        <v>15</v>
      </c>
      <c r="G506" s="7" t="s">
        <v>142</v>
      </c>
      <c r="H506" s="7" t="s">
        <v>1167</v>
      </c>
      <c r="I506" s="7" t="s">
        <v>18</v>
      </c>
      <c r="J506" s="7" t="s">
        <v>105</v>
      </c>
      <c r="K506" s="7" t="s">
        <v>404</v>
      </c>
      <c r="L506" s="7" t="s">
        <v>21</v>
      </c>
    </row>
    <row r="507" spans="1:12" x14ac:dyDescent="0.2">
      <c r="A507" s="7" t="s">
        <v>1134</v>
      </c>
      <c r="B507" s="7" t="s">
        <v>1166</v>
      </c>
      <c r="D507" s="7" t="str" cm="1">
        <f t="array" aca="1" ref="D507" ca="1">INDEX({"Energy","Materials","Industrials","Consumer Discretionary","Consumer Staples","Health Care","Financials","Information Technology","Telecommunication Services","Utilities","Real Estate"},RANDBETWEEN(1,11))</f>
        <v>Health Care</v>
      </c>
      <c r="E507" s="7" t="str" cm="1">
        <f t="array" aca="1" ref="E5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07" s="7" t="s">
        <v>15</v>
      </c>
      <c r="G507" s="7" t="s">
        <v>156</v>
      </c>
      <c r="H507" s="7" t="s">
        <v>1168</v>
      </c>
      <c r="I507" s="7" t="s">
        <v>18</v>
      </c>
      <c r="J507" s="7" t="s">
        <v>19</v>
      </c>
      <c r="K507" s="7" t="s">
        <v>20</v>
      </c>
      <c r="L507" s="7" t="s">
        <v>1169</v>
      </c>
    </row>
    <row r="508" spans="1:12" x14ac:dyDescent="0.2">
      <c r="A508" s="7" t="s">
        <v>1134</v>
      </c>
      <c r="B508" s="7" t="s">
        <v>1166</v>
      </c>
      <c r="D508" s="7" t="str" cm="1">
        <f t="array" aca="1" ref="D508" ca="1">INDEX({"Energy","Materials","Industrials","Consumer Discretionary","Consumer Staples","Health Care","Financials","Information Technology","Telecommunication Services","Utilities","Real Estate"},RANDBETWEEN(1,11))</f>
        <v>Industrials</v>
      </c>
      <c r="E508" s="7" t="str" cm="1">
        <f t="array" aca="1" ref="E5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08" s="7" t="s">
        <v>38</v>
      </c>
      <c r="G508" s="7" t="s">
        <v>39</v>
      </c>
      <c r="H508" s="7" t="s">
        <v>40</v>
      </c>
      <c r="I508" s="7" t="s">
        <v>41</v>
      </c>
      <c r="J508" s="7" t="s">
        <v>42</v>
      </c>
      <c r="K508" s="7" t="s">
        <v>43</v>
      </c>
      <c r="L508" s="7" t="s">
        <v>1170</v>
      </c>
    </row>
    <row r="509" spans="1:12" x14ac:dyDescent="0.2">
      <c r="A509" s="7" t="s">
        <v>1134</v>
      </c>
      <c r="B509" s="7" t="s">
        <v>1171</v>
      </c>
      <c r="D509" s="7" t="str" cm="1">
        <f t="array" aca="1" ref="D509" ca="1">INDEX({"Energy","Materials","Industrials","Consumer Discretionary","Consumer Staples","Health Care","Financials","Information Technology","Telecommunication Services","Utilities","Real Estate"},RANDBETWEEN(1,11))</f>
        <v>Utilities</v>
      </c>
      <c r="E509" s="7" t="str" cm="1">
        <f t="array" aca="1" ref="E5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09" s="7" t="s">
        <v>38</v>
      </c>
      <c r="G509" s="7" t="s">
        <v>39</v>
      </c>
      <c r="H509" s="7" t="s">
        <v>40</v>
      </c>
      <c r="I509" s="7" t="s">
        <v>41</v>
      </c>
      <c r="J509" s="7" t="s">
        <v>42</v>
      </c>
      <c r="K509" s="7" t="s">
        <v>43</v>
      </c>
      <c r="L509" s="7" t="s">
        <v>1172</v>
      </c>
    </row>
    <row r="510" spans="1:12" x14ac:dyDescent="0.2">
      <c r="A510" s="7" t="s">
        <v>1134</v>
      </c>
      <c r="B510" s="7" t="s">
        <v>1173</v>
      </c>
      <c r="D510" s="7" t="str" cm="1">
        <f t="array" aca="1" ref="D510" ca="1">INDEX({"Energy","Materials","Industrials","Consumer Discretionary","Consumer Staples","Health Care","Financials","Information Technology","Telecommunication Services","Utilities","Real Estate"},RANDBETWEEN(1,11))</f>
        <v>Industrials</v>
      </c>
      <c r="E510" s="7" t="str" cm="1">
        <f t="array" aca="1" ref="E5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10" s="7" t="s">
        <v>38</v>
      </c>
      <c r="G510" s="7" t="s">
        <v>39</v>
      </c>
      <c r="H510" s="7" t="s">
        <v>40</v>
      </c>
      <c r="I510" s="7" t="s">
        <v>41</v>
      </c>
      <c r="J510" s="7" t="s">
        <v>42</v>
      </c>
      <c r="K510" s="7" t="s">
        <v>43</v>
      </c>
      <c r="L510" s="7" t="s">
        <v>1174</v>
      </c>
    </row>
    <row r="511" spans="1:12" x14ac:dyDescent="0.2">
      <c r="A511" s="7" t="s">
        <v>1175</v>
      </c>
      <c r="B511" s="7" t="s">
        <v>1176</v>
      </c>
      <c r="D511" s="7" t="str" cm="1">
        <f t="array" aca="1" ref="D511" ca="1">INDEX({"Energy","Materials","Industrials","Consumer Discretionary","Consumer Staples","Health Care","Financials","Information Technology","Telecommunication Services","Utilities","Real Estate"},RANDBETWEEN(1,11))</f>
        <v>Energy</v>
      </c>
      <c r="E511" s="7" t="str" cm="1">
        <f t="array" aca="1" ref="E5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11" s="7" t="s">
        <v>38</v>
      </c>
      <c r="G511" s="7" t="s">
        <v>39</v>
      </c>
      <c r="H511" s="7" t="s">
        <v>40</v>
      </c>
      <c r="I511" s="7" t="s">
        <v>41</v>
      </c>
      <c r="J511" s="7" t="s">
        <v>42</v>
      </c>
      <c r="K511" s="7" t="s">
        <v>43</v>
      </c>
      <c r="L511" s="7" t="s">
        <v>1177</v>
      </c>
    </row>
    <row r="512" spans="1:12" x14ac:dyDescent="0.2">
      <c r="A512" s="7" t="s">
        <v>1175</v>
      </c>
      <c r="B512" s="7" t="s">
        <v>1178</v>
      </c>
      <c r="D512" s="7" t="str" cm="1">
        <f t="array" aca="1" ref="D512" ca="1">INDEX({"Energy","Materials","Industrials","Consumer Discretionary","Consumer Staples","Health Care","Financials","Information Technology","Telecommunication Services","Utilities","Real Estate"},RANDBETWEEN(1,11))</f>
        <v>Real Estate</v>
      </c>
      <c r="E512" s="7" t="str" cm="1">
        <f t="array" aca="1" ref="E5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12" s="7" t="s">
        <v>31</v>
      </c>
      <c r="G512" s="7" t="s">
        <v>146</v>
      </c>
      <c r="H512" s="7" t="s">
        <v>147</v>
      </c>
      <c r="I512" s="7" t="s">
        <v>29</v>
      </c>
      <c r="J512" s="7" t="s">
        <v>29</v>
      </c>
      <c r="K512" s="7" t="s">
        <v>429</v>
      </c>
      <c r="L512" s="7" t="s">
        <v>1179</v>
      </c>
    </row>
    <row r="513" spans="1:12" x14ac:dyDescent="0.2">
      <c r="A513" s="7" t="s">
        <v>1175</v>
      </c>
      <c r="B513" s="7" t="s">
        <v>1178</v>
      </c>
      <c r="D513" s="7" t="str" cm="1">
        <f t="array" aca="1" ref="D51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13" s="7" t="str" cm="1">
        <f t="array" aca="1" ref="E5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13" s="7" t="s">
        <v>38</v>
      </c>
      <c r="G513" s="7" t="s">
        <v>39</v>
      </c>
      <c r="H513" s="7" t="s">
        <v>40</v>
      </c>
      <c r="I513" s="7" t="s">
        <v>41</v>
      </c>
      <c r="J513" s="7" t="s">
        <v>42</v>
      </c>
      <c r="K513" s="7" t="s">
        <v>43</v>
      </c>
      <c r="L513" s="7" t="s">
        <v>1172</v>
      </c>
    </row>
    <row r="514" spans="1:12" x14ac:dyDescent="0.2">
      <c r="A514" s="7" t="s">
        <v>1175</v>
      </c>
      <c r="B514" s="7" t="s">
        <v>1180</v>
      </c>
      <c r="D514" s="7" t="str" cm="1">
        <f t="array" aca="1" ref="D51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14" s="7" t="str" cm="1">
        <f t="array" aca="1" ref="E5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14" s="7" t="s">
        <v>15</v>
      </c>
      <c r="G514" s="7" t="s">
        <v>27</v>
      </c>
      <c r="H514" s="7" t="s">
        <v>1181</v>
      </c>
      <c r="I514" s="7" t="s">
        <v>18</v>
      </c>
      <c r="J514" s="7" t="s">
        <v>105</v>
      </c>
      <c r="K514" s="7" t="s">
        <v>584</v>
      </c>
      <c r="L514" s="7" t="s">
        <v>1182</v>
      </c>
    </row>
    <row r="515" spans="1:12" x14ac:dyDescent="0.2">
      <c r="A515" s="7" t="s">
        <v>1175</v>
      </c>
      <c r="B515" s="7" t="s">
        <v>1180</v>
      </c>
      <c r="D515" s="7" t="str" cm="1">
        <f t="array" aca="1" ref="D51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15" s="7" t="str" cm="1">
        <f t="array" aca="1" ref="E5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15" s="7" t="s">
        <v>38</v>
      </c>
      <c r="G515" s="7" t="s">
        <v>39</v>
      </c>
      <c r="H515" s="7" t="s">
        <v>40</v>
      </c>
      <c r="I515" s="7" t="s">
        <v>41</v>
      </c>
      <c r="J515" s="7" t="s">
        <v>42</v>
      </c>
      <c r="K515" s="7" t="s">
        <v>43</v>
      </c>
      <c r="L515" s="7" t="s">
        <v>1183</v>
      </c>
    </row>
    <row r="516" spans="1:12" x14ac:dyDescent="0.2">
      <c r="A516" s="7" t="s">
        <v>1175</v>
      </c>
      <c r="B516" s="7" t="s">
        <v>1184</v>
      </c>
      <c r="D516" s="7" t="str" cm="1">
        <f t="array" aca="1" ref="D516" ca="1">INDEX({"Energy","Materials","Industrials","Consumer Discretionary","Consumer Staples","Health Care","Financials","Information Technology","Telecommunication Services","Utilities","Real Estate"},RANDBETWEEN(1,11))</f>
        <v>Financials</v>
      </c>
      <c r="E516" s="7" t="str" cm="1">
        <f t="array" aca="1" ref="E5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16" s="7" t="s">
        <v>15</v>
      </c>
      <c r="G516" s="7" t="s">
        <v>181</v>
      </c>
      <c r="H516" s="7" t="s">
        <v>727</v>
      </c>
      <c r="I516" s="7" t="s">
        <v>29</v>
      </c>
      <c r="J516" s="7" t="s">
        <v>29</v>
      </c>
      <c r="K516" s="7" t="s">
        <v>75</v>
      </c>
      <c r="L516" s="7" t="s">
        <v>1185</v>
      </c>
    </row>
    <row r="517" spans="1:12" x14ac:dyDescent="0.2">
      <c r="A517" s="7" t="s">
        <v>1175</v>
      </c>
      <c r="B517" s="7" t="s">
        <v>1184</v>
      </c>
      <c r="D517" s="7" t="str" cm="1">
        <f t="array" aca="1" ref="D517" ca="1">INDEX({"Energy","Materials","Industrials","Consumer Discretionary","Consumer Staples","Health Care","Financials","Information Technology","Telecommunication Services","Utilities","Real Estate"},RANDBETWEEN(1,11))</f>
        <v>Health Care</v>
      </c>
      <c r="E517" s="7" t="str" cm="1">
        <f t="array" aca="1" ref="E5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17" s="7" t="s">
        <v>38</v>
      </c>
      <c r="G517" s="7" t="s">
        <v>39</v>
      </c>
      <c r="H517" s="7" t="s">
        <v>40</v>
      </c>
      <c r="I517" s="7" t="s">
        <v>41</v>
      </c>
      <c r="J517" s="7" t="s">
        <v>42</v>
      </c>
      <c r="K517" s="7" t="s">
        <v>43</v>
      </c>
      <c r="L517" s="7" t="s">
        <v>1186</v>
      </c>
    </row>
    <row r="518" spans="1:12" x14ac:dyDescent="0.2">
      <c r="A518" s="7" t="s">
        <v>1175</v>
      </c>
      <c r="B518" s="7" t="s">
        <v>1187</v>
      </c>
      <c r="D518" s="7" t="str" cm="1">
        <f t="array" aca="1" ref="D518" ca="1">INDEX({"Energy","Materials","Industrials","Consumer Discretionary","Consumer Staples","Health Care","Financials","Information Technology","Telecommunication Services","Utilities","Real Estate"},RANDBETWEEN(1,11))</f>
        <v>Utilities</v>
      </c>
      <c r="E518" s="7" t="str" cm="1">
        <f t="array" aca="1" ref="E5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18" s="7" t="s">
        <v>38</v>
      </c>
      <c r="G518" s="7" t="s">
        <v>711</v>
      </c>
      <c r="H518" s="7" t="s">
        <v>1188</v>
      </c>
      <c r="I518" s="7" t="s">
        <v>29</v>
      </c>
      <c r="J518" s="7" t="s">
        <v>29</v>
      </c>
      <c r="K518" s="7" t="s">
        <v>531</v>
      </c>
      <c r="L518" s="7" t="s">
        <v>1189</v>
      </c>
    </row>
    <row r="519" spans="1:12" x14ac:dyDescent="0.2">
      <c r="A519" s="7" t="s">
        <v>1175</v>
      </c>
      <c r="B519" s="7" t="s">
        <v>1187</v>
      </c>
      <c r="D519" s="7" t="str" cm="1">
        <f t="array" aca="1" ref="D51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19" s="7" t="str" cm="1">
        <f t="array" aca="1" ref="E5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19" s="7" t="s">
        <v>31</v>
      </c>
      <c r="G519" s="7" t="s">
        <v>146</v>
      </c>
      <c r="H519" s="7" t="s">
        <v>147</v>
      </c>
      <c r="I519" s="7" t="s">
        <v>29</v>
      </c>
      <c r="J519" s="7" t="s">
        <v>29</v>
      </c>
      <c r="K519" s="7" t="s">
        <v>75</v>
      </c>
      <c r="L519" s="7" t="s">
        <v>1190</v>
      </c>
    </row>
    <row r="520" spans="1:12" x14ac:dyDescent="0.2">
      <c r="A520" s="7" t="s">
        <v>1175</v>
      </c>
      <c r="B520" s="7" t="s">
        <v>1187</v>
      </c>
      <c r="D520" s="7" t="str" cm="1">
        <f t="array" aca="1" ref="D52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20" s="7" t="str" cm="1">
        <f t="array" aca="1" ref="E5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20" s="7" t="s">
        <v>31</v>
      </c>
      <c r="G520" s="7" t="s">
        <v>427</v>
      </c>
      <c r="H520" s="7" t="s">
        <v>1191</v>
      </c>
      <c r="I520" s="7" t="s">
        <v>29</v>
      </c>
      <c r="J520" s="7" t="s">
        <v>29</v>
      </c>
      <c r="K520" s="7" t="s">
        <v>429</v>
      </c>
      <c r="L520" s="7" t="s">
        <v>1192</v>
      </c>
    </row>
    <row r="521" spans="1:12" x14ac:dyDescent="0.2">
      <c r="A521" s="7" t="s">
        <v>1175</v>
      </c>
      <c r="B521" s="7" t="s">
        <v>1187</v>
      </c>
      <c r="D521" s="7" t="str" cm="1">
        <f t="array" aca="1" ref="D521" ca="1">INDEX({"Energy","Materials","Industrials","Consumer Discretionary","Consumer Staples","Health Care","Financials","Information Technology","Telecommunication Services","Utilities","Real Estate"},RANDBETWEEN(1,11))</f>
        <v>Financials</v>
      </c>
      <c r="E521" s="7" t="str" cm="1">
        <f t="array" aca="1" ref="E5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21" s="7" t="s">
        <v>15</v>
      </c>
      <c r="G521" s="7" t="s">
        <v>65</v>
      </c>
      <c r="H521" s="7" t="s">
        <v>438</v>
      </c>
      <c r="I521" s="7" t="s">
        <v>112</v>
      </c>
      <c r="J521" s="7" t="s">
        <v>200</v>
      </c>
      <c r="K521" s="7" t="s">
        <v>452</v>
      </c>
      <c r="L521" s="7" t="s">
        <v>1193</v>
      </c>
    </row>
    <row r="522" spans="1:12" x14ac:dyDescent="0.2">
      <c r="A522" s="7" t="s">
        <v>1175</v>
      </c>
      <c r="B522" s="7" t="s">
        <v>1187</v>
      </c>
      <c r="D522" s="7" t="str" cm="1">
        <f t="array" aca="1" ref="D522" ca="1">INDEX({"Energy","Materials","Industrials","Consumer Discretionary","Consumer Staples","Health Care","Financials","Information Technology","Telecommunication Services","Utilities","Real Estate"},RANDBETWEEN(1,11))</f>
        <v>Health Care</v>
      </c>
      <c r="E522" s="7" t="str" cm="1">
        <f t="array" aca="1" ref="E5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22" s="7" t="s">
        <v>15</v>
      </c>
      <c r="G522" s="7" t="s">
        <v>65</v>
      </c>
      <c r="H522" s="7" t="s">
        <v>1194</v>
      </c>
      <c r="I522" s="7" t="s">
        <v>18</v>
      </c>
      <c r="J522" s="7" t="s">
        <v>23</v>
      </c>
      <c r="K522" s="7" t="s">
        <v>1195</v>
      </c>
      <c r="L522" s="7" t="s">
        <v>1196</v>
      </c>
    </row>
    <row r="523" spans="1:12" x14ac:dyDescent="0.2">
      <c r="A523" s="7" t="s">
        <v>1175</v>
      </c>
      <c r="B523" s="7" t="s">
        <v>1187</v>
      </c>
      <c r="D523" s="7" t="str" cm="1">
        <f t="array" aca="1" ref="D523" ca="1">INDEX({"Energy","Materials","Industrials","Consumer Discretionary","Consumer Staples","Health Care","Financials","Information Technology","Telecommunication Services","Utilities","Real Estate"},RANDBETWEEN(1,11))</f>
        <v>Materials</v>
      </c>
      <c r="E523" s="7" t="str" cm="1">
        <f t="array" aca="1" ref="E5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23" s="7" t="s">
        <v>15</v>
      </c>
      <c r="G523" s="7" t="s">
        <v>27</v>
      </c>
      <c r="H523" s="7" t="s">
        <v>1197</v>
      </c>
      <c r="I523" s="7" t="s">
        <v>41</v>
      </c>
      <c r="J523" s="7" t="s">
        <v>299</v>
      </c>
      <c r="K523" s="7" t="s">
        <v>300</v>
      </c>
      <c r="L523" s="7" t="s">
        <v>470</v>
      </c>
    </row>
    <row r="524" spans="1:12" x14ac:dyDescent="0.2">
      <c r="A524" s="7" t="s">
        <v>1175</v>
      </c>
      <c r="B524" s="7" t="s">
        <v>1187</v>
      </c>
      <c r="D524" s="7" t="str" cm="1">
        <f t="array" aca="1" ref="D524" ca="1">INDEX({"Energy","Materials","Industrials","Consumer Discretionary","Consumer Staples","Health Care","Financials","Information Technology","Telecommunication Services","Utilities","Real Estate"},RANDBETWEEN(1,11))</f>
        <v>Financials</v>
      </c>
      <c r="E524" s="7" t="str" cm="1">
        <f t="array" aca="1" ref="E5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24" s="7" t="s">
        <v>38</v>
      </c>
      <c r="G524" s="7" t="s">
        <v>39</v>
      </c>
      <c r="H524" s="7" t="s">
        <v>40</v>
      </c>
      <c r="I524" s="7" t="s">
        <v>41</v>
      </c>
      <c r="J524" s="7" t="s">
        <v>42</v>
      </c>
      <c r="K524" s="7" t="s">
        <v>43</v>
      </c>
      <c r="L524" s="7" t="s">
        <v>591</v>
      </c>
    </row>
    <row r="525" spans="1:12" x14ac:dyDescent="0.2">
      <c r="A525" s="7" t="s">
        <v>1175</v>
      </c>
      <c r="B525" s="7" t="s">
        <v>1198</v>
      </c>
      <c r="D525" s="7" t="str" cm="1">
        <f t="array" aca="1" ref="D525" ca="1">INDEX({"Energy","Materials","Industrials","Consumer Discretionary","Consumer Staples","Health Care","Financials","Information Technology","Telecommunication Services","Utilities","Real Estate"},RANDBETWEEN(1,11))</f>
        <v>Health Care</v>
      </c>
      <c r="E525" s="7" t="str" cm="1">
        <f t="array" aca="1" ref="E5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25" s="7" t="s">
        <v>38</v>
      </c>
      <c r="G525" s="7" t="s">
        <v>39</v>
      </c>
      <c r="H525" s="7" t="s">
        <v>40</v>
      </c>
      <c r="I525" s="7" t="s">
        <v>41</v>
      </c>
      <c r="J525" s="7" t="s">
        <v>42</v>
      </c>
      <c r="K525" s="7" t="s">
        <v>43</v>
      </c>
      <c r="L525" s="7" t="s">
        <v>1199</v>
      </c>
    </row>
    <row r="526" spans="1:12" x14ac:dyDescent="0.2">
      <c r="A526" s="7" t="s">
        <v>1175</v>
      </c>
      <c r="B526" s="7" t="s">
        <v>1200</v>
      </c>
      <c r="D526" s="7" t="str" cm="1">
        <f t="array" aca="1" ref="D526" ca="1">INDEX({"Energy","Materials","Industrials","Consumer Discretionary","Consumer Staples","Health Care","Financials","Information Technology","Telecommunication Services","Utilities","Real Estate"},RANDBETWEEN(1,11))</f>
        <v>Materials</v>
      </c>
      <c r="E526" s="7" t="str" cm="1">
        <f t="array" aca="1" ref="E5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26" s="7" t="s">
        <v>72</v>
      </c>
      <c r="G526" s="7" t="s">
        <v>487</v>
      </c>
      <c r="H526" s="7" t="s">
        <v>488</v>
      </c>
      <c r="I526" s="7" t="s">
        <v>29</v>
      </c>
      <c r="J526" s="7" t="s">
        <v>29</v>
      </c>
      <c r="K526" s="7" t="s">
        <v>75</v>
      </c>
      <c r="L526" s="7" t="s">
        <v>1201</v>
      </c>
    </row>
    <row r="527" spans="1:12" x14ac:dyDescent="0.2">
      <c r="A527" s="7" t="s">
        <v>1175</v>
      </c>
      <c r="B527" s="7" t="s">
        <v>1200</v>
      </c>
      <c r="D527" s="7" t="str" cm="1">
        <f t="array" aca="1" ref="D52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27" s="7" t="str" cm="1">
        <f t="array" aca="1" ref="E5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27" s="7" t="s">
        <v>38</v>
      </c>
      <c r="G527" s="7" t="s">
        <v>39</v>
      </c>
      <c r="H527" s="7" t="s">
        <v>40</v>
      </c>
      <c r="I527" s="7" t="s">
        <v>41</v>
      </c>
      <c r="J527" s="7" t="s">
        <v>42</v>
      </c>
      <c r="K527" s="7" t="s">
        <v>43</v>
      </c>
      <c r="L527" s="7" t="s">
        <v>1202</v>
      </c>
    </row>
    <row r="528" spans="1:12" x14ac:dyDescent="0.2">
      <c r="A528" s="7" t="s">
        <v>1175</v>
      </c>
      <c r="B528" s="7" t="s">
        <v>1203</v>
      </c>
      <c r="D528" s="7" t="str" cm="1">
        <f t="array" aca="1" ref="D52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28" s="7" t="str" cm="1">
        <f t="array" aca="1" ref="E5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28" s="7" t="s">
        <v>38</v>
      </c>
      <c r="G528" s="7" t="s">
        <v>39</v>
      </c>
      <c r="H528" s="7" t="s">
        <v>40</v>
      </c>
      <c r="I528" s="7" t="s">
        <v>41</v>
      </c>
      <c r="J528" s="7" t="s">
        <v>42</v>
      </c>
      <c r="K528" s="7" t="s">
        <v>43</v>
      </c>
      <c r="L528" s="7" t="s">
        <v>1204</v>
      </c>
    </row>
    <row r="529" spans="1:12" x14ac:dyDescent="0.2">
      <c r="A529" s="7" t="s">
        <v>1175</v>
      </c>
      <c r="B529" s="7" t="s">
        <v>1205</v>
      </c>
      <c r="D529" s="7" t="str" cm="1">
        <f t="array" aca="1" ref="D529" ca="1">INDEX({"Energy","Materials","Industrials","Consumer Discretionary","Consumer Staples","Health Care","Financials","Information Technology","Telecommunication Services","Utilities","Real Estate"},RANDBETWEEN(1,11))</f>
        <v>Real Estate</v>
      </c>
      <c r="E529" s="7" t="str" cm="1">
        <f t="array" aca="1" ref="E5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29" s="7" t="s">
        <v>31</v>
      </c>
      <c r="G529" s="7" t="s">
        <v>542</v>
      </c>
      <c r="H529" s="7" t="s">
        <v>543</v>
      </c>
      <c r="I529" s="7" t="s">
        <v>112</v>
      </c>
      <c r="J529" s="7" t="s">
        <v>200</v>
      </c>
      <c r="K529" s="7" t="s">
        <v>659</v>
      </c>
      <c r="L529" s="7" t="s">
        <v>21</v>
      </c>
    </row>
    <row r="530" spans="1:12" x14ac:dyDescent="0.2">
      <c r="A530" s="7" t="s">
        <v>1175</v>
      </c>
      <c r="B530" s="7" t="s">
        <v>1205</v>
      </c>
      <c r="D530" s="7" t="str" cm="1">
        <f t="array" aca="1" ref="D530" ca="1">INDEX({"Energy","Materials","Industrials","Consumer Discretionary","Consumer Staples","Health Care","Financials","Information Technology","Telecommunication Services","Utilities","Real Estate"},RANDBETWEEN(1,11))</f>
        <v>Materials</v>
      </c>
      <c r="E530" s="7" t="str" cm="1">
        <f t="array" aca="1" ref="E5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30" s="7" t="s">
        <v>15</v>
      </c>
      <c r="G530" s="7" t="s">
        <v>87</v>
      </c>
      <c r="H530" s="7" t="s">
        <v>1206</v>
      </c>
      <c r="I530" s="7" t="s">
        <v>18</v>
      </c>
      <c r="J530" s="7" t="s">
        <v>23</v>
      </c>
      <c r="K530" s="7" t="s">
        <v>1207</v>
      </c>
      <c r="L530" s="7" t="s">
        <v>1208</v>
      </c>
    </row>
    <row r="531" spans="1:12" x14ac:dyDescent="0.2">
      <c r="A531" s="7" t="s">
        <v>1175</v>
      </c>
      <c r="B531" s="7" t="s">
        <v>1205</v>
      </c>
      <c r="D531" s="7" t="str" cm="1">
        <f t="array" aca="1" ref="D53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31" s="7" t="str" cm="1">
        <f t="array" aca="1" ref="E5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31" s="7" t="s">
        <v>15</v>
      </c>
      <c r="G531" s="7" t="s">
        <v>65</v>
      </c>
      <c r="H531" s="7" t="s">
        <v>1209</v>
      </c>
      <c r="I531" s="7" t="s">
        <v>18</v>
      </c>
      <c r="J531" s="7" t="s">
        <v>19</v>
      </c>
      <c r="K531" s="7" t="s">
        <v>34</v>
      </c>
      <c r="L531" s="7" t="s">
        <v>521</v>
      </c>
    </row>
    <row r="532" spans="1:12" x14ac:dyDescent="0.2">
      <c r="A532" s="7" t="s">
        <v>1175</v>
      </c>
      <c r="B532" s="7" t="s">
        <v>1205</v>
      </c>
      <c r="D532" s="7" t="str" cm="1">
        <f t="array" aca="1" ref="D532" ca="1">INDEX({"Energy","Materials","Industrials","Consumer Discretionary","Consumer Staples","Health Care","Financials","Information Technology","Telecommunication Services","Utilities","Real Estate"},RANDBETWEEN(1,11))</f>
        <v>Utilities</v>
      </c>
      <c r="E532" s="7" t="str" cm="1">
        <f t="array" aca="1" ref="E5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32" s="7" t="s">
        <v>15</v>
      </c>
      <c r="G532" s="7" t="s">
        <v>65</v>
      </c>
      <c r="H532" s="7" t="s">
        <v>1210</v>
      </c>
      <c r="I532" s="7" t="s">
        <v>18</v>
      </c>
      <c r="J532" s="7" t="s">
        <v>105</v>
      </c>
      <c r="K532" s="7" t="s">
        <v>395</v>
      </c>
      <c r="L532" s="7" t="s">
        <v>1211</v>
      </c>
    </row>
    <row r="533" spans="1:12" x14ac:dyDescent="0.2">
      <c r="A533" s="7" t="s">
        <v>1175</v>
      </c>
      <c r="B533" s="7" t="s">
        <v>1205</v>
      </c>
      <c r="D533" s="7" t="str" cm="1">
        <f t="array" aca="1" ref="D533" ca="1">INDEX({"Energy","Materials","Industrials","Consumer Discretionary","Consumer Staples","Health Care","Financials","Information Technology","Telecommunication Services","Utilities","Real Estate"},RANDBETWEEN(1,11))</f>
        <v>Industrials</v>
      </c>
      <c r="E533" s="7" t="str" cm="1">
        <f t="array" aca="1" ref="E5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33" s="7" t="s">
        <v>15</v>
      </c>
      <c r="G533" s="7" t="s">
        <v>94</v>
      </c>
      <c r="H533" s="7" t="s">
        <v>438</v>
      </c>
      <c r="I533" s="7" t="s">
        <v>112</v>
      </c>
      <c r="J533" s="7" t="s">
        <v>200</v>
      </c>
      <c r="K533" s="7" t="s">
        <v>201</v>
      </c>
      <c r="L533" s="7" t="s">
        <v>1212</v>
      </c>
    </row>
    <row r="534" spans="1:12" x14ac:dyDescent="0.2">
      <c r="A534" s="7" t="s">
        <v>1175</v>
      </c>
      <c r="B534" s="7" t="s">
        <v>1205</v>
      </c>
      <c r="D534" s="7" t="str" cm="1">
        <f t="array" aca="1" ref="D534" ca="1">INDEX({"Energy","Materials","Industrials","Consumer Discretionary","Consumer Staples","Health Care","Financials","Information Technology","Telecommunication Services","Utilities","Real Estate"},RANDBETWEEN(1,11))</f>
        <v>Energy</v>
      </c>
      <c r="E534" s="7" t="str" cm="1">
        <f t="array" aca="1" ref="E5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34" s="7" t="s">
        <v>15</v>
      </c>
      <c r="G534" s="7" t="s">
        <v>94</v>
      </c>
      <c r="H534" s="7" t="s">
        <v>1213</v>
      </c>
      <c r="I534" s="7" t="s">
        <v>18</v>
      </c>
      <c r="J534" s="7" t="s">
        <v>19</v>
      </c>
      <c r="K534" s="7" t="s">
        <v>1214</v>
      </c>
      <c r="L534" s="7" t="s">
        <v>1215</v>
      </c>
    </row>
    <row r="535" spans="1:12" x14ac:dyDescent="0.2">
      <c r="A535" s="7" t="s">
        <v>1175</v>
      </c>
      <c r="B535" s="7" t="s">
        <v>1205</v>
      </c>
      <c r="D535" s="7" t="str" cm="1">
        <f t="array" aca="1" ref="D535" ca="1">INDEX({"Energy","Materials","Industrials","Consumer Discretionary","Consumer Staples","Health Care","Financials","Information Technology","Telecommunication Services","Utilities","Real Estate"},RANDBETWEEN(1,11))</f>
        <v>Industrials</v>
      </c>
      <c r="E535" s="7" t="str" cm="1">
        <f t="array" aca="1" ref="E5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35" s="7" t="s">
        <v>15</v>
      </c>
      <c r="G535" s="7" t="s">
        <v>156</v>
      </c>
      <c r="H535" s="7" t="s">
        <v>1216</v>
      </c>
      <c r="I535" s="7" t="s">
        <v>18</v>
      </c>
      <c r="J535" s="7" t="s">
        <v>221</v>
      </c>
      <c r="K535" s="7" t="s">
        <v>736</v>
      </c>
      <c r="L535" s="7" t="s">
        <v>1217</v>
      </c>
    </row>
    <row r="536" spans="1:12" x14ac:dyDescent="0.2">
      <c r="A536" s="7" t="s">
        <v>1175</v>
      </c>
      <c r="B536" s="7" t="s">
        <v>1205</v>
      </c>
      <c r="D536" s="7" t="str" cm="1">
        <f t="array" aca="1" ref="D53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36" s="7" t="str" cm="1">
        <f t="array" aca="1" ref="E5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36" s="7" t="s">
        <v>15</v>
      </c>
      <c r="G536" s="7" t="s">
        <v>230</v>
      </c>
      <c r="H536" s="7" t="s">
        <v>440</v>
      </c>
      <c r="I536" s="7" t="s">
        <v>29</v>
      </c>
      <c r="J536" s="7" t="s">
        <v>29</v>
      </c>
      <c r="K536" s="7" t="s">
        <v>75</v>
      </c>
      <c r="L536" s="7" t="s">
        <v>1218</v>
      </c>
    </row>
    <row r="537" spans="1:12" x14ac:dyDescent="0.2">
      <c r="A537" s="7" t="s">
        <v>1175</v>
      </c>
      <c r="B537" s="7" t="s">
        <v>1205</v>
      </c>
      <c r="D537" s="7" t="str" cm="1">
        <f t="array" aca="1" ref="D537" ca="1">INDEX({"Energy","Materials","Industrials","Consumer Discretionary","Consumer Staples","Health Care","Financials","Information Technology","Telecommunication Services","Utilities","Real Estate"},RANDBETWEEN(1,11))</f>
        <v>Energy</v>
      </c>
      <c r="E537" s="7" t="str" cm="1">
        <f t="array" aca="1" ref="E5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37" s="7" t="s">
        <v>31</v>
      </c>
      <c r="G537" s="7" t="s">
        <v>146</v>
      </c>
      <c r="H537" s="7" t="s">
        <v>147</v>
      </c>
      <c r="I537" s="7" t="s">
        <v>18</v>
      </c>
      <c r="J537" s="7" t="s">
        <v>19</v>
      </c>
      <c r="K537" s="7" t="s">
        <v>20</v>
      </c>
      <c r="L537" s="7" t="s">
        <v>1219</v>
      </c>
    </row>
    <row r="538" spans="1:12" x14ac:dyDescent="0.2">
      <c r="A538" s="7" t="s">
        <v>1175</v>
      </c>
      <c r="B538" s="7" t="s">
        <v>1205</v>
      </c>
      <c r="D538" s="7" t="str" cm="1">
        <f t="array" aca="1" ref="D53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38" s="7" t="str" cm="1">
        <f t="array" aca="1" ref="E5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38" s="7" t="s">
        <v>38</v>
      </c>
      <c r="G538" s="7" t="s">
        <v>39</v>
      </c>
      <c r="H538" s="7" t="s">
        <v>40</v>
      </c>
      <c r="I538" s="7" t="s">
        <v>41</v>
      </c>
      <c r="J538" s="7" t="s">
        <v>42</v>
      </c>
      <c r="K538" s="7" t="s">
        <v>43</v>
      </c>
      <c r="L538" s="7" t="s">
        <v>1220</v>
      </c>
    </row>
    <row r="539" spans="1:12" x14ac:dyDescent="0.2">
      <c r="A539" s="7" t="s">
        <v>1175</v>
      </c>
      <c r="B539" s="7" t="s">
        <v>1221</v>
      </c>
      <c r="D539" s="7" t="str" cm="1">
        <f t="array" aca="1" ref="D53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39" s="7" t="str" cm="1">
        <f t="array" aca="1" ref="E5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39" s="7" t="s">
        <v>15</v>
      </c>
      <c r="G539" s="7" t="s">
        <v>607</v>
      </c>
      <c r="H539" s="7" t="s">
        <v>1222</v>
      </c>
      <c r="I539" s="7" t="s">
        <v>18</v>
      </c>
      <c r="J539" s="7" t="s">
        <v>19</v>
      </c>
      <c r="K539" s="7" t="s">
        <v>34</v>
      </c>
      <c r="L539" s="7" t="s">
        <v>1030</v>
      </c>
    </row>
    <row r="540" spans="1:12" x14ac:dyDescent="0.2">
      <c r="A540" s="7" t="s">
        <v>1175</v>
      </c>
      <c r="B540" s="7" t="s">
        <v>1221</v>
      </c>
      <c r="D540" s="7" t="str" cm="1">
        <f t="array" aca="1" ref="D54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40" s="7" t="str" cm="1">
        <f t="array" aca="1" ref="E5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40" s="7" t="s">
        <v>31</v>
      </c>
      <c r="G540" s="7" t="s">
        <v>903</v>
      </c>
      <c r="H540" s="7" t="s">
        <v>1223</v>
      </c>
      <c r="I540" s="7" t="s">
        <v>29</v>
      </c>
      <c r="J540" s="7" t="s">
        <v>29</v>
      </c>
      <c r="K540" s="7" t="s">
        <v>75</v>
      </c>
      <c r="L540" s="7" t="s">
        <v>1224</v>
      </c>
    </row>
    <row r="541" spans="1:12" x14ac:dyDescent="0.2">
      <c r="A541" s="7" t="s">
        <v>1175</v>
      </c>
      <c r="B541" s="7" t="s">
        <v>1221</v>
      </c>
      <c r="D541" s="7" t="str" cm="1">
        <f t="array" aca="1" ref="D541" ca="1">INDEX({"Energy","Materials","Industrials","Consumer Discretionary","Consumer Staples","Health Care","Financials","Information Technology","Telecommunication Services","Utilities","Real Estate"},RANDBETWEEN(1,11))</f>
        <v>Financials</v>
      </c>
      <c r="E541" s="7" t="str" cm="1">
        <f t="array" aca="1" ref="E5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41" s="7" t="s">
        <v>38</v>
      </c>
      <c r="G541" s="7" t="s">
        <v>39</v>
      </c>
      <c r="H541" s="7" t="s">
        <v>40</v>
      </c>
      <c r="I541" s="7" t="s">
        <v>41</v>
      </c>
      <c r="J541" s="7" t="s">
        <v>42</v>
      </c>
      <c r="K541" s="7" t="s">
        <v>43</v>
      </c>
      <c r="L541" s="7" t="s">
        <v>1225</v>
      </c>
    </row>
    <row r="542" spans="1:12" x14ac:dyDescent="0.2">
      <c r="A542" s="7" t="s">
        <v>1226</v>
      </c>
      <c r="B542" s="7" t="s">
        <v>1227</v>
      </c>
      <c r="D542" s="7" t="str" cm="1">
        <f t="array" aca="1" ref="D542" ca="1">INDEX({"Energy","Materials","Industrials","Consumer Discretionary","Consumer Staples","Health Care","Financials","Information Technology","Telecommunication Services","Utilities","Real Estate"},RANDBETWEEN(1,11))</f>
        <v>Utilities</v>
      </c>
      <c r="E542" s="7" t="str" cm="1">
        <f t="array" aca="1" ref="E5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42" s="7" t="s">
        <v>15</v>
      </c>
      <c r="G542" s="7" t="s">
        <v>297</v>
      </c>
      <c r="H542" s="7" t="s">
        <v>1228</v>
      </c>
      <c r="I542" s="7" t="s">
        <v>29</v>
      </c>
      <c r="J542" s="7" t="s">
        <v>29</v>
      </c>
      <c r="K542" s="7" t="s">
        <v>1229</v>
      </c>
      <c r="L542" s="7" t="s">
        <v>1230</v>
      </c>
    </row>
    <row r="543" spans="1:12" x14ac:dyDescent="0.2">
      <c r="A543" s="7" t="s">
        <v>1226</v>
      </c>
      <c r="B543" s="7" t="s">
        <v>1227</v>
      </c>
      <c r="D543" s="7" t="str" cm="1">
        <f t="array" aca="1" ref="D543" ca="1">INDEX({"Energy","Materials","Industrials","Consumer Discretionary","Consumer Staples","Health Care","Financials","Information Technology","Telecommunication Services","Utilities","Real Estate"},RANDBETWEEN(1,11))</f>
        <v>Financials</v>
      </c>
      <c r="E543" s="7" t="str" cm="1">
        <f t="array" aca="1" ref="E5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43" s="7" t="s">
        <v>15</v>
      </c>
      <c r="G543" s="7" t="s">
        <v>230</v>
      </c>
      <c r="H543" s="7" t="s">
        <v>266</v>
      </c>
      <c r="I543" s="7" t="s">
        <v>29</v>
      </c>
      <c r="J543" s="7" t="s">
        <v>29</v>
      </c>
      <c r="K543" s="7" t="s">
        <v>429</v>
      </c>
      <c r="L543" s="7" t="s">
        <v>1231</v>
      </c>
    </row>
    <row r="544" spans="1:12" x14ac:dyDescent="0.2">
      <c r="A544" s="7" t="s">
        <v>1226</v>
      </c>
      <c r="B544" s="7" t="s">
        <v>1227</v>
      </c>
      <c r="D544" s="7" t="str" cm="1">
        <f t="array" aca="1" ref="D544" ca="1">INDEX({"Energy","Materials","Industrials","Consumer Discretionary","Consumer Staples","Health Care","Financials","Information Technology","Telecommunication Services","Utilities","Real Estate"},RANDBETWEEN(1,11))</f>
        <v>Industrials</v>
      </c>
      <c r="E544" s="7" t="str" cm="1">
        <f t="array" aca="1" ref="E5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44" s="7" t="s">
        <v>38</v>
      </c>
      <c r="G544" s="7" t="s">
        <v>39</v>
      </c>
      <c r="H544" s="7" t="s">
        <v>40</v>
      </c>
      <c r="I544" s="7" t="s">
        <v>41</v>
      </c>
      <c r="J544" s="7" t="s">
        <v>42</v>
      </c>
      <c r="K544" s="7" t="s">
        <v>43</v>
      </c>
      <c r="L544" s="7" t="s">
        <v>1232</v>
      </c>
    </row>
    <row r="545" spans="1:12" x14ac:dyDescent="0.2">
      <c r="A545" s="7" t="s">
        <v>1226</v>
      </c>
      <c r="B545" s="7" t="s">
        <v>1233</v>
      </c>
      <c r="D545" s="7" t="str" cm="1">
        <f t="array" aca="1" ref="D545" ca="1">INDEX({"Energy","Materials","Industrials","Consumer Discretionary","Consumer Staples","Health Care","Financials","Information Technology","Telecommunication Services","Utilities","Real Estate"},RANDBETWEEN(1,11))</f>
        <v>Materials</v>
      </c>
      <c r="E545" s="7" t="str" cm="1">
        <f t="array" aca="1" ref="E5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45" s="7" t="s">
        <v>38</v>
      </c>
      <c r="G545" s="7" t="s">
        <v>39</v>
      </c>
      <c r="H545" s="7" t="s">
        <v>40</v>
      </c>
      <c r="I545" s="7" t="s">
        <v>41</v>
      </c>
      <c r="J545" s="7" t="s">
        <v>42</v>
      </c>
      <c r="K545" s="7" t="s">
        <v>43</v>
      </c>
      <c r="L545" s="7" t="s">
        <v>1234</v>
      </c>
    </row>
    <row r="546" spans="1:12" x14ac:dyDescent="0.2">
      <c r="A546" s="7" t="s">
        <v>1235</v>
      </c>
      <c r="B546" s="7" t="s">
        <v>1236</v>
      </c>
      <c r="C546" s="7" t="s">
        <v>1237</v>
      </c>
      <c r="D546" s="7" t="str" cm="1">
        <f t="array" aca="1" ref="D546" ca="1">INDEX({"Energy","Materials","Industrials","Consumer Discretionary","Consumer Staples","Health Care","Financials","Information Technology","Telecommunication Services","Utilities","Real Estate"},RANDBETWEEN(1,11))</f>
        <v>Financials</v>
      </c>
      <c r="E546" s="7" t="str" cm="1">
        <f t="array" aca="1" ref="E5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46" s="7" t="s">
        <v>38</v>
      </c>
      <c r="G546" s="7" t="s">
        <v>207</v>
      </c>
      <c r="H546" s="7" t="s">
        <v>1238</v>
      </c>
      <c r="I546" s="7" t="s">
        <v>29</v>
      </c>
      <c r="J546" s="7" t="s">
        <v>29</v>
      </c>
      <c r="K546" s="7" t="s">
        <v>75</v>
      </c>
      <c r="L546" s="7" t="s">
        <v>1239</v>
      </c>
    </row>
    <row r="547" spans="1:12" x14ac:dyDescent="0.2">
      <c r="A547" s="7" t="s">
        <v>1235</v>
      </c>
      <c r="B547" s="7" t="s">
        <v>1236</v>
      </c>
      <c r="C547" s="7" t="s">
        <v>1237</v>
      </c>
      <c r="D547" s="7" t="str" cm="1">
        <f t="array" aca="1" ref="D547" ca="1">INDEX({"Energy","Materials","Industrials","Consumer Discretionary","Consumer Staples","Health Care","Financials","Information Technology","Telecommunication Services","Utilities","Real Estate"},RANDBETWEEN(1,11))</f>
        <v>Industrials</v>
      </c>
      <c r="E547" s="7" t="str" cm="1">
        <f t="array" aca="1" ref="E5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47" s="7" t="s">
        <v>38</v>
      </c>
      <c r="G547" s="7" t="s">
        <v>39</v>
      </c>
      <c r="H547" s="7" t="s">
        <v>40</v>
      </c>
      <c r="I547" s="7" t="s">
        <v>41</v>
      </c>
      <c r="J547" s="7" t="s">
        <v>42</v>
      </c>
      <c r="K547" s="7" t="s">
        <v>43</v>
      </c>
      <c r="L547" s="7" t="s">
        <v>1240</v>
      </c>
    </row>
    <row r="548" spans="1:12" x14ac:dyDescent="0.2">
      <c r="A548" s="7" t="s">
        <v>1241</v>
      </c>
      <c r="B548" s="7" t="s">
        <v>1242</v>
      </c>
      <c r="D548" s="7" t="str" cm="1">
        <f t="array" aca="1" ref="D548" ca="1">INDEX({"Energy","Materials","Industrials","Consumer Discretionary","Consumer Staples","Health Care","Financials","Information Technology","Telecommunication Services","Utilities","Real Estate"},RANDBETWEEN(1,11))</f>
        <v>Health Care</v>
      </c>
      <c r="E548" s="7" t="str" cm="1">
        <f t="array" aca="1" ref="E5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48" s="7" t="s">
        <v>15</v>
      </c>
      <c r="G548" s="7" t="s">
        <v>230</v>
      </c>
      <c r="H548" s="7" t="s">
        <v>440</v>
      </c>
      <c r="I548" s="7" t="s">
        <v>29</v>
      </c>
      <c r="J548" s="7" t="s">
        <v>29</v>
      </c>
      <c r="K548" s="7" t="s">
        <v>75</v>
      </c>
      <c r="L548" s="7" t="s">
        <v>1243</v>
      </c>
    </row>
    <row r="549" spans="1:12" x14ac:dyDescent="0.2">
      <c r="A549" s="7" t="s">
        <v>1241</v>
      </c>
      <c r="B549" s="7" t="s">
        <v>1242</v>
      </c>
      <c r="D549" s="7" t="str" cm="1">
        <f t="array" aca="1" ref="D54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49" s="7" t="str" cm="1">
        <f t="array" aca="1" ref="E5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49" s="7" t="s">
        <v>38</v>
      </c>
      <c r="G549" s="7" t="s">
        <v>39</v>
      </c>
      <c r="H549" s="7" t="s">
        <v>40</v>
      </c>
      <c r="I549" s="7" t="s">
        <v>41</v>
      </c>
      <c r="J549" s="7" t="s">
        <v>42</v>
      </c>
      <c r="K549" s="7" t="s">
        <v>43</v>
      </c>
      <c r="L549" s="7" t="s">
        <v>1244</v>
      </c>
    </row>
    <row r="550" spans="1:12" x14ac:dyDescent="0.2">
      <c r="A550" s="7" t="s">
        <v>1245</v>
      </c>
      <c r="B550" s="7" t="s">
        <v>1246</v>
      </c>
      <c r="D550" s="7" t="str" cm="1">
        <f t="array" aca="1" ref="D550" ca="1">INDEX({"Energy","Materials","Industrials","Consumer Discretionary","Consumer Staples","Health Care","Financials","Information Technology","Telecommunication Services","Utilities","Real Estate"},RANDBETWEEN(1,11))</f>
        <v>Real Estate</v>
      </c>
      <c r="E550" s="7" t="str" cm="1">
        <f t="array" aca="1" ref="E5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50" s="7" t="s">
        <v>72</v>
      </c>
      <c r="G550" s="7" t="s">
        <v>487</v>
      </c>
      <c r="H550" s="7" t="s">
        <v>488</v>
      </c>
      <c r="I550" s="7" t="s">
        <v>29</v>
      </c>
      <c r="J550" s="7" t="s">
        <v>29</v>
      </c>
      <c r="K550" s="7" t="s">
        <v>75</v>
      </c>
      <c r="L550" s="7" t="s">
        <v>1247</v>
      </c>
    </row>
    <row r="551" spans="1:12" x14ac:dyDescent="0.2">
      <c r="A551" s="7" t="s">
        <v>1245</v>
      </c>
      <c r="B551" s="7" t="s">
        <v>1246</v>
      </c>
      <c r="D551" s="7" t="str" cm="1">
        <f t="array" aca="1" ref="D551" ca="1">INDEX({"Energy","Materials","Industrials","Consumer Discretionary","Consumer Staples","Health Care","Financials","Information Technology","Telecommunication Services","Utilities","Real Estate"},RANDBETWEEN(1,11))</f>
        <v>Energy</v>
      </c>
      <c r="E551" s="7" t="str" cm="1">
        <f t="array" aca="1" ref="E5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51" s="7" t="s">
        <v>38</v>
      </c>
      <c r="G551" s="7" t="s">
        <v>39</v>
      </c>
      <c r="H551" s="7" t="s">
        <v>40</v>
      </c>
      <c r="I551" s="7" t="s">
        <v>41</v>
      </c>
      <c r="J551" s="7" t="s">
        <v>42</v>
      </c>
      <c r="K551" s="7" t="s">
        <v>43</v>
      </c>
      <c r="L551" s="7" t="s">
        <v>591</v>
      </c>
    </row>
    <row r="552" spans="1:12" x14ac:dyDescent="0.2">
      <c r="A552" s="7" t="s">
        <v>1245</v>
      </c>
      <c r="B552" s="7" t="s">
        <v>1248</v>
      </c>
      <c r="D552" s="7" t="str" cm="1">
        <f t="array" aca="1" ref="D552" ca="1">INDEX({"Energy","Materials","Industrials","Consumer Discretionary","Consumer Staples","Health Care","Financials","Information Technology","Telecommunication Services","Utilities","Real Estate"},RANDBETWEEN(1,11))</f>
        <v>Utilities</v>
      </c>
      <c r="E552" s="7" t="str" cm="1">
        <f t="array" aca="1" ref="E5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52" s="7" t="s">
        <v>38</v>
      </c>
      <c r="G552" s="7" t="s">
        <v>39</v>
      </c>
      <c r="H552" s="7" t="s">
        <v>40</v>
      </c>
      <c r="I552" s="7" t="s">
        <v>41</v>
      </c>
      <c r="J552" s="7" t="s">
        <v>42</v>
      </c>
      <c r="K552" s="7" t="s">
        <v>43</v>
      </c>
      <c r="L552" s="7" t="s">
        <v>1249</v>
      </c>
    </row>
    <row r="553" spans="1:12" x14ac:dyDescent="0.2">
      <c r="A553" s="7" t="s">
        <v>1250</v>
      </c>
      <c r="B553" s="7" t="s">
        <v>1251</v>
      </c>
      <c r="D553" s="7" t="str" cm="1">
        <f t="array" aca="1" ref="D55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53" s="7" t="str" cm="1">
        <f t="array" aca="1" ref="E5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53" s="7" t="s">
        <v>38</v>
      </c>
      <c r="G553" s="7" t="s">
        <v>39</v>
      </c>
      <c r="H553" s="7" t="s">
        <v>40</v>
      </c>
      <c r="I553" s="7" t="s">
        <v>41</v>
      </c>
      <c r="J553" s="7" t="s">
        <v>42</v>
      </c>
      <c r="K553" s="7" t="s">
        <v>43</v>
      </c>
      <c r="L553" s="7" t="s">
        <v>1252</v>
      </c>
    </row>
    <row r="554" spans="1:12" x14ac:dyDescent="0.2">
      <c r="A554" s="7" t="s">
        <v>1250</v>
      </c>
      <c r="B554" s="7" t="s">
        <v>1253</v>
      </c>
      <c r="D554" s="7" t="str" cm="1">
        <f t="array" aca="1" ref="D554" ca="1">INDEX({"Energy","Materials","Industrials","Consumer Discretionary","Consumer Staples","Health Care","Financials","Information Technology","Telecommunication Services","Utilities","Real Estate"},RANDBETWEEN(1,11))</f>
        <v>Financials</v>
      </c>
      <c r="E554" s="7" t="str" cm="1">
        <f t="array" aca="1" ref="E5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54" s="7" t="s">
        <v>38</v>
      </c>
      <c r="G554" s="7" t="s">
        <v>39</v>
      </c>
      <c r="H554" s="7" t="s">
        <v>40</v>
      </c>
      <c r="I554" s="7" t="s">
        <v>41</v>
      </c>
      <c r="J554" s="7" t="s">
        <v>42</v>
      </c>
      <c r="K554" s="7" t="s">
        <v>43</v>
      </c>
      <c r="L554" s="7" t="s">
        <v>1147</v>
      </c>
    </row>
    <row r="555" spans="1:12" x14ac:dyDescent="0.2">
      <c r="A555" s="7" t="s">
        <v>1250</v>
      </c>
      <c r="B555" s="7" t="s">
        <v>1254</v>
      </c>
      <c r="D555" s="7" t="str" cm="1">
        <f t="array" aca="1" ref="D555" ca="1">INDEX({"Energy","Materials","Industrials","Consumer Discretionary","Consumer Staples","Health Care","Financials","Information Technology","Telecommunication Services","Utilities","Real Estate"},RANDBETWEEN(1,11))</f>
        <v>Energy</v>
      </c>
      <c r="E555" s="7" t="str" cm="1">
        <f t="array" aca="1" ref="E5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55" s="7" t="s">
        <v>38</v>
      </c>
      <c r="G555" s="7" t="s">
        <v>39</v>
      </c>
      <c r="H555" s="7" t="s">
        <v>40</v>
      </c>
      <c r="I555" s="7" t="s">
        <v>41</v>
      </c>
      <c r="J555" s="7" t="s">
        <v>42</v>
      </c>
      <c r="K555" s="7" t="s">
        <v>43</v>
      </c>
      <c r="L555" s="7" t="s">
        <v>1255</v>
      </c>
    </row>
    <row r="556" spans="1:12" x14ac:dyDescent="0.2">
      <c r="A556" s="7" t="s">
        <v>1256</v>
      </c>
      <c r="B556" s="7" t="s">
        <v>1257</v>
      </c>
      <c r="D556" s="7" t="str" cm="1">
        <f t="array" aca="1" ref="D55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56" s="7" t="str" cm="1">
        <f t="array" aca="1" ref="E5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56" s="7" t="s">
        <v>15</v>
      </c>
      <c r="G556" s="7" t="s">
        <v>94</v>
      </c>
      <c r="H556" s="7" t="s">
        <v>1258</v>
      </c>
      <c r="I556" s="7" t="s">
        <v>18</v>
      </c>
      <c r="J556" s="7" t="s">
        <v>23</v>
      </c>
      <c r="K556" s="7" t="s">
        <v>26</v>
      </c>
      <c r="L556" s="7" t="s">
        <v>1259</v>
      </c>
    </row>
    <row r="557" spans="1:12" x14ac:dyDescent="0.2">
      <c r="A557" s="7" t="s">
        <v>1256</v>
      </c>
      <c r="B557" s="7" t="s">
        <v>1257</v>
      </c>
      <c r="D557" s="7" t="str" cm="1">
        <f t="array" aca="1" ref="D557" ca="1">INDEX({"Energy","Materials","Industrials","Consumer Discretionary","Consumer Staples","Health Care","Financials","Information Technology","Telecommunication Services","Utilities","Real Estate"},RANDBETWEEN(1,11))</f>
        <v>Materials</v>
      </c>
      <c r="E557" s="7" t="str" cm="1">
        <f t="array" aca="1" ref="E5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57" s="7" t="s">
        <v>31</v>
      </c>
      <c r="G557" s="7" t="s">
        <v>427</v>
      </c>
      <c r="H557" s="7" t="s">
        <v>428</v>
      </c>
      <c r="I557" s="7" t="s">
        <v>29</v>
      </c>
      <c r="J557" s="7" t="s">
        <v>29</v>
      </c>
      <c r="K557" s="7" t="s">
        <v>429</v>
      </c>
      <c r="L557" s="7" t="s">
        <v>1063</v>
      </c>
    </row>
    <row r="558" spans="1:12" x14ac:dyDescent="0.2">
      <c r="A558" s="7" t="s">
        <v>1256</v>
      </c>
      <c r="B558" s="7" t="s">
        <v>1257</v>
      </c>
      <c r="D558" s="7" t="str" cm="1">
        <f t="array" aca="1" ref="D558" ca="1">INDEX({"Energy","Materials","Industrials","Consumer Discretionary","Consumer Staples","Health Care","Financials","Information Technology","Telecommunication Services","Utilities","Real Estate"},RANDBETWEEN(1,11))</f>
        <v>Materials</v>
      </c>
      <c r="E558" s="7" t="str" cm="1">
        <f t="array" aca="1" ref="E5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58" s="7" t="s">
        <v>38</v>
      </c>
      <c r="G558" s="7" t="s">
        <v>39</v>
      </c>
      <c r="H558" s="7" t="s">
        <v>40</v>
      </c>
      <c r="I558" s="7" t="s">
        <v>41</v>
      </c>
      <c r="J558" s="7" t="s">
        <v>42</v>
      </c>
      <c r="K558" s="7" t="s">
        <v>43</v>
      </c>
      <c r="L558" s="7" t="s">
        <v>1260</v>
      </c>
    </row>
    <row r="559" spans="1:12" x14ac:dyDescent="0.2">
      <c r="A559" s="7" t="s">
        <v>1261</v>
      </c>
      <c r="B559" s="7" t="s">
        <v>1262</v>
      </c>
      <c r="D559" s="7" t="str" cm="1">
        <f t="array" aca="1" ref="D55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59" s="7" t="str" cm="1">
        <f t="array" aca="1" ref="E5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59" s="7" t="s">
        <v>15</v>
      </c>
      <c r="G559" s="7" t="s">
        <v>27</v>
      </c>
      <c r="H559" s="7" t="s">
        <v>1197</v>
      </c>
      <c r="I559" s="7" t="s">
        <v>18</v>
      </c>
      <c r="J559" s="7" t="s">
        <v>19</v>
      </c>
      <c r="K559" s="7" t="s">
        <v>520</v>
      </c>
      <c r="L559" s="7" t="s">
        <v>1263</v>
      </c>
    </row>
    <row r="560" spans="1:12" x14ac:dyDescent="0.2">
      <c r="A560" s="7" t="s">
        <v>1261</v>
      </c>
      <c r="B560" s="7" t="s">
        <v>1262</v>
      </c>
      <c r="D560" s="7" t="str" cm="1">
        <f t="array" aca="1" ref="D560" ca="1">INDEX({"Energy","Materials","Industrials","Consumer Discretionary","Consumer Staples","Health Care","Financials","Information Technology","Telecommunication Services","Utilities","Real Estate"},RANDBETWEEN(1,11))</f>
        <v>Real Estate</v>
      </c>
      <c r="E560" s="7" t="str" cm="1">
        <f t="array" aca="1" ref="E5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60" s="7" t="s">
        <v>15</v>
      </c>
      <c r="G560" s="7" t="s">
        <v>230</v>
      </c>
      <c r="H560" s="7" t="s">
        <v>440</v>
      </c>
      <c r="I560" s="7" t="s">
        <v>29</v>
      </c>
      <c r="J560" s="7" t="s">
        <v>29</v>
      </c>
      <c r="K560" s="7" t="s">
        <v>429</v>
      </c>
      <c r="L560" s="7" t="s">
        <v>1264</v>
      </c>
    </row>
    <row r="561" spans="1:12" x14ac:dyDescent="0.2">
      <c r="A561" s="7" t="s">
        <v>1261</v>
      </c>
      <c r="B561" s="7" t="s">
        <v>1262</v>
      </c>
      <c r="D561" s="7" t="str" cm="1">
        <f t="array" aca="1" ref="D56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61" s="7" t="str" cm="1">
        <f t="array" aca="1" ref="E5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61" s="7" t="s">
        <v>38</v>
      </c>
      <c r="G561" s="7" t="s">
        <v>39</v>
      </c>
      <c r="H561" s="7" t="s">
        <v>40</v>
      </c>
      <c r="I561" s="7" t="s">
        <v>41</v>
      </c>
      <c r="J561" s="7" t="s">
        <v>42</v>
      </c>
      <c r="K561" s="7" t="s">
        <v>43</v>
      </c>
      <c r="L561" s="7" t="s">
        <v>1265</v>
      </c>
    </row>
    <row r="562" spans="1:12" x14ac:dyDescent="0.2">
      <c r="A562" s="7" t="s">
        <v>1266</v>
      </c>
      <c r="B562" s="7" t="s">
        <v>1267</v>
      </c>
      <c r="D562" s="7" t="str" cm="1">
        <f t="array" aca="1" ref="D562" ca="1">INDEX({"Energy","Materials","Industrials","Consumer Discretionary","Consumer Staples","Health Care","Financials","Information Technology","Telecommunication Services","Utilities","Real Estate"},RANDBETWEEN(1,11))</f>
        <v>Industrials</v>
      </c>
      <c r="E562" s="7" t="str" cm="1">
        <f t="array" aca="1" ref="E5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62" s="7" t="s">
        <v>38</v>
      </c>
      <c r="G562" s="7" t="s">
        <v>39</v>
      </c>
      <c r="H562" s="7" t="s">
        <v>40</v>
      </c>
      <c r="I562" s="7" t="s">
        <v>41</v>
      </c>
      <c r="J562" s="7" t="s">
        <v>42</v>
      </c>
      <c r="K562" s="7" t="s">
        <v>43</v>
      </c>
      <c r="L562" s="7" t="s">
        <v>1268</v>
      </c>
    </row>
    <row r="563" spans="1:12" x14ac:dyDescent="0.2">
      <c r="A563" s="7" t="s">
        <v>1269</v>
      </c>
      <c r="B563" s="7" t="s">
        <v>1270</v>
      </c>
      <c r="D563" s="7" t="str" cm="1">
        <f t="array" aca="1" ref="D56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63" s="7" t="str" cm="1">
        <f t="array" aca="1" ref="E5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63" s="7" t="s">
        <v>31</v>
      </c>
      <c r="G563" s="7" t="s">
        <v>1271</v>
      </c>
      <c r="H563" s="7" t="s">
        <v>1272</v>
      </c>
      <c r="I563" s="7" t="s">
        <v>41</v>
      </c>
      <c r="J563" s="7" t="s">
        <v>125</v>
      </c>
      <c r="K563" s="7" t="s">
        <v>1273</v>
      </c>
      <c r="L563" s="7" t="s">
        <v>1274</v>
      </c>
    </row>
    <row r="564" spans="1:12" x14ac:dyDescent="0.2">
      <c r="A564" s="7" t="s">
        <v>1269</v>
      </c>
      <c r="B564" s="7" t="s">
        <v>1270</v>
      </c>
      <c r="D564" s="7" t="str" cm="1">
        <f t="array" aca="1" ref="D564" ca="1">INDEX({"Energy","Materials","Industrials","Consumer Discretionary","Consumer Staples","Health Care","Financials","Information Technology","Telecommunication Services","Utilities","Real Estate"},RANDBETWEEN(1,11))</f>
        <v>Utilities</v>
      </c>
      <c r="E564" s="7" t="str" cm="1">
        <f t="array" aca="1" ref="E5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64" s="7" t="s">
        <v>31</v>
      </c>
      <c r="G564" s="7" t="s">
        <v>108</v>
      </c>
      <c r="H564" s="7" t="s">
        <v>1275</v>
      </c>
      <c r="I564" s="7" t="s">
        <v>41</v>
      </c>
      <c r="J564" s="7" t="s">
        <v>125</v>
      </c>
      <c r="K564" s="7" t="s">
        <v>1276</v>
      </c>
      <c r="L564" s="7" t="s">
        <v>1277</v>
      </c>
    </row>
    <row r="565" spans="1:12" x14ac:dyDescent="0.2">
      <c r="A565" s="7" t="s">
        <v>1269</v>
      </c>
      <c r="B565" s="7" t="s">
        <v>1270</v>
      </c>
      <c r="D565" s="7" t="str" cm="1">
        <f t="array" aca="1" ref="D56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65" s="7" t="str" cm="1">
        <f t="array" aca="1" ref="E5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65" s="7" t="s">
        <v>15</v>
      </c>
      <c r="G565" s="7" t="s">
        <v>162</v>
      </c>
      <c r="H565" s="7" t="s">
        <v>1278</v>
      </c>
      <c r="I565" s="7" t="s">
        <v>18</v>
      </c>
      <c r="J565" s="7" t="s">
        <v>19</v>
      </c>
      <c r="K565" s="7" t="s">
        <v>34</v>
      </c>
      <c r="L565" s="7" t="s">
        <v>1279</v>
      </c>
    </row>
    <row r="566" spans="1:12" x14ac:dyDescent="0.2">
      <c r="A566" s="7" t="s">
        <v>1269</v>
      </c>
      <c r="B566" s="7" t="s">
        <v>1270</v>
      </c>
      <c r="D566" s="7" t="str" cm="1">
        <f t="array" aca="1" ref="D56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66" s="7" t="str" cm="1">
        <f t="array" aca="1" ref="E5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66" s="7" t="s">
        <v>15</v>
      </c>
      <c r="G566" s="7" t="s">
        <v>87</v>
      </c>
      <c r="H566" s="7" t="s">
        <v>1280</v>
      </c>
      <c r="I566" s="7" t="s">
        <v>18</v>
      </c>
      <c r="J566" s="7" t="s">
        <v>19</v>
      </c>
      <c r="K566" s="7" t="s">
        <v>20</v>
      </c>
      <c r="L566" s="7" t="s">
        <v>1281</v>
      </c>
    </row>
    <row r="567" spans="1:12" x14ac:dyDescent="0.2">
      <c r="A567" s="7" t="s">
        <v>1269</v>
      </c>
      <c r="B567" s="7" t="s">
        <v>1270</v>
      </c>
      <c r="D567" s="7" t="str" cm="1">
        <f t="array" aca="1" ref="D56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67" s="7" t="str" cm="1">
        <f t="array" aca="1" ref="E5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67" s="7" t="s">
        <v>15</v>
      </c>
      <c r="G567" s="7" t="s">
        <v>181</v>
      </c>
      <c r="H567" s="7" t="s">
        <v>241</v>
      </c>
      <c r="I567" s="7" t="s">
        <v>18</v>
      </c>
      <c r="J567" s="7" t="s">
        <v>221</v>
      </c>
      <c r="K567" s="7" t="s">
        <v>260</v>
      </c>
      <c r="L567" s="7" t="s">
        <v>1282</v>
      </c>
    </row>
    <row r="568" spans="1:12" x14ac:dyDescent="0.2">
      <c r="A568" s="7" t="s">
        <v>1269</v>
      </c>
      <c r="B568" s="7" t="s">
        <v>1270</v>
      </c>
      <c r="D568" s="7" t="str" cm="1">
        <f t="array" aca="1" ref="D568" ca="1">INDEX({"Energy","Materials","Industrials","Consumer Discretionary","Consumer Staples","Health Care","Financials","Information Technology","Telecommunication Services","Utilities","Real Estate"},RANDBETWEEN(1,11))</f>
        <v>Energy</v>
      </c>
      <c r="E568" s="7" t="str" cm="1">
        <f t="array" aca="1" ref="E5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68" s="7" t="s">
        <v>38</v>
      </c>
      <c r="G568" s="7" t="s">
        <v>207</v>
      </c>
      <c r="H568" s="7" t="s">
        <v>1051</v>
      </c>
      <c r="I568" s="7" t="s">
        <v>29</v>
      </c>
      <c r="J568" s="7" t="s">
        <v>29</v>
      </c>
      <c r="K568" s="7" t="s">
        <v>429</v>
      </c>
      <c r="L568" s="7" t="s">
        <v>1283</v>
      </c>
    </row>
    <row r="569" spans="1:12" x14ac:dyDescent="0.2">
      <c r="A569" s="7" t="s">
        <v>1269</v>
      </c>
      <c r="B569" s="7" t="s">
        <v>1270</v>
      </c>
      <c r="D569" s="7" t="str" cm="1">
        <f t="array" aca="1" ref="D569" ca="1">INDEX({"Energy","Materials","Industrials","Consumer Discretionary","Consumer Staples","Health Care","Financials","Information Technology","Telecommunication Services","Utilities","Real Estate"},RANDBETWEEN(1,11))</f>
        <v>Real Estate</v>
      </c>
      <c r="E569" s="7" t="str" cm="1">
        <f t="array" aca="1" ref="E5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69" s="7" t="s">
        <v>38</v>
      </c>
      <c r="G569" s="7" t="s">
        <v>39</v>
      </c>
      <c r="H569" s="7" t="s">
        <v>40</v>
      </c>
      <c r="I569" s="7" t="s">
        <v>41</v>
      </c>
      <c r="J569" s="7" t="s">
        <v>42</v>
      </c>
      <c r="K569" s="7" t="s">
        <v>43</v>
      </c>
      <c r="L569" s="7" t="s">
        <v>1284</v>
      </c>
    </row>
    <row r="570" spans="1:12" x14ac:dyDescent="0.2">
      <c r="A570" s="7" t="s">
        <v>1285</v>
      </c>
      <c r="B570" s="7" t="s">
        <v>1286</v>
      </c>
      <c r="D570" s="7" t="str" cm="1">
        <f t="array" aca="1" ref="D570" ca="1">INDEX({"Energy","Materials","Industrials","Consumer Discretionary","Consumer Staples","Health Care","Financials","Information Technology","Telecommunication Services","Utilities","Real Estate"},RANDBETWEEN(1,11))</f>
        <v>Real Estate</v>
      </c>
      <c r="E570" s="7" t="str" cm="1">
        <f t="array" aca="1" ref="E5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70" s="7" t="s">
        <v>38</v>
      </c>
      <c r="G570" s="7" t="s">
        <v>39</v>
      </c>
      <c r="H570" s="7" t="s">
        <v>40</v>
      </c>
      <c r="I570" s="7" t="s">
        <v>41</v>
      </c>
      <c r="J570" s="7" t="s">
        <v>42</v>
      </c>
      <c r="K570" s="7" t="s">
        <v>43</v>
      </c>
      <c r="L570" s="7" t="s">
        <v>1287</v>
      </c>
    </row>
    <row r="571" spans="1:12" x14ac:dyDescent="0.2">
      <c r="A571" s="7" t="s">
        <v>1288</v>
      </c>
      <c r="B571" s="7" t="s">
        <v>1289</v>
      </c>
      <c r="D571" s="7" t="str" cm="1">
        <f t="array" aca="1" ref="D57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71" s="7" t="str" cm="1">
        <f t="array" aca="1" ref="E5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71" s="7" t="s">
        <v>72</v>
      </c>
      <c r="G571" s="7" t="s">
        <v>487</v>
      </c>
      <c r="H571" s="7" t="s">
        <v>488</v>
      </c>
      <c r="I571" s="7" t="s">
        <v>29</v>
      </c>
      <c r="J571" s="7" t="s">
        <v>29</v>
      </c>
      <c r="K571" s="7" t="s">
        <v>75</v>
      </c>
      <c r="L571" s="7" t="s">
        <v>1290</v>
      </c>
    </row>
    <row r="572" spans="1:12" x14ac:dyDescent="0.2">
      <c r="A572" s="7" t="s">
        <v>1288</v>
      </c>
      <c r="B572" s="7" t="s">
        <v>1289</v>
      </c>
      <c r="D572" s="7" t="str" cm="1">
        <f t="array" aca="1" ref="D57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72" s="7" t="str" cm="1">
        <f t="array" aca="1" ref="E5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72" s="7" t="s">
        <v>38</v>
      </c>
      <c r="G572" s="7" t="s">
        <v>39</v>
      </c>
      <c r="H572" s="7" t="s">
        <v>40</v>
      </c>
      <c r="I572" s="7" t="s">
        <v>41</v>
      </c>
      <c r="J572" s="7" t="s">
        <v>42</v>
      </c>
      <c r="K572" s="7" t="s">
        <v>43</v>
      </c>
      <c r="L572" s="7" t="s">
        <v>1291</v>
      </c>
    </row>
    <row r="573" spans="1:12" x14ac:dyDescent="0.2">
      <c r="A573" s="7" t="s">
        <v>1292</v>
      </c>
      <c r="B573" s="7" t="s">
        <v>1293</v>
      </c>
      <c r="D573" s="7" t="str" cm="1">
        <f t="array" aca="1" ref="D57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73" s="7" t="str" cm="1">
        <f t="array" aca="1" ref="E5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73" s="7" t="s">
        <v>38</v>
      </c>
      <c r="G573" s="7" t="s">
        <v>39</v>
      </c>
      <c r="H573" s="7" t="s">
        <v>40</v>
      </c>
      <c r="I573" s="7" t="s">
        <v>41</v>
      </c>
      <c r="J573" s="7" t="s">
        <v>42</v>
      </c>
      <c r="K573" s="7" t="s">
        <v>43</v>
      </c>
      <c r="L573" s="7" t="s">
        <v>1294</v>
      </c>
    </row>
    <row r="574" spans="1:12" x14ac:dyDescent="0.2">
      <c r="A574" s="7" t="s">
        <v>1295</v>
      </c>
      <c r="B574" s="7" t="s">
        <v>1296</v>
      </c>
      <c r="D574" s="7" t="str" cm="1">
        <f t="array" aca="1" ref="D574" ca="1">INDEX({"Energy","Materials","Industrials","Consumer Discretionary","Consumer Staples","Health Care","Financials","Information Technology","Telecommunication Services","Utilities","Real Estate"},RANDBETWEEN(1,11))</f>
        <v>Health Care</v>
      </c>
      <c r="E574" s="7" t="str" cm="1">
        <f t="array" aca="1" ref="E5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74" s="7" t="s">
        <v>15</v>
      </c>
      <c r="G574" s="7" t="s">
        <v>27</v>
      </c>
      <c r="H574" s="7" t="s">
        <v>1297</v>
      </c>
      <c r="I574" s="7" t="s">
        <v>18</v>
      </c>
      <c r="J574" s="7" t="s">
        <v>19</v>
      </c>
      <c r="K574" s="7" t="s">
        <v>20</v>
      </c>
      <c r="L574" s="7" t="s">
        <v>1298</v>
      </c>
    </row>
    <row r="575" spans="1:12" x14ac:dyDescent="0.2">
      <c r="A575" s="7" t="s">
        <v>1295</v>
      </c>
      <c r="B575" s="7" t="s">
        <v>1296</v>
      </c>
      <c r="D575" s="7" t="str" cm="1">
        <f t="array" aca="1" ref="D575" ca="1">INDEX({"Energy","Materials","Industrials","Consumer Discretionary","Consumer Staples","Health Care","Financials","Information Technology","Telecommunication Services","Utilities","Real Estate"},RANDBETWEEN(1,11))</f>
        <v>Financials</v>
      </c>
      <c r="E575" s="7" t="str" cm="1">
        <f t="array" aca="1" ref="E5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75" s="7" t="s">
        <v>15</v>
      </c>
      <c r="G575" s="7" t="s">
        <v>156</v>
      </c>
      <c r="H575" s="7" t="s">
        <v>1299</v>
      </c>
      <c r="I575" s="7" t="s">
        <v>18</v>
      </c>
      <c r="J575" s="7" t="s">
        <v>19</v>
      </c>
      <c r="K575" s="7" t="s">
        <v>34</v>
      </c>
      <c r="L575" s="7" t="s">
        <v>468</v>
      </c>
    </row>
    <row r="576" spans="1:12" x14ac:dyDescent="0.2">
      <c r="A576" s="7" t="s">
        <v>1295</v>
      </c>
      <c r="B576" s="7" t="s">
        <v>1296</v>
      </c>
      <c r="D576" s="7" t="str" cm="1">
        <f t="array" aca="1" ref="D576" ca="1">INDEX({"Energy","Materials","Industrials","Consumer Discretionary","Consumer Staples","Health Care","Financials","Information Technology","Telecommunication Services","Utilities","Real Estate"},RANDBETWEEN(1,11))</f>
        <v>Materials</v>
      </c>
      <c r="E576" s="7" t="str" cm="1">
        <f t="array" aca="1" ref="E5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76" s="7" t="s">
        <v>15</v>
      </c>
      <c r="G576" s="7" t="s">
        <v>1300</v>
      </c>
      <c r="H576" s="7" t="s">
        <v>1301</v>
      </c>
      <c r="I576" s="7" t="s">
        <v>18</v>
      </c>
      <c r="J576" s="7" t="s">
        <v>221</v>
      </c>
      <c r="K576" s="7" t="s">
        <v>1302</v>
      </c>
      <c r="L576" s="7" t="s">
        <v>1303</v>
      </c>
    </row>
    <row r="577" spans="1:12" x14ac:dyDescent="0.2">
      <c r="A577" s="7" t="s">
        <v>1295</v>
      </c>
      <c r="B577" s="7" t="s">
        <v>1296</v>
      </c>
      <c r="D577" s="7" t="str" cm="1">
        <f t="array" aca="1" ref="D57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77" s="7" t="str" cm="1">
        <f t="array" aca="1" ref="E5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77" s="7" t="s">
        <v>38</v>
      </c>
      <c r="G577" s="7" t="s">
        <v>39</v>
      </c>
      <c r="H577" s="7" t="s">
        <v>40</v>
      </c>
      <c r="I577" s="7" t="s">
        <v>41</v>
      </c>
      <c r="J577" s="7" t="s">
        <v>42</v>
      </c>
      <c r="K577" s="7" t="s">
        <v>43</v>
      </c>
      <c r="L577" s="7" t="s">
        <v>210</v>
      </c>
    </row>
    <row r="578" spans="1:12" x14ac:dyDescent="0.2">
      <c r="A578" s="7" t="s">
        <v>1295</v>
      </c>
      <c r="B578" s="7" t="s">
        <v>1304</v>
      </c>
      <c r="D578" s="7" t="str" cm="1">
        <f t="array" aca="1" ref="D578" ca="1">INDEX({"Energy","Materials","Industrials","Consumer Discretionary","Consumer Staples","Health Care","Financials","Information Technology","Telecommunication Services","Utilities","Real Estate"},RANDBETWEEN(1,11))</f>
        <v>Real Estate</v>
      </c>
      <c r="E578" s="7" t="str" cm="1">
        <f t="array" aca="1" ref="E5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78" s="7" t="s">
        <v>38</v>
      </c>
      <c r="G578" s="7" t="s">
        <v>39</v>
      </c>
      <c r="H578" s="7" t="s">
        <v>40</v>
      </c>
      <c r="I578" s="7" t="s">
        <v>41</v>
      </c>
      <c r="J578" s="7" t="s">
        <v>42</v>
      </c>
      <c r="K578" s="7" t="s">
        <v>43</v>
      </c>
      <c r="L578" s="7" t="s">
        <v>1305</v>
      </c>
    </row>
    <row r="579" spans="1:12" x14ac:dyDescent="0.2">
      <c r="A579" s="7" t="s">
        <v>1306</v>
      </c>
      <c r="B579" s="7" t="s">
        <v>1307</v>
      </c>
      <c r="D579" s="7" t="str" cm="1">
        <f t="array" aca="1" ref="D579" ca="1">INDEX({"Energy","Materials","Industrials","Consumer Discretionary","Consumer Staples","Health Care","Financials","Information Technology","Telecommunication Services","Utilities","Real Estate"},RANDBETWEEN(1,11))</f>
        <v>Financials</v>
      </c>
      <c r="E579" s="7" t="str" cm="1">
        <f t="array" aca="1" ref="E5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79" s="7" t="s">
        <v>31</v>
      </c>
      <c r="G579" s="7" t="s">
        <v>108</v>
      </c>
      <c r="H579" s="7" t="s">
        <v>1308</v>
      </c>
      <c r="I579" s="7" t="s">
        <v>29</v>
      </c>
      <c r="J579" s="7" t="s">
        <v>29</v>
      </c>
      <c r="K579" s="7" t="s">
        <v>429</v>
      </c>
      <c r="L579" s="7" t="s">
        <v>21</v>
      </c>
    </row>
    <row r="580" spans="1:12" x14ac:dyDescent="0.2">
      <c r="A580" s="7" t="s">
        <v>1306</v>
      </c>
      <c r="B580" s="7" t="s">
        <v>1307</v>
      </c>
      <c r="D580" s="7" t="str" cm="1">
        <f t="array" aca="1" ref="D580" ca="1">INDEX({"Energy","Materials","Industrials","Consumer Discretionary","Consumer Staples","Health Care","Financials","Information Technology","Telecommunication Services","Utilities","Real Estate"},RANDBETWEEN(1,11))</f>
        <v>Materials</v>
      </c>
      <c r="E580" s="7" t="str" cm="1">
        <f t="array" aca="1" ref="E5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80" s="7" t="s">
        <v>38</v>
      </c>
      <c r="G580" s="7" t="s">
        <v>39</v>
      </c>
      <c r="H580" s="7" t="s">
        <v>40</v>
      </c>
      <c r="I580" s="7" t="s">
        <v>41</v>
      </c>
      <c r="J580" s="7" t="s">
        <v>42</v>
      </c>
      <c r="K580" s="7" t="s">
        <v>43</v>
      </c>
      <c r="L580" s="7" t="s">
        <v>1309</v>
      </c>
    </row>
    <row r="581" spans="1:12" x14ac:dyDescent="0.2">
      <c r="A581" s="7" t="s">
        <v>1310</v>
      </c>
      <c r="B581" s="7" t="s">
        <v>1311</v>
      </c>
      <c r="C581" s="7" t="s">
        <v>1312</v>
      </c>
      <c r="D581" s="7" t="str" cm="1">
        <f t="array" aca="1" ref="D581" ca="1">INDEX({"Energy","Materials","Industrials","Consumer Discretionary","Consumer Staples","Health Care","Financials","Information Technology","Telecommunication Services","Utilities","Real Estate"},RANDBETWEEN(1,11))</f>
        <v>Industrials</v>
      </c>
      <c r="E581" s="7" t="str" cm="1">
        <f t="array" aca="1" ref="E5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81" s="7" t="s">
        <v>15</v>
      </c>
      <c r="G581" s="7" t="s">
        <v>87</v>
      </c>
      <c r="H581" s="7" t="s">
        <v>88</v>
      </c>
      <c r="I581" s="7" t="s">
        <v>18</v>
      </c>
      <c r="J581" s="7" t="s">
        <v>23</v>
      </c>
      <c r="K581" s="7" t="s">
        <v>24</v>
      </c>
      <c r="L581" s="7" t="s">
        <v>1313</v>
      </c>
    </row>
    <row r="582" spans="1:12" x14ac:dyDescent="0.2">
      <c r="A582" s="7" t="s">
        <v>1310</v>
      </c>
      <c r="B582" s="7" t="s">
        <v>1311</v>
      </c>
      <c r="C582" s="7" t="s">
        <v>1312</v>
      </c>
      <c r="D582" s="7" t="str" cm="1">
        <f t="array" aca="1" ref="D582" ca="1">INDEX({"Energy","Materials","Industrials","Consumer Discretionary","Consumer Staples","Health Care","Financials","Information Technology","Telecommunication Services","Utilities","Real Estate"},RANDBETWEEN(1,11))</f>
        <v>Energy</v>
      </c>
      <c r="E582" s="7" t="str" cm="1">
        <f t="array" aca="1" ref="E5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82" s="7" t="s">
        <v>15</v>
      </c>
      <c r="G582" s="7" t="s">
        <v>230</v>
      </c>
      <c r="H582" s="7" t="s">
        <v>1314</v>
      </c>
      <c r="I582" s="7" t="s">
        <v>29</v>
      </c>
      <c r="J582" s="7" t="s">
        <v>29</v>
      </c>
      <c r="K582" s="7" t="s">
        <v>429</v>
      </c>
      <c r="L582" s="7" t="s">
        <v>193</v>
      </c>
    </row>
    <row r="583" spans="1:12" x14ac:dyDescent="0.2">
      <c r="A583" s="7" t="s">
        <v>1310</v>
      </c>
      <c r="B583" s="7" t="s">
        <v>1311</v>
      </c>
      <c r="C583" s="7" t="s">
        <v>1312</v>
      </c>
      <c r="D583" s="7" t="str" cm="1">
        <f t="array" aca="1" ref="D58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83" s="7" t="str" cm="1">
        <f t="array" aca="1" ref="E5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83" s="7" t="s">
        <v>38</v>
      </c>
      <c r="G583" s="7" t="s">
        <v>39</v>
      </c>
      <c r="H583" s="7" t="s">
        <v>40</v>
      </c>
      <c r="I583" s="7" t="s">
        <v>41</v>
      </c>
      <c r="J583" s="7" t="s">
        <v>42</v>
      </c>
      <c r="K583" s="7" t="s">
        <v>43</v>
      </c>
      <c r="L583" s="7" t="s">
        <v>1315</v>
      </c>
    </row>
    <row r="584" spans="1:12" x14ac:dyDescent="0.2">
      <c r="A584" s="7" t="s">
        <v>1316</v>
      </c>
      <c r="B584" s="7" t="s">
        <v>1317</v>
      </c>
      <c r="C584" s="7" t="s">
        <v>1318</v>
      </c>
      <c r="D584" s="7" t="str" cm="1">
        <f t="array" aca="1" ref="D584" ca="1">INDEX({"Energy","Materials","Industrials","Consumer Discretionary","Consumer Staples","Health Care","Financials","Information Technology","Telecommunication Services","Utilities","Real Estate"},RANDBETWEEN(1,11))</f>
        <v>Utilities</v>
      </c>
      <c r="E584" s="7" t="str" cm="1">
        <f t="array" aca="1" ref="E5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84" s="7" t="s">
        <v>38</v>
      </c>
      <c r="G584" s="7" t="s">
        <v>39</v>
      </c>
      <c r="H584" s="7" t="s">
        <v>40</v>
      </c>
      <c r="I584" s="7" t="s">
        <v>41</v>
      </c>
      <c r="J584" s="7" t="s">
        <v>42</v>
      </c>
      <c r="K584" s="7" t="s">
        <v>43</v>
      </c>
      <c r="L584" s="7" t="s">
        <v>1319</v>
      </c>
    </row>
    <row r="585" spans="1:12" x14ac:dyDescent="0.2">
      <c r="A585" s="7" t="s">
        <v>1320</v>
      </c>
      <c r="B585" s="7" t="s">
        <v>1321</v>
      </c>
      <c r="C585" s="7" t="s">
        <v>1322</v>
      </c>
      <c r="D585" s="7" t="str" cm="1">
        <f t="array" aca="1" ref="D585" ca="1">INDEX({"Energy","Materials","Industrials","Consumer Discretionary","Consumer Staples","Health Care","Financials","Information Technology","Telecommunication Services","Utilities","Real Estate"},RANDBETWEEN(1,11))</f>
        <v>Energy</v>
      </c>
      <c r="E585" s="7" t="str" cm="1">
        <f t="array" aca="1" ref="E5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85" s="7" t="s">
        <v>15</v>
      </c>
      <c r="G585" s="7" t="s">
        <v>27</v>
      </c>
      <c r="H585" s="7" t="s">
        <v>1323</v>
      </c>
      <c r="I585" s="7" t="s">
        <v>18</v>
      </c>
      <c r="J585" s="7" t="s">
        <v>19</v>
      </c>
      <c r="K585" s="7" t="s">
        <v>20</v>
      </c>
      <c r="L585" s="7" t="s">
        <v>1324</v>
      </c>
    </row>
    <row r="586" spans="1:12" x14ac:dyDescent="0.2">
      <c r="A586" s="7" t="s">
        <v>1320</v>
      </c>
      <c r="B586" s="7" t="s">
        <v>1321</v>
      </c>
      <c r="C586" s="7" t="s">
        <v>1322</v>
      </c>
      <c r="D586" s="7" t="str" cm="1">
        <f t="array" aca="1" ref="D58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86" s="7" t="str" cm="1">
        <f t="array" aca="1" ref="E5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86" s="7" t="s">
        <v>15</v>
      </c>
      <c r="G586" s="7" t="s">
        <v>16</v>
      </c>
      <c r="H586" s="7" t="s">
        <v>1325</v>
      </c>
      <c r="I586" s="7" t="s">
        <v>112</v>
      </c>
      <c r="J586" s="7" t="s">
        <v>113</v>
      </c>
      <c r="K586" s="7" t="s">
        <v>504</v>
      </c>
      <c r="L586" s="7" t="s">
        <v>1326</v>
      </c>
    </row>
    <row r="587" spans="1:12" x14ac:dyDescent="0.2">
      <c r="A587" s="7" t="s">
        <v>1320</v>
      </c>
      <c r="B587" s="7" t="s">
        <v>1321</v>
      </c>
      <c r="C587" s="7" t="s">
        <v>1322</v>
      </c>
      <c r="D587" s="7" t="str" cm="1">
        <f t="array" aca="1" ref="D587" ca="1">INDEX({"Energy","Materials","Industrials","Consumer Discretionary","Consumer Staples","Health Care","Financials","Information Technology","Telecommunication Services","Utilities","Real Estate"},RANDBETWEEN(1,11))</f>
        <v>Industrials</v>
      </c>
      <c r="E587" s="7" t="str" cm="1">
        <f t="array" aca="1" ref="E5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87" s="7" t="s">
        <v>15</v>
      </c>
      <c r="G587" s="7" t="s">
        <v>87</v>
      </c>
      <c r="H587" s="7" t="s">
        <v>88</v>
      </c>
      <c r="I587" s="7" t="s">
        <v>18</v>
      </c>
      <c r="J587" s="7" t="s">
        <v>23</v>
      </c>
      <c r="K587" s="7" t="s">
        <v>24</v>
      </c>
      <c r="L587" s="7" t="s">
        <v>559</v>
      </c>
    </row>
    <row r="588" spans="1:12" x14ac:dyDescent="0.2">
      <c r="A588" s="7" t="s">
        <v>1320</v>
      </c>
      <c r="B588" s="7" t="s">
        <v>1321</v>
      </c>
      <c r="C588" s="7" t="s">
        <v>1322</v>
      </c>
      <c r="D588" s="7" t="str" cm="1">
        <f t="array" aca="1" ref="D58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88" s="7" t="str" cm="1">
        <f t="array" aca="1" ref="E5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88" s="7" t="s">
        <v>15</v>
      </c>
      <c r="G588" s="7" t="s">
        <v>297</v>
      </c>
      <c r="H588" s="7" t="s">
        <v>1327</v>
      </c>
      <c r="I588" s="7" t="s">
        <v>18</v>
      </c>
      <c r="J588" s="7" t="s">
        <v>19</v>
      </c>
      <c r="K588" s="7" t="s">
        <v>520</v>
      </c>
      <c r="L588" s="7" t="s">
        <v>315</v>
      </c>
    </row>
    <row r="589" spans="1:12" x14ac:dyDescent="0.2">
      <c r="A589" s="7" t="s">
        <v>1320</v>
      </c>
      <c r="B589" s="7" t="s">
        <v>1321</v>
      </c>
      <c r="C589" s="7" t="s">
        <v>1322</v>
      </c>
      <c r="D589" s="7" t="str" cm="1">
        <f t="array" aca="1" ref="D589" ca="1">INDEX({"Energy","Materials","Industrials","Consumer Discretionary","Consumer Staples","Health Care","Financials","Information Technology","Telecommunication Services","Utilities","Real Estate"},RANDBETWEEN(1,11))</f>
        <v>Real Estate</v>
      </c>
      <c r="E589" s="7" t="str" cm="1">
        <f t="array" aca="1" ref="E5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89" s="7" t="s">
        <v>15</v>
      </c>
      <c r="G589" s="7" t="s">
        <v>156</v>
      </c>
      <c r="H589" s="7" t="s">
        <v>276</v>
      </c>
      <c r="I589" s="7" t="s">
        <v>18</v>
      </c>
      <c r="J589" s="7" t="s">
        <v>19</v>
      </c>
      <c r="K589" s="7" t="s">
        <v>34</v>
      </c>
      <c r="L589" s="7" t="s">
        <v>1328</v>
      </c>
    </row>
    <row r="590" spans="1:12" x14ac:dyDescent="0.2">
      <c r="A590" s="7" t="s">
        <v>1320</v>
      </c>
      <c r="B590" s="7" t="s">
        <v>1321</v>
      </c>
      <c r="C590" s="7" t="s">
        <v>1322</v>
      </c>
      <c r="D590" s="7" t="str" cm="1">
        <f t="array" aca="1" ref="D590" ca="1">INDEX({"Energy","Materials","Industrials","Consumer Discretionary","Consumer Staples","Health Care","Financials","Information Technology","Telecommunication Services","Utilities","Real Estate"},RANDBETWEEN(1,11))</f>
        <v>Utilities</v>
      </c>
      <c r="E590" s="7" t="str" cm="1">
        <f t="array" aca="1" ref="E5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90" s="7" t="s">
        <v>38</v>
      </c>
      <c r="G590" s="7" t="s">
        <v>39</v>
      </c>
      <c r="H590" s="7" t="s">
        <v>40</v>
      </c>
      <c r="I590" s="7" t="s">
        <v>41</v>
      </c>
      <c r="J590" s="7" t="s">
        <v>42</v>
      </c>
      <c r="K590" s="7" t="s">
        <v>43</v>
      </c>
      <c r="L590" s="7" t="s">
        <v>1329</v>
      </c>
    </row>
    <row r="591" spans="1:12" x14ac:dyDescent="0.2">
      <c r="A591" s="7" t="s">
        <v>1320</v>
      </c>
      <c r="B591" s="7" t="s">
        <v>1330</v>
      </c>
      <c r="D591" s="7" t="str" cm="1">
        <f t="array" aca="1" ref="D591" ca="1">INDEX({"Energy","Materials","Industrials","Consumer Discretionary","Consumer Staples","Health Care","Financials","Information Technology","Telecommunication Services","Utilities","Real Estate"},RANDBETWEEN(1,11))</f>
        <v>Industrials</v>
      </c>
      <c r="E591" s="7" t="str" cm="1">
        <f t="array" aca="1" ref="E5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91" s="7" t="s">
        <v>38</v>
      </c>
      <c r="G591" s="7" t="s">
        <v>207</v>
      </c>
      <c r="H591" s="7" t="s">
        <v>1331</v>
      </c>
      <c r="I591" s="7" t="s">
        <v>29</v>
      </c>
      <c r="J591" s="7" t="s">
        <v>29</v>
      </c>
      <c r="K591" s="7" t="s">
        <v>75</v>
      </c>
      <c r="L591" s="7" t="s">
        <v>1332</v>
      </c>
    </row>
    <row r="592" spans="1:12" x14ac:dyDescent="0.2">
      <c r="A592" s="7" t="s">
        <v>1320</v>
      </c>
      <c r="B592" s="7" t="s">
        <v>1330</v>
      </c>
      <c r="D592" s="7" t="str" cm="1">
        <f t="array" aca="1" ref="D59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92" s="7" t="str" cm="1">
        <f t="array" aca="1" ref="E5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92" s="7" t="s">
        <v>15</v>
      </c>
      <c r="G592" s="7" t="s">
        <v>297</v>
      </c>
      <c r="H592" s="7" t="s">
        <v>1333</v>
      </c>
      <c r="I592" s="7" t="s">
        <v>18</v>
      </c>
      <c r="J592" s="7" t="s">
        <v>19</v>
      </c>
      <c r="K592" s="7" t="s">
        <v>34</v>
      </c>
      <c r="L592" s="7" t="s">
        <v>589</v>
      </c>
    </row>
    <row r="593" spans="1:12" x14ac:dyDescent="0.2">
      <c r="A593" s="7" t="s">
        <v>1320</v>
      </c>
      <c r="B593" s="7" t="s">
        <v>1330</v>
      </c>
      <c r="D593" s="7" t="str" cm="1">
        <f t="array" aca="1" ref="D593" ca="1">INDEX({"Energy","Materials","Industrials","Consumer Discretionary","Consumer Staples","Health Care","Financials","Information Technology","Telecommunication Services","Utilities","Real Estate"},RANDBETWEEN(1,11))</f>
        <v>Financials</v>
      </c>
      <c r="E593" s="7" t="str" cm="1">
        <f t="array" aca="1" ref="E5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93" s="7" t="s">
        <v>15</v>
      </c>
      <c r="G593" s="7" t="s">
        <v>94</v>
      </c>
      <c r="H593" s="7" t="s">
        <v>1334</v>
      </c>
      <c r="I593" s="7" t="s">
        <v>18</v>
      </c>
      <c r="J593" s="7" t="s">
        <v>19</v>
      </c>
      <c r="K593" s="7" t="s">
        <v>20</v>
      </c>
      <c r="L593" s="7" t="s">
        <v>337</v>
      </c>
    </row>
    <row r="594" spans="1:12" x14ac:dyDescent="0.2">
      <c r="A594" s="7" t="s">
        <v>1320</v>
      </c>
      <c r="B594" s="7" t="s">
        <v>1330</v>
      </c>
      <c r="D594" s="7" t="str" cm="1">
        <f t="array" aca="1" ref="D59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94" s="7" t="str" cm="1">
        <f t="array" aca="1" ref="E5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94" s="7" t="s">
        <v>38</v>
      </c>
      <c r="G594" s="7" t="s">
        <v>39</v>
      </c>
      <c r="H594" s="7" t="s">
        <v>40</v>
      </c>
      <c r="I594" s="7" t="s">
        <v>41</v>
      </c>
      <c r="J594" s="7" t="s">
        <v>42</v>
      </c>
      <c r="K594" s="7" t="s">
        <v>43</v>
      </c>
      <c r="L594" s="7" t="s">
        <v>1335</v>
      </c>
    </row>
    <row r="595" spans="1:12" x14ac:dyDescent="0.2">
      <c r="A595" s="7" t="s">
        <v>1336</v>
      </c>
      <c r="B595" s="7" t="s">
        <v>1337</v>
      </c>
      <c r="D595" s="7" t="str" cm="1">
        <f t="array" aca="1" ref="D595" ca="1">INDEX({"Energy","Materials","Industrials","Consumer Discretionary","Consumer Staples","Health Care","Financials","Information Technology","Telecommunication Services","Utilities","Real Estate"},RANDBETWEEN(1,11))</f>
        <v>Real Estate</v>
      </c>
      <c r="E595" s="7" t="str" cm="1">
        <f t="array" aca="1" ref="E5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95" s="7" t="s">
        <v>38</v>
      </c>
      <c r="G595" s="7" t="s">
        <v>39</v>
      </c>
      <c r="H595" s="7" t="s">
        <v>40</v>
      </c>
      <c r="I595" s="7" t="s">
        <v>41</v>
      </c>
      <c r="J595" s="7" t="s">
        <v>42</v>
      </c>
      <c r="K595" s="7" t="s">
        <v>43</v>
      </c>
      <c r="L595" s="7" t="s">
        <v>1338</v>
      </c>
    </row>
    <row r="596" spans="1:12" x14ac:dyDescent="0.2">
      <c r="A596" s="7" t="s">
        <v>1339</v>
      </c>
      <c r="B596" s="7" t="s">
        <v>1340</v>
      </c>
      <c r="D596" s="7" t="str" cm="1">
        <f t="array" aca="1" ref="D596" ca="1">INDEX({"Energy","Materials","Industrials","Consumer Discretionary","Consumer Staples","Health Care","Financials","Information Technology","Telecommunication Services","Utilities","Real Estate"},RANDBETWEEN(1,11))</f>
        <v>Industrials</v>
      </c>
      <c r="E596" s="7" t="str" cm="1">
        <f t="array" aca="1" ref="E5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96" s="7" t="s">
        <v>15</v>
      </c>
      <c r="G596" s="7" t="s">
        <v>94</v>
      </c>
      <c r="H596" s="7" t="s">
        <v>1341</v>
      </c>
      <c r="I596" s="7" t="s">
        <v>18</v>
      </c>
      <c r="J596" s="7" t="s">
        <v>23</v>
      </c>
      <c r="K596" s="7" t="s">
        <v>26</v>
      </c>
      <c r="L596" s="7" t="s">
        <v>1342</v>
      </c>
    </row>
    <row r="597" spans="1:12" x14ac:dyDescent="0.2">
      <c r="A597" s="7" t="s">
        <v>1339</v>
      </c>
      <c r="B597" s="7" t="s">
        <v>1340</v>
      </c>
      <c r="D597" s="7" t="str" cm="1">
        <f t="array" aca="1" ref="D597" ca="1">INDEX({"Energy","Materials","Industrials","Consumer Discretionary","Consumer Staples","Health Care","Financials","Information Technology","Telecommunication Services","Utilities","Real Estate"},RANDBETWEEN(1,11))</f>
        <v>Utilities</v>
      </c>
      <c r="E597" s="7" t="str" cm="1">
        <f t="array" aca="1" ref="E5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97" s="7" t="s">
        <v>15</v>
      </c>
      <c r="G597" s="7" t="s">
        <v>94</v>
      </c>
      <c r="H597" s="7" t="s">
        <v>1343</v>
      </c>
      <c r="I597" s="7" t="s">
        <v>18</v>
      </c>
      <c r="J597" s="7" t="s">
        <v>23</v>
      </c>
      <c r="K597" s="7" t="s">
        <v>96</v>
      </c>
      <c r="L597" s="7" t="s">
        <v>1344</v>
      </c>
    </row>
    <row r="598" spans="1:12" x14ac:dyDescent="0.2">
      <c r="A598" s="7" t="s">
        <v>1339</v>
      </c>
      <c r="B598" s="7" t="s">
        <v>1340</v>
      </c>
      <c r="D598" s="7" t="str" cm="1">
        <f t="array" aca="1" ref="D59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98" s="7" t="str" cm="1">
        <f t="array" aca="1" ref="E5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98" s="7" t="s">
        <v>15</v>
      </c>
      <c r="G598" s="7" t="s">
        <v>27</v>
      </c>
      <c r="H598" s="7" t="s">
        <v>1345</v>
      </c>
      <c r="I598" s="7" t="s">
        <v>18</v>
      </c>
      <c r="J598" s="7" t="s">
        <v>105</v>
      </c>
      <c r="K598" s="7" t="s">
        <v>379</v>
      </c>
      <c r="L598" s="7" t="s">
        <v>1346</v>
      </c>
    </row>
    <row r="599" spans="1:12" x14ac:dyDescent="0.2">
      <c r="A599" s="7" t="s">
        <v>1339</v>
      </c>
      <c r="B599" s="7" t="s">
        <v>1340</v>
      </c>
      <c r="D599" s="7" t="str" cm="1">
        <f t="array" aca="1" ref="D599" ca="1">INDEX({"Energy","Materials","Industrials","Consumer Discretionary","Consumer Staples","Health Care","Financials","Information Technology","Telecommunication Services","Utilities","Real Estate"},RANDBETWEEN(1,11))</f>
        <v>Real Estate</v>
      </c>
      <c r="E599" s="7" t="str" cm="1">
        <f t="array" aca="1" ref="E5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99" s="7" t="s">
        <v>15</v>
      </c>
      <c r="G599" s="7" t="s">
        <v>65</v>
      </c>
      <c r="H599" s="7" t="s">
        <v>1347</v>
      </c>
      <c r="I599" s="7" t="s">
        <v>18</v>
      </c>
      <c r="J599" s="7" t="s">
        <v>105</v>
      </c>
      <c r="K599" s="7" t="s">
        <v>404</v>
      </c>
      <c r="L599" s="7" t="s">
        <v>1348</v>
      </c>
    </row>
    <row r="600" spans="1:12" x14ac:dyDescent="0.2">
      <c r="A600" s="7" t="s">
        <v>1349</v>
      </c>
      <c r="B600" s="7" t="s">
        <v>1350</v>
      </c>
      <c r="D600" s="7" t="str" cm="1">
        <f t="array" aca="1" ref="D600" ca="1">INDEX({"Energy","Materials","Industrials","Consumer Discretionary","Consumer Staples","Health Care","Financials","Information Technology","Telecommunication Services","Utilities","Real Estate"},RANDBETWEEN(1,11))</f>
        <v>Energy</v>
      </c>
      <c r="E600" s="7" t="str" cm="1">
        <f t="array" aca="1" ref="E6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600" s="7" t="s">
        <v>72</v>
      </c>
      <c r="G600" s="7" t="s">
        <v>487</v>
      </c>
      <c r="H600" s="7" t="s">
        <v>488</v>
      </c>
      <c r="I600" s="7" t="s">
        <v>29</v>
      </c>
      <c r="J600" s="7" t="s">
        <v>29</v>
      </c>
      <c r="K600" s="7" t="s">
        <v>75</v>
      </c>
      <c r="L600" s="7" t="s">
        <v>1351</v>
      </c>
    </row>
    <row r="601" spans="1:12" x14ac:dyDescent="0.2">
      <c r="A601" s="7" t="s">
        <v>1349</v>
      </c>
      <c r="B601" s="7" t="s">
        <v>1350</v>
      </c>
      <c r="D601" s="7" t="str" cm="1">
        <f t="array" aca="1" ref="D60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601" s="7" t="str" cm="1">
        <f t="array" aca="1" ref="E6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01" s="7" t="s">
        <v>38</v>
      </c>
      <c r="G601" s="7" t="s">
        <v>39</v>
      </c>
      <c r="H601" s="7" t="s">
        <v>40</v>
      </c>
      <c r="I601" s="7" t="s">
        <v>41</v>
      </c>
      <c r="J601" s="7" t="s">
        <v>42</v>
      </c>
      <c r="K601" s="7" t="s">
        <v>43</v>
      </c>
      <c r="L601" s="7" t="s">
        <v>1352</v>
      </c>
    </row>
    <row r="602" spans="1:12" x14ac:dyDescent="0.2">
      <c r="A602" s="7" t="s">
        <v>1353</v>
      </c>
      <c r="B602" s="7" t="s">
        <v>1354</v>
      </c>
      <c r="D602" s="7" t="str" cm="1">
        <f t="array" aca="1" ref="D602" ca="1">INDEX({"Energy","Materials","Industrials","Consumer Discretionary","Consumer Staples","Health Care","Financials","Information Technology","Telecommunication Services","Utilities","Real Estate"},RANDBETWEEN(1,11))</f>
        <v>Health Care</v>
      </c>
      <c r="E602" s="7" t="str" cm="1">
        <f t="array" aca="1" ref="E6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02" s="7" t="s">
        <v>38</v>
      </c>
      <c r="G602" s="7" t="s">
        <v>39</v>
      </c>
      <c r="H602" s="7" t="s">
        <v>40</v>
      </c>
      <c r="I602" s="7" t="s">
        <v>41</v>
      </c>
      <c r="J602" s="7" t="s">
        <v>42</v>
      </c>
      <c r="K602" s="7" t="s">
        <v>43</v>
      </c>
      <c r="L602" s="7" t="s">
        <v>1355</v>
      </c>
    </row>
    <row r="603" spans="1:12" x14ac:dyDescent="0.2">
      <c r="A603" s="7" t="s">
        <v>1356</v>
      </c>
      <c r="B603" s="7" t="s">
        <v>1357</v>
      </c>
      <c r="D603" s="7" t="str" cm="1">
        <f t="array" aca="1" ref="D60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03" s="7" t="str" cm="1">
        <f t="array" aca="1" ref="E6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03" s="7" t="s">
        <v>15</v>
      </c>
      <c r="G603" s="7" t="s">
        <v>142</v>
      </c>
      <c r="H603" s="7" t="s">
        <v>1358</v>
      </c>
      <c r="I603" s="7" t="s">
        <v>18</v>
      </c>
      <c r="J603" s="7" t="s">
        <v>105</v>
      </c>
      <c r="K603" s="7" t="s">
        <v>395</v>
      </c>
      <c r="L603" s="7" t="s">
        <v>1359</v>
      </c>
    </row>
    <row r="604" spans="1:12" x14ac:dyDescent="0.2">
      <c r="A604" s="7" t="s">
        <v>1356</v>
      </c>
      <c r="B604" s="7" t="s">
        <v>1357</v>
      </c>
      <c r="D604" s="7" t="str" cm="1">
        <f t="array" aca="1" ref="D604" ca="1">INDEX({"Energy","Materials","Industrials","Consumer Discretionary","Consumer Staples","Health Care","Financials","Information Technology","Telecommunication Services","Utilities","Real Estate"},RANDBETWEEN(1,11))</f>
        <v>Materials</v>
      </c>
      <c r="E604" s="7" t="str" cm="1">
        <f t="array" aca="1" ref="E6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604" s="7" t="s">
        <v>15</v>
      </c>
      <c r="G604" s="7" t="s">
        <v>156</v>
      </c>
      <c r="H604" s="7" t="s">
        <v>276</v>
      </c>
      <c r="I604" s="7" t="s">
        <v>18</v>
      </c>
      <c r="J604" s="7" t="s">
        <v>19</v>
      </c>
      <c r="K604" s="7" t="s">
        <v>34</v>
      </c>
      <c r="L604" s="7" t="s">
        <v>1360</v>
      </c>
    </row>
    <row r="605" spans="1:12" x14ac:dyDescent="0.2">
      <c r="A605" s="7" t="s">
        <v>1356</v>
      </c>
      <c r="B605" s="7" t="s">
        <v>1357</v>
      </c>
      <c r="D605" s="7" t="str" cm="1">
        <f t="array" aca="1" ref="D60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05" s="7" t="str" cm="1">
        <f t="array" aca="1" ref="E6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05" s="7" t="s">
        <v>15</v>
      </c>
      <c r="G605" s="7" t="s">
        <v>156</v>
      </c>
      <c r="H605" s="7" t="s">
        <v>1361</v>
      </c>
      <c r="I605" s="7" t="s">
        <v>29</v>
      </c>
      <c r="J605" s="7" t="s">
        <v>29</v>
      </c>
      <c r="K605" s="7" t="s">
        <v>75</v>
      </c>
      <c r="L605" s="7" t="s">
        <v>1362</v>
      </c>
    </row>
    <row r="606" spans="1:12" x14ac:dyDescent="0.2">
      <c r="A606" s="7" t="s">
        <v>1356</v>
      </c>
      <c r="B606" s="7" t="s">
        <v>1357</v>
      </c>
      <c r="D606" s="7" t="str" cm="1">
        <f t="array" aca="1" ref="D60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06" s="7" t="str" cm="1">
        <f t="array" aca="1" ref="E6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06" s="7" t="s">
        <v>31</v>
      </c>
      <c r="G606" s="7" t="s">
        <v>146</v>
      </c>
      <c r="H606" s="7" t="s">
        <v>147</v>
      </c>
      <c r="I606" s="7" t="s">
        <v>29</v>
      </c>
      <c r="J606" s="7" t="s">
        <v>29</v>
      </c>
      <c r="K606" s="7" t="s">
        <v>429</v>
      </c>
      <c r="L606" s="7" t="s">
        <v>1363</v>
      </c>
    </row>
    <row r="607" spans="1:12" x14ac:dyDescent="0.2">
      <c r="A607" s="7" t="s">
        <v>1356</v>
      </c>
      <c r="B607" s="7" t="s">
        <v>1357</v>
      </c>
      <c r="D607" s="7" t="str" cm="1">
        <f t="array" aca="1" ref="D607" ca="1">INDEX({"Energy","Materials","Industrials","Consumer Discretionary","Consumer Staples","Health Care","Financials","Information Technology","Telecommunication Services","Utilities","Real Estate"},RANDBETWEEN(1,11))</f>
        <v>Materials</v>
      </c>
      <c r="E607" s="7" t="str" cm="1">
        <f t="array" aca="1" ref="E6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607" s="7" t="s">
        <v>15</v>
      </c>
      <c r="G607" s="7" t="s">
        <v>94</v>
      </c>
      <c r="H607" s="7" t="s">
        <v>1364</v>
      </c>
      <c r="I607" s="7" t="s">
        <v>18</v>
      </c>
      <c r="J607" s="7" t="s">
        <v>105</v>
      </c>
      <c r="K607" s="7" t="s">
        <v>167</v>
      </c>
      <c r="L607" s="7" t="s">
        <v>1365</v>
      </c>
    </row>
    <row r="608" spans="1:12" x14ac:dyDescent="0.2">
      <c r="A608" s="7" t="s">
        <v>1356</v>
      </c>
      <c r="B608" s="7" t="s">
        <v>1357</v>
      </c>
      <c r="D608" s="7" t="str" cm="1">
        <f t="array" aca="1" ref="D608" ca="1">INDEX({"Energy","Materials","Industrials","Consumer Discretionary","Consumer Staples","Health Care","Financials","Information Technology","Telecommunication Services","Utilities","Real Estate"},RANDBETWEEN(1,11))</f>
        <v>Health Care</v>
      </c>
      <c r="E608" s="7" t="str" cm="1">
        <f t="array" aca="1" ref="E6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08" s="7" t="s">
        <v>38</v>
      </c>
      <c r="G608" s="7" t="s">
        <v>39</v>
      </c>
      <c r="H608" s="7" t="s">
        <v>40</v>
      </c>
      <c r="I608" s="7" t="s">
        <v>41</v>
      </c>
      <c r="J608" s="7" t="s">
        <v>42</v>
      </c>
      <c r="K608" s="7" t="s">
        <v>43</v>
      </c>
      <c r="L608" s="7" t="s">
        <v>1366</v>
      </c>
    </row>
    <row r="609" spans="1:12" x14ac:dyDescent="0.2">
      <c r="A609" s="7" t="s">
        <v>1356</v>
      </c>
      <c r="B609" s="7" t="s">
        <v>1367</v>
      </c>
      <c r="D609" s="7" t="str" cm="1">
        <f t="array" aca="1" ref="D609" ca="1">INDEX({"Energy","Materials","Industrials","Consumer Discretionary","Consumer Staples","Health Care","Financials","Information Technology","Telecommunication Services","Utilities","Real Estate"},RANDBETWEEN(1,11))</f>
        <v>Materials</v>
      </c>
      <c r="E609" s="7" t="str" cm="1">
        <f t="array" aca="1" ref="E6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09" s="7" t="s">
        <v>38</v>
      </c>
      <c r="G609" s="7" t="s">
        <v>39</v>
      </c>
      <c r="H609" s="7" t="s">
        <v>40</v>
      </c>
      <c r="I609" s="7" t="s">
        <v>41</v>
      </c>
      <c r="J609" s="7" t="s">
        <v>42</v>
      </c>
      <c r="K609" s="7" t="s">
        <v>43</v>
      </c>
      <c r="L609" s="7" t="s">
        <v>1368</v>
      </c>
    </row>
    <row r="610" spans="1:12" x14ac:dyDescent="0.2">
      <c r="A610" s="7" t="s">
        <v>1356</v>
      </c>
      <c r="B610" s="7" t="s">
        <v>1369</v>
      </c>
      <c r="D610" s="7" t="str" cm="1">
        <f t="array" aca="1" ref="D610" ca="1">INDEX({"Energy","Materials","Industrials","Consumer Discretionary","Consumer Staples","Health Care","Financials","Information Technology","Telecommunication Services","Utilities","Real Estate"},RANDBETWEEN(1,11))</f>
        <v>Energy</v>
      </c>
      <c r="E610" s="7" t="str" cm="1">
        <f t="array" aca="1" ref="E6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610" s="7" t="s">
        <v>31</v>
      </c>
      <c r="G610" s="7" t="s">
        <v>903</v>
      </c>
      <c r="H610" s="7" t="s">
        <v>1370</v>
      </c>
      <c r="I610" s="7" t="s">
        <v>29</v>
      </c>
      <c r="J610" s="7" t="s">
        <v>29</v>
      </c>
      <c r="K610" s="7" t="s">
        <v>75</v>
      </c>
      <c r="L610" s="7" t="s">
        <v>1371</v>
      </c>
    </row>
    <row r="611" spans="1:12" x14ac:dyDescent="0.2">
      <c r="A611" s="7" t="s">
        <v>1356</v>
      </c>
      <c r="B611" s="7" t="s">
        <v>1369</v>
      </c>
      <c r="D611" s="7" t="str" cm="1">
        <f t="array" aca="1" ref="D61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11" s="7" t="str" cm="1">
        <f t="array" aca="1" ref="E6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11" s="7" t="s">
        <v>38</v>
      </c>
      <c r="G611" s="7" t="s">
        <v>39</v>
      </c>
      <c r="H611" s="7" t="s">
        <v>40</v>
      </c>
      <c r="I611" s="7" t="s">
        <v>41</v>
      </c>
      <c r="J611" s="7" t="s">
        <v>42</v>
      </c>
      <c r="K611" s="7" t="s">
        <v>43</v>
      </c>
      <c r="L611" s="7" t="s">
        <v>1372</v>
      </c>
    </row>
    <row r="612" spans="1:12" x14ac:dyDescent="0.2">
      <c r="A612" s="7" t="s">
        <v>1373</v>
      </c>
      <c r="B612" s="7" t="s">
        <v>1374</v>
      </c>
      <c r="D612" s="7" t="str" cm="1">
        <f t="array" aca="1" ref="D61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612" s="7" t="str" cm="1">
        <f t="array" aca="1" ref="E6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12" s="7" t="s">
        <v>72</v>
      </c>
      <c r="G612" s="7" t="s">
        <v>487</v>
      </c>
      <c r="H612" s="7" t="s">
        <v>488</v>
      </c>
      <c r="I612" s="7" t="s">
        <v>29</v>
      </c>
      <c r="J612" s="7" t="s">
        <v>29</v>
      </c>
      <c r="K612" s="7" t="s">
        <v>75</v>
      </c>
      <c r="L612" s="7" t="s">
        <v>21</v>
      </c>
    </row>
    <row r="613" spans="1:12" x14ac:dyDescent="0.2">
      <c r="A613" s="7" t="s">
        <v>1373</v>
      </c>
      <c r="B613" s="7" t="s">
        <v>1374</v>
      </c>
      <c r="D613" s="7" t="str" cm="1">
        <f t="array" aca="1" ref="D61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613" s="7" t="str" cm="1">
        <f t="array" aca="1" ref="E6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13" s="7" t="s">
        <v>38</v>
      </c>
      <c r="G613" s="7" t="s">
        <v>39</v>
      </c>
      <c r="H613" s="7" t="s">
        <v>40</v>
      </c>
      <c r="I613" s="7" t="s">
        <v>41</v>
      </c>
      <c r="J613" s="7" t="s">
        <v>42</v>
      </c>
      <c r="K613" s="7" t="s">
        <v>43</v>
      </c>
      <c r="L613" s="7" t="s">
        <v>774</v>
      </c>
    </row>
    <row r="614" spans="1:12" x14ac:dyDescent="0.2">
      <c r="A614" s="7" t="s">
        <v>1375</v>
      </c>
      <c r="B614" s="7" t="s">
        <v>1376</v>
      </c>
      <c r="D614" s="7" t="str" cm="1">
        <f t="array" aca="1" ref="D61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14" s="7" t="str" cm="1">
        <f t="array" aca="1" ref="E6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614" s="7" t="s">
        <v>38</v>
      </c>
      <c r="G614" s="7" t="s">
        <v>39</v>
      </c>
      <c r="H614" s="7" t="s">
        <v>40</v>
      </c>
      <c r="I614" s="7" t="s">
        <v>41</v>
      </c>
      <c r="J614" s="7" t="s">
        <v>42</v>
      </c>
      <c r="K614" s="7" t="s">
        <v>43</v>
      </c>
      <c r="L614" s="7" t="s">
        <v>1377</v>
      </c>
    </row>
    <row r="615" spans="1:12" x14ac:dyDescent="0.2">
      <c r="A615" s="7" t="s">
        <v>1375</v>
      </c>
      <c r="B615" s="7" t="s">
        <v>1378</v>
      </c>
      <c r="D615" s="7" t="str" cm="1">
        <f t="array" aca="1" ref="D615" ca="1">INDEX({"Energy","Materials","Industrials","Consumer Discretionary","Consumer Staples","Health Care","Financials","Information Technology","Telecommunication Services","Utilities","Real Estate"},RANDBETWEEN(1,11))</f>
        <v>Materials</v>
      </c>
      <c r="E615" s="7" t="str" cm="1">
        <f t="array" aca="1" ref="E6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15" s="7" t="s">
        <v>38</v>
      </c>
      <c r="G615" s="7" t="s">
        <v>207</v>
      </c>
      <c r="H615" s="7" t="s">
        <v>1379</v>
      </c>
      <c r="I615" s="7" t="s">
        <v>29</v>
      </c>
      <c r="J615" s="7" t="s">
        <v>29</v>
      </c>
      <c r="K615" s="7" t="s">
        <v>75</v>
      </c>
      <c r="L615" s="7" t="s">
        <v>1380</v>
      </c>
    </row>
    <row r="616" spans="1:12" x14ac:dyDescent="0.2">
      <c r="A616" s="7" t="s">
        <v>1375</v>
      </c>
      <c r="B616" s="7" t="s">
        <v>1378</v>
      </c>
      <c r="D616" s="7" t="str" cm="1">
        <f t="array" aca="1" ref="D616" ca="1">INDEX({"Energy","Materials","Industrials","Consumer Discretionary","Consumer Staples","Health Care","Financials","Information Technology","Telecommunication Services","Utilities","Real Estate"},RANDBETWEEN(1,11))</f>
        <v>Health Care</v>
      </c>
      <c r="E616" s="7" t="str" cm="1">
        <f t="array" aca="1" ref="E6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616" s="7" t="s">
        <v>38</v>
      </c>
      <c r="G616" s="7" t="s">
        <v>39</v>
      </c>
      <c r="H616" s="7" t="s">
        <v>40</v>
      </c>
      <c r="I616" s="7" t="s">
        <v>41</v>
      </c>
      <c r="J616" s="7" t="s">
        <v>42</v>
      </c>
      <c r="K616" s="7" t="s">
        <v>43</v>
      </c>
      <c r="L616" s="7" t="s">
        <v>1381</v>
      </c>
    </row>
    <row r="617" spans="1:12" x14ac:dyDescent="0.2">
      <c r="A617" s="7" t="s">
        <v>1382</v>
      </c>
      <c r="B617" s="7" t="s">
        <v>1383</v>
      </c>
      <c r="D617" s="7" t="str" cm="1">
        <f t="array" aca="1" ref="D617" ca="1">INDEX({"Energy","Materials","Industrials","Consumer Discretionary","Consumer Staples","Health Care","Financials","Information Technology","Telecommunication Services","Utilities","Real Estate"},RANDBETWEEN(1,11))</f>
        <v>Financials</v>
      </c>
      <c r="E617" s="7" t="str" cm="1">
        <f t="array" aca="1" ref="E6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17" s="7" t="s">
        <v>15</v>
      </c>
      <c r="G617" s="7" t="s">
        <v>94</v>
      </c>
      <c r="H617" s="7" t="s">
        <v>1384</v>
      </c>
      <c r="I617" s="7" t="s">
        <v>18</v>
      </c>
      <c r="J617" s="7" t="s">
        <v>19</v>
      </c>
      <c r="K617" s="7" t="s">
        <v>34</v>
      </c>
      <c r="L617" s="7" t="s">
        <v>1385</v>
      </c>
    </row>
    <row r="618" spans="1:12" x14ac:dyDescent="0.2">
      <c r="A618" s="7" t="s">
        <v>1382</v>
      </c>
      <c r="B618" s="7" t="s">
        <v>1383</v>
      </c>
      <c r="D618" s="7" t="str" cm="1">
        <f t="array" aca="1" ref="D61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18" s="7" t="str" cm="1">
        <f t="array" aca="1" ref="E6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618" s="7" t="s">
        <v>38</v>
      </c>
      <c r="G618" s="7" t="s">
        <v>39</v>
      </c>
      <c r="H618" s="7" t="s">
        <v>40</v>
      </c>
      <c r="I618" s="7" t="s">
        <v>41</v>
      </c>
      <c r="J618" s="7" t="s">
        <v>42</v>
      </c>
      <c r="K618" s="7" t="s">
        <v>43</v>
      </c>
      <c r="L618" s="7" t="s">
        <v>1386</v>
      </c>
    </row>
    <row r="619" spans="1:12" x14ac:dyDescent="0.2">
      <c r="A619" s="7" t="s">
        <v>1382</v>
      </c>
      <c r="B619" s="7" t="s">
        <v>1387</v>
      </c>
      <c r="D619" s="7" t="str" cm="1">
        <f t="array" aca="1" ref="D619" ca="1">INDEX({"Energy","Materials","Industrials","Consumer Discretionary","Consumer Staples","Health Care","Financials","Information Technology","Telecommunication Services","Utilities","Real Estate"},RANDBETWEEN(1,11))</f>
        <v>Financials</v>
      </c>
      <c r="E619" s="7" t="str" cm="1">
        <f t="array" aca="1" ref="E6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19" s="7" t="s">
        <v>38</v>
      </c>
      <c r="G619" s="7" t="s">
        <v>207</v>
      </c>
      <c r="H619" s="7" t="s">
        <v>1379</v>
      </c>
      <c r="I619" s="7" t="s">
        <v>29</v>
      </c>
      <c r="J619" s="7" t="s">
        <v>29</v>
      </c>
      <c r="K619" s="7" t="s">
        <v>75</v>
      </c>
      <c r="L619" s="7" t="s">
        <v>366</v>
      </c>
    </row>
    <row r="620" spans="1:12" x14ac:dyDescent="0.2">
      <c r="A620" s="7" t="s">
        <v>1382</v>
      </c>
      <c r="B620" s="7" t="s">
        <v>1387</v>
      </c>
      <c r="C620" s="7" t="s">
        <v>1388</v>
      </c>
      <c r="D620" s="7" t="str" cm="1">
        <f t="array" aca="1" ref="D62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620" s="7" t="str" cm="1">
        <f t="array" aca="1" ref="E6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620" s="7" t="s">
        <v>38</v>
      </c>
      <c r="G620" s="7" t="s">
        <v>39</v>
      </c>
      <c r="H620" s="7" t="s">
        <v>40</v>
      </c>
      <c r="I620" s="7" t="s">
        <v>41</v>
      </c>
      <c r="J620" s="7" t="s">
        <v>42</v>
      </c>
      <c r="K620" s="7" t="s">
        <v>43</v>
      </c>
      <c r="L620" s="7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Scatterday</dc:creator>
  <cp:lastModifiedBy>David Scatterday</cp:lastModifiedBy>
  <dcterms:created xsi:type="dcterms:W3CDTF">2024-11-13T23:40:56Z</dcterms:created>
  <dcterms:modified xsi:type="dcterms:W3CDTF">2024-11-13T23:51:43Z</dcterms:modified>
</cp:coreProperties>
</file>