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C9E14D4-9949-4B7E-9CAB-5F6B14FD5EB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ropsCalc" sheetId="5" r:id="rId1"/>
    <sheet name="NOWCAST-CHART" sheetId="3" r:id="rId2"/>
    <sheet name="NOWCAST" sheetId="2" r:id="rId3"/>
    <sheet name="ForR" sheetId="4" r:id="rId4"/>
    <sheet name="Nowcast_RAW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7" i="1" l="1"/>
  <c r="T17" i="1"/>
  <c r="S17" i="1"/>
  <c r="R17" i="1"/>
  <c r="Q17" i="1"/>
  <c r="P17" i="1"/>
  <c r="O17" i="1"/>
  <c r="M17" i="1"/>
  <c r="U16" i="1" l="1"/>
  <c r="T16" i="1"/>
  <c r="S16" i="1"/>
  <c r="R16" i="1"/>
  <c r="Q16" i="1"/>
  <c r="P16" i="1"/>
  <c r="O16" i="1"/>
  <c r="K16" i="1"/>
  <c r="M16" i="1"/>
  <c r="N32" i="1" l="1"/>
  <c r="N33" i="1"/>
  <c r="N34" i="1"/>
  <c r="U15" i="1" l="1"/>
  <c r="T15" i="1"/>
  <c r="S15" i="1"/>
  <c r="R15" i="1"/>
  <c r="Q15" i="1"/>
  <c r="P15" i="1"/>
  <c r="O15" i="1"/>
  <c r="M15" i="1"/>
  <c r="O14" i="1" l="1"/>
  <c r="P14" i="1"/>
  <c r="Q14" i="1"/>
  <c r="R14" i="1"/>
  <c r="S14" i="1"/>
  <c r="T14" i="1"/>
  <c r="U14" i="1"/>
  <c r="M14" i="1" l="1"/>
  <c r="O13" i="1" l="1"/>
  <c r="P13" i="1"/>
  <c r="Q13" i="1"/>
  <c r="R13" i="1"/>
  <c r="S13" i="1"/>
  <c r="T13" i="1"/>
  <c r="U13" i="1"/>
  <c r="N31" i="1"/>
  <c r="N30" i="1"/>
  <c r="N29" i="1"/>
  <c r="N28" i="1"/>
  <c r="N27" i="1"/>
  <c r="N26" i="1"/>
  <c r="N25" i="1"/>
  <c r="N24" i="1"/>
  <c r="N23" i="1"/>
  <c r="N22" i="1"/>
  <c r="N21" i="1"/>
  <c r="N20" i="1"/>
  <c r="P3" i="1" l="1"/>
  <c r="Q3" i="1"/>
  <c r="R3" i="1"/>
  <c r="S3" i="1"/>
  <c r="T3" i="1"/>
  <c r="U3" i="1"/>
  <c r="P10" i="1"/>
  <c r="Q10" i="1"/>
  <c r="R10" i="1"/>
  <c r="S10" i="1"/>
  <c r="T10" i="1"/>
  <c r="U10" i="1"/>
  <c r="P12" i="1"/>
  <c r="Q12" i="1"/>
  <c r="R12" i="1"/>
  <c r="S12" i="1"/>
  <c r="T12" i="1"/>
  <c r="U12" i="1"/>
  <c r="O3" i="1"/>
  <c r="O10" i="1"/>
  <c r="O12" i="1"/>
  <c r="M13" i="1" l="1"/>
  <c r="K13" i="1"/>
  <c r="J11" i="1" l="1"/>
  <c r="J7" i="1"/>
  <c r="J6" i="1"/>
  <c r="J5" i="1"/>
  <c r="J2" i="1"/>
  <c r="J8" i="1"/>
  <c r="J4" i="1"/>
  <c r="P5" i="1" l="1"/>
  <c r="T5" i="1"/>
  <c r="O5" i="1"/>
  <c r="Q5" i="1"/>
  <c r="R5" i="1"/>
  <c r="S5" i="1"/>
  <c r="U5" i="1"/>
  <c r="R4" i="1"/>
  <c r="S4" i="1"/>
  <c r="P4" i="1"/>
  <c r="T4" i="1"/>
  <c r="Q4" i="1"/>
  <c r="U4" i="1"/>
  <c r="O4" i="1"/>
  <c r="R6" i="1"/>
  <c r="S6" i="1"/>
  <c r="P6" i="1"/>
  <c r="T6" i="1"/>
  <c r="O6" i="1"/>
  <c r="Q6" i="1"/>
  <c r="U6" i="1"/>
  <c r="R8" i="1"/>
  <c r="P8" i="1"/>
  <c r="T8" i="1"/>
  <c r="Q8" i="1"/>
  <c r="U8" i="1"/>
  <c r="O8" i="1"/>
  <c r="S8" i="1"/>
  <c r="P7" i="1"/>
  <c r="T7" i="1"/>
  <c r="U7" i="1"/>
  <c r="R7" i="1"/>
  <c r="O7" i="1"/>
  <c r="S7" i="1"/>
  <c r="Q7" i="1"/>
  <c r="P11" i="1"/>
  <c r="T11" i="1"/>
  <c r="Q11" i="1"/>
  <c r="R11" i="1"/>
  <c r="O11" i="1"/>
  <c r="U11" i="1"/>
  <c r="S11" i="1"/>
  <c r="S2" i="1"/>
  <c r="R2" i="1"/>
  <c r="M2" i="1" l="1"/>
  <c r="M3" i="1"/>
  <c r="M4" i="1"/>
  <c r="M5" i="1"/>
  <c r="M6" i="1"/>
  <c r="M7" i="1"/>
  <c r="M8" i="1"/>
  <c r="M9" i="1"/>
  <c r="M10" i="1"/>
  <c r="M11" i="1"/>
  <c r="M12" i="1"/>
  <c r="J9" i="1"/>
  <c r="J2" i="2"/>
  <c r="U2" i="1"/>
  <c r="K3" i="1"/>
  <c r="K4" i="1"/>
  <c r="K2" i="1"/>
  <c r="H2" i="2" l="1"/>
  <c r="D2" i="2"/>
  <c r="G2" i="2"/>
  <c r="C2" i="2"/>
  <c r="F2" i="2"/>
  <c r="E2" i="2"/>
  <c r="B2" i="2"/>
  <c r="U26" i="1"/>
  <c r="U25" i="1"/>
  <c r="T24" i="1"/>
  <c r="C19" i="1"/>
  <c r="P9" i="1"/>
  <c r="T9" i="1"/>
  <c r="T22" i="1" s="1"/>
  <c r="O9" i="1"/>
  <c r="Q9" i="1"/>
  <c r="R9" i="1"/>
  <c r="R27" i="1" s="1"/>
  <c r="U9" i="1"/>
  <c r="S9" i="1"/>
  <c r="K8" i="1"/>
  <c r="K7" i="1"/>
  <c r="K6" i="1"/>
  <c r="P2" i="1"/>
  <c r="O2" i="1"/>
  <c r="Q2" i="1"/>
  <c r="Q29" i="1" s="1"/>
  <c r="T2" i="1"/>
  <c r="Q21" i="1" l="1"/>
  <c r="Q30" i="1"/>
  <c r="Q22" i="1"/>
  <c r="Q27" i="1"/>
  <c r="R24" i="1"/>
  <c r="R30" i="1"/>
  <c r="R22" i="1"/>
  <c r="O27" i="1"/>
  <c r="R20" i="1"/>
  <c r="R28" i="1"/>
  <c r="R25" i="1"/>
  <c r="Q23" i="1"/>
  <c r="U20" i="1"/>
  <c r="Q28" i="1"/>
  <c r="P33" i="1"/>
  <c r="P32" i="1"/>
  <c r="P31" i="1"/>
  <c r="S33" i="1"/>
  <c r="S32" i="1"/>
  <c r="S31" i="1"/>
  <c r="S25" i="1"/>
  <c r="S29" i="1"/>
  <c r="P30" i="1"/>
  <c r="P27" i="1"/>
  <c r="O21" i="1"/>
  <c r="O26" i="1"/>
  <c r="U33" i="1"/>
  <c r="U32" i="1"/>
  <c r="U31" i="1"/>
  <c r="T31" i="1"/>
  <c r="T33" i="1"/>
  <c r="T32" i="1"/>
  <c r="P20" i="1"/>
  <c r="O20" i="1"/>
  <c r="S28" i="1"/>
  <c r="U28" i="1"/>
  <c r="U21" i="1"/>
  <c r="P25" i="1"/>
  <c r="S30" i="1"/>
  <c r="S23" i="1"/>
  <c r="S22" i="1"/>
  <c r="P26" i="1"/>
  <c r="T27" i="1"/>
  <c r="O25" i="1"/>
  <c r="O30" i="1"/>
  <c r="Q33" i="1"/>
  <c r="Q32" i="1"/>
  <c r="Q31" i="1"/>
  <c r="R32" i="1"/>
  <c r="R31" i="1"/>
  <c r="R33" i="1"/>
  <c r="T20" i="1"/>
  <c r="S24" i="1"/>
  <c r="Q24" i="1"/>
  <c r="P28" i="1"/>
  <c r="P21" i="1"/>
  <c r="S21" i="1"/>
  <c r="T25" i="1"/>
  <c r="P29" i="1"/>
  <c r="U29" i="1"/>
  <c r="U30" i="1"/>
  <c r="U23" i="1"/>
  <c r="P23" i="1"/>
  <c r="U22" i="1"/>
  <c r="T26" i="1"/>
  <c r="R26" i="1"/>
  <c r="S27" i="1"/>
  <c r="O24" i="1"/>
  <c r="O29" i="1"/>
  <c r="O23" i="1"/>
  <c r="O33" i="1"/>
  <c r="O32" i="1"/>
  <c r="O31" i="1"/>
  <c r="S20" i="1"/>
  <c r="Q20" i="1"/>
  <c r="P24" i="1"/>
  <c r="U24" i="1"/>
  <c r="T28" i="1"/>
  <c r="T21" i="1"/>
  <c r="R21" i="1"/>
  <c r="Q25" i="1"/>
  <c r="T29" i="1"/>
  <c r="R29" i="1"/>
  <c r="T30" i="1"/>
  <c r="R23" i="1"/>
  <c r="T23" i="1"/>
  <c r="P22" i="1"/>
  <c r="Q26" i="1"/>
  <c r="S26" i="1"/>
  <c r="U27" i="1"/>
  <c r="O28" i="1"/>
  <c r="O22" i="1"/>
  <c r="T35" i="1" l="1"/>
  <c r="O35" i="1"/>
  <c r="R35" i="1"/>
  <c r="U35" i="1"/>
  <c r="Q35" i="1"/>
  <c r="S35" i="1"/>
  <c r="P35" i="1"/>
  <c r="E17" i="5"/>
  <c r="G17" i="5"/>
  <c r="A17" i="5"/>
  <c r="F17" i="5"/>
  <c r="C17" i="5"/>
  <c r="B17" i="5"/>
  <c r="D17" i="5"/>
  <c r="A16" i="5"/>
  <c r="C16" i="5"/>
  <c r="E16" i="5"/>
  <c r="F16" i="5"/>
  <c r="G16" i="5"/>
  <c r="B16" i="5"/>
  <c r="D16" i="5"/>
  <c r="C15" i="5"/>
  <c r="D15" i="5"/>
  <c r="F15" i="5"/>
  <c r="E15" i="5"/>
  <c r="A15" i="5"/>
  <c r="B15" i="5"/>
  <c r="G15" i="5"/>
  <c r="F14" i="5"/>
  <c r="G14" i="5"/>
  <c r="C14" i="5"/>
  <c r="E14" i="5"/>
  <c r="A14" i="5"/>
  <c r="B14" i="5"/>
  <c r="D14" i="5"/>
  <c r="F13" i="5"/>
  <c r="E13" i="5"/>
  <c r="A13" i="5"/>
  <c r="C13" i="5"/>
  <c r="D13" i="5"/>
  <c r="B13" i="5"/>
  <c r="G13" i="5"/>
  <c r="F12" i="5"/>
  <c r="A12" i="5"/>
  <c r="E12" i="5"/>
  <c r="C12" i="5"/>
  <c r="D12" i="5"/>
  <c r="B12" i="5"/>
  <c r="G12" i="5"/>
  <c r="F11" i="5"/>
  <c r="A11" i="5"/>
  <c r="G11" i="5"/>
  <c r="D11" i="5"/>
  <c r="E11" i="5"/>
  <c r="B11" i="5"/>
  <c r="C11" i="5"/>
  <c r="D10" i="5"/>
  <c r="A10" i="5"/>
  <c r="G10" i="5"/>
  <c r="C10" i="5"/>
  <c r="E10" i="5"/>
  <c r="B10" i="5"/>
  <c r="F10" i="5"/>
  <c r="F9" i="5"/>
  <c r="E9" i="5"/>
  <c r="C9" i="5"/>
  <c r="A9" i="5"/>
  <c r="D9" i="5"/>
  <c r="B9" i="5"/>
  <c r="G9" i="5"/>
  <c r="G8" i="5"/>
  <c r="D8" i="5"/>
  <c r="A8" i="5"/>
  <c r="F8" i="5"/>
  <c r="E8" i="5"/>
  <c r="B8" i="5"/>
  <c r="C8" i="5"/>
  <c r="G7" i="5"/>
  <c r="E7" i="5"/>
  <c r="A7" i="5"/>
  <c r="C7" i="5"/>
  <c r="D7" i="5"/>
  <c r="B7" i="5"/>
  <c r="F7" i="5"/>
  <c r="E6" i="5"/>
  <c r="A6" i="5"/>
  <c r="C6" i="5"/>
  <c r="F6" i="5"/>
  <c r="G6" i="5"/>
  <c r="B6" i="5"/>
  <c r="D6" i="5"/>
  <c r="F5" i="5"/>
  <c r="A5" i="5"/>
  <c r="D5" i="5"/>
  <c r="E5" i="5"/>
  <c r="G5" i="5"/>
  <c r="B5" i="5"/>
  <c r="C5" i="5"/>
  <c r="F4" i="5"/>
  <c r="D4" i="5"/>
  <c r="C4" i="5"/>
  <c r="A4" i="5"/>
  <c r="G4" i="5"/>
  <c r="B4" i="5"/>
  <c r="E4" i="5"/>
  <c r="D3" i="5"/>
  <c r="A3" i="5"/>
  <c r="G3" i="5"/>
  <c r="E3" i="5"/>
  <c r="F3" i="5"/>
  <c r="B3" i="5"/>
  <c r="C3" i="5"/>
  <c r="C2" i="5"/>
  <c r="G2" i="5"/>
  <c r="F2" i="5"/>
  <c r="A2" i="5"/>
  <c r="D2" i="5"/>
  <c r="E2" i="5"/>
  <c r="B2" i="5"/>
</calcChain>
</file>

<file path=xl/sharedStrings.xml><?xml version="1.0" encoding="utf-8"?>
<sst xmlns="http://schemas.openxmlformats.org/spreadsheetml/2006/main" count="83" uniqueCount="49">
  <si>
    <t>GD Candidate / Salome Zourabichvili</t>
  </si>
  <si>
    <t>UNM Candidate / Grigol Vashadze</t>
  </si>
  <si>
    <t>MLEG Candidate / Davit Bakradze</t>
  </si>
  <si>
    <t>Giorgi Margvelashvili</t>
  </si>
  <si>
    <t>APG Candidate(s)</t>
  </si>
  <si>
    <t>Other</t>
  </si>
  <si>
    <t>Undecided</t>
  </si>
  <si>
    <t>Field last day</t>
  </si>
  <si>
    <t>Pollster</t>
  </si>
  <si>
    <t>GFK R2</t>
  </si>
  <si>
    <t>Weight</t>
  </si>
  <si>
    <t>CRRC/TI</t>
  </si>
  <si>
    <t>IRI / IPM</t>
  </si>
  <si>
    <t>CRRC/NDI</t>
  </si>
  <si>
    <t>Ambebi.ge</t>
  </si>
  <si>
    <t>Edison Research R2</t>
  </si>
  <si>
    <t>Shalva Natelashvili</t>
  </si>
  <si>
    <t>BCG / European Georgia</t>
  </si>
  <si>
    <t>AMBEBI.GE / kvirispalitra.ge</t>
  </si>
  <si>
    <t>Zurab Japaridze</t>
  </si>
  <si>
    <t>Davit Usupashvili</t>
  </si>
  <si>
    <t>GD / ??</t>
  </si>
  <si>
    <t>V1</t>
  </si>
  <si>
    <t>GD</t>
  </si>
  <si>
    <t>UNM</t>
  </si>
  <si>
    <t>MLEG</t>
  </si>
  <si>
    <t>ZJ</t>
  </si>
  <si>
    <t>DU</t>
  </si>
  <si>
    <t>GM</t>
  </si>
  <si>
    <t>SN</t>
  </si>
  <si>
    <t>AP</t>
  </si>
  <si>
    <t>OT</t>
  </si>
  <si>
    <t>სალომე ზურაბიშვილი</t>
  </si>
  <si>
    <t>გრიგოლ ვაშაძე</t>
  </si>
  <si>
    <t>დავით ბაქრაძე</t>
  </si>
  <si>
    <t>დავით უსუფაშვილი</t>
  </si>
  <si>
    <t>ზურაბ ჯაფარიძე</t>
  </si>
  <si>
    <t>შალვა ნათელაშვილი</t>
  </si>
  <si>
    <t>სხვა</t>
  </si>
  <si>
    <t>Psychoproject?</t>
  </si>
  <si>
    <t>R2/Edison research</t>
  </si>
  <si>
    <t>GD_Cand</t>
  </si>
  <si>
    <t>UNM_Cand</t>
  </si>
  <si>
    <t>MLED_Cand</t>
  </si>
  <si>
    <t>Girchi_Cand</t>
  </si>
  <si>
    <t>Constr_Cand</t>
  </si>
  <si>
    <t>Labor_Cand</t>
  </si>
  <si>
    <t>Date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</si>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</sst>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15" fontId="0" fillId="2" borderId="0" xfId="0" applyNumberFormat="1" applyFill="1"/>
    <xf numFmtId="164" fontId="0" fillId="2" borderId="0" xfId="0" applyNumberFormat="1" applyFill="1"/>
    <xf numFmtId="15" fontId="0" fillId="3" borderId="0" xfId="0" applyNumberFormat="1" applyFill="1"/>
    <xf numFmtId="0" fontId="0" fillId="3" borderId="0" xfId="0" applyFill="1"/>
    <xf numFmtId="0" fontId="0" fillId="4" borderId="0" xfId="0" applyFill="1" applyAlignment="1"/>
    <xf numFmtId="15" fontId="0" fillId="4" borderId="0" xfId="0" applyNumberFormat="1" applyFill="1"/>
    <xf numFmtId="1" fontId="0" fillId="5" borderId="0" xfId="0" applyNumberFormat="1" applyFont="1" applyFill="1"/>
    <xf numFmtId="15" fontId="0" fillId="5" borderId="0" xfId="0" applyNumberFormat="1" applyFill="1"/>
    <xf numFmtId="0" fontId="0" fillId="6" borderId="0" xfId="0" applyFont="1" applyFill="1"/>
    <xf numFmtId="15" fontId="0" fillId="6" borderId="0" xfId="0" applyNumberFormat="1" applyFill="1"/>
    <xf numFmtId="15" fontId="0" fillId="7" borderId="0" xfId="0" applyNumberFormat="1" applyFill="1"/>
    <xf numFmtId="1" fontId="3" fillId="7" borderId="0" xfId="2" applyNumberFormat="1" applyFont="1" applyFill="1" applyBorder="1" applyAlignment="1">
      <alignment horizontal="right" vertical="center"/>
    </xf>
    <xf numFmtId="1" fontId="0" fillId="0" borderId="0" xfId="0" applyNumberFormat="1"/>
    <xf numFmtId="0" fontId="0" fillId="3" borderId="0" xfId="0" applyFont="1" applyFill="1"/>
    <xf numFmtId="165" fontId="0" fillId="0" borderId="0" xfId="0" applyNumberFormat="1"/>
    <xf numFmtId="9" fontId="0" fillId="0" borderId="0" xfId="1" applyFont="1"/>
    <xf numFmtId="15" fontId="0" fillId="0" borderId="0" xfId="0" applyNumberFormat="1"/>
    <xf numFmtId="0" fontId="0" fillId="8" borderId="0" xfId="0" applyFill="1"/>
    <xf numFmtId="0" fontId="0" fillId="9" borderId="0" xfId="0" applyFill="1"/>
  </cellXfs>
  <cellStyles count="3">
    <cellStyle name="Normal" xfId="0" builtinId="0"/>
    <cellStyle name="Normal_Sheet1_1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NOWCAST!$J$2</c:f>
          <c:strCache>
            <c:ptCount val="1"/>
            <c:pt idx="0">
              <c:v>Deterministic Model of 2018 Georgia Presidential Elections, October 26, 2018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A68-4DBA-AB13-E3EAA70BAD0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A68-4DBA-AB13-E3EAA70BAD0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A68-4DBA-AB13-E3EAA70BAD0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DEC-43EB-95E9-BA985A8759A7}"/>
              </c:ext>
            </c:extLst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EC-43EB-95E9-BA985A8759A7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DEC-43EB-95E9-BA985A8759A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19-4619-BFEF-53C058D7F180}"/>
              </c:ext>
            </c:extLst>
          </c:dPt>
          <c:dLbls>
            <c:dLbl>
              <c:idx val="0"/>
              <c:layout>
                <c:manualLayout>
                  <c:x val="9.816849816849816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68-4DBA-AB13-E3EAA70BAD0E}"/>
                </c:ext>
              </c:extLst>
            </c:dLbl>
            <c:dLbl>
              <c:idx val="1"/>
              <c:layout>
                <c:manualLayout>
                  <c:x val="7.032967032967033E-2"/>
                  <c:y val="3.698057800816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68-4DBA-AB13-E3EAA70BAD0E}"/>
                </c:ext>
              </c:extLst>
            </c:dLbl>
            <c:dLbl>
              <c:idx val="2"/>
              <c:layout>
                <c:manualLayout>
                  <c:x val="6.5934065934065936E-2"/>
                  <c:y val="7.396115601633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68-4DBA-AB13-E3EAA70BAD0E}"/>
                </c:ext>
              </c:extLst>
            </c:dLbl>
            <c:dLbl>
              <c:idx val="3"/>
              <c:layout>
                <c:manualLayout>
                  <c:x val="3.5164835164835165E-2"/>
                  <c:y val="7.3961156016334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DEC-43EB-95E9-BA985A8759A7}"/>
                </c:ext>
              </c:extLst>
            </c:dLbl>
            <c:dLbl>
              <c:idx val="4"/>
              <c:layout>
                <c:manualLayout>
                  <c:x val="3.369963369963369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DEC-43EB-95E9-BA985A8759A7}"/>
                </c:ext>
              </c:extLst>
            </c:dLbl>
            <c:dLbl>
              <c:idx val="5"/>
              <c:layout>
                <c:manualLayout>
                  <c:x val="2.783882783882778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DEC-43EB-95E9-BA985A8759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Helvetica" panose="020B0500000000000000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Nowcast_RAW!$O$35:$U$35</c:f>
                <c:numCache>
                  <c:formatCode>General</c:formatCode>
                  <c:ptCount val="7"/>
                  <c:pt idx="0">
                    <c:v>4.444059210578459E-2</c:v>
                  </c:pt>
                  <c:pt idx="1">
                    <c:v>1.7630304111810009E-2</c:v>
                  </c:pt>
                  <c:pt idx="2">
                    <c:v>1.834143246704785E-2</c:v>
                  </c:pt>
                  <c:pt idx="3">
                    <c:v>7.4558444348439331E-3</c:v>
                  </c:pt>
                  <c:pt idx="4">
                    <c:v>1.6530787230039229E-2</c:v>
                  </c:pt>
                  <c:pt idx="5">
                    <c:v>1.0087758797875908E-2</c:v>
                  </c:pt>
                  <c:pt idx="6">
                    <c:v>4.310831862507785E-2</c:v>
                  </c:pt>
                </c:numCache>
              </c:numRef>
            </c:plus>
            <c:minus>
              <c:numRef>
                <c:f>Nowcast_RAW!$O$35:$U$35</c:f>
                <c:numCache>
                  <c:formatCode>General</c:formatCode>
                  <c:ptCount val="7"/>
                  <c:pt idx="0">
                    <c:v>4.444059210578459E-2</c:v>
                  </c:pt>
                  <c:pt idx="1">
                    <c:v>1.7630304111810009E-2</c:v>
                  </c:pt>
                  <c:pt idx="2">
                    <c:v>1.834143246704785E-2</c:v>
                  </c:pt>
                  <c:pt idx="3">
                    <c:v>7.4558444348439331E-3</c:v>
                  </c:pt>
                  <c:pt idx="4">
                    <c:v>1.6530787230039229E-2</c:v>
                  </c:pt>
                  <c:pt idx="5">
                    <c:v>1.0087758797875908E-2</c:v>
                  </c:pt>
                  <c:pt idx="6">
                    <c:v>4.310831862507785E-2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NOWCAST!$B$1:$H$1</c:f>
              <c:strCache>
                <c:ptCount val="7"/>
                <c:pt idx="0">
                  <c:v>GD Candidate / Salome Zourabichvili</c:v>
                </c:pt>
                <c:pt idx="1">
                  <c:v>UNM Candidate / Grigol Vashadze</c:v>
                </c:pt>
                <c:pt idx="2">
                  <c:v>MLEG Candidate / Davit Bakradze</c:v>
                </c:pt>
                <c:pt idx="3">
                  <c:v>Zurab Japaridze</c:v>
                </c:pt>
                <c:pt idx="4">
                  <c:v>Davit Usupashvili</c:v>
                </c:pt>
                <c:pt idx="5">
                  <c:v>Shalva Natelashvili</c:v>
                </c:pt>
                <c:pt idx="6">
                  <c:v>Other</c:v>
                </c:pt>
              </c:strCache>
            </c:strRef>
          </c:cat>
          <c:val>
            <c:numRef>
              <c:f>NOWCAST!$B$2:$H$2</c:f>
              <c:numCache>
                <c:formatCode>0%</c:formatCode>
                <c:ptCount val="7"/>
                <c:pt idx="0">
                  <c:v>0.35247722182525215</c:v>
                </c:pt>
                <c:pt idx="1">
                  <c:v>0.26750504206507986</c:v>
                </c:pt>
                <c:pt idx="2">
                  <c:v>0.17917744646962114</c:v>
                </c:pt>
                <c:pt idx="3">
                  <c:v>1.0379541011133146E-2</c:v>
                </c:pt>
                <c:pt idx="4">
                  <c:v>3.2049550040203038E-2</c:v>
                </c:pt>
                <c:pt idx="5">
                  <c:v>5.0732728680572582E-2</c:v>
                </c:pt>
                <c:pt idx="6">
                  <c:v>0.10767846990813809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68-4DBA-AB13-E3EAA70BA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6588416"/>
        <c:axId val="516587632"/>
      </c:barChart>
      <c:catAx>
        <c:axId val="51658841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Helvetica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516587632"/>
        <c:crosses val="autoZero"/>
        <c:auto val="1"/>
        <c:lblAlgn val="ctr"/>
        <c:lblOffset val="100"/>
        <c:noMultiLvlLbl val="0"/>
      </c:catAx>
      <c:valAx>
        <c:axId val="516587632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Helvetica" panose="020B0500000000000000" pitchFamily="34" charset="0"/>
                <a:ea typeface="+mn-ea"/>
                <a:cs typeface="+mn-cs"/>
              </a:defRPr>
            </a:pPr>
            <a:endParaRPr lang="en-US"/>
          </a:p>
        </c:txPr>
        <c:crossAx val="51658841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A0CA06-808D-4E11-83F5-F48BBBECCF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90FA-EB97-4DDB-9CC2-88B06F6AC292}">
  <dimension ref="A1:I17"/>
  <sheetViews>
    <sheetView tabSelected="1" workbookViewId="0">
      <selection activeCell="I17" sqref="I17"/>
    </sheetView>
  </sheetViews>
  <sheetFormatPr defaultRowHeight="15" x14ac:dyDescent="0.25"/>
  <cols>
    <col min="1" max="1" width="34" bestFit="1" customWidth="1"/>
    <col min="8" max="8" width="9.85546875" bestFit="1" customWidth="1"/>
  </cols>
  <sheetData>
    <row r="1" spans="1:9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5</v>
      </c>
      <c r="H1" t="s">
        <v>47</v>
      </c>
      <c r="I1" t="s">
        <v>48</v>
      </c>
    </row>
    <row r="2" spans="1:9" x14ac:dyDescent="0.25">
      <c r="A2">
        <f t="shared" ref="A2" ca="1" si="0">#REF!/SUM($B2:$J2)</f>
        <v>5.5141579731743676E-2</v>
      </c>
      <c r="B2">
        <f t="shared" ref="B2" ca="1" si="1">#REF!/SUM($B2:$J2)</f>
        <v>0.10581222056631893</v>
      </c>
      <c r="C2">
        <f t="shared" ref="C2:G17" ca="1" si="2">#REF!/SUM($B2:$J2)</f>
        <v>0.13412816691505217</v>
      </c>
      <c r="D2">
        <f t="shared" ca="1" si="2"/>
        <v>0</v>
      </c>
      <c r="E2">
        <f t="shared" ca="1" si="2"/>
        <v>4.4709388971684054E-3</v>
      </c>
      <c r="F2">
        <f ca="1">#REF!/SUM($B2:$J2)</f>
        <v>4.6199701937406863E-2</v>
      </c>
      <c r="G2">
        <f ca="1">#REF!/SUM($B2:$J2)</f>
        <v>0.65424739195230996</v>
      </c>
      <c r="H2" s="1">
        <v>42543</v>
      </c>
      <c r="I2">
        <v>2.1000000000000001E-2</v>
      </c>
    </row>
    <row r="3" spans="1:9" x14ac:dyDescent="0.25">
      <c r="A3">
        <f t="shared" ref="A3:B17" ca="1" si="3">#REF!/SUM($B3:$J3)</f>
        <v>9.5238095238095233E-2</v>
      </c>
      <c r="B3">
        <f t="shared" ca="1" si="3"/>
        <v>0.21904761904761905</v>
      </c>
      <c r="C3">
        <f t="shared" ca="1" si="2"/>
        <v>0.28888888888888886</v>
      </c>
      <c r="D3">
        <f t="shared" ca="1" si="2"/>
        <v>0</v>
      </c>
      <c r="E3">
        <f t="shared" ca="1" si="2"/>
        <v>0</v>
      </c>
      <c r="F3">
        <f t="shared" ca="1" si="2"/>
        <v>6.3492063492063489E-2</v>
      </c>
      <c r="G3">
        <f t="shared" ca="1" si="2"/>
        <v>0.33333333333333331</v>
      </c>
      <c r="H3" s="3">
        <v>42600</v>
      </c>
      <c r="I3">
        <v>2.1000000000000001E-2</v>
      </c>
    </row>
    <row r="4" spans="1:9" x14ac:dyDescent="0.25">
      <c r="A4">
        <f t="shared" ca="1" si="3"/>
        <v>0.14867617107942974</v>
      </c>
      <c r="B4">
        <f t="shared" ca="1" si="3"/>
        <v>0.11405295315682282</v>
      </c>
      <c r="C4">
        <f t="shared" ca="1" si="2"/>
        <v>0.15274949083503056</v>
      </c>
      <c r="D4">
        <f t="shared" ca="1" si="2"/>
        <v>0</v>
      </c>
      <c r="E4">
        <f t="shared" ca="1" si="2"/>
        <v>0</v>
      </c>
      <c r="F4">
        <f t="shared" ca="1" si="2"/>
        <v>5.4989816700611011E-2</v>
      </c>
      <c r="G4">
        <f t="shared" ca="1" si="2"/>
        <v>0.52953156822810588</v>
      </c>
      <c r="H4" s="6">
        <v>42638</v>
      </c>
      <c r="I4">
        <v>2.1000000000000001E-2</v>
      </c>
    </row>
    <row r="5" spans="1:9" x14ac:dyDescent="0.25">
      <c r="A5">
        <f t="shared" ca="1" si="3"/>
        <v>0.27631578947368424</v>
      </c>
      <c r="B5">
        <f t="shared" ca="1" si="3"/>
        <v>0.13157894736842105</v>
      </c>
      <c r="C5">
        <f t="shared" ca="1" si="2"/>
        <v>9.8020935571992429E-2</v>
      </c>
      <c r="D5">
        <f t="shared" ca="1" si="2"/>
        <v>5.0331113314649413E-3</v>
      </c>
      <c r="E5">
        <f t="shared" ca="1" si="2"/>
        <v>5.0331113314649413E-3</v>
      </c>
      <c r="F5">
        <f t="shared" ca="1" si="2"/>
        <v>7.0804155114435163E-2</v>
      </c>
      <c r="G5">
        <f t="shared" ca="1" si="2"/>
        <v>0.41321394980853721</v>
      </c>
      <c r="H5" s="8">
        <v>43187</v>
      </c>
      <c r="I5">
        <v>1.1000000000000001E-2</v>
      </c>
    </row>
    <row r="6" spans="1:9" x14ac:dyDescent="0.25">
      <c r="A6">
        <f t="shared" ca="1" si="3"/>
        <v>0.23129251700680273</v>
      </c>
      <c r="B6">
        <f t="shared" ca="1" si="3"/>
        <v>0.14285714285714285</v>
      </c>
      <c r="C6">
        <f t="shared" ca="1" si="2"/>
        <v>0.21768707482993196</v>
      </c>
      <c r="D6">
        <f t="shared" ca="1" si="2"/>
        <v>0</v>
      </c>
      <c r="E6">
        <f t="shared" ca="1" si="2"/>
        <v>0</v>
      </c>
      <c r="F6">
        <f t="shared" ca="1" si="2"/>
        <v>1.3605442176870748E-2</v>
      </c>
      <c r="G6">
        <f t="shared" ca="1" si="2"/>
        <v>0.39455782312925169</v>
      </c>
      <c r="H6" s="10">
        <v>43212</v>
      </c>
      <c r="I6">
        <v>2.5000000000000001E-2</v>
      </c>
    </row>
    <row r="7" spans="1:9" x14ac:dyDescent="0.25">
      <c r="A7">
        <f t="shared" ca="1" si="3"/>
        <v>0.22921928175650735</v>
      </c>
      <c r="B7">
        <f t="shared" ca="1" si="3"/>
        <v>0.18846591832151191</v>
      </c>
      <c r="C7">
        <f t="shared" ca="1" si="2"/>
        <v>0.11008133901128289</v>
      </c>
      <c r="D7">
        <f t="shared" ca="1" si="2"/>
        <v>2.9869696356767988E-2</v>
      </c>
      <c r="E7">
        <f t="shared" ca="1" si="2"/>
        <v>2.6061883389847794E-2</v>
      </c>
      <c r="F7">
        <f t="shared" ca="1" si="2"/>
        <v>7.2762929466939186E-2</v>
      </c>
      <c r="G7">
        <f t="shared" ca="1" si="2"/>
        <v>0.34353895169714288</v>
      </c>
      <c r="H7" s="11">
        <v>43289</v>
      </c>
      <c r="I7">
        <v>1.9E-2</v>
      </c>
    </row>
    <row r="8" spans="1:9" x14ac:dyDescent="0.25">
      <c r="A8">
        <f t="shared" ca="1" si="3"/>
        <v>0.27941176470588236</v>
      </c>
      <c r="B8">
        <f t="shared" ca="1" si="3"/>
        <v>0.26470588235294118</v>
      </c>
      <c r="C8">
        <f t="shared" ca="1" si="2"/>
        <v>7.3529411764705885E-2</v>
      </c>
      <c r="D8">
        <f t="shared" ca="1" si="2"/>
        <v>0</v>
      </c>
      <c r="E8">
        <f t="shared" ca="1" si="2"/>
        <v>0</v>
      </c>
      <c r="F8">
        <f t="shared" ca="1" si="2"/>
        <v>0</v>
      </c>
      <c r="G8">
        <f t="shared" ca="1" si="2"/>
        <v>0.38235294117647056</v>
      </c>
      <c r="H8" s="3">
        <v>43315</v>
      </c>
      <c r="I8">
        <v>2.4E-2</v>
      </c>
    </row>
    <row r="9" spans="1:9" x14ac:dyDescent="0.25">
      <c r="A9">
        <f t="shared" ca="1" si="3"/>
        <v>0.2</v>
      </c>
      <c r="B9">
        <f t="shared" ca="1" si="3"/>
        <v>0.29333333333333333</v>
      </c>
      <c r="C9">
        <f t="shared" ca="1" si="2"/>
        <v>0.24</v>
      </c>
      <c r="D9">
        <f t="shared" ca="1" si="2"/>
        <v>2.6666666666666668E-2</v>
      </c>
      <c r="E9">
        <f t="shared" ca="1" si="2"/>
        <v>0.04</v>
      </c>
      <c r="F9">
        <f t="shared" ca="1" si="2"/>
        <v>0.10666666666666667</v>
      </c>
      <c r="G9">
        <f t="shared" ca="1" si="2"/>
        <v>9.3333333333333338E-2</v>
      </c>
      <c r="H9" s="17">
        <v>43365</v>
      </c>
      <c r="I9">
        <v>0.03</v>
      </c>
    </row>
    <row r="10" spans="1:9" x14ac:dyDescent="0.25">
      <c r="A10">
        <f t="shared" ca="1" si="3"/>
        <v>0.23181818181818181</v>
      </c>
      <c r="B10">
        <f t="shared" ca="1" si="3"/>
        <v>0.29545454545454547</v>
      </c>
      <c r="C10">
        <f t="shared" ca="1" si="2"/>
        <v>0.3</v>
      </c>
      <c r="D10">
        <f t="shared" ca="1" si="2"/>
        <v>0</v>
      </c>
      <c r="E10">
        <f t="shared" ca="1" si="2"/>
        <v>0</v>
      </c>
      <c r="F10">
        <f t="shared" ca="1" si="2"/>
        <v>0.10454545454545454</v>
      </c>
      <c r="G10">
        <f t="shared" ca="1" si="2"/>
        <v>6.8181818181818177E-2</v>
      </c>
      <c r="H10" s="17">
        <v>43366</v>
      </c>
      <c r="I10">
        <v>0.02</v>
      </c>
    </row>
    <row r="11" spans="1:9" x14ac:dyDescent="0.25">
      <c r="A11">
        <f t="shared" ca="1" si="3"/>
        <v>0.28000000000000003</v>
      </c>
      <c r="B11">
        <f t="shared" ca="1" si="3"/>
        <v>0.28000000000000003</v>
      </c>
      <c r="C11">
        <f t="shared" ca="1" si="2"/>
        <v>0.08</v>
      </c>
      <c r="D11">
        <f t="shared" ca="1" si="2"/>
        <v>0.06</v>
      </c>
      <c r="E11">
        <f t="shared" ca="1" si="2"/>
        <v>0.12</v>
      </c>
      <c r="F11">
        <f t="shared" ca="1" si="2"/>
        <v>0</v>
      </c>
      <c r="G11">
        <f t="shared" ca="1" si="2"/>
        <v>0.18</v>
      </c>
      <c r="H11" s="17">
        <v>43377</v>
      </c>
      <c r="I11">
        <v>0.02</v>
      </c>
    </row>
    <row r="12" spans="1:9" x14ac:dyDescent="0.25">
      <c r="A12">
        <f t="shared" ca="1" si="3"/>
        <v>0.19718309859154928</v>
      </c>
      <c r="B12">
        <f t="shared" ca="1" si="3"/>
        <v>0.36619718309859156</v>
      </c>
      <c r="C12">
        <f t="shared" ca="1" si="2"/>
        <v>0.16901408450704225</v>
      </c>
      <c r="D12">
        <f t="shared" ca="1" si="2"/>
        <v>0</v>
      </c>
      <c r="E12">
        <f t="shared" ca="1" si="2"/>
        <v>0</v>
      </c>
      <c r="F12">
        <f t="shared" ca="1" si="2"/>
        <v>9.8591549295774641E-2</v>
      </c>
      <c r="G12">
        <f t="shared" ca="1" si="2"/>
        <v>0.16901408450704225</v>
      </c>
      <c r="H12" s="17">
        <v>43378</v>
      </c>
      <c r="I12">
        <v>0.03</v>
      </c>
    </row>
    <row r="13" spans="1:9" x14ac:dyDescent="0.25">
      <c r="A13">
        <f t="shared" ca="1" si="3"/>
        <v>0.51923076923076927</v>
      </c>
      <c r="B13">
        <f t="shared" ca="1" si="3"/>
        <v>0.19230769230769232</v>
      </c>
      <c r="C13">
        <f t="shared" ca="1" si="2"/>
        <v>0.17307692307692307</v>
      </c>
      <c r="D13">
        <f t="shared" ca="1" si="2"/>
        <v>0</v>
      </c>
      <c r="E13">
        <f t="shared" ca="1" si="2"/>
        <v>0</v>
      </c>
      <c r="F13">
        <f t="shared" ca="1" si="2"/>
        <v>0</v>
      </c>
      <c r="G13">
        <f t="shared" ca="1" si="2"/>
        <v>0.11538461538461539</v>
      </c>
      <c r="H13" s="17">
        <v>43383</v>
      </c>
      <c r="I13">
        <v>2.4E-2</v>
      </c>
    </row>
    <row r="14" spans="1:9" x14ac:dyDescent="0.25">
      <c r="A14">
        <f t="shared" ca="1" si="3"/>
        <v>0.35227272727272729</v>
      </c>
      <c r="B14">
        <f t="shared" ca="1" si="3"/>
        <v>0.30681818181818182</v>
      </c>
      <c r="C14">
        <f t="shared" ca="1" si="2"/>
        <v>5.6818181818181816E-2</v>
      </c>
      <c r="D14">
        <f t="shared" ca="1" si="2"/>
        <v>5.6818181818181816E-2</v>
      </c>
      <c r="E14">
        <f t="shared" ca="1" si="2"/>
        <v>0.125</v>
      </c>
      <c r="F14">
        <f t="shared" ca="1" si="2"/>
        <v>3.4090909090909088E-2</v>
      </c>
      <c r="G14">
        <f t="shared" ca="1" si="2"/>
        <v>6.8181818181818177E-2</v>
      </c>
      <c r="H14" s="17">
        <v>43395</v>
      </c>
      <c r="I14">
        <v>0.03</v>
      </c>
    </row>
    <row r="15" spans="1:9" x14ac:dyDescent="0.25">
      <c r="A15">
        <f t="shared" ca="1" si="3"/>
        <v>0.51724137931034486</v>
      </c>
      <c r="B15">
        <f t="shared" ca="1" si="3"/>
        <v>0.18965517241379309</v>
      </c>
      <c r="C15">
        <f t="shared" ca="1" si="2"/>
        <v>0.17241379310344829</v>
      </c>
      <c r="D15">
        <f t="shared" ca="1" si="2"/>
        <v>0</v>
      </c>
      <c r="E15">
        <f t="shared" ca="1" si="2"/>
        <v>0</v>
      </c>
      <c r="F15">
        <f t="shared" ca="1" si="2"/>
        <v>0</v>
      </c>
      <c r="G15">
        <f t="shared" ca="1" si="2"/>
        <v>0.1206896551724138</v>
      </c>
      <c r="H15" s="17">
        <v>43397</v>
      </c>
      <c r="I15">
        <v>0.03</v>
      </c>
    </row>
    <row r="16" spans="1:9" x14ac:dyDescent="0.25">
      <c r="A16">
        <f t="shared" ca="1" si="3"/>
        <v>0.33333333333333331</v>
      </c>
      <c r="B16">
        <f t="shared" ca="1" si="3"/>
        <v>0.30434782608695654</v>
      </c>
      <c r="C16">
        <f t="shared" ca="1" si="2"/>
        <v>0.14492753623188406</v>
      </c>
      <c r="D16">
        <f t="shared" ca="1" si="2"/>
        <v>0</v>
      </c>
      <c r="E16">
        <f t="shared" ca="1" si="2"/>
        <v>0</v>
      </c>
      <c r="F16">
        <f t="shared" ca="1" si="2"/>
        <v>5.7971014492753624E-2</v>
      </c>
      <c r="G16">
        <f t="shared" ca="1" si="2"/>
        <v>0.15942028985507245</v>
      </c>
      <c r="H16" s="17">
        <v>43397</v>
      </c>
      <c r="I16">
        <v>0.03</v>
      </c>
    </row>
    <row r="17" spans="1:9" x14ac:dyDescent="0.25">
      <c r="A17">
        <f t="shared" ca="1" si="3"/>
        <v>0.31372549019607843</v>
      </c>
      <c r="B17">
        <f t="shared" ca="1" si="3"/>
        <v>0.25098039215686274</v>
      </c>
      <c r="C17">
        <f t="shared" ca="1" si="2"/>
        <v>0.28235294117647058</v>
      </c>
      <c r="D17">
        <f t="shared" ca="1" si="2"/>
        <v>0</v>
      </c>
      <c r="E17">
        <f t="shared" ca="1" si="2"/>
        <v>3.5294117647058823E-2</v>
      </c>
      <c r="F17">
        <f t="shared" ca="1" si="2"/>
        <v>7.8431372549019607E-2</v>
      </c>
      <c r="G17">
        <f t="shared" ca="1" si="2"/>
        <v>3.9215686274509803E-2</v>
      </c>
      <c r="H17" s="17">
        <v>43397</v>
      </c>
      <c r="I17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"/>
  <sheetViews>
    <sheetView zoomScale="85" zoomScaleNormal="85" workbookViewId="0">
      <selection activeCell="B2" sqref="B2:H2"/>
    </sheetView>
  </sheetViews>
  <sheetFormatPr defaultRowHeight="15" x14ac:dyDescent="0.25"/>
  <cols>
    <col min="1" max="1" width="16.85546875" customWidth="1"/>
    <col min="2" max="2" width="34" bestFit="1" customWidth="1"/>
    <col min="3" max="3" width="31.42578125" bestFit="1" customWidth="1"/>
    <col min="4" max="4" width="30.7109375" bestFit="1" customWidth="1"/>
    <col min="5" max="6" width="30.7109375" customWidth="1"/>
    <col min="7" max="7" width="19.85546875" customWidth="1"/>
    <col min="8" max="8" width="6.140625" bestFit="1" customWidth="1"/>
    <col min="10" max="10" width="71.42578125" bestFit="1" customWidth="1"/>
    <col min="11" max="11" width="14.140625" bestFit="1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16</v>
      </c>
      <c r="H1" t="s">
        <v>5</v>
      </c>
    </row>
    <row r="2" spans="2:11" x14ac:dyDescent="0.25">
      <c r="B2" s="16">
        <f ca="1">(Nowcast_RAW!O2*Nowcast_RAW!$M2+Nowcast_RAW!O3*Nowcast_RAW!$M3+Nowcast_RAW!O4*Nowcast_RAW!$M4+Nowcast_RAW!O5*Nowcast_RAW!$M5+Nowcast_RAW!O6*Nowcast_RAW!$M6+Nowcast_RAW!O7*Nowcast_RAW!$M7+Nowcast_RAW!O8*Nowcast_RAW!$M8+Nowcast_RAW!O9*Nowcast_RAW!$M9+Nowcast_RAW!$M10*Nowcast_RAW!O10+Nowcast_RAW!$M11*Nowcast_RAW!O11+Nowcast_RAW!$M12*Nowcast_RAW!O12+Nowcast_RAW!$M13*Nowcast_RAW!O13+Nowcast_RAW!$M14*Nowcast_RAW!O14+Nowcast_RAW!$M15*Nowcast_RAW!O15+Nowcast_RAW!$M16*Nowcast_RAW!O16+Nowcast_RAW!$M17*Nowcast_RAW!O17)/SUM(Nowcast_RAW!$M$2:$M$1048576)</f>
        <v>0.35247722182525215</v>
      </c>
      <c r="C2" s="16">
        <f ca="1">(Nowcast_RAW!P2*Nowcast_RAW!$M2+Nowcast_RAW!P3*Nowcast_RAW!$M3+Nowcast_RAW!P4*Nowcast_RAW!$M4+Nowcast_RAW!P5*Nowcast_RAW!$M5+Nowcast_RAW!P6*Nowcast_RAW!$M6+Nowcast_RAW!P7*Nowcast_RAW!$M7+Nowcast_RAW!P8*Nowcast_RAW!$M8+Nowcast_RAW!P9*Nowcast_RAW!$M9+Nowcast_RAW!$M10*Nowcast_RAW!P10+Nowcast_RAW!$M11*Nowcast_RAW!P11+Nowcast_RAW!$M12*Nowcast_RAW!P12+Nowcast_RAW!$M13*Nowcast_RAW!P13+Nowcast_RAW!$M14*Nowcast_RAW!P14+Nowcast_RAW!$M15*Nowcast_RAW!P15+Nowcast_RAW!$M16*Nowcast_RAW!P16+Nowcast_RAW!$M17*Nowcast_RAW!P17)/SUM(Nowcast_RAW!$M$2:$M$1048576)</f>
        <v>0.26750504206507986</v>
      </c>
      <c r="D2" s="16">
        <f ca="1">(Nowcast_RAW!Q2*Nowcast_RAW!$M2+Nowcast_RAW!Q3*Nowcast_RAW!$M3+Nowcast_RAW!Q4*Nowcast_RAW!$M4+Nowcast_RAW!Q5*Nowcast_RAW!$M5+Nowcast_RAW!Q6*Nowcast_RAW!$M6+Nowcast_RAW!Q7*Nowcast_RAW!$M7+Nowcast_RAW!Q8*Nowcast_RAW!$M8+Nowcast_RAW!Q9*Nowcast_RAW!$M9+Nowcast_RAW!$M10*Nowcast_RAW!Q10+Nowcast_RAW!$M11*Nowcast_RAW!Q11+Nowcast_RAW!$M12*Nowcast_RAW!Q12+Nowcast_RAW!$M13*Nowcast_RAW!Q13+Nowcast_RAW!$M14*Nowcast_RAW!Q14+Nowcast_RAW!$M15*Nowcast_RAW!Q15+Nowcast_RAW!$M16*Nowcast_RAW!Q16+Nowcast_RAW!$M17*Nowcast_RAW!Q17)/SUM(Nowcast_RAW!$M$2:$M$1048576)</f>
        <v>0.17917744646962114</v>
      </c>
      <c r="E2" s="16">
        <f ca="1">(Nowcast_RAW!R2*Nowcast_RAW!$M2+Nowcast_RAW!R3*Nowcast_RAW!$M3+Nowcast_RAW!R4*Nowcast_RAW!$M4+Nowcast_RAW!R5*Nowcast_RAW!$M5+Nowcast_RAW!R6*Nowcast_RAW!$M6+Nowcast_RAW!R7*Nowcast_RAW!$M7+Nowcast_RAW!R8*Nowcast_RAW!$M8+Nowcast_RAW!R9*Nowcast_RAW!$M9+Nowcast_RAW!$M10*Nowcast_RAW!R10+Nowcast_RAW!$M11*Nowcast_RAW!R11+Nowcast_RAW!$M12*Nowcast_RAW!R12+Nowcast_RAW!$M13*Nowcast_RAW!R13+Nowcast_RAW!$M14*Nowcast_RAW!R14+Nowcast_RAW!$M15*Nowcast_RAW!R15+Nowcast_RAW!$M16*Nowcast_RAW!R16+Nowcast_RAW!$M17*Nowcast_RAW!R17)/SUM(Nowcast_RAW!$M$2:$M$1048576)</f>
        <v>1.0379541011133146E-2</v>
      </c>
      <c r="F2" s="16">
        <f ca="1">(Nowcast_RAW!S2*Nowcast_RAW!$M2+Nowcast_RAW!S3*Nowcast_RAW!$M3+Nowcast_RAW!S4*Nowcast_RAW!$M4+Nowcast_RAW!S5*Nowcast_RAW!$M5+Nowcast_RAW!S6*Nowcast_RAW!$M6+Nowcast_RAW!S7*Nowcast_RAW!$M7+Nowcast_RAW!S8*Nowcast_RAW!$M8+Nowcast_RAW!S9*Nowcast_RAW!$M9+Nowcast_RAW!$M10*Nowcast_RAW!S10+Nowcast_RAW!$M11*Nowcast_RAW!S11+Nowcast_RAW!$M12*Nowcast_RAW!S12+Nowcast_RAW!$M13*Nowcast_RAW!S13+Nowcast_RAW!$M14*Nowcast_RAW!S14+Nowcast_RAW!$M15*Nowcast_RAW!S15+Nowcast_RAW!$M16*Nowcast_RAW!S16+Nowcast_RAW!$M17*Nowcast_RAW!S17)/SUM(Nowcast_RAW!$M$2:$M$1048576)</f>
        <v>3.2049550040203038E-2</v>
      </c>
      <c r="G2" s="16">
        <f ca="1">(Nowcast_RAW!T2*Nowcast_RAW!$M2+Nowcast_RAW!T3*Nowcast_RAW!$M3+Nowcast_RAW!T4*Nowcast_RAW!$M4+Nowcast_RAW!T5*Nowcast_RAW!$M5+Nowcast_RAW!T6*Nowcast_RAW!$M6+Nowcast_RAW!T7*Nowcast_RAW!$M7+Nowcast_RAW!T8*Nowcast_RAW!$M8+Nowcast_RAW!T9*Nowcast_RAW!$M9+Nowcast_RAW!$M10*Nowcast_RAW!T10+Nowcast_RAW!$M11*Nowcast_RAW!T11+Nowcast_RAW!$M12*Nowcast_RAW!T12+Nowcast_RAW!$M13*Nowcast_RAW!T13+Nowcast_RAW!$M14*Nowcast_RAW!T14+Nowcast_RAW!$M15*Nowcast_RAW!T15+Nowcast_RAW!$M16*Nowcast_RAW!T16+Nowcast_RAW!$M17*Nowcast_RAW!T17)/SUM(Nowcast_RAW!$M$2:$M$1048576)</f>
        <v>5.0732728680572582E-2</v>
      </c>
      <c r="H2" s="16">
        <f ca="1">(Nowcast_RAW!U2*Nowcast_RAW!$M2+Nowcast_RAW!U3*Nowcast_RAW!$M3+Nowcast_RAW!U4*Nowcast_RAW!$M4+Nowcast_RAW!U5*Nowcast_RAW!$M5+Nowcast_RAW!U6*Nowcast_RAW!$M6+Nowcast_RAW!U7*Nowcast_RAW!$M7+Nowcast_RAW!U8*Nowcast_RAW!$M8+Nowcast_RAW!U9*Nowcast_RAW!$M9+Nowcast_RAW!$M10*Nowcast_RAW!U10+Nowcast_RAW!$M11*Nowcast_RAW!U11+Nowcast_RAW!$M12*Nowcast_RAW!U12+Nowcast_RAW!$M13*Nowcast_RAW!U13+Nowcast_RAW!$M14*Nowcast_RAW!U14+Nowcast_RAW!$M15*Nowcast_RAW!U15+Nowcast_RAW!$M16*Nowcast_RAW!U16+Nowcast_RAW!$M17*Nowcast_RAW!U17)/SUM(Nowcast_RAW!$M$2:$M$1048576)</f>
        <v>0.10767846990813809</v>
      </c>
      <c r="J2" t="str">
        <f ca="1">"Deterministic Model of 2018 Georgia Presidential Elections, "&amp;TEXT(TODAY(), "[$-en-US]mmmm d, yyyy;@")</f>
        <v>Deterministic Model of 2018 Georgia Presidential Elections, October 26, 2018</v>
      </c>
      <c r="K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B0AF-3928-43F2-AB6F-ADD903202938}">
  <dimension ref="A1:G2"/>
  <sheetViews>
    <sheetView workbookViewId="0">
      <selection activeCell="A2" sqref="A2:G2"/>
    </sheetView>
  </sheetViews>
  <sheetFormatPr defaultRowHeight="15" x14ac:dyDescent="0.25"/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>
        <v>0.35247722182525215</v>
      </c>
      <c r="B2">
        <v>0.26750504206507986</v>
      </c>
      <c r="C2">
        <v>0.17917744646962114</v>
      </c>
      <c r="D2">
        <v>1.0379541011133146E-2</v>
      </c>
      <c r="E2">
        <v>3.2049550040203038E-2</v>
      </c>
      <c r="F2">
        <v>5.0732728680572582E-2</v>
      </c>
      <c r="G2">
        <v>0.10767846990813809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"/>
  <sheetViews>
    <sheetView topLeftCell="G1" workbookViewId="0">
      <selection activeCell="M12" sqref="M12"/>
    </sheetView>
  </sheetViews>
  <sheetFormatPr defaultRowHeight="15" x14ac:dyDescent="0.25"/>
  <cols>
    <col min="1" max="1" width="12.5703125" bestFit="1" customWidth="1"/>
    <col min="2" max="2" width="34" bestFit="1" customWidth="1"/>
    <col min="3" max="3" width="31.42578125" bestFit="1" customWidth="1"/>
    <col min="4" max="4" width="30.7109375" bestFit="1" customWidth="1"/>
    <col min="5" max="6" width="30.7109375" customWidth="1"/>
    <col min="7" max="7" width="19.85546875" bestFit="1" customWidth="1"/>
    <col min="8" max="8" width="19.85546875" customWidth="1"/>
    <col min="9" max="9" width="16.5703125" bestFit="1" customWidth="1"/>
    <col min="15" max="15" width="12" bestFit="1" customWidth="1"/>
  </cols>
  <sheetData>
    <row r="1" spans="1:21" x14ac:dyDescent="0.25">
      <c r="A1" t="s">
        <v>7</v>
      </c>
      <c r="B1" t="s">
        <v>0</v>
      </c>
      <c r="C1" t="s">
        <v>1</v>
      </c>
      <c r="D1" t="s">
        <v>2</v>
      </c>
      <c r="E1" t="s">
        <v>19</v>
      </c>
      <c r="F1" t="s">
        <v>20</v>
      </c>
      <c r="G1" t="s">
        <v>3</v>
      </c>
      <c r="H1" t="s">
        <v>16</v>
      </c>
      <c r="I1" t="s">
        <v>4</v>
      </c>
      <c r="J1" t="s">
        <v>5</v>
      </c>
      <c r="K1" t="s">
        <v>6</v>
      </c>
      <c r="L1" t="s">
        <v>8</v>
      </c>
      <c r="M1" t="s">
        <v>10</v>
      </c>
      <c r="O1" t="s">
        <v>0</v>
      </c>
      <c r="P1" t="s">
        <v>1</v>
      </c>
      <c r="Q1" t="s">
        <v>2</v>
      </c>
      <c r="R1" t="s">
        <v>19</v>
      </c>
      <c r="S1" t="s">
        <v>20</v>
      </c>
      <c r="T1" t="s">
        <v>16</v>
      </c>
      <c r="U1" t="s">
        <v>5</v>
      </c>
    </row>
    <row r="2" spans="1:21" x14ac:dyDescent="0.25">
      <c r="A2" s="1">
        <v>42543</v>
      </c>
      <c r="B2">
        <v>3.7</v>
      </c>
      <c r="C2" s="2">
        <v>7.1</v>
      </c>
      <c r="D2" s="2">
        <v>9</v>
      </c>
      <c r="E2" s="2">
        <v>0</v>
      </c>
      <c r="F2" s="2">
        <v>0.3</v>
      </c>
      <c r="G2" s="2"/>
      <c r="H2" s="2">
        <v>3.1</v>
      </c>
      <c r="I2" s="2">
        <v>0</v>
      </c>
      <c r="J2">
        <f>53.4+12.6+1.1-SUM(B2:I2)</f>
        <v>43.899999999999991</v>
      </c>
      <c r="K2">
        <f>100-SUM(B2:J2)</f>
        <v>32.900000000000006</v>
      </c>
      <c r="L2" t="s">
        <v>9</v>
      </c>
      <c r="M2">
        <f ca="1">1/_xlfn.DAYS(TODAY(),A2)</f>
        <v>1.1682242990654205E-3</v>
      </c>
      <c r="O2">
        <f t="shared" ref="O2:S12" si="0">B2/SUM($B2:$J2)</f>
        <v>5.5141579731743676E-2</v>
      </c>
      <c r="P2">
        <f t="shared" si="0"/>
        <v>0.10581222056631893</v>
      </c>
      <c r="Q2">
        <f t="shared" si="0"/>
        <v>0.13412816691505217</v>
      </c>
      <c r="R2">
        <f t="shared" si="0"/>
        <v>0</v>
      </c>
      <c r="S2">
        <f t="shared" si="0"/>
        <v>4.4709388971684054E-3</v>
      </c>
      <c r="T2">
        <f>H2/SUM($B2:$J2)</f>
        <v>4.6199701937406863E-2</v>
      </c>
      <c r="U2">
        <f>J2/SUM($B2:$J2)</f>
        <v>0.65424739195230996</v>
      </c>
    </row>
    <row r="3" spans="1:21" x14ac:dyDescent="0.25">
      <c r="A3" s="3">
        <v>42600</v>
      </c>
      <c r="B3" s="4">
        <v>3</v>
      </c>
      <c r="C3" s="4">
        <v>6.9</v>
      </c>
      <c r="D3" s="4">
        <v>9.1</v>
      </c>
      <c r="E3" s="4">
        <v>0</v>
      </c>
      <c r="F3" s="4">
        <v>0</v>
      </c>
      <c r="G3" s="4">
        <v>0</v>
      </c>
      <c r="H3" s="4">
        <v>2</v>
      </c>
      <c r="I3" s="4">
        <v>0</v>
      </c>
      <c r="J3" s="4">
        <v>10.5</v>
      </c>
      <c r="K3">
        <f>100-SUM(B3:I3)</f>
        <v>79</v>
      </c>
      <c r="L3" t="s">
        <v>9</v>
      </c>
      <c r="M3">
        <f t="shared" ref="M3:M17" ca="1" si="1">1/_xlfn.DAYS(TODAY(),A3)</f>
        <v>1.2515644555694619E-3</v>
      </c>
      <c r="O3">
        <f t="shared" si="0"/>
        <v>9.5238095238095233E-2</v>
      </c>
      <c r="P3">
        <f t="shared" ref="P3:P12" si="2">C3/SUM($B3:$J3)</f>
        <v>0.21904761904761905</v>
      </c>
      <c r="Q3">
        <f t="shared" ref="Q3:Q12" si="3">D3/SUM($B3:$J3)</f>
        <v>0.28888888888888886</v>
      </c>
      <c r="R3">
        <f t="shared" ref="R3:R12" si="4">E3/SUM($B3:$J3)</f>
        <v>0</v>
      </c>
      <c r="S3">
        <f t="shared" ref="S3:S12" si="5">F3/SUM($B3:$J3)</f>
        <v>0</v>
      </c>
      <c r="T3">
        <f t="shared" ref="T3:T12" si="6">H3/SUM($B3:$J3)</f>
        <v>6.3492063492063489E-2</v>
      </c>
      <c r="U3">
        <f t="shared" ref="U3:U12" si="7">J3/SUM($B3:$J3)</f>
        <v>0.33333333333333331</v>
      </c>
    </row>
    <row r="4" spans="1:21" x14ac:dyDescent="0.25">
      <c r="A4" s="6">
        <v>42638</v>
      </c>
      <c r="B4">
        <v>7.3</v>
      </c>
      <c r="C4" s="5">
        <v>5.6</v>
      </c>
      <c r="D4" s="5">
        <v>7.5</v>
      </c>
      <c r="E4" s="5">
        <v>0</v>
      </c>
      <c r="F4" s="5">
        <v>0</v>
      </c>
      <c r="G4" s="5">
        <v>0</v>
      </c>
      <c r="H4" s="5">
        <v>2.7</v>
      </c>
      <c r="I4" s="5">
        <v>0</v>
      </c>
      <c r="J4">
        <f>39.9+9.2-SUM(B4:I4)</f>
        <v>25.999999999999996</v>
      </c>
      <c r="K4">
        <f>100-SUM(B4:J4)</f>
        <v>50.900000000000006</v>
      </c>
      <c r="L4" t="s">
        <v>9</v>
      </c>
      <c r="M4">
        <f t="shared" ca="1" si="1"/>
        <v>1.3140604467805519E-3</v>
      </c>
      <c r="O4">
        <f t="shared" si="0"/>
        <v>0.14867617107942974</v>
      </c>
      <c r="P4">
        <f t="shared" si="2"/>
        <v>0.11405295315682282</v>
      </c>
      <c r="Q4">
        <f t="shared" si="3"/>
        <v>0.15274949083503056</v>
      </c>
      <c r="R4">
        <f t="shared" si="4"/>
        <v>0</v>
      </c>
      <c r="S4">
        <f t="shared" si="5"/>
        <v>0</v>
      </c>
      <c r="T4">
        <f t="shared" si="6"/>
        <v>5.4989816700611011E-2</v>
      </c>
      <c r="U4">
        <f t="shared" si="7"/>
        <v>0.52953156822810588</v>
      </c>
    </row>
    <row r="5" spans="1:21" x14ac:dyDescent="0.25">
      <c r="A5" s="8">
        <v>43187</v>
      </c>
      <c r="B5">
        <v>21</v>
      </c>
      <c r="C5">
        <v>10</v>
      </c>
      <c r="D5" s="7">
        <v>7.4495911034714242</v>
      </c>
      <c r="E5" s="7">
        <v>0.38251646119133553</v>
      </c>
      <c r="F5" s="7">
        <v>0.38251646119133553</v>
      </c>
      <c r="G5" s="7">
        <v>0</v>
      </c>
      <c r="H5" s="7">
        <v>5.3811157886970724</v>
      </c>
      <c r="I5">
        <v>0</v>
      </c>
      <c r="J5">
        <f>65+10+1-SUM(B5:I5)</f>
        <v>31.404260185448827</v>
      </c>
      <c r="K5">
        <v>35</v>
      </c>
      <c r="L5" t="s">
        <v>11</v>
      </c>
      <c r="M5">
        <f t="shared" ca="1" si="1"/>
        <v>4.7169811320754715E-3</v>
      </c>
      <c r="O5">
        <f t="shared" si="0"/>
        <v>0.27631578947368424</v>
      </c>
      <c r="P5">
        <f t="shared" si="2"/>
        <v>0.13157894736842105</v>
      </c>
      <c r="Q5">
        <f t="shared" si="3"/>
        <v>9.8020935571992429E-2</v>
      </c>
      <c r="R5">
        <f t="shared" si="4"/>
        <v>5.0331113314649413E-3</v>
      </c>
      <c r="S5">
        <f t="shared" si="5"/>
        <v>5.0331113314649413E-3</v>
      </c>
      <c r="T5">
        <f t="shared" si="6"/>
        <v>7.0804155114435163E-2</v>
      </c>
      <c r="U5">
        <f t="shared" si="7"/>
        <v>0.41321394980853721</v>
      </c>
    </row>
    <row r="6" spans="1:21" x14ac:dyDescent="0.25">
      <c r="A6" s="10">
        <v>43212</v>
      </c>
      <c r="B6" s="9">
        <v>17</v>
      </c>
      <c r="C6">
        <v>10.5</v>
      </c>
      <c r="D6" s="9">
        <v>16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>
        <f>60.5+10+3-SUM(B6:I6)</f>
        <v>29</v>
      </c>
      <c r="K6">
        <f>100-SUM(B6:J6)</f>
        <v>26.5</v>
      </c>
      <c r="L6" t="s">
        <v>12</v>
      </c>
      <c r="M6">
        <f t="shared" ca="1" si="1"/>
        <v>5.3475935828877002E-3</v>
      </c>
      <c r="O6">
        <f t="shared" si="0"/>
        <v>0.23129251700680273</v>
      </c>
      <c r="P6">
        <f t="shared" si="2"/>
        <v>0.14285714285714285</v>
      </c>
      <c r="Q6">
        <f t="shared" si="3"/>
        <v>0.21768707482993196</v>
      </c>
      <c r="R6">
        <f t="shared" si="4"/>
        <v>0</v>
      </c>
      <c r="S6">
        <f t="shared" si="5"/>
        <v>0</v>
      </c>
      <c r="T6">
        <f t="shared" si="6"/>
        <v>1.3605442176870748E-2</v>
      </c>
      <c r="U6">
        <f t="shared" si="7"/>
        <v>0.39455782312925169</v>
      </c>
    </row>
    <row r="7" spans="1:21" x14ac:dyDescent="0.25">
      <c r="A7" s="11">
        <v>43289</v>
      </c>
      <c r="B7" s="12">
        <v>11.690183369581876</v>
      </c>
      <c r="C7" s="12">
        <v>9.6117618343971074</v>
      </c>
      <c r="D7" s="12">
        <v>5.6141482895754278</v>
      </c>
      <c r="E7" s="12">
        <v>1.5233545141951674</v>
      </c>
      <c r="F7" s="12">
        <v>1.3291560528822375</v>
      </c>
      <c r="G7" s="12">
        <v>0</v>
      </c>
      <c r="H7" s="12">
        <v>3.7109094028138987</v>
      </c>
      <c r="I7" s="12">
        <v>0</v>
      </c>
      <c r="J7" s="13">
        <f>44+6+1-SUM(B7:I7)</f>
        <v>17.520486536554287</v>
      </c>
      <c r="K7" s="13">
        <f>100-SUM(B7:J7)</f>
        <v>49</v>
      </c>
      <c r="L7" t="s">
        <v>13</v>
      </c>
      <c r="M7">
        <f t="shared" ca="1" si="1"/>
        <v>9.0909090909090905E-3</v>
      </c>
      <c r="O7">
        <f t="shared" si="0"/>
        <v>0.22921928175650735</v>
      </c>
      <c r="P7">
        <f t="shared" si="2"/>
        <v>0.18846591832151191</v>
      </c>
      <c r="Q7">
        <f t="shared" si="3"/>
        <v>0.11008133901128289</v>
      </c>
      <c r="R7">
        <f t="shared" si="4"/>
        <v>2.9869696356767988E-2</v>
      </c>
      <c r="S7">
        <f t="shared" si="5"/>
        <v>2.6061883389847794E-2</v>
      </c>
      <c r="T7">
        <f t="shared" si="6"/>
        <v>7.2762929466939186E-2</v>
      </c>
      <c r="U7">
        <f t="shared" si="7"/>
        <v>0.34353895169714288</v>
      </c>
    </row>
    <row r="8" spans="1:21" x14ac:dyDescent="0.25">
      <c r="A8" s="3">
        <v>43315</v>
      </c>
      <c r="B8" s="14">
        <v>19</v>
      </c>
      <c r="C8" s="14">
        <v>18</v>
      </c>
      <c r="D8" s="14">
        <v>5</v>
      </c>
      <c r="E8" s="14">
        <v>0</v>
      </c>
      <c r="F8" s="14">
        <v>0</v>
      </c>
      <c r="G8" s="14">
        <v>0</v>
      </c>
      <c r="H8" s="14"/>
      <c r="I8" s="14">
        <v>0</v>
      </c>
      <c r="J8">
        <f>63+5-SUM(B8:I8)</f>
        <v>26</v>
      </c>
      <c r="K8">
        <f>100-SUM(B8:J8)</f>
        <v>32</v>
      </c>
      <c r="L8" t="s">
        <v>14</v>
      </c>
      <c r="M8">
        <f t="shared" ca="1" si="1"/>
        <v>1.1904761904761904E-2</v>
      </c>
      <c r="O8">
        <f t="shared" si="0"/>
        <v>0.27941176470588236</v>
      </c>
      <c r="P8">
        <f t="shared" si="2"/>
        <v>0.26470588235294118</v>
      </c>
      <c r="Q8">
        <f t="shared" si="3"/>
        <v>7.3529411764705885E-2</v>
      </c>
      <c r="R8">
        <f t="shared" si="4"/>
        <v>0</v>
      </c>
      <c r="S8">
        <f t="shared" si="5"/>
        <v>0</v>
      </c>
      <c r="T8">
        <f t="shared" si="6"/>
        <v>0</v>
      </c>
      <c r="U8">
        <f t="shared" si="7"/>
        <v>0.38235294117647056</v>
      </c>
    </row>
    <row r="9" spans="1:21" x14ac:dyDescent="0.25">
      <c r="A9" s="17">
        <v>43366</v>
      </c>
      <c r="B9">
        <v>15</v>
      </c>
      <c r="C9">
        <v>22</v>
      </c>
      <c r="D9">
        <v>18</v>
      </c>
      <c r="E9" s="18">
        <v>2</v>
      </c>
      <c r="F9" s="18">
        <v>3</v>
      </c>
      <c r="G9">
        <v>0</v>
      </c>
      <c r="H9">
        <v>8</v>
      </c>
      <c r="I9">
        <v>0</v>
      </c>
      <c r="J9" s="13">
        <f>100-(SUM(B9:I9)+K9)</f>
        <v>7</v>
      </c>
      <c r="K9" s="13">
        <v>25</v>
      </c>
      <c r="L9" t="s">
        <v>15</v>
      </c>
      <c r="M9">
        <f t="shared" ca="1" si="1"/>
        <v>3.0303030303030304E-2</v>
      </c>
      <c r="O9">
        <f t="shared" si="0"/>
        <v>0.2</v>
      </c>
      <c r="P9">
        <f t="shared" si="2"/>
        <v>0.29333333333333333</v>
      </c>
      <c r="Q9">
        <f t="shared" si="3"/>
        <v>0.24</v>
      </c>
      <c r="R9">
        <f t="shared" si="4"/>
        <v>2.6666666666666668E-2</v>
      </c>
      <c r="S9">
        <f t="shared" si="5"/>
        <v>0.04</v>
      </c>
      <c r="T9">
        <f t="shared" si="6"/>
        <v>0.10666666666666667</v>
      </c>
      <c r="U9">
        <f t="shared" si="7"/>
        <v>9.3333333333333338E-2</v>
      </c>
    </row>
    <row r="10" spans="1:21" x14ac:dyDescent="0.25">
      <c r="A10" s="17">
        <v>43365</v>
      </c>
      <c r="B10">
        <v>10.199999999999999</v>
      </c>
      <c r="C10">
        <v>13</v>
      </c>
      <c r="D10">
        <v>13.2</v>
      </c>
      <c r="E10">
        <v>0</v>
      </c>
      <c r="F10">
        <v>0</v>
      </c>
      <c r="G10">
        <v>0</v>
      </c>
      <c r="H10">
        <v>4.5999999999999996</v>
      </c>
      <c r="I10">
        <v>0</v>
      </c>
      <c r="J10">
        <v>3</v>
      </c>
      <c r="K10">
        <v>53.9</v>
      </c>
      <c r="L10" t="s">
        <v>17</v>
      </c>
      <c r="M10">
        <f t="shared" ca="1" si="1"/>
        <v>2.9411764705882353E-2</v>
      </c>
      <c r="O10">
        <f t="shared" si="0"/>
        <v>0.23181818181818181</v>
      </c>
      <c r="P10">
        <f t="shared" si="2"/>
        <v>0.29545454545454547</v>
      </c>
      <c r="Q10">
        <f t="shared" si="3"/>
        <v>0.3</v>
      </c>
      <c r="R10">
        <f t="shared" si="4"/>
        <v>0</v>
      </c>
      <c r="S10">
        <f t="shared" si="5"/>
        <v>0</v>
      </c>
      <c r="T10">
        <f t="shared" si="6"/>
        <v>0.10454545454545454</v>
      </c>
      <c r="U10">
        <f t="shared" si="7"/>
        <v>6.8181818181818177E-2</v>
      </c>
    </row>
    <row r="11" spans="1:21" x14ac:dyDescent="0.25">
      <c r="A11" s="17">
        <v>43378</v>
      </c>
      <c r="B11">
        <v>28</v>
      </c>
      <c r="C11">
        <v>28</v>
      </c>
      <c r="D11">
        <v>8</v>
      </c>
      <c r="E11" s="19">
        <v>6</v>
      </c>
      <c r="F11" s="19">
        <v>12</v>
      </c>
      <c r="G11">
        <v>0</v>
      </c>
      <c r="H11">
        <v>0</v>
      </c>
      <c r="I11">
        <v>0</v>
      </c>
      <c r="J11">
        <f>100-SUM(B11:I11)</f>
        <v>18</v>
      </c>
      <c r="K11">
        <v>0</v>
      </c>
      <c r="L11" t="s">
        <v>18</v>
      </c>
      <c r="M11">
        <f t="shared" ca="1" si="1"/>
        <v>4.7619047619047616E-2</v>
      </c>
      <c r="O11">
        <f t="shared" si="0"/>
        <v>0.28000000000000003</v>
      </c>
      <c r="P11">
        <f t="shared" si="2"/>
        <v>0.28000000000000003</v>
      </c>
      <c r="Q11">
        <f t="shared" si="3"/>
        <v>0.08</v>
      </c>
      <c r="R11">
        <f t="shared" si="4"/>
        <v>0.06</v>
      </c>
      <c r="S11">
        <f t="shared" si="5"/>
        <v>0.12</v>
      </c>
      <c r="T11">
        <f t="shared" si="6"/>
        <v>0</v>
      </c>
      <c r="U11">
        <f t="shared" si="7"/>
        <v>0.18</v>
      </c>
    </row>
    <row r="12" spans="1:21" x14ac:dyDescent="0.25">
      <c r="A12" s="17">
        <v>43377</v>
      </c>
      <c r="B12">
        <v>14</v>
      </c>
      <c r="C12">
        <v>26</v>
      </c>
      <c r="D12">
        <v>12</v>
      </c>
      <c r="E12">
        <v>0</v>
      </c>
      <c r="F12">
        <v>0</v>
      </c>
      <c r="G12">
        <v>0</v>
      </c>
      <c r="H12">
        <v>7</v>
      </c>
      <c r="I12">
        <v>0</v>
      </c>
      <c r="J12">
        <v>12</v>
      </c>
      <c r="K12">
        <v>29</v>
      </c>
      <c r="L12" t="s">
        <v>15</v>
      </c>
      <c r="M12">
        <f t="shared" ca="1" si="1"/>
        <v>4.5454545454545456E-2</v>
      </c>
      <c r="O12">
        <f t="shared" si="0"/>
        <v>0.19718309859154928</v>
      </c>
      <c r="P12">
        <f t="shared" si="2"/>
        <v>0.36619718309859156</v>
      </c>
      <c r="Q12">
        <f t="shared" si="3"/>
        <v>0.16901408450704225</v>
      </c>
      <c r="R12">
        <f t="shared" si="4"/>
        <v>0</v>
      </c>
      <c r="S12">
        <f t="shared" si="5"/>
        <v>0</v>
      </c>
      <c r="T12">
        <f t="shared" si="6"/>
        <v>9.8591549295774641E-2</v>
      </c>
      <c r="U12">
        <f t="shared" si="7"/>
        <v>0.16901408450704225</v>
      </c>
    </row>
    <row r="13" spans="1:21" x14ac:dyDescent="0.25">
      <c r="A13" s="17">
        <v>43383</v>
      </c>
      <c r="B13">
        <v>27</v>
      </c>
      <c r="C13">
        <v>10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f>100-SUM(B13:J13)</f>
        <v>48</v>
      </c>
      <c r="L13" t="s">
        <v>21</v>
      </c>
      <c r="M13">
        <f t="shared" ca="1" si="1"/>
        <v>6.25E-2</v>
      </c>
      <c r="O13">
        <f t="shared" ref="O13" si="8">B13/SUM($B13:$J13)</f>
        <v>0.51923076923076927</v>
      </c>
      <c r="P13">
        <f t="shared" ref="P13" si="9">C13/SUM($B13:$J13)</f>
        <v>0.19230769230769232</v>
      </c>
      <c r="Q13">
        <f t="shared" ref="Q13" si="10">D13/SUM($B13:$J13)</f>
        <v>0.17307692307692307</v>
      </c>
      <c r="R13">
        <f t="shared" ref="R13" si="11">E13/SUM($B13:$J13)</f>
        <v>0</v>
      </c>
      <c r="S13">
        <f t="shared" ref="S13" si="12">F13/SUM($B13:$J13)</f>
        <v>0</v>
      </c>
      <c r="T13">
        <f t="shared" ref="T13" si="13">H13/SUM($B13:$J13)</f>
        <v>0</v>
      </c>
      <c r="U13">
        <f t="shared" ref="U13" si="14">J13/SUM($B13:$J13)</f>
        <v>0.11538461538461539</v>
      </c>
    </row>
    <row r="14" spans="1:21" x14ac:dyDescent="0.25">
      <c r="A14" s="17">
        <v>43395</v>
      </c>
      <c r="B14">
        <v>31</v>
      </c>
      <c r="C14">
        <v>27</v>
      </c>
      <c r="D14">
        <v>5</v>
      </c>
      <c r="E14">
        <v>5</v>
      </c>
      <c r="F14">
        <v>11</v>
      </c>
      <c r="G14">
        <v>0</v>
      </c>
      <c r="H14">
        <v>3</v>
      </c>
      <c r="I14">
        <v>0</v>
      </c>
      <c r="J14">
        <v>6</v>
      </c>
      <c r="K14">
        <v>12</v>
      </c>
      <c r="L14" t="s">
        <v>14</v>
      </c>
      <c r="M14">
        <f t="shared" ca="1" si="1"/>
        <v>0.25</v>
      </c>
      <c r="O14">
        <f t="shared" ref="O14" si="15">B14/SUM($B14:$J14)</f>
        <v>0.35227272727272729</v>
      </c>
      <c r="P14">
        <f t="shared" ref="P14" si="16">C14/SUM($B14:$J14)</f>
        <v>0.30681818181818182</v>
      </c>
      <c r="Q14">
        <f t="shared" ref="Q14" si="17">D14/SUM($B14:$J14)</f>
        <v>5.6818181818181816E-2</v>
      </c>
      <c r="R14">
        <f t="shared" ref="R14" si="18">E14/SUM($B14:$J14)</f>
        <v>5.6818181818181816E-2</v>
      </c>
      <c r="S14">
        <f t="shared" ref="S14" si="19">F14/SUM($B14:$J14)</f>
        <v>0.125</v>
      </c>
      <c r="T14">
        <f t="shared" ref="T14" si="20">H14/SUM($B14:$J14)</f>
        <v>3.4090909090909088E-2</v>
      </c>
      <c r="U14">
        <f t="shared" ref="U14" si="21">J14/SUM($B14:$J14)</f>
        <v>6.8181818181818177E-2</v>
      </c>
    </row>
    <row r="15" spans="1:21" x14ac:dyDescent="0.25">
      <c r="A15" s="17">
        <v>43395</v>
      </c>
      <c r="B15">
        <v>30</v>
      </c>
      <c r="C15">
        <v>11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42</v>
      </c>
      <c r="L15" t="s">
        <v>39</v>
      </c>
      <c r="M15">
        <f t="shared" ca="1" si="1"/>
        <v>0.25</v>
      </c>
      <c r="O15">
        <f t="shared" ref="O15" si="22">B15/SUM($B15:$J15)</f>
        <v>0.51724137931034486</v>
      </c>
      <c r="P15">
        <f t="shared" ref="P15" si="23">C15/SUM($B15:$J15)</f>
        <v>0.18965517241379309</v>
      </c>
      <c r="Q15">
        <f t="shared" ref="Q15" si="24">D15/SUM($B15:$J15)</f>
        <v>0.17241379310344829</v>
      </c>
      <c r="R15">
        <f t="shared" ref="R15" si="25">E15/SUM($B15:$J15)</f>
        <v>0</v>
      </c>
      <c r="S15">
        <f t="shared" ref="S15" si="26">F15/SUM($B15:$J15)</f>
        <v>0</v>
      </c>
      <c r="T15">
        <f t="shared" ref="T15" si="27">H15/SUM($B15:$J15)</f>
        <v>0</v>
      </c>
      <c r="U15">
        <f t="shared" ref="U15" si="28">J15/SUM($B15:$J15)</f>
        <v>0.1206896551724138</v>
      </c>
    </row>
    <row r="16" spans="1:21" x14ac:dyDescent="0.25">
      <c r="A16" s="17">
        <v>43397</v>
      </c>
      <c r="B16">
        <v>23</v>
      </c>
      <c r="C16">
        <v>21</v>
      </c>
      <c r="D16">
        <v>10</v>
      </c>
      <c r="E16">
        <v>0</v>
      </c>
      <c r="F16">
        <v>0</v>
      </c>
      <c r="G16">
        <v>0</v>
      </c>
      <c r="H16">
        <v>4</v>
      </c>
      <c r="I16">
        <v>0</v>
      </c>
      <c r="J16">
        <v>11</v>
      </c>
      <c r="K16">
        <f>100-SUM(B16:J16)</f>
        <v>31</v>
      </c>
      <c r="L16" t="s">
        <v>40</v>
      </c>
      <c r="M16">
        <f t="shared" ca="1" si="1"/>
        <v>0.5</v>
      </c>
      <c r="O16">
        <f t="shared" ref="O16" si="29">B16/SUM($B16:$J16)</f>
        <v>0.33333333333333331</v>
      </c>
      <c r="P16">
        <f t="shared" ref="P16" si="30">C16/SUM($B16:$J16)</f>
        <v>0.30434782608695654</v>
      </c>
      <c r="Q16">
        <f t="shared" ref="Q16" si="31">D16/SUM($B16:$J16)</f>
        <v>0.14492753623188406</v>
      </c>
      <c r="R16">
        <f t="shared" ref="R16" si="32">E16/SUM($B16:$J16)</f>
        <v>0</v>
      </c>
      <c r="S16">
        <f t="shared" ref="S16" si="33">F16/SUM($B16:$J16)</f>
        <v>0</v>
      </c>
      <c r="T16">
        <f t="shared" ref="T16" si="34">H16/SUM($B16:$J16)</f>
        <v>5.7971014492753624E-2</v>
      </c>
      <c r="U16">
        <f t="shared" ref="U16" si="35">J16/SUM($B16:$J16)</f>
        <v>0.15942028985507245</v>
      </c>
    </row>
    <row r="17" spans="1:21" x14ac:dyDescent="0.25">
      <c r="A17" s="17">
        <v>43397</v>
      </c>
      <c r="B17">
        <v>16</v>
      </c>
      <c r="C17">
        <v>12.8</v>
      </c>
      <c r="D17">
        <v>14.4</v>
      </c>
      <c r="E17">
        <v>0</v>
      </c>
      <c r="F17">
        <v>1.8</v>
      </c>
      <c r="G17">
        <v>0</v>
      </c>
      <c r="H17">
        <v>4</v>
      </c>
      <c r="I17">
        <v>0</v>
      </c>
      <c r="J17">
        <v>2</v>
      </c>
      <c r="K17">
        <v>49</v>
      </c>
      <c r="L17" t="s">
        <v>17</v>
      </c>
      <c r="M17">
        <f t="shared" ca="1" si="1"/>
        <v>0.5</v>
      </c>
      <c r="O17">
        <f t="shared" ref="O17" si="36">B17/SUM($B17:$J17)</f>
        <v>0.31372549019607843</v>
      </c>
      <c r="P17">
        <f t="shared" ref="P17" si="37">C17/SUM($B17:$J17)</f>
        <v>0.25098039215686274</v>
      </c>
      <c r="Q17">
        <f t="shared" ref="Q17" si="38">D17/SUM($B17:$J17)</f>
        <v>0.28235294117647058</v>
      </c>
      <c r="R17">
        <f t="shared" ref="R17" si="39">E17/SUM($B17:$J17)</f>
        <v>0</v>
      </c>
      <c r="S17">
        <f t="shared" ref="S17" si="40">F17/SUM($B17:$J17)</f>
        <v>3.5294117647058823E-2</v>
      </c>
      <c r="T17">
        <f t="shared" ref="T17" si="41">H17/SUM($B17:$J17)</f>
        <v>7.8431372549019607E-2</v>
      </c>
      <c r="U17">
        <f t="shared" ref="U17" si="42">J17/SUM($B17:$J17)</f>
        <v>3.9215686274509803E-2</v>
      </c>
    </row>
    <row r="19" spans="1:21" x14ac:dyDescent="0.25">
      <c r="B19" t="s">
        <v>22</v>
      </c>
      <c r="C19">
        <f ca="1">SUM(M2:M15)</f>
        <v>0.75008248299455538</v>
      </c>
      <c r="O19" t="s">
        <v>0</v>
      </c>
      <c r="P19" t="s">
        <v>1</v>
      </c>
      <c r="Q19" t="s">
        <v>2</v>
      </c>
      <c r="R19" t="s">
        <v>19</v>
      </c>
      <c r="S19" t="s">
        <v>20</v>
      </c>
      <c r="T19" t="s">
        <v>16</v>
      </c>
      <c r="U19" t="s">
        <v>5</v>
      </c>
    </row>
    <row r="20" spans="1:21" x14ac:dyDescent="0.25">
      <c r="B20" t="s">
        <v>23</v>
      </c>
      <c r="N20" t="e">
        <f t="shared" ref="N20:N34" si="43">A20/SUM($B20:$J20)</f>
        <v>#DIV/0!</v>
      </c>
      <c r="O20">
        <f t="shared" ref="O20:O33" ca="1" si="44">$M2*(O2-AVERAGE(O$2:O$15))^2</f>
        <v>4.8109488838357214E-5</v>
      </c>
      <c r="P20">
        <f t="shared" ref="P20:U20" ca="1" si="45">$M2*(P2-AVERAGE(P$2:P$15))^2</f>
        <v>1.5428963279133246E-5</v>
      </c>
      <c r="Q20">
        <f t="shared" ca="1" si="45"/>
        <v>9.0013354033969227E-7</v>
      </c>
      <c r="R20">
        <f t="shared" ca="1" si="45"/>
        <v>1.896704884782419E-7</v>
      </c>
      <c r="S20">
        <f t="shared" ca="1" si="45"/>
        <v>3.9665959311479013E-7</v>
      </c>
      <c r="T20">
        <f t="shared" ca="1" si="45"/>
        <v>2.141015126487673E-9</v>
      </c>
      <c r="U20">
        <f t="shared" ca="1" si="45"/>
        <v>1.6704058111728973E-4</v>
      </c>
    </row>
    <row r="21" spans="1:21" x14ac:dyDescent="0.25">
      <c r="B21" t="s">
        <v>24</v>
      </c>
      <c r="N21" t="e">
        <f t="shared" si="43"/>
        <v>#DIV/0!</v>
      </c>
      <c r="O21">
        <f t="shared" ca="1" si="44"/>
        <v>3.3186053134242391E-5</v>
      </c>
      <c r="P21">
        <f t="shared" ref="P21:U21" ca="1" si="46">$M3*(P3-AVERAGE(P$2:P$15))^2</f>
        <v>3.5625547581203181E-9</v>
      </c>
      <c r="Q21">
        <f t="shared" ca="1" si="46"/>
        <v>2.0187304062251443E-5</v>
      </c>
      <c r="R21">
        <f t="shared" ca="1" si="46"/>
        <v>2.032014244522842E-7</v>
      </c>
      <c r="S21">
        <f t="shared" ca="1" si="46"/>
        <v>6.5619344203652808E-7</v>
      </c>
      <c r="T21">
        <f t="shared" ca="1" si="46"/>
        <v>3.1794557632842401E-7</v>
      </c>
      <c r="U21">
        <f t="shared" ca="1" si="46"/>
        <v>4.0980424127059779E-6</v>
      </c>
    </row>
    <row r="22" spans="1:21" x14ac:dyDescent="0.25">
      <c r="B22" t="s">
        <v>25</v>
      </c>
      <c r="N22" t="e">
        <f t="shared" si="43"/>
        <v>#DIV/0!</v>
      </c>
      <c r="O22">
        <f t="shared" ca="1" si="44"/>
        <v>1.5726634251499473E-5</v>
      </c>
      <c r="P22">
        <f t="shared" ref="P22:U22" ca="1" si="47">$M4*(P4-AVERAGE(P$2:P$15))^2</f>
        <v>1.4955335386756021E-5</v>
      </c>
      <c r="Q22">
        <f t="shared" ca="1" si="47"/>
        <v>1.0969960527107943E-7</v>
      </c>
      <c r="R22">
        <f t="shared" ca="1" si="47"/>
        <v>2.1334814472716829E-7</v>
      </c>
      <c r="S22">
        <f t="shared" ca="1" si="47"/>
        <v>6.8896000024597355E-7</v>
      </c>
      <c r="T22">
        <f t="shared" ca="1" si="47"/>
        <v>7.2666408675486615E-8</v>
      </c>
      <c r="U22">
        <f t="shared" ca="1" si="47"/>
        <v>8.4391222990806347E-5</v>
      </c>
    </row>
    <row r="23" spans="1:21" x14ac:dyDescent="0.25">
      <c r="B23" t="s">
        <v>26</v>
      </c>
      <c r="N23" t="e">
        <f t="shared" si="43"/>
        <v>#DIV/0!</v>
      </c>
      <c r="O23">
        <f t="shared" ca="1" si="44"/>
        <v>1.5695704142331748E-6</v>
      </c>
      <c r="P23">
        <f t="shared" ref="P23:U23" ca="1" si="48">$M5*(P5-AVERAGE(P$2:P$15))^2</f>
        <v>3.7494155015030587E-5</v>
      </c>
      <c r="Q23">
        <f t="shared" ca="1" si="48"/>
        <v>1.9239554705615828E-5</v>
      </c>
      <c r="R23">
        <f t="shared" ca="1" si="48"/>
        <v>2.8031408423710447E-7</v>
      </c>
      <c r="S23">
        <f t="shared" ca="1" si="48"/>
        <v>1.5053715337317594E-6</v>
      </c>
      <c r="T23">
        <f t="shared" ca="1" si="48"/>
        <v>2.5499716884330252E-6</v>
      </c>
      <c r="U23">
        <f t="shared" ca="1" si="48"/>
        <v>8.8665453676285117E-5</v>
      </c>
    </row>
    <row r="24" spans="1:21" x14ac:dyDescent="0.25">
      <c r="B24" t="s">
        <v>27</v>
      </c>
      <c r="N24" t="e">
        <f t="shared" si="43"/>
        <v>#DIV/0!</v>
      </c>
      <c r="O24">
        <f t="shared" ca="1" si="44"/>
        <v>3.8356594658879338E-6</v>
      </c>
      <c r="P24">
        <f t="shared" ref="P24:U24" ca="1" si="49">$M6*(P6-AVERAGE(P$2:P$15))^2</f>
        <v>3.2432753711147609E-5</v>
      </c>
      <c r="Q24">
        <f t="shared" ca="1" si="49"/>
        <v>1.6650939848190459E-5</v>
      </c>
      <c r="R24">
        <f t="shared" ca="1" si="49"/>
        <v>8.6822426811430514E-7</v>
      </c>
      <c r="S24">
        <f t="shared" ca="1" si="49"/>
        <v>2.8037356159742561E-6</v>
      </c>
      <c r="T24">
        <f t="shared" ca="1" si="49"/>
        <v>6.1629364663745426E-6</v>
      </c>
      <c r="U24">
        <f t="shared" ca="1" si="49"/>
        <v>7.5024206715746075E-5</v>
      </c>
    </row>
    <row r="25" spans="1:21" x14ac:dyDescent="0.25">
      <c r="B25" t="s">
        <v>28</v>
      </c>
      <c r="N25" t="e">
        <f t="shared" si="43"/>
        <v>#DIV/0!</v>
      </c>
      <c r="O25">
        <f t="shared" ca="1" si="44"/>
        <v>7.5692439982393944E-6</v>
      </c>
      <c r="P25">
        <f t="shared" ref="P25:U25" ca="1" si="50">$M7*(P7-AVERAGE(P$2:P$15))^2</f>
        <v>9.4661713128459896E-6</v>
      </c>
      <c r="Q25">
        <f t="shared" ca="1" si="50"/>
        <v>2.4397769559026425E-5</v>
      </c>
      <c r="R25">
        <f t="shared" ca="1" si="50"/>
        <v>2.6668983979153074E-6</v>
      </c>
      <c r="S25">
        <f t="shared" ca="1" si="50"/>
        <v>9.1026365415491377E-8</v>
      </c>
      <c r="T25">
        <f t="shared" ca="1" si="50"/>
        <v>5.7774223265002973E-6</v>
      </c>
      <c r="U25">
        <f t="shared" ca="1" si="50"/>
        <v>4.1331440962842326E-5</v>
      </c>
    </row>
    <row r="26" spans="1:21" x14ac:dyDescent="0.25">
      <c r="B26" t="s">
        <v>29</v>
      </c>
      <c r="N26" t="e">
        <f t="shared" si="43"/>
        <v>#DIV/0!</v>
      </c>
      <c r="O26">
        <f t="shared" ca="1" si="44"/>
        <v>5.4200461755042151E-6</v>
      </c>
      <c r="P26">
        <f t="shared" ref="P26:U26" ca="1" si="51">$M8*(P8-AVERAGE(P$2:P$15))^2</f>
        <v>2.301736482818031E-5</v>
      </c>
      <c r="Q26">
        <f t="shared" ca="1" si="51"/>
        <v>9.2939771889427442E-5</v>
      </c>
      <c r="R26">
        <f t="shared" ca="1" si="51"/>
        <v>1.9328325968735125E-6</v>
      </c>
      <c r="S26">
        <f t="shared" ca="1" si="51"/>
        <v>6.2416495260379267E-6</v>
      </c>
      <c r="T26">
        <f t="shared" ca="1" si="51"/>
        <v>2.692063388133718E-5</v>
      </c>
      <c r="U26">
        <f t="shared" ca="1" si="51"/>
        <v>1.3437189894736483E-4</v>
      </c>
    </row>
    <row r="27" spans="1:21" x14ac:dyDescent="0.25">
      <c r="B27" t="s">
        <v>30</v>
      </c>
      <c r="N27" t="e">
        <f t="shared" si="43"/>
        <v>#DIV/0!</v>
      </c>
      <c r="O27">
        <f t="shared" ca="1" si="44"/>
        <v>1.0220102741048409E-4</v>
      </c>
      <c r="P27">
        <f t="shared" ref="P27:U27" ca="1" si="52">$M9*(P9-AVERAGE(P$2:P$15))^2</f>
        <v>1.5971367492740009E-4</v>
      </c>
      <c r="Q27">
        <f t="shared" ca="1" si="52"/>
        <v>1.8490148847795319E-4</v>
      </c>
      <c r="R27">
        <f t="shared" ca="1" si="52"/>
        <v>5.8756674464238055E-6</v>
      </c>
      <c r="S27">
        <f t="shared" ca="1" si="52"/>
        <v>8.8634310674071754E-6</v>
      </c>
      <c r="T27">
        <f t="shared" ca="1" si="52"/>
        <v>1.0588997284867262E-4</v>
      </c>
      <c r="U27">
        <f t="shared" ca="1" si="52"/>
        <v>1.0123595644803067E-3</v>
      </c>
    </row>
    <row r="28" spans="1:21" x14ac:dyDescent="0.25">
      <c r="B28" t="s">
        <v>31</v>
      </c>
      <c r="N28" t="e">
        <f t="shared" si="43"/>
        <v>#DIV/0!</v>
      </c>
      <c r="O28">
        <f t="shared" ca="1" si="44"/>
        <v>2.027611985450128E-5</v>
      </c>
      <c r="P28">
        <f t="shared" ref="P28:U28" ca="1" si="53">$M10*(P10-AVERAGE(P$2:P$15))^2</f>
        <v>1.6420719749565162E-4</v>
      </c>
      <c r="Q28">
        <f t="shared" ca="1" si="53"/>
        <v>5.6104095134058146E-4</v>
      </c>
      <c r="R28">
        <f t="shared" ca="1" si="53"/>
        <v>4.7752334746286786E-6</v>
      </c>
      <c r="S28">
        <f t="shared" ca="1" si="53"/>
        <v>1.542054588785841E-5</v>
      </c>
      <c r="T28">
        <f t="shared" ca="1" si="53"/>
        <v>9.5531924092894156E-5</v>
      </c>
      <c r="U28">
        <f t="shared" ca="1" si="53"/>
        <v>1.271610618222802E-3</v>
      </c>
    </row>
    <row r="29" spans="1:21" x14ac:dyDescent="0.25">
      <c r="N29" t="e">
        <f t="shared" si="43"/>
        <v>#DIV/0!</v>
      </c>
      <c r="O29">
        <f t="shared" ca="1" si="44"/>
        <v>2.2892033432410893E-5</v>
      </c>
      <c r="P29">
        <f t="shared" ref="P29:U29" ca="1" si="54">$M11*(P11-AVERAGE(P$2:P$15))^2</f>
        <v>1.6725558973975418E-4</v>
      </c>
      <c r="Q29">
        <f t="shared" ca="1" si="54"/>
        <v>3.193031992517277E-4</v>
      </c>
      <c r="R29">
        <f t="shared" ca="1" si="54"/>
        <v>1.0634861358215467E-4</v>
      </c>
      <c r="S29">
        <f t="shared" ca="1" si="54"/>
        <v>4.4899440739518744E-4</v>
      </c>
      <c r="T29">
        <f t="shared" ca="1" si="54"/>
        <v>1.0768253552534872E-4</v>
      </c>
      <c r="U29">
        <f t="shared" ca="1" si="54"/>
        <v>4.3987734918165313E-4</v>
      </c>
    </row>
    <row r="30" spans="1:21" x14ac:dyDescent="0.25">
      <c r="N30" t="e">
        <f t="shared" si="43"/>
        <v>#DIV/0!</v>
      </c>
      <c r="O30">
        <f t="shared" ca="1" si="44"/>
        <v>1.685340208134558E-4</v>
      </c>
      <c r="P30">
        <f t="shared" ref="P30:U30" ca="1" si="55">$M12*(P12-AVERAGE(P$2:P$15))^2</f>
        <v>9.6178697150396523E-4</v>
      </c>
      <c r="Q30">
        <f t="shared" ca="1" si="55"/>
        <v>2.3093281821619447E-6</v>
      </c>
      <c r="R30">
        <f t="shared" ca="1" si="55"/>
        <v>7.3799062789715938E-6</v>
      </c>
      <c r="S30">
        <f t="shared" ca="1" si="55"/>
        <v>2.3831752735781177E-5</v>
      </c>
      <c r="T30">
        <f t="shared" ca="1" si="55"/>
        <v>1.1840385214570176E-4</v>
      </c>
      <c r="U30">
        <f t="shared" ca="1" si="55"/>
        <v>5.2135730689479545E-4</v>
      </c>
    </row>
    <row r="31" spans="1:21" x14ac:dyDescent="0.25">
      <c r="N31" t="e">
        <f t="shared" si="43"/>
        <v>#DIV/0!</v>
      </c>
      <c r="O31">
        <f t="shared" ca="1" si="44"/>
        <v>4.2626661451389443E-3</v>
      </c>
      <c r="P31">
        <f t="shared" ref="P31:U31" ca="1" si="56">$M13*(P13-AVERAGE(P$2:P$15))^2</f>
        <v>5.0506174703137794E-5</v>
      </c>
      <c r="Q31">
        <f t="shared" ca="1" si="56"/>
        <v>7.8268687784268415E-6</v>
      </c>
      <c r="R31">
        <f t="shared" ca="1" si="56"/>
        <v>1.0147371133585942E-5</v>
      </c>
      <c r="S31">
        <f t="shared" ca="1" si="56"/>
        <v>3.2768660011699118E-5</v>
      </c>
      <c r="T31">
        <f t="shared" ca="1" si="56"/>
        <v>1.4133332787702021E-4</v>
      </c>
      <c r="U31">
        <f t="shared" ca="1" si="56"/>
        <v>1.6145711225666224E-3</v>
      </c>
    </row>
    <row r="32" spans="1:21" x14ac:dyDescent="0.25">
      <c r="N32" t="e">
        <f t="shared" si="43"/>
        <v>#DIV/0!</v>
      </c>
      <c r="O32">
        <f t="shared" ca="1" si="44"/>
        <v>2.2183320387546756E-3</v>
      </c>
      <c r="P32">
        <f t="shared" ref="P32:U33" ca="1" si="57">$M14*(P14-AVERAGE(P$2:P$15))^2</f>
        <v>1.8525884103738242E-3</v>
      </c>
      <c r="Q32">
        <f t="shared" ca="1" si="57"/>
        <v>2.7598277034961735E-3</v>
      </c>
      <c r="R32">
        <f t="shared" ca="1" si="57"/>
        <v>4.8567799215242668E-4</v>
      </c>
      <c r="S32">
        <f t="shared" ca="1" si="57"/>
        <v>2.6062267221071485E-3</v>
      </c>
      <c r="T32">
        <f t="shared" ca="1" si="57"/>
        <v>4.5310188718996876E-5</v>
      </c>
      <c r="U32">
        <f t="shared" ca="1" si="57"/>
        <v>1.0808690254893817E-2</v>
      </c>
    </row>
    <row r="33" spans="14:21" x14ac:dyDescent="0.25">
      <c r="N33" t="e">
        <f t="shared" si="43"/>
        <v>#DIV/0!</v>
      </c>
      <c r="O33">
        <f t="shared" ca="1" si="44"/>
        <v>1.6791883056926648E-2</v>
      </c>
      <c r="P33">
        <f t="shared" ca="1" si="57"/>
        <v>2.4148535995754174E-4</v>
      </c>
      <c r="Q33">
        <f t="shared" ca="1" si="57"/>
        <v>2.7706993801180938E-5</v>
      </c>
      <c r="R33">
        <f t="shared" ca="1" si="57"/>
        <v>4.0589484534343767E-5</v>
      </c>
      <c r="S33">
        <f t="shared" ca="1" si="57"/>
        <v>1.3107464004679647E-4</v>
      </c>
      <c r="T33">
        <f t="shared" ca="1" si="57"/>
        <v>5.6533331150808084E-4</v>
      </c>
      <c r="U33">
        <f t="shared" ca="1" si="57"/>
        <v>6.038989039302679E-3</v>
      </c>
    </row>
    <row r="34" spans="14:21" x14ac:dyDescent="0.25">
      <c r="N34" t="e">
        <f t="shared" si="43"/>
        <v>#DIV/0!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29</v>
      </c>
      <c r="U34" t="s">
        <v>31</v>
      </c>
    </row>
    <row r="35" spans="14:21" x14ac:dyDescent="0.25">
      <c r="O35">
        <f ca="1">SQRT(SUM(O20:O33)/$C$19)/4</f>
        <v>4.444059210578459E-2</v>
      </c>
      <c r="P35">
        <f t="shared" ref="P35:U35" ca="1" si="58">SQRT(SUM(P20:P33)/$C$19)/4</f>
        <v>1.7630304111810009E-2</v>
      </c>
      <c r="Q35">
        <f t="shared" ca="1" si="58"/>
        <v>1.834143246704785E-2</v>
      </c>
      <c r="R35">
        <f t="shared" ca="1" si="58"/>
        <v>7.4558444348439331E-3</v>
      </c>
      <c r="S35">
        <f t="shared" ca="1" si="58"/>
        <v>1.6530787230039229E-2</v>
      </c>
      <c r="T35">
        <f t="shared" ca="1" si="58"/>
        <v>1.0087758797875908E-2</v>
      </c>
      <c r="U35">
        <f t="shared" ca="1" si="58"/>
        <v>4.310831862507785E-2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PropsCalc</vt:lpstr>
      <vt:lpstr>NOWCAST</vt:lpstr>
      <vt:lpstr>ForR</vt:lpstr>
      <vt:lpstr>Nowcast_RAW</vt:lpstr>
      <vt:lpstr>NOWCAST-CHART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2018-10-26T18:39:17Z</dcterms:modified>
</cp:coreProperties>
</file>