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projects\Courses\QT_Analysis\website\attendance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Z4" i="1" s="1"/>
  <c r="Y5" i="1"/>
  <c r="Y6" i="1"/>
  <c r="Z6" i="1" s="1"/>
  <c r="Y7" i="1"/>
  <c r="Z7" i="1" s="1"/>
  <c r="Y8" i="1"/>
  <c r="Y9" i="1"/>
  <c r="Y10" i="1"/>
  <c r="Z10" i="1" s="1"/>
  <c r="Y11" i="1"/>
  <c r="Z11" i="1" s="1"/>
  <c r="Y12" i="1"/>
  <c r="Y13" i="1"/>
  <c r="Z13" i="1" s="1"/>
  <c r="Y14" i="1"/>
  <c r="Y15" i="1"/>
  <c r="Y2" i="1"/>
  <c r="Z2" i="1" s="1"/>
  <c r="T2" i="1"/>
  <c r="V2" i="1"/>
  <c r="U3" i="1"/>
  <c r="Z3" i="1" s="1"/>
  <c r="V3" i="1"/>
  <c r="U4" i="1"/>
  <c r="T5" i="1"/>
  <c r="U5" i="1"/>
  <c r="Z5" i="1" s="1"/>
  <c r="V5" i="1"/>
  <c r="U6" i="1"/>
  <c r="V6" i="1"/>
  <c r="T7" i="1"/>
  <c r="U7" i="1"/>
  <c r="T8" i="1"/>
  <c r="U8" i="1"/>
  <c r="V8" i="1"/>
  <c r="U9" i="1"/>
  <c r="V9" i="1"/>
  <c r="U10" i="1"/>
  <c r="U11" i="1"/>
  <c r="V11" i="1"/>
  <c r="T12" i="1"/>
  <c r="U12" i="1"/>
  <c r="V12" i="1"/>
  <c r="U13" i="1"/>
  <c r="V13" i="1"/>
  <c r="U14" i="1"/>
  <c r="V14" i="1"/>
  <c r="U15" i="1"/>
  <c r="V15" i="1"/>
  <c r="W2" i="1"/>
  <c r="W4" i="1"/>
  <c r="W5" i="1"/>
  <c r="W6" i="1"/>
  <c r="W7" i="1"/>
  <c r="Z8" i="1"/>
  <c r="W8" i="1"/>
  <c r="W9" i="1"/>
  <c r="W10" i="1"/>
  <c r="W11" i="1"/>
  <c r="Z12" i="1"/>
  <c r="W12" i="1"/>
  <c r="W13" i="1"/>
  <c r="W14" i="1"/>
  <c r="W15" i="1"/>
  <c r="B6" i="1"/>
  <c r="B7" i="1"/>
  <c r="B8" i="1"/>
  <c r="B11" i="1"/>
  <c r="B9" i="1"/>
  <c r="B14" i="1"/>
  <c r="B10" i="1"/>
  <c r="B12" i="1"/>
  <c r="B5" i="1"/>
  <c r="B3" i="1"/>
  <c r="B15" i="1"/>
  <c r="B13" i="1"/>
  <c r="B4" i="1"/>
  <c r="B2" i="1"/>
  <c r="Z15" i="1" l="1"/>
  <c r="Z9" i="1"/>
  <c r="Z14" i="1"/>
  <c r="N6" i="1"/>
  <c r="P6" i="1" s="1"/>
  <c r="N2" i="1" l="1"/>
  <c r="P2" i="1" s="1"/>
  <c r="N4" i="1"/>
  <c r="P4" i="1" s="1"/>
  <c r="N13" i="1"/>
  <c r="N15" i="1"/>
  <c r="P15" i="1" s="1"/>
  <c r="N3" i="1"/>
  <c r="P3" i="1" s="1"/>
  <c r="N5" i="1"/>
  <c r="P5" i="1" s="1"/>
  <c r="N12" i="1"/>
  <c r="N10" i="1"/>
  <c r="P10" i="1" s="1"/>
  <c r="N14" i="1"/>
  <c r="N9" i="1"/>
  <c r="P9" i="1" s="1"/>
  <c r="N11" i="1"/>
  <c r="P11" i="1" s="1"/>
  <c r="N8" i="1"/>
  <c r="P8" i="1" s="1"/>
  <c r="N7" i="1"/>
  <c r="P7" i="1" s="1"/>
  <c r="P13" i="1"/>
  <c r="P12" i="1"/>
  <c r="P14" i="1"/>
</calcChain>
</file>

<file path=xl/sharedStrings.xml><?xml version="1.0" encoding="utf-8"?>
<sst xmlns="http://schemas.openxmlformats.org/spreadsheetml/2006/main" count="149" uniqueCount="52">
  <si>
    <t>Name/Surname</t>
  </si>
  <si>
    <t>Dennis Dickerson</t>
  </si>
  <si>
    <t>Hasmik Meliksatyan</t>
  </si>
  <si>
    <t>Eva Modebadze</t>
  </si>
  <si>
    <t>Mariam Kvatadze</t>
  </si>
  <si>
    <t>Nana Sadunishvili</t>
  </si>
  <si>
    <t>Keti Khutsishvili</t>
  </si>
  <si>
    <t>Kartlos Karumidze</t>
  </si>
  <si>
    <t>Ioane Shaishmelashvili</t>
  </si>
  <si>
    <t>Lasha Bibilashvili</t>
  </si>
  <si>
    <t>Rusudan Asatiani</t>
  </si>
  <si>
    <t>Teo Japoshvili</t>
  </si>
  <si>
    <t>Mariam Tsitsikashvili</t>
  </si>
  <si>
    <t>Tamta Akhaladze</t>
  </si>
  <si>
    <t>Keti Antadze</t>
  </si>
  <si>
    <t>Midterm</t>
  </si>
  <si>
    <t>*</t>
  </si>
  <si>
    <t>Attendance/Participation (10)</t>
  </si>
  <si>
    <t>Midterm (25)</t>
  </si>
  <si>
    <t>Labs (25)</t>
  </si>
  <si>
    <t>Final (40)</t>
  </si>
  <si>
    <t>Lab1: Intro to R (2)</t>
  </si>
  <si>
    <t>Lab3: Small classes (3)</t>
  </si>
  <si>
    <t>Lab4: Leader assassination (3)</t>
  </si>
  <si>
    <t>Lab5: Canvassing and gay marriage (3)</t>
  </si>
  <si>
    <r>
      <t xml:space="preserve">Lab7: Canvassing and gay marriage </t>
    </r>
    <r>
      <rPr>
        <b/>
        <sz val="11"/>
        <color theme="1"/>
        <rFont val="HelveticaNeue"/>
      </rPr>
      <t>revisited (3)</t>
    </r>
  </si>
  <si>
    <t>Lab2: Intro to R - Galton (3)</t>
  </si>
  <si>
    <t>Lab13: Civil wars and bilateral trade (4)</t>
  </si>
  <si>
    <t>Lab12: Voting in Georgia (4)</t>
  </si>
  <si>
    <t>Total</t>
  </si>
  <si>
    <t>ანთაძე ქეთევან</t>
  </si>
  <si>
    <t>ასათიანი რუსუდან</t>
  </si>
  <si>
    <t>ახალაძე თამარი</t>
  </si>
  <si>
    <t>ბიბილაშვილი ლაშა</t>
  </si>
  <si>
    <t>დიკერსონ დენის ბლეინ</t>
  </si>
  <si>
    <t>მელიქსეტიანი ჰასმიკ</t>
  </si>
  <si>
    <t>მოდებაძე ევა</t>
  </si>
  <si>
    <t>სადუნიშვილი ნანა</t>
  </si>
  <si>
    <t>ქარუმიძე ქართლოს</t>
  </si>
  <si>
    <t>ქვათაძე მარიამ</t>
  </si>
  <si>
    <t>შაიშმელაშვილი იოანე</t>
  </si>
  <si>
    <t>წიწიკაშვილი მარიამ</t>
  </si>
  <si>
    <t>ხუციშვილი ქეთევან</t>
  </si>
  <si>
    <t>ჯაფოშვილი თეონა</t>
  </si>
  <si>
    <t>გან.გამ.წ.</t>
  </si>
  <si>
    <t>ქულების ჯამი</t>
  </si>
  <si>
    <t>სემ.შეფასება</t>
  </si>
  <si>
    <t>Georgian</t>
  </si>
  <si>
    <t>დასწრება (ჯამური) (5)</t>
  </si>
  <si>
    <t>საშინაო დავალება (20)</t>
  </si>
  <si>
    <t>I  შუალედური (35)</t>
  </si>
  <si>
    <t>გამოცდა წ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</si>
</sst>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HelveticaNeue"/>
    </font>
    <font>
      <sz val="11"/>
      <color theme="1"/>
      <name val="HelveticaNeue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Sylfaen"/>
    </font>
    <font>
      <sz val="11"/>
      <name val="Calibri"/>
      <family val="2"/>
    </font>
    <font>
      <sz val="10"/>
      <color rgb="FF000000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0" borderId="1" xfId="1" applyNumberFormat="1" applyFont="1" applyFill="1" applyBorder="1" applyAlignment="1">
      <alignment vertical="top" readingOrder="1"/>
    </xf>
    <xf numFmtId="0" fontId="5" fillId="0" borderId="3" xfId="1" applyNumberFormat="1" applyFont="1" applyFill="1" applyBorder="1" applyAlignment="1">
      <alignment vertical="top"/>
    </xf>
    <xf numFmtId="0" fontId="0" fillId="0" borderId="0" xfId="0" applyAlignment="1">
      <alignment textRotation="90"/>
    </xf>
    <xf numFmtId="1" fontId="0" fillId="0" borderId="0" xfId="0" applyNumberFormat="1"/>
    <xf numFmtId="1" fontId="5" fillId="0" borderId="3" xfId="1" applyNumberFormat="1" applyFont="1" applyFill="1" applyBorder="1" applyAlignment="1">
      <alignment vertical="top"/>
    </xf>
    <xf numFmtId="0" fontId="5" fillId="2" borderId="3" xfId="1" applyNumberFormat="1" applyFont="1" applyFill="1" applyBorder="1" applyAlignment="1">
      <alignment vertical="top"/>
    </xf>
    <xf numFmtId="0" fontId="8" fillId="0" borderId="1" xfId="1" applyNumberFormat="1" applyFont="1" applyFill="1" applyBorder="1" applyAlignment="1">
      <alignment vertical="top" readingOrder="1"/>
    </xf>
    <xf numFmtId="0" fontId="7" fillId="0" borderId="3" xfId="1" applyNumberFormat="1" applyFont="1" applyFill="1" applyBorder="1" applyAlignment="1">
      <alignment vertical="top"/>
    </xf>
    <xf numFmtId="0" fontId="7" fillId="0" borderId="2" xfId="1" applyNumberFormat="1" applyFont="1" applyFill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/>
  </sheetViews>
  <sheetFormatPr defaultRowHeight="15"/>
  <cols>
    <col min="1" max="1" width="22.5703125" bestFit="1" customWidth="1"/>
    <col min="2" max="2" width="22.5703125" customWidth="1"/>
    <col min="3" max="8" width="13.28515625" customWidth="1"/>
    <col min="18" max="19" width="3.42578125" customWidth="1"/>
    <col min="28" max="28" width="22.42578125" bestFit="1" customWidth="1"/>
  </cols>
  <sheetData>
    <row r="1" spans="1:40" ht="123.75">
      <c r="A1" s="1" t="s">
        <v>0</v>
      </c>
      <c r="B1" s="1" t="s">
        <v>47</v>
      </c>
      <c r="C1" s="3" t="s">
        <v>21</v>
      </c>
      <c r="D1" s="3" t="s">
        <v>26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28</v>
      </c>
      <c r="J1" s="3" t="s">
        <v>27</v>
      </c>
      <c r="K1" s="3" t="s">
        <v>15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29</v>
      </c>
      <c r="T1" s="10" t="s">
        <v>50</v>
      </c>
      <c r="U1" s="10" t="s">
        <v>48</v>
      </c>
      <c r="V1" s="10" t="s">
        <v>49</v>
      </c>
      <c r="W1" s="10" t="s">
        <v>51</v>
      </c>
      <c r="X1" s="10" t="s">
        <v>44</v>
      </c>
      <c r="Y1" s="10" t="s">
        <v>45</v>
      </c>
      <c r="Z1" s="10" t="s">
        <v>46</v>
      </c>
    </row>
    <row r="2" spans="1:40">
      <c r="A2" s="2" t="s">
        <v>14</v>
      </c>
      <c r="B2" s="2" t="str">
        <f>VLOOKUP(A2,$R$2:$S$15,2,0)</f>
        <v>ანთაძე ქეთევან</v>
      </c>
      <c r="C2" s="4" t="s">
        <v>16</v>
      </c>
      <c r="D2" s="5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>
        <v>9</v>
      </c>
      <c r="M2">
        <v>24</v>
      </c>
      <c r="N2">
        <f>ROUND(25*(COUNTA(C2:J2)/8), 0)</f>
        <v>25</v>
      </c>
      <c r="O2" s="7">
        <v>40</v>
      </c>
      <c r="P2">
        <f>SUM(L2:O2)</f>
        <v>98</v>
      </c>
      <c r="R2" s="2" t="s">
        <v>1</v>
      </c>
      <c r="S2" s="8" t="s">
        <v>34</v>
      </c>
      <c r="T2" s="11">
        <f>(M2*35)/25</f>
        <v>33.6</v>
      </c>
      <c r="U2" s="9">
        <v>4</v>
      </c>
      <c r="V2" s="9">
        <f>ROUND((N2*20)/25,0)</f>
        <v>20</v>
      </c>
      <c r="W2" s="9">
        <f>O2</f>
        <v>40</v>
      </c>
      <c r="X2" s="9"/>
      <c r="Y2" s="12">
        <f>ROUND(SUM(T2:W2), 0)</f>
        <v>98</v>
      </c>
      <c r="Z2" s="9" t="b">
        <f>Y2=P2</f>
        <v>1</v>
      </c>
      <c r="AA2" s="2"/>
      <c r="AB2" s="14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6"/>
    </row>
    <row r="3" spans="1:40">
      <c r="A3" s="2" t="s">
        <v>10</v>
      </c>
      <c r="B3" s="2" t="str">
        <f>VLOOKUP(A3,$R$2:$S$15,2,0)</f>
        <v>ასათიანი რუსუდან</v>
      </c>
      <c r="C3" s="4"/>
      <c r="D3" s="5"/>
      <c r="E3" s="5"/>
      <c r="F3" s="5"/>
      <c r="G3" s="5"/>
      <c r="H3" s="5"/>
      <c r="I3" s="5"/>
      <c r="J3" s="5"/>
      <c r="K3" s="4" t="s">
        <v>16</v>
      </c>
      <c r="L3">
        <v>6</v>
      </c>
      <c r="M3">
        <v>25</v>
      </c>
      <c r="N3">
        <f>ROUND(25*(COUNTA(C3:J3)/8), 0)</f>
        <v>0</v>
      </c>
      <c r="O3" s="7">
        <v>32</v>
      </c>
      <c r="P3">
        <f>SUM(L3:O3)</f>
        <v>63</v>
      </c>
      <c r="R3" s="2" t="s">
        <v>2</v>
      </c>
      <c r="S3" s="8" t="s">
        <v>35</v>
      </c>
      <c r="T3" s="11">
        <v>30</v>
      </c>
      <c r="U3" s="9">
        <f t="shared" ref="U3:U15" si="0">ROUND((L3*5)/10, 0)</f>
        <v>3</v>
      </c>
      <c r="V3" s="9">
        <f t="shared" ref="V3:V15" si="1">ROUND((N3*20)/25,0)</f>
        <v>0</v>
      </c>
      <c r="W3" s="9">
        <v>30</v>
      </c>
      <c r="X3" s="9"/>
      <c r="Y3" s="12">
        <f t="shared" ref="Y3:Y15" si="2">ROUND(SUM(T3:W3), 0)</f>
        <v>63</v>
      </c>
      <c r="Z3" s="9" t="b">
        <f t="shared" ref="Z3:Z15" si="3">Y3=P3</f>
        <v>1</v>
      </c>
      <c r="AA3" s="2"/>
      <c r="AB3" s="14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/>
    </row>
    <row r="4" spans="1:40">
      <c r="A4" s="2" t="s">
        <v>13</v>
      </c>
      <c r="B4" s="2" t="str">
        <f>VLOOKUP(A4,$R$2:$S$15,2,0)</f>
        <v>ახალაძე თამარი</v>
      </c>
      <c r="C4" s="4"/>
      <c r="D4" s="5"/>
      <c r="E4" s="5"/>
      <c r="F4" s="5"/>
      <c r="G4" s="5"/>
      <c r="H4" s="5"/>
      <c r="J4" s="5"/>
      <c r="K4" s="5"/>
      <c r="L4">
        <v>6</v>
      </c>
      <c r="N4">
        <f>ROUND(25*(COUNTA(C4:J4)/8), 0)</f>
        <v>0</v>
      </c>
      <c r="O4" s="6"/>
      <c r="P4">
        <f>SUM(L4:O4)</f>
        <v>6</v>
      </c>
      <c r="R4" s="2" t="s">
        <v>3</v>
      </c>
      <c r="S4" s="8" t="s">
        <v>36</v>
      </c>
      <c r="T4" s="11">
        <v>0</v>
      </c>
      <c r="U4" s="9">
        <f t="shared" si="0"/>
        <v>3</v>
      </c>
      <c r="V4" s="9">
        <v>3</v>
      </c>
      <c r="W4" s="9">
        <f t="shared" ref="W4:W15" si="4">O4</f>
        <v>0</v>
      </c>
      <c r="X4" s="9"/>
      <c r="Y4" s="12">
        <f t="shared" si="2"/>
        <v>6</v>
      </c>
      <c r="Z4" s="13" t="b">
        <f t="shared" si="3"/>
        <v>1</v>
      </c>
      <c r="AA4" s="2"/>
      <c r="AB4" s="14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6"/>
    </row>
    <row r="5" spans="1:40">
      <c r="A5" s="2" t="s">
        <v>9</v>
      </c>
      <c r="B5" s="2" t="str">
        <f>VLOOKUP(A5,$R$2:$S$15,2,0)</f>
        <v>ბიბილაშვილი ლაშა</v>
      </c>
      <c r="C5" s="4"/>
      <c r="D5" s="5"/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>
        <v>10</v>
      </c>
      <c r="M5">
        <v>22</v>
      </c>
      <c r="N5">
        <f>ROUND(25*(COUNTA(C5:J5)/8), 0)</f>
        <v>19</v>
      </c>
      <c r="O5" s="7">
        <v>35</v>
      </c>
      <c r="P5">
        <f>SUM(L5:O5)</f>
        <v>86</v>
      </c>
      <c r="R5" s="2" t="s">
        <v>4</v>
      </c>
      <c r="S5" s="8" t="s">
        <v>39</v>
      </c>
      <c r="T5" s="11">
        <f t="shared" ref="T4:T15" si="5">(M5*35)/25</f>
        <v>30.8</v>
      </c>
      <c r="U5" s="9">
        <f t="shared" si="0"/>
        <v>5</v>
      </c>
      <c r="V5" s="9">
        <f t="shared" si="1"/>
        <v>15</v>
      </c>
      <c r="W5" s="9">
        <f t="shared" si="4"/>
        <v>35</v>
      </c>
      <c r="X5" s="9"/>
      <c r="Y5" s="12">
        <f t="shared" si="2"/>
        <v>86</v>
      </c>
      <c r="Z5" s="9" t="b">
        <f t="shared" si="3"/>
        <v>1</v>
      </c>
      <c r="AA5" s="2"/>
      <c r="AB5" s="14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</row>
    <row r="6" spans="1:40">
      <c r="A6" s="2" t="s">
        <v>1</v>
      </c>
      <c r="B6" s="2" t="str">
        <f>VLOOKUP(A6,$R$2:$S$15,2,0)</f>
        <v>დიკერსონ დენის ბლეინ</v>
      </c>
      <c r="C6" s="4" t="s">
        <v>16</v>
      </c>
      <c r="D6" s="5"/>
      <c r="E6" s="5"/>
      <c r="F6" s="5"/>
      <c r="G6" s="5"/>
      <c r="H6" s="4" t="s">
        <v>16</v>
      </c>
      <c r="I6" s="5"/>
      <c r="J6" s="5"/>
      <c r="K6" s="4" t="s">
        <v>16</v>
      </c>
      <c r="L6">
        <v>10</v>
      </c>
      <c r="M6">
        <v>5</v>
      </c>
      <c r="N6">
        <f>ROUND(25*(COUNTA(C6:J6)/8), 0)</f>
        <v>6</v>
      </c>
      <c r="O6" s="6">
        <v>0</v>
      </c>
      <c r="P6">
        <f>SUM(L6:O6)</f>
        <v>21</v>
      </c>
      <c r="R6" s="2" t="s">
        <v>5</v>
      </c>
      <c r="S6" s="8" t="s">
        <v>37</v>
      </c>
      <c r="T6" s="11">
        <v>11</v>
      </c>
      <c r="U6" s="9">
        <f t="shared" si="0"/>
        <v>5</v>
      </c>
      <c r="V6" s="9">
        <f t="shared" si="1"/>
        <v>5</v>
      </c>
      <c r="W6" s="9">
        <f t="shared" si="4"/>
        <v>0</v>
      </c>
      <c r="X6" s="9"/>
      <c r="Y6" s="12">
        <f t="shared" si="2"/>
        <v>21</v>
      </c>
      <c r="Z6" s="13" t="b">
        <f t="shared" si="3"/>
        <v>1</v>
      </c>
      <c r="AA6" s="2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6"/>
    </row>
    <row r="7" spans="1:40">
      <c r="A7" s="2" t="s">
        <v>2</v>
      </c>
      <c r="B7" s="2" t="str">
        <f>VLOOKUP(A7,$R$2:$S$15,2,0)</f>
        <v>მელიქსეტიანი ჰასმიკ</v>
      </c>
      <c r="C7" s="4"/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5"/>
      <c r="J7" s="5"/>
      <c r="K7" s="4" t="s">
        <v>16</v>
      </c>
      <c r="L7">
        <v>9</v>
      </c>
      <c r="M7">
        <v>23</v>
      </c>
      <c r="N7">
        <f>ROUND(25*(COUNTA(C7:J7)/8), 0)</f>
        <v>16</v>
      </c>
      <c r="O7" s="6">
        <v>35</v>
      </c>
      <c r="P7">
        <f>SUM(L7:O7)</f>
        <v>83</v>
      </c>
      <c r="R7" s="2" t="s">
        <v>6</v>
      </c>
      <c r="S7" s="8" t="s">
        <v>42</v>
      </c>
      <c r="T7" s="11">
        <f t="shared" si="5"/>
        <v>32.200000000000003</v>
      </c>
      <c r="U7" s="9">
        <f t="shared" si="0"/>
        <v>5</v>
      </c>
      <c r="V7" s="9">
        <v>11</v>
      </c>
      <c r="W7" s="9">
        <f t="shared" si="4"/>
        <v>35</v>
      </c>
      <c r="X7" s="9"/>
      <c r="Y7" s="12">
        <f t="shared" si="2"/>
        <v>83</v>
      </c>
      <c r="Z7" s="13" t="b">
        <f t="shared" si="3"/>
        <v>1</v>
      </c>
      <c r="AA7" s="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6"/>
    </row>
    <row r="8" spans="1:40">
      <c r="A8" s="2" t="s">
        <v>3</v>
      </c>
      <c r="B8" s="2" t="str">
        <f>VLOOKUP(A8,$R$2:$S$15,2,0)</f>
        <v>მოდებაძე ევა</v>
      </c>
      <c r="C8" s="4" t="s">
        <v>16</v>
      </c>
      <c r="D8" s="5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>
        <v>10</v>
      </c>
      <c r="M8">
        <v>25</v>
      </c>
      <c r="N8">
        <f>ROUND(25*(COUNTA(C8:J8)/8), 0)</f>
        <v>25</v>
      </c>
      <c r="O8" s="6">
        <v>40</v>
      </c>
      <c r="P8">
        <f>SUM(L8:O8)</f>
        <v>100</v>
      </c>
      <c r="R8" s="2" t="s">
        <v>7</v>
      </c>
      <c r="S8" s="8" t="s">
        <v>38</v>
      </c>
      <c r="T8" s="11">
        <f t="shared" si="5"/>
        <v>35</v>
      </c>
      <c r="U8" s="9">
        <f t="shared" si="0"/>
        <v>5</v>
      </c>
      <c r="V8" s="9">
        <f t="shared" si="1"/>
        <v>20</v>
      </c>
      <c r="W8" s="9">
        <f t="shared" si="4"/>
        <v>40</v>
      </c>
      <c r="X8" s="9"/>
      <c r="Y8" s="12">
        <f t="shared" si="2"/>
        <v>100</v>
      </c>
      <c r="Z8" s="9" t="b">
        <f t="shared" si="3"/>
        <v>1</v>
      </c>
      <c r="AA8" s="2"/>
      <c r="AB8" s="1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6"/>
    </row>
    <row r="9" spans="1:40">
      <c r="A9" s="2" t="s">
        <v>5</v>
      </c>
      <c r="B9" s="2" t="str">
        <f>VLOOKUP(A9,$R$2:$S$15,2,0)</f>
        <v>სადუნიშვილი ნანა</v>
      </c>
      <c r="C9" s="5" t="s">
        <v>16</v>
      </c>
      <c r="D9" s="5" t="s">
        <v>16</v>
      </c>
      <c r="E9" s="4" t="s">
        <v>16</v>
      </c>
      <c r="F9" s="4" t="s">
        <v>16</v>
      </c>
      <c r="G9" s="4" t="s">
        <v>16</v>
      </c>
      <c r="H9" s="5"/>
      <c r="I9" s="4" t="s">
        <v>16</v>
      </c>
      <c r="J9" s="4" t="s">
        <v>16</v>
      </c>
      <c r="K9" s="4" t="s">
        <v>16</v>
      </c>
      <c r="L9">
        <v>10</v>
      </c>
      <c r="M9">
        <v>25</v>
      </c>
      <c r="N9">
        <f>ROUND(25*(COUNTA(C9:J9)/8), 0)</f>
        <v>22</v>
      </c>
      <c r="O9" s="7">
        <v>40</v>
      </c>
      <c r="P9">
        <f>SUM(L9:O9)</f>
        <v>97</v>
      </c>
      <c r="R9" s="2" t="s">
        <v>8</v>
      </c>
      <c r="S9" s="8" t="s">
        <v>40</v>
      </c>
      <c r="T9" s="11">
        <v>34</v>
      </c>
      <c r="U9" s="9">
        <f t="shared" si="0"/>
        <v>5</v>
      </c>
      <c r="V9" s="9">
        <f t="shared" si="1"/>
        <v>18</v>
      </c>
      <c r="W9" s="9">
        <f t="shared" si="4"/>
        <v>40</v>
      </c>
      <c r="X9" s="9"/>
      <c r="Y9" s="12">
        <f t="shared" si="2"/>
        <v>97</v>
      </c>
      <c r="Z9" s="13" t="b">
        <f t="shared" si="3"/>
        <v>1</v>
      </c>
      <c r="AA9" s="2"/>
      <c r="AB9" s="1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/>
    </row>
    <row r="10" spans="1:40">
      <c r="A10" s="2" t="s">
        <v>7</v>
      </c>
      <c r="B10" s="2" t="str">
        <f>VLOOKUP(A10,$R$2:$S$15,2,0)</f>
        <v>ქარუმიძე ქართლოს</v>
      </c>
      <c r="C10" s="5" t="s">
        <v>16</v>
      </c>
      <c r="D10" s="5" t="s">
        <v>16</v>
      </c>
      <c r="E10" s="5" t="s">
        <v>16</v>
      </c>
      <c r="F10" s="5" t="s">
        <v>16</v>
      </c>
      <c r="G10" s="5" t="s">
        <v>16</v>
      </c>
      <c r="H10" s="5"/>
      <c r="I10" s="5" t="s">
        <v>16</v>
      </c>
      <c r="J10" s="5" t="s">
        <v>16</v>
      </c>
      <c r="K10" s="4" t="s">
        <v>16</v>
      </c>
      <c r="L10">
        <v>7</v>
      </c>
      <c r="M10">
        <v>25</v>
      </c>
      <c r="N10">
        <f>ROUND(25*(COUNTA(C10:J10)/8), 0)</f>
        <v>22</v>
      </c>
      <c r="O10" s="6">
        <v>40</v>
      </c>
      <c r="P10">
        <f>SUM(L10:O10)</f>
        <v>94</v>
      </c>
      <c r="R10" s="2" t="s">
        <v>9</v>
      </c>
      <c r="S10" s="8" t="s">
        <v>33</v>
      </c>
      <c r="T10" s="11">
        <v>33</v>
      </c>
      <c r="U10" s="9">
        <f t="shared" si="0"/>
        <v>4</v>
      </c>
      <c r="V10" s="9">
        <v>17</v>
      </c>
      <c r="W10" s="9">
        <f t="shared" si="4"/>
        <v>40</v>
      </c>
      <c r="X10" s="9"/>
      <c r="Y10" s="12">
        <f t="shared" si="2"/>
        <v>94</v>
      </c>
      <c r="Z10" s="13" t="b">
        <f t="shared" si="3"/>
        <v>1</v>
      </c>
      <c r="AA10" s="2"/>
      <c r="AB10" s="1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6"/>
    </row>
    <row r="11" spans="1:40">
      <c r="A11" s="2" t="s">
        <v>4</v>
      </c>
      <c r="B11" s="2" t="str">
        <f>VLOOKUP(A11,$R$2:$S$15,2,0)</f>
        <v>ქვათაძე მარიამ</v>
      </c>
      <c r="C11" s="4"/>
      <c r="D11" s="5" t="s">
        <v>16</v>
      </c>
      <c r="E11" s="4" t="s">
        <v>16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>
        <v>9</v>
      </c>
      <c r="M11">
        <v>25</v>
      </c>
      <c r="N11">
        <f>ROUND(25*(COUNTA(C11:J11)/8), 0)</f>
        <v>22</v>
      </c>
      <c r="O11" s="6">
        <v>38</v>
      </c>
      <c r="P11">
        <f>SUM(L11:O11)</f>
        <v>94</v>
      </c>
      <c r="R11" s="2" t="s">
        <v>10</v>
      </c>
      <c r="S11" s="8" t="s">
        <v>31</v>
      </c>
      <c r="T11" s="11">
        <v>33</v>
      </c>
      <c r="U11" s="9">
        <f t="shared" si="0"/>
        <v>5</v>
      </c>
      <c r="V11" s="9">
        <f t="shared" si="1"/>
        <v>18</v>
      </c>
      <c r="W11" s="9">
        <f t="shared" si="4"/>
        <v>38</v>
      </c>
      <c r="X11" s="9"/>
      <c r="Y11" s="12">
        <f t="shared" si="2"/>
        <v>94</v>
      </c>
      <c r="Z11" s="13" t="b">
        <f t="shared" si="3"/>
        <v>1</v>
      </c>
      <c r="AA11" s="2"/>
      <c r="AB11" s="1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6"/>
    </row>
    <row r="12" spans="1:40">
      <c r="A12" s="2" t="s">
        <v>8</v>
      </c>
      <c r="B12" s="2" t="str">
        <f>VLOOKUP(A12,$R$2:$S$15,2,0)</f>
        <v>შაიშმელაშვილი იოანე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16</v>
      </c>
      <c r="H12" s="5"/>
      <c r="I12" s="5"/>
      <c r="J12" s="5"/>
      <c r="K12" s="4" t="s">
        <v>16</v>
      </c>
      <c r="L12">
        <v>10</v>
      </c>
      <c r="M12">
        <v>19</v>
      </c>
      <c r="N12">
        <f>ROUND(25*(COUNTA(C12:J12)/8), 0)</f>
        <v>16</v>
      </c>
      <c r="O12" s="6">
        <v>38</v>
      </c>
      <c r="P12">
        <f>SUM(L12:O12)</f>
        <v>83</v>
      </c>
      <c r="R12" s="2" t="s">
        <v>11</v>
      </c>
      <c r="S12" s="8" t="s">
        <v>43</v>
      </c>
      <c r="T12" s="11">
        <f t="shared" si="5"/>
        <v>26.6</v>
      </c>
      <c r="U12" s="9">
        <f t="shared" si="0"/>
        <v>5</v>
      </c>
      <c r="V12" s="9">
        <f t="shared" si="1"/>
        <v>13</v>
      </c>
      <c r="W12" s="9">
        <f t="shared" si="4"/>
        <v>38</v>
      </c>
      <c r="X12" s="9"/>
      <c r="Y12" s="12">
        <f t="shared" si="2"/>
        <v>83</v>
      </c>
      <c r="Z12" s="9" t="b">
        <f t="shared" si="3"/>
        <v>1</v>
      </c>
      <c r="AA12" s="2"/>
      <c r="AB12" s="1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6"/>
    </row>
    <row r="13" spans="1:40">
      <c r="A13" s="2" t="s">
        <v>12</v>
      </c>
      <c r="B13" s="2" t="str">
        <f>VLOOKUP(A13,$R$2:$S$15,2,0)</f>
        <v>წიწიკაშვილი მარიამ</v>
      </c>
      <c r="C13" s="4" t="s">
        <v>16</v>
      </c>
      <c r="D13" s="5" t="s">
        <v>16</v>
      </c>
      <c r="E13" s="5"/>
      <c r="F13" s="5"/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16</v>
      </c>
      <c r="L13">
        <v>8</v>
      </c>
      <c r="M13">
        <v>25</v>
      </c>
      <c r="N13">
        <f>ROUND(25*(COUNTA(C13:J13)/8), 0)</f>
        <v>19</v>
      </c>
      <c r="O13" s="7">
        <v>39</v>
      </c>
      <c r="P13">
        <f>SUM(L13:O13)</f>
        <v>91</v>
      </c>
      <c r="R13" s="2" t="s">
        <v>12</v>
      </c>
      <c r="S13" s="8" t="s">
        <v>41</v>
      </c>
      <c r="T13" s="11">
        <v>33</v>
      </c>
      <c r="U13" s="9">
        <f t="shared" si="0"/>
        <v>4</v>
      </c>
      <c r="V13" s="9">
        <f t="shared" si="1"/>
        <v>15</v>
      </c>
      <c r="W13" s="9">
        <f t="shared" si="4"/>
        <v>39</v>
      </c>
      <c r="X13" s="9"/>
      <c r="Y13" s="12">
        <f t="shared" si="2"/>
        <v>91</v>
      </c>
      <c r="Z13" s="13" t="b">
        <f t="shared" si="3"/>
        <v>1</v>
      </c>
      <c r="AA13" s="2"/>
      <c r="AB13" s="1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6"/>
    </row>
    <row r="14" spans="1:40">
      <c r="A14" s="2" t="s">
        <v>6</v>
      </c>
      <c r="B14" s="2" t="str">
        <f>VLOOKUP(A14,$R$2:$S$15,2,0)</f>
        <v>ხუციშვილი ქეთევან</v>
      </c>
      <c r="C14" s="4" t="s">
        <v>16</v>
      </c>
      <c r="D14" s="5" t="s">
        <v>16</v>
      </c>
      <c r="E14" s="4" t="s">
        <v>16</v>
      </c>
      <c r="F14" s="4" t="s">
        <v>16</v>
      </c>
      <c r="G14" s="5"/>
      <c r="H14" s="5"/>
      <c r="I14" s="4" t="s">
        <v>16</v>
      </c>
      <c r="J14" s="4" t="s">
        <v>16</v>
      </c>
      <c r="K14" s="4" t="s">
        <v>16</v>
      </c>
      <c r="L14">
        <v>9</v>
      </c>
      <c r="M14">
        <v>25</v>
      </c>
      <c r="N14">
        <f>ROUND(25*(COUNTA(C14:J14)/8), 0)</f>
        <v>19</v>
      </c>
      <c r="O14" s="6">
        <v>40</v>
      </c>
      <c r="P14">
        <f>SUM(L14:O14)</f>
        <v>93</v>
      </c>
      <c r="R14" s="2" t="s">
        <v>13</v>
      </c>
      <c r="S14" s="8" t="s">
        <v>32</v>
      </c>
      <c r="T14" s="11">
        <v>33</v>
      </c>
      <c r="U14" s="9">
        <f t="shared" si="0"/>
        <v>5</v>
      </c>
      <c r="V14" s="9">
        <f t="shared" si="1"/>
        <v>15</v>
      </c>
      <c r="W14" s="9">
        <f t="shared" si="4"/>
        <v>40</v>
      </c>
      <c r="X14" s="9"/>
      <c r="Y14" s="12">
        <f t="shared" si="2"/>
        <v>93</v>
      </c>
      <c r="Z14" s="13" t="b">
        <f t="shared" si="3"/>
        <v>1</v>
      </c>
      <c r="AA14" s="2"/>
      <c r="AB14" s="1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6"/>
    </row>
    <row r="15" spans="1:40">
      <c r="A15" s="2" t="s">
        <v>11</v>
      </c>
      <c r="B15" s="2" t="str">
        <f>VLOOKUP(A15,$R$2:$S$15,2,0)</f>
        <v>ჯაფოშვილი თეონა</v>
      </c>
      <c r="C15" s="4"/>
      <c r="D15" s="5"/>
      <c r="E15" s="5"/>
      <c r="F15" s="5"/>
      <c r="G15" s="4" t="s">
        <v>16</v>
      </c>
      <c r="H15" s="4" t="s">
        <v>16</v>
      </c>
      <c r="I15" s="4" t="s">
        <v>16</v>
      </c>
      <c r="J15" s="4" t="s">
        <v>16</v>
      </c>
      <c r="K15" s="4" t="s">
        <v>16</v>
      </c>
      <c r="L15">
        <v>9</v>
      </c>
      <c r="M15">
        <v>24</v>
      </c>
      <c r="N15">
        <f>ROUND(25*(COUNTA(C15:J15)/8), 0)</f>
        <v>13</v>
      </c>
      <c r="O15" s="7">
        <v>35</v>
      </c>
      <c r="P15">
        <f>SUM(L15:O15)</f>
        <v>81</v>
      </c>
      <c r="R15" s="2" t="s">
        <v>14</v>
      </c>
      <c r="S15" s="8" t="s">
        <v>30</v>
      </c>
      <c r="T15" s="11">
        <v>31</v>
      </c>
      <c r="U15" s="9">
        <f t="shared" si="0"/>
        <v>5</v>
      </c>
      <c r="V15" s="9">
        <f t="shared" si="1"/>
        <v>10</v>
      </c>
      <c r="W15" s="9">
        <f t="shared" si="4"/>
        <v>35</v>
      </c>
      <c r="X15" s="9"/>
      <c r="Y15" s="12">
        <f t="shared" si="2"/>
        <v>81</v>
      </c>
      <c r="Z15" s="13" t="b">
        <f t="shared" si="3"/>
        <v>1</v>
      </c>
      <c r="AA15" s="2"/>
      <c r="AB15" s="1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6"/>
    </row>
  </sheetData>
  <sortState ref="A2:P15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2018-01-17T13:28:48Z</dcterms:created>
  <dcterms:modified xsi:type="dcterms:W3CDTF">2018-02-22T14:04:15Z</dcterms:modified>
</cp:coreProperties>
</file>