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E6781BD-1DA4-429B-932E-F54CB983D7E9}" xr6:coauthVersionLast="31" xr6:coauthVersionMax="31" xr10:uidLastSave="{00000000-0000-0000-0000-000000000000}"/>
  <bookViews>
    <workbookView xWindow="0" yWindow="0" windowWidth="20355" windowHeight="8700" activeTab="3" xr2:uid="{00000000-000D-0000-FFFF-FFFF00000000}"/>
  </bookViews>
  <sheets>
    <sheet name="NOWCAST-CHART" sheetId="3" r:id="rId1"/>
    <sheet name="NOWCAST" sheetId="2" r:id="rId2"/>
    <sheet name="Nowcast_RAW" sheetId="1" r:id="rId3"/>
    <sheet name="PropsCalc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P10" i="1"/>
  <c r="Q10" i="1"/>
  <c r="R10" i="1"/>
  <c r="S10" i="1"/>
  <c r="T10" i="1"/>
  <c r="U10" i="1"/>
  <c r="P12" i="1"/>
  <c r="Q12" i="1"/>
  <c r="R12" i="1"/>
  <c r="S12" i="1"/>
  <c r="T12" i="1"/>
  <c r="U12" i="1"/>
  <c r="P13" i="1"/>
  <c r="Q13" i="1"/>
  <c r="R13" i="1"/>
  <c r="S13" i="1"/>
  <c r="T13" i="1"/>
  <c r="U13" i="1"/>
  <c r="O3" i="1"/>
  <c r="O10" i="1"/>
  <c r="O12" i="1"/>
  <c r="O13" i="1"/>
  <c r="M13" i="1" l="1"/>
  <c r="K13" i="1"/>
  <c r="J11" i="1" l="1"/>
  <c r="J7" i="1"/>
  <c r="J6" i="1"/>
  <c r="J5" i="1"/>
  <c r="J2" i="1"/>
  <c r="J8" i="1"/>
  <c r="J4" i="1"/>
  <c r="P7" i="1" l="1"/>
  <c r="T7" i="1"/>
  <c r="Q7" i="1"/>
  <c r="U7" i="1"/>
  <c r="R7" i="1"/>
  <c r="O7" i="1"/>
  <c r="S7" i="1"/>
  <c r="P5" i="1"/>
  <c r="T5" i="1"/>
  <c r="O5" i="1"/>
  <c r="Q5" i="1"/>
  <c r="U5" i="1"/>
  <c r="R5" i="1"/>
  <c r="S5" i="1"/>
  <c r="R4" i="1"/>
  <c r="S4" i="1"/>
  <c r="P4" i="1"/>
  <c r="T4" i="1"/>
  <c r="Q4" i="1"/>
  <c r="U4" i="1"/>
  <c r="O4" i="1"/>
  <c r="R6" i="1"/>
  <c r="S6" i="1"/>
  <c r="O6" i="1"/>
  <c r="P6" i="1"/>
  <c r="T6" i="1"/>
  <c r="Q6" i="1"/>
  <c r="U6" i="1"/>
  <c r="R8" i="1"/>
  <c r="S8" i="1"/>
  <c r="P8" i="1"/>
  <c r="T8" i="1"/>
  <c r="Q8" i="1"/>
  <c r="U8" i="1"/>
  <c r="O8" i="1"/>
  <c r="P11" i="1"/>
  <c r="T11" i="1"/>
  <c r="Q11" i="1"/>
  <c r="U11" i="1"/>
  <c r="R11" i="1"/>
  <c r="O11" i="1"/>
  <c r="S11" i="1"/>
  <c r="S2" i="1"/>
  <c r="R2" i="1"/>
  <c r="M2" i="1" l="1"/>
  <c r="M3" i="1"/>
  <c r="M4" i="1"/>
  <c r="M5" i="1"/>
  <c r="M6" i="1"/>
  <c r="M7" i="1"/>
  <c r="M8" i="1"/>
  <c r="M9" i="1"/>
  <c r="M10" i="1"/>
  <c r="M11" i="1"/>
  <c r="M12" i="1"/>
  <c r="J9" i="1"/>
  <c r="J2" i="2"/>
  <c r="U2" i="1"/>
  <c r="K3" i="1"/>
  <c r="K4" i="1"/>
  <c r="K2" i="1"/>
  <c r="P9" i="1" l="1"/>
  <c r="T9" i="1"/>
  <c r="O9" i="1"/>
  <c r="Q9" i="1"/>
  <c r="U9" i="1"/>
  <c r="R9" i="1"/>
  <c r="S9" i="1"/>
  <c r="H2" i="2"/>
  <c r="D2" i="2"/>
  <c r="F2" i="2"/>
  <c r="E2" i="2"/>
  <c r="K8" i="1"/>
  <c r="K7" i="1"/>
  <c r="K6" i="1"/>
  <c r="P2" i="1"/>
  <c r="C2" i="2" s="1"/>
  <c r="O2" i="1"/>
  <c r="B2" i="2" s="1"/>
  <c r="Q2" i="1"/>
  <c r="T2" i="1"/>
  <c r="G2" i="2" s="1"/>
  <c r="E17" i="4"/>
  <c r="F17" i="4"/>
  <c r="C17" i="4"/>
  <c r="D17" i="4"/>
  <c r="A17" i="4"/>
  <c r="B17" i="4"/>
  <c r="G17" i="4"/>
  <c r="E12" i="4"/>
  <c r="D12" i="4"/>
  <c r="C12" i="4"/>
  <c r="G12" i="4"/>
  <c r="A12" i="4"/>
  <c r="B12" i="4"/>
  <c r="F12" i="4"/>
  <c r="C10" i="4"/>
  <c r="E10" i="4"/>
  <c r="G10" i="4"/>
  <c r="D10" i="4"/>
  <c r="A10" i="4"/>
  <c r="B10" i="4"/>
  <c r="F10" i="4"/>
  <c r="G8" i="4"/>
  <c r="A8" i="4"/>
  <c r="F8" i="4"/>
  <c r="C8" i="4"/>
  <c r="D8" i="4"/>
  <c r="E8" i="4"/>
  <c r="B8" i="4"/>
  <c r="D6" i="4"/>
  <c r="C6" i="4"/>
  <c r="E6" i="4"/>
  <c r="F6" i="4"/>
  <c r="G6" i="4"/>
  <c r="B6" i="4"/>
  <c r="A6" i="4"/>
  <c r="D4" i="4"/>
  <c r="G4" i="4"/>
  <c r="E4" i="4"/>
  <c r="C4" i="4"/>
  <c r="F4" i="4"/>
  <c r="B4" i="4"/>
  <c r="A4" i="4"/>
  <c r="C2" i="4"/>
  <c r="E2" i="4"/>
  <c r="F2" i="4"/>
  <c r="G2" i="4"/>
  <c r="D2" i="4"/>
  <c r="B2" i="4"/>
  <c r="A2" i="4"/>
  <c r="C16" i="4"/>
  <c r="G16" i="4"/>
  <c r="D16" i="4"/>
  <c r="F16" i="4"/>
  <c r="A16" i="4"/>
  <c r="B16" i="4"/>
  <c r="E16" i="4"/>
  <c r="G15" i="4"/>
  <c r="E15" i="4"/>
  <c r="C15" i="4"/>
  <c r="A15" i="4"/>
  <c r="D15" i="4"/>
  <c r="B15" i="4"/>
  <c r="F15" i="4"/>
  <c r="E14" i="4"/>
  <c r="D14" i="4"/>
  <c r="A14" i="4"/>
  <c r="F14" i="4"/>
  <c r="G14" i="4"/>
  <c r="B14" i="4"/>
  <c r="C14" i="4"/>
  <c r="G13" i="4"/>
  <c r="F13" i="4"/>
  <c r="D13" i="4"/>
  <c r="C13" i="4"/>
  <c r="A13" i="4"/>
  <c r="B13" i="4"/>
  <c r="E13" i="4"/>
  <c r="D11" i="4"/>
  <c r="C11" i="4"/>
  <c r="G11" i="4"/>
  <c r="F11" i="4"/>
  <c r="A11" i="4"/>
  <c r="E11" i="4"/>
  <c r="B11" i="4"/>
  <c r="F9" i="4"/>
  <c r="D9" i="4"/>
  <c r="G9" i="4"/>
  <c r="E9" i="4"/>
  <c r="A9" i="4"/>
  <c r="B9" i="4"/>
  <c r="C9" i="4"/>
  <c r="E7" i="4"/>
  <c r="D7" i="4"/>
  <c r="C7" i="4"/>
  <c r="F7" i="4"/>
  <c r="G7" i="4"/>
  <c r="B7" i="4"/>
  <c r="A7" i="4"/>
  <c r="G5" i="4"/>
  <c r="A5" i="4"/>
  <c r="D5" i="4"/>
  <c r="F5" i="4"/>
  <c r="E5" i="4"/>
  <c r="B5" i="4"/>
  <c r="C5" i="4"/>
  <c r="C3" i="4"/>
  <c r="A3" i="4"/>
  <c r="E3" i="4"/>
  <c r="G3" i="4"/>
  <c r="D3" i="4"/>
  <c r="B3" i="4"/>
  <c r="F3" i="4"/>
</calcChain>
</file>

<file path=xl/sharedStrings.xml><?xml version="1.0" encoding="utf-8"?>
<sst xmlns="http://schemas.openxmlformats.org/spreadsheetml/2006/main" count="49" uniqueCount="30">
  <si>
    <t>GD Candidate / Salome Zourabichvili</t>
  </si>
  <si>
    <t>UNM Candidate / Grigol Vashadze</t>
  </si>
  <si>
    <t>MLEG Candidate / Davit Bakradze</t>
  </si>
  <si>
    <t>Giorgi Margvelashvili</t>
  </si>
  <si>
    <t>APG Candidate(s)</t>
  </si>
  <si>
    <t>Other</t>
  </si>
  <si>
    <t>Undecided</t>
  </si>
  <si>
    <t>Field last day</t>
  </si>
  <si>
    <t>Pollster</t>
  </si>
  <si>
    <t>GFK R2</t>
  </si>
  <si>
    <t>Weight</t>
  </si>
  <si>
    <t>CRRC/TI</t>
  </si>
  <si>
    <t>IRI / IPM</t>
  </si>
  <si>
    <t>CRRC/NDI</t>
  </si>
  <si>
    <t>Ambebi.ge</t>
  </si>
  <si>
    <t>Edison Research R2</t>
  </si>
  <si>
    <t>Shalva Natelashvili</t>
  </si>
  <si>
    <t>BCG / European Georgia</t>
  </si>
  <si>
    <t>AMBEBI.GE / kvirispalitra.ge</t>
  </si>
  <si>
    <t>Zurab Japaridze</t>
  </si>
  <si>
    <t>Davit Usupashvili</t>
  </si>
  <si>
    <t>GD / ??</t>
  </si>
  <si>
    <t>Date</t>
  </si>
  <si>
    <t>GD_Cand</t>
  </si>
  <si>
    <t>UNM_Cand</t>
  </si>
  <si>
    <t>MLED_Cand</t>
  </si>
  <si>
    <t>Girchi_Cand</t>
  </si>
  <si>
    <t>Constr_Cand</t>
  </si>
  <si>
    <t>Labor_Cand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</si>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</sst>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15" fontId="0" fillId="2" borderId="0" xfId="0" applyNumberFormat="1" applyFill="1"/>
    <xf numFmtId="164" fontId="0" fillId="2" borderId="0" xfId="0" applyNumberFormat="1" applyFill="1"/>
    <xf numFmtId="15" fontId="0" fillId="3" borderId="0" xfId="0" applyNumberFormat="1" applyFill="1"/>
    <xf numFmtId="0" fontId="0" fillId="3" borderId="0" xfId="0" applyFill="1"/>
    <xf numFmtId="0" fontId="0" fillId="4" borderId="0" xfId="0" applyFill="1" applyAlignment="1"/>
    <xf numFmtId="15" fontId="0" fillId="4" borderId="0" xfId="0" applyNumberFormat="1" applyFill="1"/>
    <xf numFmtId="1" fontId="0" fillId="5" borderId="0" xfId="0" applyNumberFormat="1" applyFont="1" applyFill="1"/>
    <xf numFmtId="15" fontId="0" fillId="5" borderId="0" xfId="0" applyNumberFormat="1" applyFill="1"/>
    <xf numFmtId="0" fontId="0" fillId="6" borderId="0" xfId="0" applyFont="1" applyFill="1"/>
    <xf numFmtId="15" fontId="0" fillId="6" borderId="0" xfId="0" applyNumberFormat="1" applyFill="1"/>
    <xf numFmtId="15" fontId="0" fillId="7" borderId="0" xfId="0" applyNumberFormat="1" applyFill="1"/>
    <xf numFmtId="1" fontId="3" fillId="7" borderId="0" xfId="2" applyNumberFormat="1" applyFont="1" applyFill="1" applyBorder="1" applyAlignment="1">
      <alignment horizontal="right" vertical="center"/>
    </xf>
    <xf numFmtId="1" fontId="0" fillId="0" borderId="0" xfId="0" applyNumberFormat="1"/>
    <xf numFmtId="0" fontId="0" fillId="3" borderId="0" xfId="0" applyFont="1" applyFill="1"/>
    <xf numFmtId="165" fontId="0" fillId="0" borderId="0" xfId="0" applyNumberFormat="1"/>
    <xf numFmtId="9" fontId="0" fillId="0" borderId="0" xfId="1" applyFont="1"/>
    <xf numFmtId="15" fontId="0" fillId="0" borderId="0" xfId="0" applyNumberFormat="1"/>
    <xf numFmtId="0" fontId="0" fillId="8" borderId="0" xfId="0" applyFill="1"/>
    <xf numFmtId="0" fontId="0" fillId="9" borderId="0" xfId="0" applyFill="1"/>
  </cellXfs>
  <cellStyles count="3">
    <cellStyle name="Normal" xfId="0" builtinId="0"/>
    <cellStyle name="Normal_Sheet1_1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NOWCAST!$J$2</c:f>
          <c:strCache>
            <c:ptCount val="1"/>
            <c:pt idx="0">
              <c:v>Deterministic Model of 2018 Georgia Presidential Elections, October 26,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8-4DBA-AB13-E3EAA70BAD0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68-4DBA-AB13-E3EAA70BAD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68-4DBA-AB13-E3EAA70BAD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DEC-43EB-95E9-BA985A8759A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EC-43EB-95E9-BA985A8759A7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DEC-43EB-95E9-BA985A8759A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19-4619-BFEF-53C058D7F1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NOWCAST!$B$1:$H$1</c:f>
              <c:strCache>
                <c:ptCount val="7"/>
                <c:pt idx="0">
                  <c:v>GD Candidate / Salome Zourabichvili</c:v>
                </c:pt>
                <c:pt idx="1">
                  <c:v>UNM Candidate / Grigol Vashadze</c:v>
                </c:pt>
                <c:pt idx="2">
                  <c:v>MLEG Candidate / Davit Bakradze</c:v>
                </c:pt>
                <c:pt idx="3">
                  <c:v>Zurab Japaridze</c:v>
                </c:pt>
                <c:pt idx="4">
                  <c:v>Davit Usupashvili</c:v>
                </c:pt>
                <c:pt idx="5">
                  <c:v>Shalva Natelashvili</c:v>
                </c:pt>
                <c:pt idx="6">
                  <c:v>Other</c:v>
                </c:pt>
              </c:strCache>
            </c:strRef>
          </c:cat>
          <c:val>
            <c:numRef>
              <c:f>NOWCAST!$B$2:$H$2</c:f>
              <c:numCache>
                <c:formatCode>0%</c:formatCode>
                <c:ptCount val="7"/>
                <c:pt idx="0">
                  <c:v>0.30372488409010134</c:v>
                </c:pt>
                <c:pt idx="1">
                  <c:v>0.26540619621230976</c:v>
                </c:pt>
                <c:pt idx="2">
                  <c:v>0.17045207432829979</c:v>
                </c:pt>
                <c:pt idx="3">
                  <c:v>1.5836804733934454E-2</c:v>
                </c:pt>
                <c:pt idx="4">
                  <c:v>2.8759700413898869E-2</c:v>
                </c:pt>
                <c:pt idx="5">
                  <c:v>4.8234241920231943E-2</c:v>
                </c:pt>
                <c:pt idx="6">
                  <c:v>0.1675860983012239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8-4DBA-AB13-E3EAA70B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4464472"/>
        <c:axId val="464460944"/>
      </c:barChart>
      <c:catAx>
        <c:axId val="464464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464460944"/>
        <c:crosses val="autoZero"/>
        <c:auto val="1"/>
        <c:lblAlgn val="ctr"/>
        <c:lblOffset val="100"/>
        <c:noMultiLvlLbl val="0"/>
      </c:catAx>
      <c:valAx>
        <c:axId val="46446094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46446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0CA06-808D-4E11-83F5-F48BBBECCF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"/>
  <sheetViews>
    <sheetView zoomScale="85" zoomScaleNormal="85" workbookViewId="0">
      <selection activeCell="C32" sqref="C32"/>
    </sheetView>
  </sheetViews>
  <sheetFormatPr defaultRowHeight="15" x14ac:dyDescent="0.25"/>
  <cols>
    <col min="1" max="1" width="16.85546875" customWidth="1"/>
    <col min="2" max="2" width="34" bestFit="1" customWidth="1"/>
    <col min="3" max="3" width="31.42578125" bestFit="1" customWidth="1"/>
    <col min="4" max="4" width="30.7109375" bestFit="1" customWidth="1"/>
    <col min="5" max="6" width="30.7109375" customWidth="1"/>
    <col min="7" max="7" width="19.85546875" customWidth="1"/>
    <col min="8" max="8" width="6.140625" bestFit="1" customWidth="1"/>
    <col min="10" max="10" width="71.42578125" bestFit="1" customWidth="1"/>
    <col min="11" max="11" width="14.14062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19</v>
      </c>
      <c r="F1" t="s">
        <v>20</v>
      </c>
      <c r="G1" t="s">
        <v>16</v>
      </c>
      <c r="H1" t="s">
        <v>5</v>
      </c>
    </row>
    <row r="2" spans="2:11" x14ac:dyDescent="0.25">
      <c r="B2" s="16">
        <f ca="1">(Nowcast_RAW!O2*Nowcast_RAW!$M2+Nowcast_RAW!O3*Nowcast_RAW!$M3+Nowcast_RAW!O4*Nowcast_RAW!$M4+Nowcast_RAW!O5*Nowcast_RAW!$M5+Nowcast_RAW!O6*Nowcast_RAW!$M6+Nowcast_RAW!O7*Nowcast_RAW!$M7+Nowcast_RAW!O8*Nowcast_RAW!$M8+Nowcast_RAW!O9*Nowcast_RAW!$M9+Nowcast_RAW!$M10*Nowcast_RAW!O10+Nowcast_RAW!$M11*Nowcast_RAW!O11+Nowcast_RAW!$M12*Nowcast_RAW!O12+Nowcast_RAW!$M13*Nowcast_RAW!O13)/SUM(Nowcast_RAW!$M$2:$M$1048576)</f>
        <v>0.30372488409010134</v>
      </c>
      <c r="C2" s="16">
        <f ca="1">(Nowcast_RAW!P2*Nowcast_RAW!$M2+Nowcast_RAW!P3*Nowcast_RAW!$M3+Nowcast_RAW!P4*Nowcast_RAW!$M4+Nowcast_RAW!P5*Nowcast_RAW!$M5+Nowcast_RAW!P6*Nowcast_RAW!$M6+Nowcast_RAW!P7*Nowcast_RAW!$M7+Nowcast_RAW!P8*Nowcast_RAW!$M8+Nowcast_RAW!P9*Nowcast_RAW!$M9+Nowcast_RAW!$M10*Nowcast_RAW!P10+Nowcast_RAW!$M11*Nowcast_RAW!P11+Nowcast_RAW!$M12*Nowcast_RAW!P12+Nowcast_RAW!$M13*Nowcast_RAW!P13)/SUM(Nowcast_RAW!$M$2:$M$1048576)</f>
        <v>0.26540619621230976</v>
      </c>
      <c r="D2" s="16">
        <f ca="1">(Nowcast_RAW!Q2*Nowcast_RAW!$M2+Nowcast_RAW!Q3*Nowcast_RAW!$M3+Nowcast_RAW!Q4*Nowcast_RAW!$M4+Nowcast_RAW!Q5*Nowcast_RAW!$M5+Nowcast_RAW!Q6*Nowcast_RAW!$M6+Nowcast_RAW!Q7*Nowcast_RAW!$M7+Nowcast_RAW!Q8*Nowcast_RAW!$M8+Nowcast_RAW!Q9*Nowcast_RAW!$M9+Nowcast_RAW!$M10*Nowcast_RAW!Q10+Nowcast_RAW!$M11*Nowcast_RAW!Q11+Nowcast_RAW!$M12*Nowcast_RAW!Q12+Nowcast_RAW!$M13*Nowcast_RAW!Q13)/SUM(Nowcast_RAW!$M$2:$M$1048576)</f>
        <v>0.17045207432829979</v>
      </c>
      <c r="E2" s="16">
        <f ca="1">(Nowcast_RAW!R2*Nowcast_RAW!$M2+Nowcast_RAW!R3*Nowcast_RAW!$M3+Nowcast_RAW!R4*Nowcast_RAW!$M4+Nowcast_RAW!R5*Nowcast_RAW!$M5+Nowcast_RAW!R6*Nowcast_RAW!$M6+Nowcast_RAW!R7*Nowcast_RAW!$M7+Nowcast_RAW!R8*Nowcast_RAW!$M8+Nowcast_RAW!R9*Nowcast_RAW!$M9+Nowcast_RAW!$M10*Nowcast_RAW!R10+Nowcast_RAW!$M11*Nowcast_RAW!R11+Nowcast_RAW!$M12*Nowcast_RAW!R12+Nowcast_RAW!$M13*Nowcast_RAW!R13)/SUM(Nowcast_RAW!$M$2:$M$1048576)</f>
        <v>1.5836804733934454E-2</v>
      </c>
      <c r="F2" s="16">
        <f ca="1">(Nowcast_RAW!S2*Nowcast_RAW!$M2+Nowcast_RAW!S3*Nowcast_RAW!$M3+Nowcast_RAW!S4*Nowcast_RAW!$M4+Nowcast_RAW!S5*Nowcast_RAW!$M5+Nowcast_RAW!S6*Nowcast_RAW!$M6+Nowcast_RAW!S7*Nowcast_RAW!$M7+Nowcast_RAW!S8*Nowcast_RAW!$M8+Nowcast_RAW!S9*Nowcast_RAW!$M9+Nowcast_RAW!$M10*Nowcast_RAW!S10+Nowcast_RAW!$M11*Nowcast_RAW!S11+Nowcast_RAW!$M12*Nowcast_RAW!S12+Nowcast_RAW!$M13*Nowcast_RAW!S13)/SUM(Nowcast_RAW!$M$2:$M$1048576)</f>
        <v>2.8759700413898869E-2</v>
      </c>
      <c r="G2" s="16">
        <f ca="1">(Nowcast_RAW!T2*Nowcast_RAW!$M2+Nowcast_RAW!T3*Nowcast_RAW!$M3+Nowcast_RAW!T4*Nowcast_RAW!$M4+Nowcast_RAW!T5*Nowcast_RAW!$M5+Nowcast_RAW!T6*Nowcast_RAW!$M6+Nowcast_RAW!T7*Nowcast_RAW!$M7+Nowcast_RAW!T8*Nowcast_RAW!$M8+Nowcast_RAW!T9*Nowcast_RAW!$M9+Nowcast_RAW!$M10*Nowcast_RAW!T10+Nowcast_RAW!$M11*Nowcast_RAW!T11+Nowcast_RAW!$M12*Nowcast_RAW!T12+Nowcast_RAW!$M13*Nowcast_RAW!T13)/SUM(Nowcast_RAW!$M$2:$M$1048576)</f>
        <v>4.8234241920231943E-2</v>
      </c>
      <c r="H2" s="16">
        <f ca="1">(Nowcast_RAW!U2*Nowcast_RAW!$M2+Nowcast_RAW!U3*Nowcast_RAW!$M3+Nowcast_RAW!U4*Nowcast_RAW!$M4+Nowcast_RAW!U5*Nowcast_RAW!$M5+Nowcast_RAW!U6*Nowcast_RAW!$M6+Nowcast_RAW!U7*Nowcast_RAW!$M7+Nowcast_RAW!U8*Nowcast_RAW!$M8+Nowcast_RAW!U9*Nowcast_RAW!$M9+Nowcast_RAW!$M10*Nowcast_RAW!U10+Nowcast_RAW!$M11*Nowcast_RAW!U11+Nowcast_RAW!$M12*Nowcast_RAW!U12+Nowcast_RAW!$M13*Nowcast_RAW!U13)/SUM(Nowcast_RAW!$M$2:$M$1048576)</f>
        <v>0.1675860983012239</v>
      </c>
      <c r="J2" t="str">
        <f ca="1">"Deterministic Model of 2018 Georgia Presidential Elections, "&amp;TEXT(TODAY(), "[$-en-US]mmmm d, yyyy;@")</f>
        <v>Deterministic Model of 2018 Georgia Presidential Elections, October 26, 2018</v>
      </c>
      <c r="K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3"/>
  <sheetViews>
    <sheetView workbookViewId="0">
      <selection activeCell="A14" sqref="A14"/>
    </sheetView>
  </sheetViews>
  <sheetFormatPr defaultRowHeight="15" x14ac:dyDescent="0.25"/>
  <cols>
    <col min="1" max="1" width="12.5703125" bestFit="1" customWidth="1"/>
    <col min="2" max="2" width="34" bestFit="1" customWidth="1"/>
    <col min="3" max="3" width="31.42578125" bestFit="1" customWidth="1"/>
    <col min="4" max="4" width="30.7109375" bestFit="1" customWidth="1"/>
    <col min="5" max="6" width="30.7109375" customWidth="1"/>
    <col min="7" max="7" width="19.85546875" bestFit="1" customWidth="1"/>
    <col min="8" max="8" width="19.85546875" customWidth="1"/>
    <col min="9" max="9" width="16.5703125" bestFit="1" customWidth="1"/>
    <col min="22" max="22" width="9.85546875" bestFit="1" customWidth="1"/>
  </cols>
  <sheetData>
    <row r="1" spans="1:22" x14ac:dyDescent="0.25">
      <c r="A1" t="s">
        <v>7</v>
      </c>
      <c r="B1" t="s">
        <v>0</v>
      </c>
      <c r="C1" t="s">
        <v>1</v>
      </c>
      <c r="D1" t="s">
        <v>2</v>
      </c>
      <c r="E1" t="s">
        <v>19</v>
      </c>
      <c r="F1" t="s">
        <v>20</v>
      </c>
      <c r="G1" t="s">
        <v>3</v>
      </c>
      <c r="H1" t="s">
        <v>16</v>
      </c>
      <c r="I1" t="s">
        <v>4</v>
      </c>
      <c r="J1" t="s">
        <v>5</v>
      </c>
      <c r="K1" t="s">
        <v>6</v>
      </c>
      <c r="L1" t="s">
        <v>8</v>
      </c>
      <c r="M1" t="s">
        <v>10</v>
      </c>
      <c r="O1" t="s">
        <v>0</v>
      </c>
      <c r="P1" t="s">
        <v>1</v>
      </c>
      <c r="Q1" t="s">
        <v>2</v>
      </c>
      <c r="R1" t="s">
        <v>19</v>
      </c>
      <c r="S1" t="s">
        <v>20</v>
      </c>
      <c r="T1" t="s">
        <v>16</v>
      </c>
      <c r="U1" t="s">
        <v>5</v>
      </c>
      <c r="V1" t="s">
        <v>22</v>
      </c>
    </row>
    <row r="2" spans="1:22" x14ac:dyDescent="0.25">
      <c r="A2" s="1">
        <v>42543</v>
      </c>
      <c r="B2">
        <v>3.7</v>
      </c>
      <c r="C2" s="2">
        <v>7.1</v>
      </c>
      <c r="D2" s="2">
        <v>9</v>
      </c>
      <c r="E2" s="2">
        <v>0</v>
      </c>
      <c r="F2" s="2">
        <v>0.3</v>
      </c>
      <c r="G2" s="2"/>
      <c r="H2" s="2">
        <v>3.1</v>
      </c>
      <c r="I2" s="2">
        <v>0</v>
      </c>
      <c r="J2">
        <f>53.4+12.6+1.1-SUM(B2:I2)</f>
        <v>43.899999999999991</v>
      </c>
      <c r="K2">
        <f>100-SUM(B2:J2)</f>
        <v>32.900000000000006</v>
      </c>
      <c r="L2" t="s">
        <v>9</v>
      </c>
      <c r="M2">
        <f ca="1">1/_xlfn.DAYS(TODAY(),A2)</f>
        <v>1.1682242990654205E-3</v>
      </c>
      <c r="O2">
        <f t="shared" ref="O2:S13" si="0">B2/SUM($B2:$J2)</f>
        <v>5.5141579731743676E-2</v>
      </c>
      <c r="P2">
        <f t="shared" si="0"/>
        <v>0.10581222056631893</v>
      </c>
      <c r="Q2">
        <f t="shared" si="0"/>
        <v>0.13412816691505217</v>
      </c>
      <c r="R2">
        <f t="shared" si="0"/>
        <v>0</v>
      </c>
      <c r="S2">
        <f t="shared" si="0"/>
        <v>4.4709388971684054E-3</v>
      </c>
      <c r="T2">
        <f>H2/SUM($B2:$J2)</f>
        <v>4.6199701937406863E-2</v>
      </c>
      <c r="U2">
        <f>J2/SUM($B2:$J2)</f>
        <v>0.65424739195230996</v>
      </c>
      <c r="V2" s="1">
        <v>42543</v>
      </c>
    </row>
    <row r="3" spans="1:22" x14ac:dyDescent="0.25">
      <c r="A3" s="3">
        <v>42600</v>
      </c>
      <c r="B3" s="4">
        <v>3</v>
      </c>
      <c r="C3" s="4">
        <v>6.9</v>
      </c>
      <c r="D3" s="4">
        <v>9.1</v>
      </c>
      <c r="E3" s="4">
        <v>0</v>
      </c>
      <c r="F3" s="4">
        <v>0</v>
      </c>
      <c r="G3" s="4">
        <v>0</v>
      </c>
      <c r="H3" s="4">
        <v>2</v>
      </c>
      <c r="I3" s="4">
        <v>0</v>
      </c>
      <c r="J3" s="4">
        <v>10.5</v>
      </c>
      <c r="K3">
        <f>100-SUM(B3:I3)</f>
        <v>79</v>
      </c>
      <c r="L3" t="s">
        <v>9</v>
      </c>
      <c r="M3">
        <f t="shared" ref="M3:M13" ca="1" si="1">1/_xlfn.DAYS(TODAY(),A3)</f>
        <v>1.2515644555694619E-3</v>
      </c>
      <c r="O3">
        <f t="shared" si="0"/>
        <v>9.5238095238095233E-2</v>
      </c>
      <c r="P3">
        <f t="shared" ref="P3:P13" si="2">C3/SUM($B3:$J3)</f>
        <v>0.21904761904761905</v>
      </c>
      <c r="Q3">
        <f t="shared" ref="Q3:Q13" si="3">D3/SUM($B3:$J3)</f>
        <v>0.28888888888888886</v>
      </c>
      <c r="R3">
        <f t="shared" ref="R3:R13" si="4">E3/SUM($B3:$J3)</f>
        <v>0</v>
      </c>
      <c r="S3">
        <f t="shared" ref="S3:S13" si="5">F3/SUM($B3:$J3)</f>
        <v>0</v>
      </c>
      <c r="T3">
        <f t="shared" ref="T3:T13" si="6">H3/SUM($B3:$J3)</f>
        <v>6.3492063492063489E-2</v>
      </c>
      <c r="U3">
        <f t="shared" ref="U3:U13" si="7">J3/SUM($B3:$J3)</f>
        <v>0.33333333333333331</v>
      </c>
      <c r="V3" s="3">
        <v>42600</v>
      </c>
    </row>
    <row r="4" spans="1:22" x14ac:dyDescent="0.25">
      <c r="A4" s="6">
        <v>42638</v>
      </c>
      <c r="B4">
        <v>7.3</v>
      </c>
      <c r="C4" s="5">
        <v>5.6</v>
      </c>
      <c r="D4" s="5">
        <v>7.5</v>
      </c>
      <c r="E4" s="5">
        <v>0</v>
      </c>
      <c r="F4" s="5">
        <v>0</v>
      </c>
      <c r="G4" s="5">
        <v>0</v>
      </c>
      <c r="H4" s="5">
        <v>2.7</v>
      </c>
      <c r="I4" s="5">
        <v>0</v>
      </c>
      <c r="J4">
        <f>39.9+9.2-SUM(B4:I4)</f>
        <v>25.999999999999996</v>
      </c>
      <c r="K4">
        <f>100-SUM(B4:J4)</f>
        <v>50.900000000000006</v>
      </c>
      <c r="L4" t="s">
        <v>9</v>
      </c>
      <c r="M4">
        <f t="shared" ca="1" si="1"/>
        <v>1.3140604467805519E-3</v>
      </c>
      <c r="O4">
        <f t="shared" si="0"/>
        <v>0.14867617107942974</v>
      </c>
      <c r="P4">
        <f t="shared" si="2"/>
        <v>0.11405295315682282</v>
      </c>
      <c r="Q4">
        <f t="shared" si="3"/>
        <v>0.15274949083503056</v>
      </c>
      <c r="R4">
        <f t="shared" si="4"/>
        <v>0</v>
      </c>
      <c r="S4">
        <f t="shared" si="5"/>
        <v>0</v>
      </c>
      <c r="T4">
        <f t="shared" si="6"/>
        <v>5.4989816700611011E-2</v>
      </c>
      <c r="U4">
        <f t="shared" si="7"/>
        <v>0.52953156822810588</v>
      </c>
      <c r="V4" s="6">
        <v>42638</v>
      </c>
    </row>
    <row r="5" spans="1:22" x14ac:dyDescent="0.25">
      <c r="A5" s="8">
        <v>43187</v>
      </c>
      <c r="B5">
        <v>21</v>
      </c>
      <c r="C5">
        <v>10</v>
      </c>
      <c r="D5" s="7">
        <v>7.4495911034714242</v>
      </c>
      <c r="E5" s="7">
        <v>0.38251646119133553</v>
      </c>
      <c r="F5" s="7">
        <v>0.38251646119133553</v>
      </c>
      <c r="G5" s="7">
        <v>0</v>
      </c>
      <c r="H5" s="7">
        <v>5.3811157886970724</v>
      </c>
      <c r="I5">
        <v>0</v>
      </c>
      <c r="J5">
        <f>65+10+1-SUM(B5:I5)</f>
        <v>31.404260185448827</v>
      </c>
      <c r="K5">
        <v>35</v>
      </c>
      <c r="L5" t="s">
        <v>11</v>
      </c>
      <c r="M5">
        <f t="shared" ca="1" si="1"/>
        <v>4.7169811320754715E-3</v>
      </c>
      <c r="O5">
        <f t="shared" si="0"/>
        <v>0.27631578947368424</v>
      </c>
      <c r="P5">
        <f t="shared" si="2"/>
        <v>0.13157894736842105</v>
      </c>
      <c r="Q5">
        <f t="shared" si="3"/>
        <v>9.8020935571992429E-2</v>
      </c>
      <c r="R5">
        <f t="shared" si="4"/>
        <v>5.0331113314649413E-3</v>
      </c>
      <c r="S5">
        <f t="shared" si="5"/>
        <v>5.0331113314649413E-3</v>
      </c>
      <c r="T5">
        <f t="shared" si="6"/>
        <v>7.0804155114435163E-2</v>
      </c>
      <c r="U5">
        <f t="shared" si="7"/>
        <v>0.41321394980853721</v>
      </c>
      <c r="V5" s="8">
        <v>43187</v>
      </c>
    </row>
    <row r="6" spans="1:22" x14ac:dyDescent="0.25">
      <c r="A6" s="10">
        <v>43212</v>
      </c>
      <c r="B6" s="9">
        <v>17</v>
      </c>
      <c r="C6">
        <v>10.5</v>
      </c>
      <c r="D6" s="9">
        <v>16</v>
      </c>
      <c r="E6" s="9">
        <v>0</v>
      </c>
      <c r="F6" s="9">
        <v>0</v>
      </c>
      <c r="G6" s="9">
        <v>0</v>
      </c>
      <c r="H6" s="9">
        <v>1</v>
      </c>
      <c r="I6" s="9">
        <v>0</v>
      </c>
      <c r="J6">
        <f>60.5+10+3-SUM(B6:I6)</f>
        <v>29</v>
      </c>
      <c r="K6">
        <f>100-SUM(B6:J6)</f>
        <v>26.5</v>
      </c>
      <c r="L6" t="s">
        <v>12</v>
      </c>
      <c r="M6">
        <f t="shared" ca="1" si="1"/>
        <v>5.3475935828877002E-3</v>
      </c>
      <c r="O6">
        <f t="shared" si="0"/>
        <v>0.23129251700680273</v>
      </c>
      <c r="P6">
        <f t="shared" si="2"/>
        <v>0.14285714285714285</v>
      </c>
      <c r="Q6">
        <f t="shared" si="3"/>
        <v>0.21768707482993196</v>
      </c>
      <c r="R6">
        <f t="shared" si="4"/>
        <v>0</v>
      </c>
      <c r="S6">
        <f t="shared" si="5"/>
        <v>0</v>
      </c>
      <c r="T6">
        <f t="shared" si="6"/>
        <v>1.3605442176870748E-2</v>
      </c>
      <c r="U6">
        <f t="shared" si="7"/>
        <v>0.39455782312925169</v>
      </c>
      <c r="V6" s="10">
        <v>43212</v>
      </c>
    </row>
    <row r="7" spans="1:22" x14ac:dyDescent="0.25">
      <c r="A7" s="11">
        <v>43289</v>
      </c>
      <c r="B7" s="12">
        <v>11.690183369581876</v>
      </c>
      <c r="C7" s="12">
        <v>9.6117618343971074</v>
      </c>
      <c r="D7" s="12">
        <v>5.6141482895754278</v>
      </c>
      <c r="E7" s="12">
        <v>1.5233545141951674</v>
      </c>
      <c r="F7" s="12">
        <v>1.3291560528822375</v>
      </c>
      <c r="G7" s="12">
        <v>0</v>
      </c>
      <c r="H7" s="12">
        <v>3.7109094028138987</v>
      </c>
      <c r="I7" s="12">
        <v>0</v>
      </c>
      <c r="J7" s="13">
        <f>44+6+1-SUM(B7:I7)</f>
        <v>17.520486536554287</v>
      </c>
      <c r="K7" s="13">
        <f>100-SUM(B7:J7)</f>
        <v>49</v>
      </c>
      <c r="L7" t="s">
        <v>13</v>
      </c>
      <c r="M7">
        <f t="shared" ca="1" si="1"/>
        <v>9.0909090909090905E-3</v>
      </c>
      <c r="O7">
        <f t="shared" si="0"/>
        <v>0.22921928175650735</v>
      </c>
      <c r="P7">
        <f t="shared" si="2"/>
        <v>0.18846591832151191</v>
      </c>
      <c r="Q7">
        <f t="shared" si="3"/>
        <v>0.11008133901128289</v>
      </c>
      <c r="R7">
        <f t="shared" si="4"/>
        <v>2.9869696356767988E-2</v>
      </c>
      <c r="S7">
        <f t="shared" si="5"/>
        <v>2.6061883389847794E-2</v>
      </c>
      <c r="T7">
        <f t="shared" si="6"/>
        <v>7.2762929466939186E-2</v>
      </c>
      <c r="U7">
        <f t="shared" si="7"/>
        <v>0.34353895169714288</v>
      </c>
      <c r="V7" s="11">
        <v>43289</v>
      </c>
    </row>
    <row r="8" spans="1:22" x14ac:dyDescent="0.25">
      <c r="A8" s="3">
        <v>43315</v>
      </c>
      <c r="B8" s="14">
        <v>19</v>
      </c>
      <c r="C8" s="14">
        <v>18</v>
      </c>
      <c r="D8" s="14">
        <v>5</v>
      </c>
      <c r="E8" s="14">
        <v>0</v>
      </c>
      <c r="F8" s="14">
        <v>0</v>
      </c>
      <c r="G8" s="14">
        <v>0</v>
      </c>
      <c r="H8" s="14"/>
      <c r="I8" s="14">
        <v>0</v>
      </c>
      <c r="J8">
        <f>63+5-SUM(B8:I8)</f>
        <v>26</v>
      </c>
      <c r="K8">
        <f>100-SUM(B8:J8)</f>
        <v>32</v>
      </c>
      <c r="L8" t="s">
        <v>14</v>
      </c>
      <c r="M8">
        <f t="shared" ca="1" si="1"/>
        <v>1.1904761904761904E-2</v>
      </c>
      <c r="O8">
        <f t="shared" si="0"/>
        <v>0.27941176470588236</v>
      </c>
      <c r="P8">
        <f t="shared" si="2"/>
        <v>0.26470588235294118</v>
      </c>
      <c r="Q8">
        <f t="shared" si="3"/>
        <v>7.3529411764705885E-2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0.38235294117647056</v>
      </c>
      <c r="V8" s="3">
        <v>43315</v>
      </c>
    </row>
    <row r="9" spans="1:22" x14ac:dyDescent="0.25">
      <c r="A9" s="17">
        <v>43366</v>
      </c>
      <c r="B9">
        <v>15</v>
      </c>
      <c r="C9">
        <v>22</v>
      </c>
      <c r="D9">
        <v>18</v>
      </c>
      <c r="E9" s="18">
        <v>2</v>
      </c>
      <c r="F9" s="18">
        <v>3</v>
      </c>
      <c r="G9">
        <v>0</v>
      </c>
      <c r="H9">
        <v>8</v>
      </c>
      <c r="I9">
        <v>0</v>
      </c>
      <c r="J9" s="13">
        <f>100-(SUM(B9:I9)+K9)</f>
        <v>7</v>
      </c>
      <c r="K9" s="13">
        <v>25</v>
      </c>
      <c r="L9" t="s">
        <v>15</v>
      </c>
      <c r="M9">
        <f t="shared" ca="1" si="1"/>
        <v>3.0303030303030304E-2</v>
      </c>
      <c r="O9">
        <f t="shared" si="0"/>
        <v>0.2</v>
      </c>
      <c r="P9">
        <f t="shared" si="2"/>
        <v>0.29333333333333333</v>
      </c>
      <c r="Q9">
        <f t="shared" si="3"/>
        <v>0.24</v>
      </c>
      <c r="R9">
        <f t="shared" si="4"/>
        <v>2.6666666666666668E-2</v>
      </c>
      <c r="S9">
        <f t="shared" si="5"/>
        <v>0.04</v>
      </c>
      <c r="T9">
        <f t="shared" si="6"/>
        <v>0.10666666666666667</v>
      </c>
      <c r="U9">
        <f t="shared" si="7"/>
        <v>9.3333333333333338E-2</v>
      </c>
      <c r="V9" s="17">
        <v>43366</v>
      </c>
    </row>
    <row r="10" spans="1:22" x14ac:dyDescent="0.25">
      <c r="A10" s="17">
        <v>43365</v>
      </c>
      <c r="B10">
        <v>10.199999999999999</v>
      </c>
      <c r="C10">
        <v>13</v>
      </c>
      <c r="D10">
        <v>13.2</v>
      </c>
      <c r="E10">
        <v>0</v>
      </c>
      <c r="F10">
        <v>0</v>
      </c>
      <c r="G10">
        <v>0</v>
      </c>
      <c r="H10">
        <v>4.5999999999999996</v>
      </c>
      <c r="I10">
        <v>0</v>
      </c>
      <c r="J10">
        <v>3</v>
      </c>
      <c r="K10">
        <v>53.9</v>
      </c>
      <c r="L10" t="s">
        <v>17</v>
      </c>
      <c r="M10">
        <f t="shared" ca="1" si="1"/>
        <v>2.9411764705882353E-2</v>
      </c>
      <c r="O10">
        <f t="shared" si="0"/>
        <v>0.23181818181818181</v>
      </c>
      <c r="P10">
        <f t="shared" si="2"/>
        <v>0.29545454545454547</v>
      </c>
      <c r="Q10">
        <f t="shared" si="3"/>
        <v>0.3</v>
      </c>
      <c r="R10">
        <f t="shared" si="4"/>
        <v>0</v>
      </c>
      <c r="S10">
        <f t="shared" si="5"/>
        <v>0</v>
      </c>
      <c r="T10">
        <f t="shared" si="6"/>
        <v>0.10454545454545454</v>
      </c>
      <c r="U10">
        <f t="shared" si="7"/>
        <v>6.8181818181818177E-2</v>
      </c>
      <c r="V10" s="17">
        <v>43365</v>
      </c>
    </row>
    <row r="11" spans="1:22" x14ac:dyDescent="0.25">
      <c r="A11" s="17">
        <v>43378</v>
      </c>
      <c r="B11">
        <v>28</v>
      </c>
      <c r="C11">
        <v>28</v>
      </c>
      <c r="D11">
        <v>8</v>
      </c>
      <c r="E11" s="19">
        <v>6</v>
      </c>
      <c r="F11" s="19">
        <v>12</v>
      </c>
      <c r="G11">
        <v>0</v>
      </c>
      <c r="H11">
        <v>0</v>
      </c>
      <c r="I11">
        <v>0</v>
      </c>
      <c r="J11">
        <f>100-SUM(B11:I11)</f>
        <v>18</v>
      </c>
      <c r="K11">
        <v>0</v>
      </c>
      <c r="L11" t="s">
        <v>18</v>
      </c>
      <c r="M11">
        <f t="shared" ca="1" si="1"/>
        <v>4.7619047619047616E-2</v>
      </c>
      <c r="O11">
        <f t="shared" si="0"/>
        <v>0.28000000000000003</v>
      </c>
      <c r="P11">
        <f t="shared" si="2"/>
        <v>0.28000000000000003</v>
      </c>
      <c r="Q11">
        <f t="shared" si="3"/>
        <v>0.08</v>
      </c>
      <c r="R11">
        <f t="shared" si="4"/>
        <v>0.06</v>
      </c>
      <c r="S11">
        <f t="shared" si="5"/>
        <v>0.12</v>
      </c>
      <c r="T11">
        <f t="shared" si="6"/>
        <v>0</v>
      </c>
      <c r="U11">
        <f t="shared" si="7"/>
        <v>0.18</v>
      </c>
      <c r="V11" s="17">
        <v>43378</v>
      </c>
    </row>
    <row r="12" spans="1:22" x14ac:dyDescent="0.25">
      <c r="A12" s="17">
        <v>43377</v>
      </c>
      <c r="B12">
        <v>14</v>
      </c>
      <c r="C12">
        <v>26</v>
      </c>
      <c r="D12">
        <v>12</v>
      </c>
      <c r="E12">
        <v>0</v>
      </c>
      <c r="F12">
        <v>0</v>
      </c>
      <c r="G12">
        <v>0</v>
      </c>
      <c r="H12">
        <v>7</v>
      </c>
      <c r="I12">
        <v>0</v>
      </c>
      <c r="J12">
        <v>12</v>
      </c>
      <c r="K12">
        <v>29</v>
      </c>
      <c r="L12" t="s">
        <v>15</v>
      </c>
      <c r="M12">
        <f t="shared" ca="1" si="1"/>
        <v>4.5454545454545456E-2</v>
      </c>
      <c r="O12">
        <f t="shared" si="0"/>
        <v>0.19718309859154928</v>
      </c>
      <c r="P12">
        <f t="shared" si="2"/>
        <v>0.36619718309859156</v>
      </c>
      <c r="Q12">
        <f t="shared" si="3"/>
        <v>0.16901408450704225</v>
      </c>
      <c r="R12">
        <f t="shared" si="4"/>
        <v>0</v>
      </c>
      <c r="S12">
        <f t="shared" si="5"/>
        <v>0</v>
      </c>
      <c r="T12">
        <f t="shared" si="6"/>
        <v>9.8591549295774641E-2</v>
      </c>
      <c r="U12">
        <f t="shared" si="7"/>
        <v>0.16901408450704225</v>
      </c>
      <c r="V12" s="17">
        <v>43377</v>
      </c>
    </row>
    <row r="13" spans="1:22" x14ac:dyDescent="0.25">
      <c r="A13" s="17">
        <v>43383</v>
      </c>
      <c r="B13">
        <v>27</v>
      </c>
      <c r="C13">
        <v>10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6</v>
      </c>
      <c r="K13">
        <f>100-SUM(B13:J13)</f>
        <v>48</v>
      </c>
      <c r="L13" t="s">
        <v>21</v>
      </c>
      <c r="M13">
        <f t="shared" ca="1" si="1"/>
        <v>6.25E-2</v>
      </c>
      <c r="O13">
        <f t="shared" si="0"/>
        <v>0.51923076923076927</v>
      </c>
      <c r="P13">
        <f t="shared" si="2"/>
        <v>0.19230769230769232</v>
      </c>
      <c r="Q13">
        <f t="shared" si="3"/>
        <v>0.17307692307692307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0.11538461538461539</v>
      </c>
      <c r="V13" s="17">
        <v>43383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12A-A4BD-4617-A2A0-142FC1945623}">
  <dimension ref="A1:I17"/>
  <sheetViews>
    <sheetView tabSelected="1" workbookViewId="0">
      <selection activeCell="I17" sqref="I17"/>
    </sheetView>
  </sheetViews>
  <sheetFormatPr defaultRowHeight="15" x14ac:dyDescent="0.25"/>
  <cols>
    <col min="1" max="1" width="34" bestFit="1" customWidth="1"/>
    <col min="8" max="8" width="9.85546875" bestFit="1" customWidth="1"/>
  </cols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5</v>
      </c>
      <c r="H1" t="s">
        <v>22</v>
      </c>
      <c r="I1" t="s">
        <v>29</v>
      </c>
    </row>
    <row r="2" spans="1:9" x14ac:dyDescent="0.25">
      <c r="A2">
        <f t="shared" ref="A2:E12" ca="1" si="0">#REF!/SUM($B2:$J2)</f>
        <v>5.5141579731743676E-2</v>
      </c>
      <c r="B2">
        <f t="shared" ref="B2:F12" ca="1" si="1">#REF!/SUM($B2:$J2)</f>
        <v>0.10581222056631893</v>
      </c>
      <c r="C2">
        <f t="shared" ref="C2:G12" ca="1" si="2">#REF!/SUM($B2:$J2)</f>
        <v>0.13412816691505217</v>
      </c>
      <c r="D2">
        <f t="shared" ref="D2:G12" ca="1" si="3">#REF!/SUM($B2:$J2)</f>
        <v>0</v>
      </c>
      <c r="E2">
        <f t="shared" ref="E2:G12" ca="1" si="4">#REF!/SUM($B2:$J2)</f>
        <v>4.4709388971684054E-3</v>
      </c>
      <c r="F2">
        <f ca="1">#REF!/SUM($B2:$J2)</f>
        <v>4.6199701937406863E-2</v>
      </c>
      <c r="G2">
        <f ca="1">#REF!/SUM($B2:$J2)</f>
        <v>0.65424739195230996</v>
      </c>
      <c r="H2" s="1">
        <v>42543</v>
      </c>
      <c r="I2">
        <v>2.1000000000000001E-2</v>
      </c>
    </row>
    <row r="3" spans="1:9" x14ac:dyDescent="0.25">
      <c r="A3">
        <f t="shared" ref="A3:E13" ca="1" si="5">#REF!/SUM($B3:$J3)</f>
        <v>9.5238095238095233E-2</v>
      </c>
      <c r="B3">
        <f t="shared" ref="B3:B12" ca="1" si="6">#REF!/SUM($B3:$J3)</f>
        <v>0.21904761904761905</v>
      </c>
      <c r="C3">
        <f t="shared" ref="C3:C12" ca="1" si="7">#REF!/SUM($B3:$J3)</f>
        <v>0.28888888888888886</v>
      </c>
      <c r="D3">
        <f t="shared" ref="D3:D12" ca="1" si="8">#REF!/SUM($B3:$J3)</f>
        <v>0</v>
      </c>
      <c r="E3">
        <f t="shared" ref="E3:E12" ca="1" si="9">#REF!/SUM($B3:$J3)</f>
        <v>0</v>
      </c>
      <c r="F3">
        <f t="shared" ref="F3:F12" ca="1" si="10">#REF!/SUM($B3:$J3)</f>
        <v>6.3492063492063489E-2</v>
      </c>
      <c r="G3">
        <f t="shared" ref="G3:G12" ca="1" si="11">#REF!/SUM($B3:$J3)</f>
        <v>0.33333333333333331</v>
      </c>
      <c r="H3" s="3">
        <v>42600</v>
      </c>
      <c r="I3">
        <v>2.1000000000000001E-2</v>
      </c>
    </row>
    <row r="4" spans="1:9" x14ac:dyDescent="0.25">
      <c r="A4">
        <f t="shared" ref="A4:E14" ca="1" si="12">#REF!/SUM($B4:$J4)</f>
        <v>0.14867617107942974</v>
      </c>
      <c r="B4">
        <f t="shared" ref="B4:B13" ca="1" si="13">#REF!/SUM($B4:$J4)</f>
        <v>0.11405295315682282</v>
      </c>
      <c r="C4">
        <f t="shared" ref="C4:C13" ca="1" si="14">#REF!/SUM($B4:$J4)</f>
        <v>0.15274949083503056</v>
      </c>
      <c r="D4">
        <f t="shared" ref="D4:D13" ca="1" si="15">#REF!/SUM($B4:$J4)</f>
        <v>0</v>
      </c>
      <c r="E4">
        <f t="shared" ref="E4:E13" ca="1" si="16">#REF!/SUM($B4:$J4)</f>
        <v>0</v>
      </c>
      <c r="F4">
        <f t="shared" ref="F4:F13" ca="1" si="17">#REF!/SUM($B4:$J4)</f>
        <v>5.4989816700611011E-2</v>
      </c>
      <c r="G4">
        <f t="shared" ref="G4:G13" ca="1" si="18">#REF!/SUM($B4:$J4)</f>
        <v>0.52953156822810588</v>
      </c>
      <c r="H4" s="6">
        <v>42638</v>
      </c>
      <c r="I4">
        <v>2.1000000000000001E-2</v>
      </c>
    </row>
    <row r="5" spans="1:9" x14ac:dyDescent="0.25">
      <c r="A5">
        <f t="shared" ref="A5:E15" ca="1" si="19">#REF!/SUM($B5:$J5)</f>
        <v>0.27631578947368424</v>
      </c>
      <c r="B5">
        <f t="shared" ref="B5:B14" ca="1" si="20">#REF!/SUM($B5:$J5)</f>
        <v>0.13157894736842105</v>
      </c>
      <c r="C5">
        <f t="shared" ref="C5:C14" ca="1" si="21">#REF!/SUM($B5:$J5)</f>
        <v>9.8020935571992429E-2</v>
      </c>
      <c r="D5">
        <f t="shared" ref="D5:D14" ca="1" si="22">#REF!/SUM($B5:$J5)</f>
        <v>5.0331113314649413E-3</v>
      </c>
      <c r="E5">
        <f t="shared" ref="E5:E14" ca="1" si="23">#REF!/SUM($B5:$J5)</f>
        <v>5.0331113314649413E-3</v>
      </c>
      <c r="F5">
        <f t="shared" ref="F5:F14" ca="1" si="24">#REF!/SUM($B5:$J5)</f>
        <v>7.0804155114435163E-2</v>
      </c>
      <c r="G5">
        <f t="shared" ref="G5:G14" ca="1" si="25">#REF!/SUM($B5:$J5)</f>
        <v>0.41321394980853721</v>
      </c>
      <c r="H5" s="8">
        <v>43187</v>
      </c>
      <c r="I5">
        <v>1.1000000000000001E-2</v>
      </c>
    </row>
    <row r="6" spans="1:9" x14ac:dyDescent="0.25">
      <c r="A6">
        <f t="shared" ref="A6:E16" ca="1" si="26">#REF!/SUM($B6:$J6)</f>
        <v>0.23129251700680273</v>
      </c>
      <c r="B6">
        <f t="shared" ref="B6:B15" ca="1" si="27">#REF!/SUM($B6:$J6)</f>
        <v>0.14285714285714285</v>
      </c>
      <c r="C6">
        <f t="shared" ref="C6:C15" ca="1" si="28">#REF!/SUM($B6:$J6)</f>
        <v>0.21768707482993196</v>
      </c>
      <c r="D6">
        <f t="shared" ref="D6:D15" ca="1" si="29">#REF!/SUM($B6:$J6)</f>
        <v>0</v>
      </c>
      <c r="E6">
        <f t="shared" ref="E6:E15" ca="1" si="30">#REF!/SUM($B6:$J6)</f>
        <v>0</v>
      </c>
      <c r="F6">
        <f t="shared" ref="F6:F15" ca="1" si="31">#REF!/SUM($B6:$J6)</f>
        <v>1.3605442176870748E-2</v>
      </c>
      <c r="G6">
        <f t="shared" ref="G6:G15" ca="1" si="32">#REF!/SUM($B6:$J6)</f>
        <v>0.39455782312925169</v>
      </c>
      <c r="H6" s="10">
        <v>43212</v>
      </c>
      <c r="I6">
        <v>2.5000000000000001E-2</v>
      </c>
    </row>
    <row r="7" spans="1:9" x14ac:dyDescent="0.25">
      <c r="A7">
        <f t="shared" ref="A7:E17" ca="1" si="33">#REF!/SUM($B7:$J7)</f>
        <v>0.22921928175650735</v>
      </c>
      <c r="B7">
        <f t="shared" ref="B7:B16" ca="1" si="34">#REF!/SUM($B7:$J7)</f>
        <v>0.18846591832151191</v>
      </c>
      <c r="C7">
        <f t="shared" ref="C7:C16" ca="1" si="35">#REF!/SUM($B7:$J7)</f>
        <v>0.11008133901128289</v>
      </c>
      <c r="D7">
        <f t="shared" ref="D7:D16" ca="1" si="36">#REF!/SUM($B7:$J7)</f>
        <v>2.9869696356767988E-2</v>
      </c>
      <c r="E7">
        <f t="shared" ref="E7:E16" ca="1" si="37">#REF!/SUM($B7:$J7)</f>
        <v>2.6061883389847794E-2</v>
      </c>
      <c r="F7">
        <f t="shared" ref="F7:F16" ca="1" si="38">#REF!/SUM($B7:$J7)</f>
        <v>7.2762929466939186E-2</v>
      </c>
      <c r="G7">
        <f t="shared" ref="G7:G16" ca="1" si="39">#REF!/SUM($B7:$J7)</f>
        <v>0.34353895169714288</v>
      </c>
      <c r="H7" s="11">
        <v>43289</v>
      </c>
      <c r="I7">
        <v>1.9E-2</v>
      </c>
    </row>
    <row r="8" spans="1:9" x14ac:dyDescent="0.25">
      <c r="A8">
        <f t="shared" ref="A8:E17" ca="1" si="40">#REF!/SUM($B8:$J8)</f>
        <v>0.27941176470588236</v>
      </c>
      <c r="B8">
        <f t="shared" ref="B8:B17" ca="1" si="41">#REF!/SUM($B8:$J8)</f>
        <v>0.26470588235294118</v>
      </c>
      <c r="C8">
        <f t="shared" ref="C8:C17" ca="1" si="42">#REF!/SUM($B8:$J8)</f>
        <v>7.3529411764705885E-2</v>
      </c>
      <c r="D8">
        <f t="shared" ref="D8:D17" ca="1" si="43">#REF!/SUM($B8:$J8)</f>
        <v>0</v>
      </c>
      <c r="E8">
        <f t="shared" ref="E8:E17" ca="1" si="44">#REF!/SUM($B8:$J8)</f>
        <v>0</v>
      </c>
      <c r="F8">
        <f t="shared" ref="F8:F17" ca="1" si="45">#REF!/SUM($B8:$J8)</f>
        <v>0</v>
      </c>
      <c r="G8">
        <f t="shared" ref="G8:G17" ca="1" si="46">#REF!/SUM($B8:$J8)</f>
        <v>0.38235294117647056</v>
      </c>
      <c r="H8" s="3">
        <v>43315</v>
      </c>
      <c r="I8">
        <v>2.4E-2</v>
      </c>
    </row>
    <row r="9" spans="1:9" x14ac:dyDescent="0.25">
      <c r="A9">
        <f t="shared" ref="A9:E17" ca="1" si="47">#REF!/SUM($B9:$J9)</f>
        <v>0.2</v>
      </c>
      <c r="B9">
        <f t="shared" ref="B9:B17" ca="1" si="48">#REF!/SUM($B9:$J9)</f>
        <v>0.29333333333333333</v>
      </c>
      <c r="C9">
        <f t="shared" ref="C9:C17" ca="1" si="49">#REF!/SUM($B9:$J9)</f>
        <v>0.24</v>
      </c>
      <c r="D9">
        <f t="shared" ref="D9:D17" ca="1" si="50">#REF!/SUM($B9:$J9)</f>
        <v>2.6666666666666668E-2</v>
      </c>
      <c r="E9">
        <f t="shared" ref="E9:E17" ca="1" si="51">#REF!/SUM($B9:$J9)</f>
        <v>0.04</v>
      </c>
      <c r="F9">
        <f t="shared" ref="F9:F17" ca="1" si="52">#REF!/SUM($B9:$J9)</f>
        <v>0.10666666666666667</v>
      </c>
      <c r="G9">
        <f t="shared" ref="G9:G17" ca="1" si="53">#REF!/SUM($B9:$J9)</f>
        <v>9.3333333333333338E-2</v>
      </c>
      <c r="H9" s="17">
        <v>43365</v>
      </c>
      <c r="I9">
        <v>0.03</v>
      </c>
    </row>
    <row r="10" spans="1:9" x14ac:dyDescent="0.25">
      <c r="A10">
        <f t="shared" ref="A10:E17" ca="1" si="54">#REF!/SUM($B10:$J10)</f>
        <v>0.23181818181818181</v>
      </c>
      <c r="B10">
        <f t="shared" ref="B10:B17" ca="1" si="55">#REF!/SUM($B10:$J10)</f>
        <v>0.29545454545454547</v>
      </c>
      <c r="C10">
        <f t="shared" ref="C10:C17" ca="1" si="56">#REF!/SUM($B10:$J10)</f>
        <v>0.3</v>
      </c>
      <c r="D10">
        <f t="shared" ref="D10:D17" ca="1" si="57">#REF!/SUM($B10:$J10)</f>
        <v>0</v>
      </c>
      <c r="E10">
        <f t="shared" ref="E10:E17" ca="1" si="58">#REF!/SUM($B10:$J10)</f>
        <v>0</v>
      </c>
      <c r="F10">
        <f t="shared" ref="F10:F17" ca="1" si="59">#REF!/SUM($B10:$J10)</f>
        <v>0.10454545454545454</v>
      </c>
      <c r="G10">
        <f t="shared" ref="G10:G17" ca="1" si="60">#REF!/SUM($B10:$J10)</f>
        <v>6.8181818181818177E-2</v>
      </c>
      <c r="H10" s="17">
        <v>43366</v>
      </c>
      <c r="I10">
        <v>0.02</v>
      </c>
    </row>
    <row r="11" spans="1:9" x14ac:dyDescent="0.25">
      <c r="A11">
        <f t="shared" ref="A11:E17" ca="1" si="61">#REF!/SUM($B11:$J11)</f>
        <v>0.28000000000000003</v>
      </c>
      <c r="B11">
        <f t="shared" ref="B11:B17" ca="1" si="62">#REF!/SUM($B11:$J11)</f>
        <v>0.28000000000000003</v>
      </c>
      <c r="C11">
        <f t="shared" ref="C11:C17" ca="1" si="63">#REF!/SUM($B11:$J11)</f>
        <v>0.08</v>
      </c>
      <c r="D11">
        <f t="shared" ref="D11:D17" ca="1" si="64">#REF!/SUM($B11:$J11)</f>
        <v>0.06</v>
      </c>
      <c r="E11">
        <f t="shared" ref="E11:E17" ca="1" si="65">#REF!/SUM($B11:$J11)</f>
        <v>0.12</v>
      </c>
      <c r="F11">
        <f t="shared" ref="F11:F17" ca="1" si="66">#REF!/SUM($B11:$J11)</f>
        <v>0</v>
      </c>
      <c r="G11">
        <f t="shared" ref="G11:G17" ca="1" si="67">#REF!/SUM($B11:$J11)</f>
        <v>0.18</v>
      </c>
      <c r="H11" s="17">
        <v>43377</v>
      </c>
      <c r="I11">
        <v>0.02</v>
      </c>
    </row>
    <row r="12" spans="1:9" x14ac:dyDescent="0.25">
      <c r="A12">
        <f t="shared" ref="A12:E17" ca="1" si="68">#REF!/SUM($B12:$J12)</f>
        <v>0.19718309859154928</v>
      </c>
      <c r="B12">
        <f t="shared" ref="B12:B17" ca="1" si="69">#REF!/SUM($B12:$J12)</f>
        <v>0.36619718309859156</v>
      </c>
      <c r="C12">
        <f t="shared" ref="C12:C17" ca="1" si="70">#REF!/SUM($B12:$J12)</f>
        <v>0.16901408450704225</v>
      </c>
      <c r="D12">
        <f t="shared" ref="D12:D17" ca="1" si="71">#REF!/SUM($B12:$J12)</f>
        <v>0</v>
      </c>
      <c r="E12">
        <f t="shared" ref="E12:E17" ca="1" si="72">#REF!/SUM($B12:$J12)</f>
        <v>0</v>
      </c>
      <c r="F12">
        <f t="shared" ref="F12:F17" ca="1" si="73">#REF!/SUM($B12:$J12)</f>
        <v>9.8591549295774641E-2</v>
      </c>
      <c r="G12">
        <f t="shared" ref="G12:G17" ca="1" si="74">#REF!/SUM($B12:$J12)</f>
        <v>0.16901408450704225</v>
      </c>
      <c r="H12" s="17">
        <v>43378</v>
      </c>
      <c r="I12">
        <v>0.03</v>
      </c>
    </row>
    <row r="13" spans="1:9" x14ac:dyDescent="0.25">
      <c r="A13">
        <f t="shared" ref="A13" ca="1" si="75">#REF!/SUM($B13:$J13)</f>
        <v>0.51923076923076927</v>
      </c>
      <c r="B13">
        <f t="shared" ref="B13" ca="1" si="76">#REF!/SUM($B13:$J13)</f>
        <v>0.19230769230769232</v>
      </c>
      <c r="C13">
        <f t="shared" ref="C13" ca="1" si="77">#REF!/SUM($B13:$J13)</f>
        <v>0.17307692307692307</v>
      </c>
      <c r="D13">
        <f t="shared" ref="D13" ca="1" si="78">#REF!/SUM($B13:$J13)</f>
        <v>0</v>
      </c>
      <c r="E13">
        <f t="shared" ref="E13" ca="1" si="79">#REF!/SUM($B13:$J13)</f>
        <v>0</v>
      </c>
      <c r="F13">
        <f t="shared" ref="F13" ca="1" si="80">#REF!/SUM($B13:$J13)</f>
        <v>0</v>
      </c>
      <c r="G13">
        <f t="shared" ref="G13" ca="1" si="81">#REF!/SUM($B13:$J13)</f>
        <v>0.11538461538461539</v>
      </c>
      <c r="H13" s="17">
        <v>43383</v>
      </c>
      <c r="I13">
        <v>2.4E-2</v>
      </c>
    </row>
    <row r="14" spans="1:9" x14ac:dyDescent="0.25">
      <c r="A14">
        <f t="shared" ref="A14" ca="1" si="82">#REF!/SUM($B14:$J14)</f>
        <v>0.35227272727272729</v>
      </c>
      <c r="B14">
        <f t="shared" ref="B14" ca="1" si="83">#REF!/SUM($B14:$J14)</f>
        <v>0.30681818181818182</v>
      </c>
      <c r="C14">
        <f t="shared" ref="C14" ca="1" si="84">#REF!/SUM($B14:$J14)</f>
        <v>5.6818181818181816E-2</v>
      </c>
      <c r="D14">
        <f t="shared" ref="D14" ca="1" si="85">#REF!/SUM($B14:$J14)</f>
        <v>5.6818181818181816E-2</v>
      </c>
      <c r="E14">
        <f t="shared" ref="E14" ca="1" si="86">#REF!/SUM($B14:$J14)</f>
        <v>0.125</v>
      </c>
      <c r="F14">
        <f t="shared" ref="F14" ca="1" si="87">#REF!/SUM($B14:$J14)</f>
        <v>3.4090909090909088E-2</v>
      </c>
      <c r="G14">
        <f t="shared" ref="G14" ca="1" si="88">#REF!/SUM($B14:$J14)</f>
        <v>6.8181818181818177E-2</v>
      </c>
      <c r="H14" s="17">
        <v>43395</v>
      </c>
      <c r="I14">
        <v>0.03</v>
      </c>
    </row>
    <row r="15" spans="1:9" x14ac:dyDescent="0.25">
      <c r="A15">
        <f t="shared" ref="A15" ca="1" si="89">#REF!/SUM($B15:$J15)</f>
        <v>0.51724137931034486</v>
      </c>
      <c r="B15">
        <f t="shared" ref="B15" ca="1" si="90">#REF!/SUM($B15:$J15)</f>
        <v>0.18965517241379309</v>
      </c>
      <c r="C15">
        <f t="shared" ref="C15" ca="1" si="91">#REF!/SUM($B15:$J15)</f>
        <v>0.17241379310344829</v>
      </c>
      <c r="D15">
        <f t="shared" ref="D15" ca="1" si="92">#REF!/SUM($B15:$J15)</f>
        <v>0</v>
      </c>
      <c r="E15">
        <f t="shared" ref="E15" ca="1" si="93">#REF!/SUM($B15:$J15)</f>
        <v>0</v>
      </c>
      <c r="F15">
        <f t="shared" ref="F15" ca="1" si="94">#REF!/SUM($B15:$J15)</f>
        <v>0</v>
      </c>
      <c r="G15">
        <f t="shared" ref="G15" ca="1" si="95">#REF!/SUM($B15:$J15)</f>
        <v>0.1206896551724138</v>
      </c>
      <c r="H15" s="17">
        <v>43397</v>
      </c>
      <c r="I15">
        <v>0.03</v>
      </c>
    </row>
    <row r="16" spans="1:9" x14ac:dyDescent="0.25">
      <c r="A16">
        <f t="shared" ref="A16" ca="1" si="96">#REF!/SUM($B16:$J16)</f>
        <v>0.33333333333333331</v>
      </c>
      <c r="B16">
        <f t="shared" ref="B16:B17" ca="1" si="97">#REF!/SUM($B16:$J16)</f>
        <v>0.30434782608695654</v>
      </c>
      <c r="C16">
        <f t="shared" ref="C16:C17" ca="1" si="98">#REF!/SUM($B16:$J16)</f>
        <v>0.14492753623188406</v>
      </c>
      <c r="D16">
        <f t="shared" ref="D16:D17" ca="1" si="99">#REF!/SUM($B16:$J16)</f>
        <v>0</v>
      </c>
      <c r="E16">
        <f t="shared" ref="E16:E17" ca="1" si="100">#REF!/SUM($B16:$J16)</f>
        <v>0</v>
      </c>
      <c r="F16">
        <f t="shared" ref="F16:F17" ca="1" si="101">#REF!/SUM($B16:$J16)</f>
        <v>5.7971014492753624E-2</v>
      </c>
      <c r="G16">
        <f t="shared" ref="G16:G17" ca="1" si="102">#REF!/SUM($B16:$J16)</f>
        <v>0.15942028985507245</v>
      </c>
      <c r="H16" s="17">
        <v>43397</v>
      </c>
      <c r="I16">
        <v>0.03</v>
      </c>
    </row>
    <row r="17" spans="1:9" x14ac:dyDescent="0.25">
      <c r="A17">
        <f t="shared" ref="A17" ca="1" si="103">#REF!/SUM($B17:$J17)</f>
        <v>0.31372549019607843</v>
      </c>
      <c r="B17">
        <f t="shared" ref="B17" ca="1" si="104">#REF!/SUM($B17:$J17)</f>
        <v>0.25098039215686274</v>
      </c>
      <c r="C17">
        <f t="shared" ref="C17" ca="1" si="105">#REF!/SUM($B17:$J17)</f>
        <v>0.28235294117647058</v>
      </c>
      <c r="D17">
        <f t="shared" ref="D17" ca="1" si="106">#REF!/SUM($B17:$J17)</f>
        <v>0</v>
      </c>
      <c r="E17">
        <f t="shared" ref="E17" ca="1" si="107">#REF!/SUM($B17:$J17)</f>
        <v>3.5294117647058823E-2</v>
      </c>
      <c r="F17">
        <f t="shared" ref="F17" ca="1" si="108">#REF!/SUM($B17:$J17)</f>
        <v>7.8431372549019607E-2</v>
      </c>
      <c r="G17">
        <f t="shared" ref="G17" ca="1" si="109">#REF!/SUM($B17:$J17)</f>
        <v>3.9215686274509803E-2</v>
      </c>
      <c r="H17" s="17">
        <v>43397</v>
      </c>
      <c r="I17">
        <v>0.03</v>
      </c>
    </row>
  </sheetData>
  <sortState ref="A2:I13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NOWCAST</vt:lpstr>
      <vt:lpstr>Nowcast_RAW</vt:lpstr>
      <vt:lpstr>PropsCalc</vt:lpstr>
      <vt:lpstr>NOWCAST-CHART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2018-10-26T08:56:06Z</dcterms:modified>
</cp:coreProperties>
</file>