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Future Engineering Firm Project\Engineering Type Items\"/>
    </mc:Choice>
  </mc:AlternateContent>
  <bookViews>
    <workbookView xWindow="0" yWindow="0" windowWidth="23040" windowHeight="10092"/>
  </bookViews>
  <sheets>
    <sheet name="Post Calc" sheetId="1" r:id="rId1"/>
    <sheet name="Reference Tables" sheetId="2" r:id="rId2"/>
  </sheets>
  <definedNames>
    <definedName name="DFL">'Reference Tables'!$E$19:$E$20</definedName>
    <definedName name="Glulam">'Reference Tables'!$H$3:$H$4</definedName>
    <definedName name="Glulam_Species">'Reference Tables'!$H$3:$H$4</definedName>
    <definedName name="mat_props">'Reference Tables'!$I$18:$N$21</definedName>
    <definedName name="Materials">'Reference Tables'!$A$1:$A$4</definedName>
    <definedName name="_xlnm.Print_Area" localSheetId="0">'Post Calc'!$A$1:$H$43</definedName>
    <definedName name="SPF">'Reference Tables'!$F$19:$F$20</definedName>
    <definedName name="Timber">'Reference Tables'!$E$3:$E$4</definedName>
  </definedNames>
  <calcPr calcId="171027" iterate="1" iterateCount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1" i="1"/>
  <c r="B32" i="1" s="1"/>
  <c r="B28" i="1" l="1"/>
  <c r="B26" i="1"/>
  <c r="C26" i="1" s="1"/>
  <c r="F9" i="1"/>
  <c r="F13" i="1"/>
  <c r="F12" i="1"/>
  <c r="B39" i="1" s="1"/>
  <c r="C43" i="1" s="1"/>
  <c r="F11" i="1"/>
  <c r="F20" i="1" s="1"/>
  <c r="F10" i="1"/>
  <c r="B25" i="1" s="1"/>
  <c r="B33" i="1" s="1"/>
  <c r="B34" i="1" l="1"/>
  <c r="B35" i="1" s="1"/>
  <c r="B27" i="1"/>
  <c r="F21" i="1" s="1"/>
  <c r="F22" i="1" s="1"/>
  <c r="C42" i="1" s="1"/>
</calcChain>
</file>

<file path=xl/sharedStrings.xml><?xml version="1.0" encoding="utf-8"?>
<sst xmlns="http://schemas.openxmlformats.org/spreadsheetml/2006/main" count="95" uniqueCount="69">
  <si>
    <t>Material</t>
  </si>
  <si>
    <t>Species</t>
  </si>
  <si>
    <t>Grade</t>
  </si>
  <si>
    <t>Timber</t>
  </si>
  <si>
    <t>Microllam</t>
  </si>
  <si>
    <t>Parallam</t>
  </si>
  <si>
    <t>Glulam</t>
  </si>
  <si>
    <t>DF-L</t>
  </si>
  <si>
    <t>SP-F</t>
  </si>
  <si>
    <t>Timber Species</t>
  </si>
  <si>
    <t>Microllam Species</t>
  </si>
  <si>
    <t>Parallam Species</t>
  </si>
  <si>
    <t>Glulam Species</t>
  </si>
  <si>
    <t>Steel Alloys</t>
  </si>
  <si>
    <t>24F-V4</t>
  </si>
  <si>
    <t>24F-V8</t>
  </si>
  <si>
    <t>DF-L Grades</t>
  </si>
  <si>
    <t>#2</t>
  </si>
  <si>
    <t>Stud</t>
  </si>
  <si>
    <t>Material Properties</t>
  </si>
  <si>
    <t>E</t>
  </si>
  <si>
    <t>psi</t>
  </si>
  <si>
    <t>Fc_perp</t>
  </si>
  <si>
    <t xml:space="preserve">Fc </t>
  </si>
  <si>
    <t>Emin</t>
  </si>
  <si>
    <t>G</t>
  </si>
  <si>
    <t>Fc</t>
  </si>
  <si>
    <t>Fcperp</t>
  </si>
  <si>
    <t>DF-L #2</t>
  </si>
  <si>
    <t>DF-L Stud</t>
  </si>
  <si>
    <t>G (specific gravity)</t>
  </si>
  <si>
    <t>SP-F Grades</t>
  </si>
  <si>
    <t>SP-F #2</t>
  </si>
  <si>
    <t>SP-F Stud</t>
  </si>
  <si>
    <t>ft</t>
  </si>
  <si>
    <t>Laminations</t>
  </si>
  <si>
    <t>Rectangular Wood Column</t>
  </si>
  <si>
    <t xml:space="preserve"> Inputs are designated with green boxes.</t>
  </si>
  <si>
    <t>Instructions: This spreadsheet calculates the compressive capacity of timber, microllam, or glulam columns.</t>
  </si>
  <si>
    <t>d</t>
  </si>
  <si>
    <t>b</t>
  </si>
  <si>
    <t>in</t>
  </si>
  <si>
    <t>Compression Capacity for Single Lamination according to NDS 3.7</t>
  </si>
  <si>
    <t>Emin'</t>
  </si>
  <si>
    <t>l/d ratio</t>
  </si>
  <si>
    <t>Fce</t>
  </si>
  <si>
    <t>c</t>
  </si>
  <si>
    <t>CM</t>
  </si>
  <si>
    <t>CT</t>
  </si>
  <si>
    <t>CD</t>
  </si>
  <si>
    <t>CF</t>
  </si>
  <si>
    <t>Ci</t>
  </si>
  <si>
    <t>Fc*</t>
  </si>
  <si>
    <t>CP</t>
  </si>
  <si>
    <t>Fc'</t>
  </si>
  <si>
    <t>Compression Capacity for Built-Up Columns according to NDS 15.3</t>
  </si>
  <si>
    <t>Nailed/Bolted</t>
  </si>
  <si>
    <t>Nailed</t>
  </si>
  <si>
    <t>Bolted</t>
  </si>
  <si>
    <t>Kf</t>
  </si>
  <si>
    <t>d2</t>
  </si>
  <si>
    <t>L1</t>
  </si>
  <si>
    <t>L2</t>
  </si>
  <si>
    <t>Bearing Capacity</t>
  </si>
  <si>
    <t>Cb</t>
  </si>
  <si>
    <t>Fc_perp'</t>
  </si>
  <si>
    <t>Summary</t>
  </si>
  <si>
    <t>Compression Capacity</t>
  </si>
  <si>
    <t>lbf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</si>
</sst>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1" workbookViewId="0">
      <selection activeCell="D13" sqref="D13"/>
    </sheetView>
  </sheetViews>
  <sheetFormatPr defaultRowHeight="14.4" x14ac:dyDescent="0.3"/>
  <cols>
    <col min="1" max="1" width="10.6640625" customWidth="1"/>
    <col min="2" max="2" width="9.5546875" bestFit="1" customWidth="1"/>
    <col min="5" max="5" width="15.88671875" bestFit="1" customWidth="1"/>
    <col min="6" max="6" width="13.88671875" customWidth="1"/>
  </cols>
  <sheetData>
    <row r="1" spans="1:9" ht="14.4" customHeight="1" x14ac:dyDescent="0.3">
      <c r="A1" s="1" t="s">
        <v>36</v>
      </c>
      <c r="B1" s="1"/>
      <c r="C1" s="1"/>
      <c r="D1" s="1"/>
      <c r="E1" s="1"/>
      <c r="F1" s="1"/>
      <c r="G1" s="1"/>
      <c r="H1" s="1"/>
      <c r="I1" s="9"/>
    </row>
    <row r="2" spans="1:9" ht="14.4" customHeight="1" x14ac:dyDescent="0.3">
      <c r="A2" s="1"/>
      <c r="B2" s="1"/>
      <c r="C2" s="1"/>
      <c r="D2" s="1"/>
      <c r="E2" s="1"/>
      <c r="F2" s="1"/>
      <c r="G2" s="1"/>
      <c r="H2" s="1"/>
      <c r="I2" s="9"/>
    </row>
    <row r="3" spans="1:9" ht="14.4" customHeight="1" x14ac:dyDescent="0.3">
      <c r="A3" s="1"/>
      <c r="B3" s="1"/>
      <c r="C3" s="1"/>
      <c r="D3" s="1"/>
      <c r="E3" s="1"/>
      <c r="F3" s="1"/>
      <c r="G3" s="1"/>
      <c r="H3" s="1"/>
      <c r="I3" s="9"/>
    </row>
    <row r="4" spans="1:9" ht="14.4" customHeight="1" x14ac:dyDescent="0.3">
      <c r="A4" s="1"/>
      <c r="B4" s="1"/>
      <c r="C4" s="1"/>
      <c r="D4" s="1"/>
      <c r="E4" s="1"/>
      <c r="F4" s="1"/>
      <c r="G4" s="1"/>
      <c r="H4" s="1"/>
      <c r="I4" s="9"/>
    </row>
    <row r="5" spans="1:9" x14ac:dyDescent="0.3">
      <c r="A5" t="s">
        <v>38</v>
      </c>
    </row>
    <row r="6" spans="1:9" x14ac:dyDescent="0.3">
      <c r="A6" t="s">
        <v>37</v>
      </c>
    </row>
    <row r="8" spans="1:9" x14ac:dyDescent="0.3">
      <c r="A8" t="s">
        <v>61</v>
      </c>
      <c r="B8" s="3">
        <v>8.6880000000000006</v>
      </c>
      <c r="C8" t="s">
        <v>34</v>
      </c>
      <c r="E8" s="4" t="s">
        <v>19</v>
      </c>
      <c r="F8" s="4"/>
      <c r="G8" s="4"/>
    </row>
    <row r="9" spans="1:9" x14ac:dyDescent="0.3">
      <c r="A9" t="s">
        <v>62</v>
      </c>
      <c r="B9" s="3">
        <v>0</v>
      </c>
      <c r="C9" t="s">
        <v>34</v>
      </c>
      <c r="E9" t="s">
        <v>20</v>
      </c>
      <c r="F9" s="3">
        <f>VLOOKUP((B12&amp;" "&amp;B13),mat_props,2,FALSE)</f>
        <v>1600000</v>
      </c>
      <c r="G9" t="s">
        <v>21</v>
      </c>
    </row>
    <row r="10" spans="1:9" x14ac:dyDescent="0.3">
      <c r="E10" t="s">
        <v>24</v>
      </c>
      <c r="F10" s="3">
        <f>VLOOKUP((B12&amp;" "&amp;B13),mat_props,3,FALSE)</f>
        <v>580000</v>
      </c>
      <c r="G10" t="s">
        <v>21</v>
      </c>
    </row>
    <row r="11" spans="1:9" x14ac:dyDescent="0.3">
      <c r="A11" t="s">
        <v>0</v>
      </c>
      <c r="B11" s="3" t="s">
        <v>3</v>
      </c>
      <c r="E11" t="s">
        <v>23</v>
      </c>
      <c r="F11" s="3">
        <f>VLOOKUP((B12&amp;" "&amp;B13),mat_props,4,FALSE)</f>
        <v>1350</v>
      </c>
      <c r="G11" t="s">
        <v>21</v>
      </c>
    </row>
    <row r="12" spans="1:9" x14ac:dyDescent="0.3">
      <c r="A12" t="s">
        <v>1</v>
      </c>
      <c r="B12" s="3" t="s">
        <v>7</v>
      </c>
      <c r="E12" t="s">
        <v>22</v>
      </c>
      <c r="F12" s="3">
        <f>VLOOKUP((B12&amp;" "&amp;B13),mat_props,5,FALSE)</f>
        <v>625</v>
      </c>
      <c r="G12" t="s">
        <v>21</v>
      </c>
    </row>
    <row r="13" spans="1:9" x14ac:dyDescent="0.3">
      <c r="A13" t="s">
        <v>2</v>
      </c>
      <c r="B13" s="3" t="s">
        <v>17</v>
      </c>
      <c r="E13" t="s">
        <v>30</v>
      </c>
      <c r="F13" s="3">
        <f>VLOOKUP((B12&amp;" "&amp;B13),mat_props,6,FALSE)</f>
        <v>0.5</v>
      </c>
    </row>
    <row r="15" spans="1:9" x14ac:dyDescent="0.3">
      <c r="A15" t="s">
        <v>35</v>
      </c>
      <c r="B15" s="3">
        <v>1</v>
      </c>
      <c r="E15" t="s">
        <v>56</v>
      </c>
      <c r="F15" s="3" t="s">
        <v>57</v>
      </c>
    </row>
    <row r="16" spans="1:9" x14ac:dyDescent="0.3">
      <c r="A16" t="s">
        <v>39</v>
      </c>
      <c r="B16" s="3">
        <v>5.5</v>
      </c>
      <c r="C16" t="s">
        <v>41</v>
      </c>
    </row>
    <row r="17" spans="1:7" x14ac:dyDescent="0.3">
      <c r="A17" t="s">
        <v>40</v>
      </c>
      <c r="B17" s="3">
        <v>1.5</v>
      </c>
      <c r="C17" t="s">
        <v>41</v>
      </c>
    </row>
    <row r="18" spans="1:7" ht="15.6" x14ac:dyDescent="0.3">
      <c r="A18" s="5" t="s">
        <v>42</v>
      </c>
    </row>
    <row r="20" spans="1:7" x14ac:dyDescent="0.3">
      <c r="A20" t="s">
        <v>49</v>
      </c>
      <c r="B20">
        <v>1</v>
      </c>
      <c r="E20" t="s">
        <v>52</v>
      </c>
      <c r="F20">
        <f>PRODUCT(F11,B19:B24)</f>
        <v>1485.0000000000002</v>
      </c>
      <c r="G20" t="s">
        <v>21</v>
      </c>
    </row>
    <row r="21" spans="1:7" x14ac:dyDescent="0.3">
      <c r="A21" t="s">
        <v>47</v>
      </c>
      <c r="B21">
        <v>1</v>
      </c>
      <c r="E21" t="s">
        <v>53</v>
      </c>
      <c r="F21" s="6">
        <f>(1+(B27/F20))/(2*B28)-SQRT(((1+(B27/F20))/(2*B28))^2-(B27/F20)/B28)</f>
        <v>0.65085185992419936</v>
      </c>
    </row>
    <row r="22" spans="1:7" x14ac:dyDescent="0.3">
      <c r="A22" t="s">
        <v>48</v>
      </c>
      <c r="B22">
        <v>1</v>
      </c>
      <c r="E22" t="s">
        <v>54</v>
      </c>
      <c r="F22" s="8">
        <f>PRODUCT(F21,B20:B24,F11)</f>
        <v>966.51501198743608</v>
      </c>
      <c r="G22" t="s">
        <v>21</v>
      </c>
    </row>
    <row r="23" spans="1:7" x14ac:dyDescent="0.3">
      <c r="A23" t="s">
        <v>50</v>
      </c>
      <c r="B23" s="2">
        <v>1.1000000000000001</v>
      </c>
    </row>
    <row r="24" spans="1:7" x14ac:dyDescent="0.3">
      <c r="A24" t="s">
        <v>51</v>
      </c>
      <c r="B24" s="10">
        <v>1</v>
      </c>
    </row>
    <row r="25" spans="1:7" x14ac:dyDescent="0.3">
      <c r="A25" t="s">
        <v>43</v>
      </c>
      <c r="B25">
        <f>F10</f>
        <v>580000</v>
      </c>
      <c r="C25" t="s">
        <v>21</v>
      </c>
    </row>
    <row r="26" spans="1:7" x14ac:dyDescent="0.3">
      <c r="A26" t="s">
        <v>44</v>
      </c>
      <c r="B26" s="7">
        <f>MAX(B8*12/B16,B9*12/B17)</f>
        <v>18.955636363636362</v>
      </c>
      <c r="C26" t="str">
        <f>IF(B26&gt;=50,"TOO SLENDER!!","")</f>
        <v/>
      </c>
    </row>
    <row r="27" spans="1:7" x14ac:dyDescent="0.3">
      <c r="A27" t="s">
        <v>45</v>
      </c>
      <c r="B27" s="8">
        <f>0.822*B25/B26^2</f>
        <v>1326.8538028858277</v>
      </c>
      <c r="C27" t="s">
        <v>21</v>
      </c>
    </row>
    <row r="28" spans="1:7" x14ac:dyDescent="0.3">
      <c r="A28" t="s">
        <v>46</v>
      </c>
      <c r="B28">
        <f>IF(B11="Timber",0.8,0.9)</f>
        <v>0.8</v>
      </c>
    </row>
    <row r="29" spans="1:7" ht="15.6" x14ac:dyDescent="0.3">
      <c r="A29" s="5" t="s">
        <v>55</v>
      </c>
    </row>
    <row r="31" spans="1:7" x14ac:dyDescent="0.3">
      <c r="A31" t="s">
        <v>60</v>
      </c>
      <c r="B31">
        <f>B15*B17</f>
        <v>1.5</v>
      </c>
      <c r="C31" t="s">
        <v>41</v>
      </c>
    </row>
    <row r="32" spans="1:7" x14ac:dyDescent="0.3">
      <c r="A32" t="s">
        <v>59</v>
      </c>
      <c r="B32">
        <f>IF(MAX(B8*12/B16,B9*12/B31)=B8*12/B16,1,IF(F15="Nailed",0.6,0.75))</f>
        <v>1</v>
      </c>
    </row>
    <row r="33" spans="1:4" x14ac:dyDescent="0.3">
      <c r="A33" t="s">
        <v>45</v>
      </c>
      <c r="B33" s="8">
        <f>0.822*B25/MAX(B8*12/B16,B9*12/B31)^2</f>
        <v>1326.8538028858277</v>
      </c>
      <c r="C33" t="s">
        <v>21</v>
      </c>
    </row>
    <row r="34" spans="1:4" x14ac:dyDescent="0.3">
      <c r="A34" t="s">
        <v>53</v>
      </c>
      <c r="B34">
        <f>B32*((1+(B33/F20)/(2*B28)-SQRT(((1+(B33/F20)/(2*B28)))^2-(B33/F20)/B28)))</f>
        <v>0.41307758821977991</v>
      </c>
    </row>
    <row r="35" spans="1:4" x14ac:dyDescent="0.3">
      <c r="A35" t="s">
        <v>54</v>
      </c>
      <c r="B35">
        <f>PRODUCT(B34,B20:B24,F11)</f>
        <v>613.4202185063732</v>
      </c>
      <c r="C35" t="s">
        <v>21</v>
      </c>
    </row>
    <row r="36" spans="1:4" ht="15.6" x14ac:dyDescent="0.3">
      <c r="A36" s="5" t="s">
        <v>63</v>
      </c>
    </row>
    <row r="38" spans="1:4" x14ac:dyDescent="0.3">
      <c r="A38" t="s">
        <v>64</v>
      </c>
      <c r="B38">
        <f>(B15*B17+0.375)/(B15*B17)</f>
        <v>1.25</v>
      </c>
    </row>
    <row r="39" spans="1:4" x14ac:dyDescent="0.3">
      <c r="A39" t="s">
        <v>65</v>
      </c>
      <c r="B39">
        <f>B21*B22*B24*B38*F12</f>
        <v>781.25</v>
      </c>
      <c r="C39" t="s">
        <v>21</v>
      </c>
    </row>
    <row r="40" spans="1:4" ht="15.6" x14ac:dyDescent="0.3">
      <c r="A40" s="5" t="s">
        <v>66</v>
      </c>
    </row>
    <row r="42" spans="1:4" x14ac:dyDescent="0.3">
      <c r="A42" s="11" t="s">
        <v>67</v>
      </c>
      <c r="B42" s="11"/>
      <c r="C42" s="12">
        <f>MAX(F22,B35)*B15*B16*B17</f>
        <v>7973.7488488963481</v>
      </c>
      <c r="D42" s="11" t="s">
        <v>68</v>
      </c>
    </row>
    <row r="43" spans="1:4" x14ac:dyDescent="0.3">
      <c r="A43" s="11" t="s">
        <v>63</v>
      </c>
      <c r="B43" s="11"/>
      <c r="C43" s="12">
        <f>B39*B15*B16*B17</f>
        <v>6445.3125</v>
      </c>
      <c r="D43" s="11" t="s">
        <v>68</v>
      </c>
    </row>
  </sheetData>
  <mergeCells count="2">
    <mergeCell ref="E8:G8"/>
    <mergeCell ref="A1:H4"/>
  </mergeCells>
  <dataValidations count="3">
    <dataValidation type="list" allowBlank="1" showInputMessage="1" showErrorMessage="1" sqref="B11">
      <formula1>Materials</formula1>
    </dataValidation>
    <dataValidation type="list" allowBlank="1" showInputMessage="1" showErrorMessage="1" sqref="B12">
      <formula1>INDIRECT($B$11)</formula1>
    </dataValidation>
    <dataValidation type="list" allowBlank="1" showInputMessage="1" showErrorMessage="1" sqref="B13">
      <formula1>INDIRECT(SUBSTITUTE($B$12,"-",""))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OrEqual" allowBlank="1" showInputMessage="1" showErrorMessage="1">
          <x14:formula1>
            <xm:f>'Reference Tables'!$P$4:$P$11</xm:f>
          </x14:formula1>
          <xm:sqref>B15</xm:sqref>
        </x14:dataValidation>
        <x14:dataValidation type="list" allowBlank="1" showInputMessage="1" showErrorMessage="1">
          <x14:formula1>
            <xm:f>'Reference Tables'!$R$4:$R$5</xm:f>
          </x14:formula1>
          <xm:sqref>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R6" sqref="R6"/>
    </sheetView>
  </sheetViews>
  <sheetFormatPr defaultRowHeight="14.4" x14ac:dyDescent="0.3"/>
  <cols>
    <col min="5" max="5" width="13.21875" bestFit="1" customWidth="1"/>
    <col min="6" max="6" width="15.77734375" bestFit="1" customWidth="1"/>
    <col min="7" max="7" width="14.6640625" bestFit="1" customWidth="1"/>
    <col min="8" max="8" width="13.21875" bestFit="1" customWidth="1"/>
    <col min="9" max="9" width="10.21875" bestFit="1" customWidth="1"/>
  </cols>
  <sheetData>
    <row r="1" spans="1:18" x14ac:dyDescent="0.3">
      <c r="A1" t="s">
        <v>3</v>
      </c>
    </row>
    <row r="2" spans="1:18" x14ac:dyDescent="0.3">
      <c r="A2" t="s">
        <v>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18" x14ac:dyDescent="0.3">
      <c r="A3" t="s">
        <v>5</v>
      </c>
      <c r="E3" t="s">
        <v>7</v>
      </c>
      <c r="H3" t="s">
        <v>14</v>
      </c>
    </row>
    <row r="4" spans="1:18" x14ac:dyDescent="0.3">
      <c r="A4" t="s">
        <v>6</v>
      </c>
      <c r="E4" t="s">
        <v>8</v>
      </c>
      <c r="H4" t="s">
        <v>15</v>
      </c>
      <c r="P4">
        <v>1</v>
      </c>
      <c r="R4" t="s">
        <v>57</v>
      </c>
    </row>
    <row r="5" spans="1:18" x14ac:dyDescent="0.3">
      <c r="P5">
        <v>2</v>
      </c>
      <c r="R5" t="s">
        <v>58</v>
      </c>
    </row>
    <row r="6" spans="1:18" x14ac:dyDescent="0.3">
      <c r="P6">
        <v>3</v>
      </c>
    </row>
    <row r="7" spans="1:18" x14ac:dyDescent="0.3">
      <c r="P7">
        <v>4</v>
      </c>
    </row>
    <row r="8" spans="1:18" x14ac:dyDescent="0.3">
      <c r="P8">
        <v>5</v>
      </c>
    </row>
    <row r="9" spans="1:18" x14ac:dyDescent="0.3">
      <c r="P9">
        <v>6</v>
      </c>
    </row>
    <row r="10" spans="1:18" x14ac:dyDescent="0.3">
      <c r="P10">
        <v>7</v>
      </c>
    </row>
    <row r="11" spans="1:18" x14ac:dyDescent="0.3">
      <c r="P11">
        <v>8</v>
      </c>
    </row>
    <row r="17" spans="5:14" x14ac:dyDescent="0.3">
      <c r="J17" t="s">
        <v>20</v>
      </c>
      <c r="K17" t="s">
        <v>24</v>
      </c>
      <c r="L17" t="s">
        <v>26</v>
      </c>
      <c r="M17" t="s">
        <v>27</v>
      </c>
      <c r="N17" t="s">
        <v>25</v>
      </c>
    </row>
    <row r="18" spans="5:14" x14ac:dyDescent="0.3">
      <c r="E18" t="s">
        <v>16</v>
      </c>
      <c r="F18" t="s">
        <v>31</v>
      </c>
      <c r="I18" t="s">
        <v>28</v>
      </c>
      <c r="J18">
        <v>1600000</v>
      </c>
      <c r="K18">
        <v>580000</v>
      </c>
      <c r="L18">
        <v>1350</v>
      </c>
      <c r="M18">
        <v>625</v>
      </c>
      <c r="N18">
        <v>0.5</v>
      </c>
    </row>
    <row r="19" spans="5:14" x14ac:dyDescent="0.3">
      <c r="E19" t="s">
        <v>17</v>
      </c>
      <c r="F19" t="s">
        <v>17</v>
      </c>
      <c r="I19" t="s">
        <v>29</v>
      </c>
      <c r="J19">
        <v>1400000</v>
      </c>
      <c r="K19">
        <v>510000</v>
      </c>
      <c r="L19">
        <v>850</v>
      </c>
      <c r="M19">
        <v>625</v>
      </c>
      <c r="N19">
        <v>0.5</v>
      </c>
    </row>
    <row r="20" spans="5:14" x14ac:dyDescent="0.3">
      <c r="E20" t="s">
        <v>18</v>
      </c>
      <c r="F20" t="s">
        <v>18</v>
      </c>
      <c r="I20" t="s">
        <v>32</v>
      </c>
      <c r="J20">
        <v>1400000</v>
      </c>
      <c r="K20">
        <v>510000</v>
      </c>
      <c r="L20">
        <v>1150</v>
      </c>
      <c r="M20">
        <v>425</v>
      </c>
      <c r="N20">
        <v>0.42</v>
      </c>
    </row>
    <row r="21" spans="5:14" x14ac:dyDescent="0.3">
      <c r="I21" t="s">
        <v>33</v>
      </c>
      <c r="J21">
        <v>1200000</v>
      </c>
      <c r="K21">
        <v>440000</v>
      </c>
      <c r="L21">
        <v>725</v>
      </c>
      <c r="M21">
        <v>425</v>
      </c>
      <c r="N21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Post Calc</vt:lpstr>
      <vt:lpstr>Reference Tables</vt:lpstr>
      <vt:lpstr>DFL</vt:lpstr>
      <vt:lpstr>Glulam</vt:lpstr>
      <vt:lpstr>Glulam_Species</vt:lpstr>
      <vt:lpstr>mat_props</vt:lpstr>
      <vt:lpstr>Materials</vt:lpstr>
      <vt:lpstr>'Post Calc'!Print_Area</vt:lpstr>
      <vt:lpstr>SPF</vt:lpstr>
      <vt:lpstr>Timber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2017-06-15T05:31:22Z</cp:lastPrinted>
  <dcterms:created xsi:type="dcterms:W3CDTF">2017-06-13T03:34:49Z</dcterms:created>
  <dcterms:modified xsi:type="dcterms:W3CDTF">2017-06-15T05:33:08Z</dcterms:modified>
</cp:coreProperties>
</file>