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60" yWindow="3660" windowWidth="26240" windowHeight="22980" tabRatio="500"/>
  </bookViews>
  <sheets>
    <sheet name="Info" sheetId="6" r:id="rId1"/>
    <sheet name="Log" sheetId="1" r:id="rId2"/>
    <sheet name="Carried over" sheetId="2" r:id="rId3"/>
    <sheet name="Gliders" sheetId="3" r:id="rId4"/>
    <sheet name="Airports" sheetId="4" r:id="rId5"/>
    <sheet name="Currency" sheetId="5" r:id="rId6"/>
    <sheet name="Glossary" sheetId="7" r:id="rId7"/>
  </sheets>
  <definedNames>
    <definedName name="AerotowCode">Glossary!$A$4</definedName>
    <definedName name="AirportCodes">Airports!$A$3:$A$100</definedName>
    <definedName name="AutoTowCode">Glossary!$A$6</definedName>
    <definedName name="BungeeCode">Glossary!$A$7</definedName>
    <definedName name="CrewCapacityCodes">Glossary!$A$11:$A$14</definedName>
    <definedName name="GliderCodes">Gliders!$O$2:$O$101</definedName>
    <definedName name="GliderTypeCodes">Glossary!$A$18:$A$21</definedName>
    <definedName name="GT">Glossary!$A$17:$A$19</definedName>
    <definedName name="HighCode">Glossary!$A$19</definedName>
    <definedName name="HighPerfCode">Glossary!$A$17:$A$19</definedName>
    <definedName name="InternalName">Gliders!$O:$O</definedName>
    <definedName name="LaunchTypeCodes">Glossary!$A$4:$A$8</definedName>
    <definedName name="P2Code">Glossary!$A$12</definedName>
    <definedName name="Performance">Gliders!$D:$D</definedName>
    <definedName name="PICCode">Glossary!$A$11</definedName>
    <definedName name="PilotName">Info!$B$24</definedName>
    <definedName name="_xlnm.Print_Area" localSheetId="1">Log!$A:$I</definedName>
    <definedName name="_xlnm.Print_Titles" localSheetId="1">Log!$A:$A,Log!$1:$1</definedName>
    <definedName name="Registration">Gliders!$B:$B</definedName>
    <definedName name="Seats">Gliders!$C:$C</definedName>
    <definedName name="SelfLaunchCode">Glossary!$A$8</definedName>
    <definedName name="TrainerCode">Glossary!$A$18</definedName>
    <definedName name="Type">Gliders!$A:$A</definedName>
    <definedName name="WinchCode">Glossary!$A$5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C2" i="1"/>
  <c r="A2" i="5"/>
  <c r="Z3" i="1"/>
  <c r="Z4" i="1"/>
  <c r="AC4" i="1"/>
  <c r="AE4" i="1"/>
  <c r="Z5" i="1"/>
  <c r="AK5" i="1"/>
  <c r="AC5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S4" i="1"/>
  <c r="S5" i="1"/>
  <c r="T4" i="1"/>
  <c r="T5" i="1"/>
  <c r="U4" i="1"/>
  <c r="U5" i="1"/>
  <c r="V4" i="1"/>
  <c r="V5" i="1"/>
  <c r="AA3" i="1"/>
  <c r="AA4" i="1"/>
  <c r="AA5" i="1"/>
  <c r="AB3" i="1"/>
  <c r="AB4" i="1"/>
  <c r="AB5" i="1"/>
  <c r="AD3" i="1"/>
  <c r="AD4" i="1"/>
  <c r="AD5" i="1"/>
  <c r="S6" i="1"/>
  <c r="T6" i="1"/>
  <c r="U6" i="1"/>
  <c r="V6" i="1"/>
  <c r="Z6" i="1"/>
  <c r="AA6" i="1"/>
  <c r="AB6" i="1"/>
  <c r="AC6" i="1"/>
  <c r="AD6" i="1"/>
  <c r="S7" i="1"/>
  <c r="T7" i="1"/>
  <c r="U7" i="1"/>
  <c r="V7" i="1"/>
  <c r="Z7" i="1"/>
  <c r="AA7" i="1"/>
  <c r="AB7" i="1"/>
  <c r="AC7" i="1"/>
  <c r="AD7" i="1"/>
  <c r="S8" i="1"/>
  <c r="T8" i="1"/>
  <c r="U8" i="1"/>
  <c r="V8" i="1"/>
  <c r="Z8" i="1"/>
  <c r="AA8" i="1"/>
  <c r="AB8" i="1"/>
  <c r="AC8" i="1"/>
  <c r="AD8" i="1"/>
  <c r="S9" i="1"/>
  <c r="T9" i="1"/>
  <c r="U9" i="1"/>
  <c r="V9" i="1"/>
  <c r="Z9" i="1"/>
  <c r="AA9" i="1"/>
  <c r="AB9" i="1"/>
  <c r="AC9" i="1"/>
  <c r="AD9" i="1"/>
  <c r="S10" i="1"/>
  <c r="T10" i="1"/>
  <c r="U10" i="1"/>
  <c r="V10" i="1"/>
  <c r="Z10" i="1"/>
  <c r="AA10" i="1"/>
  <c r="AB10" i="1"/>
  <c r="AC10" i="1"/>
  <c r="AD10" i="1"/>
  <c r="S11" i="1"/>
  <c r="T11" i="1"/>
  <c r="U11" i="1"/>
  <c r="V11" i="1"/>
  <c r="Z11" i="1"/>
  <c r="AA11" i="1"/>
  <c r="AB11" i="1"/>
  <c r="AC11" i="1"/>
  <c r="AD11" i="1"/>
  <c r="S12" i="1"/>
  <c r="T12" i="1"/>
  <c r="U12" i="1"/>
  <c r="V12" i="1"/>
  <c r="Z12" i="1"/>
  <c r="AA12" i="1"/>
  <c r="AB12" i="1"/>
  <c r="AC12" i="1"/>
  <c r="AD12" i="1"/>
  <c r="S13" i="1"/>
  <c r="T13" i="1"/>
  <c r="U13" i="1"/>
  <c r="V13" i="1"/>
  <c r="Z13" i="1"/>
  <c r="AA13" i="1"/>
  <c r="AB13" i="1"/>
  <c r="AC13" i="1"/>
  <c r="AD13" i="1"/>
  <c r="S14" i="1"/>
  <c r="T14" i="1"/>
  <c r="U14" i="1"/>
  <c r="V14" i="1"/>
  <c r="Z14" i="1"/>
  <c r="AA14" i="1"/>
  <c r="AB14" i="1"/>
  <c r="AC14" i="1"/>
  <c r="AD14" i="1"/>
  <c r="S15" i="1"/>
  <c r="T15" i="1"/>
  <c r="U15" i="1"/>
  <c r="V15" i="1"/>
  <c r="Z15" i="1"/>
  <c r="AA15" i="1"/>
  <c r="AB15" i="1"/>
  <c r="AC15" i="1"/>
  <c r="AD15" i="1"/>
  <c r="S16" i="1"/>
  <c r="T16" i="1"/>
  <c r="U16" i="1"/>
  <c r="V16" i="1"/>
  <c r="Z16" i="1"/>
  <c r="AA16" i="1"/>
  <c r="AB16" i="1"/>
  <c r="AC16" i="1"/>
  <c r="AD16" i="1"/>
  <c r="S17" i="1"/>
  <c r="T17" i="1"/>
  <c r="U17" i="1"/>
  <c r="V17" i="1"/>
  <c r="Z17" i="1"/>
  <c r="AA17" i="1"/>
  <c r="AB17" i="1"/>
  <c r="AC17" i="1"/>
  <c r="AD17" i="1"/>
  <c r="S18" i="1"/>
  <c r="T18" i="1"/>
  <c r="U18" i="1"/>
  <c r="V18" i="1"/>
  <c r="Z18" i="1"/>
  <c r="AA18" i="1"/>
  <c r="AB18" i="1"/>
  <c r="AC18" i="1"/>
  <c r="AD18" i="1"/>
  <c r="S19" i="1"/>
  <c r="T19" i="1"/>
  <c r="U19" i="1"/>
  <c r="V19" i="1"/>
  <c r="Z19" i="1"/>
  <c r="AA19" i="1"/>
  <c r="AB19" i="1"/>
  <c r="AC19" i="1"/>
  <c r="AD19" i="1"/>
  <c r="S20" i="1"/>
  <c r="T20" i="1"/>
  <c r="U20" i="1"/>
  <c r="V20" i="1"/>
  <c r="Z20" i="1"/>
  <c r="AA20" i="1"/>
  <c r="AB20" i="1"/>
  <c r="AC20" i="1"/>
  <c r="AD20" i="1"/>
  <c r="S21" i="1"/>
  <c r="T21" i="1"/>
  <c r="U21" i="1"/>
  <c r="V21" i="1"/>
  <c r="Z21" i="1"/>
  <c r="AA21" i="1"/>
  <c r="AB21" i="1"/>
  <c r="AC21" i="1"/>
  <c r="AD21" i="1"/>
  <c r="S22" i="1"/>
  <c r="T22" i="1"/>
  <c r="U22" i="1"/>
  <c r="V22" i="1"/>
  <c r="Z22" i="1"/>
  <c r="AA22" i="1"/>
  <c r="AB22" i="1"/>
  <c r="AC22" i="1"/>
  <c r="AD22" i="1"/>
  <c r="S23" i="1"/>
  <c r="T23" i="1"/>
  <c r="U23" i="1"/>
  <c r="V23" i="1"/>
  <c r="Z23" i="1"/>
  <c r="AA23" i="1"/>
  <c r="AB23" i="1"/>
  <c r="AC23" i="1"/>
  <c r="AD23" i="1"/>
  <c r="S24" i="1"/>
  <c r="T24" i="1"/>
  <c r="U24" i="1"/>
  <c r="V24" i="1"/>
  <c r="Z24" i="1"/>
  <c r="AA24" i="1"/>
  <c r="AB24" i="1"/>
  <c r="AC24" i="1"/>
  <c r="AD24" i="1"/>
  <c r="S25" i="1"/>
  <c r="T25" i="1"/>
  <c r="U25" i="1"/>
  <c r="V25" i="1"/>
  <c r="Z25" i="1"/>
  <c r="AA25" i="1"/>
  <c r="AB25" i="1"/>
  <c r="AC25" i="1"/>
  <c r="AD25" i="1"/>
  <c r="S26" i="1"/>
  <c r="T26" i="1"/>
  <c r="U26" i="1"/>
  <c r="V26" i="1"/>
  <c r="Z26" i="1"/>
  <c r="AA26" i="1"/>
  <c r="AB26" i="1"/>
  <c r="AC26" i="1"/>
  <c r="AD26" i="1"/>
  <c r="S27" i="1"/>
  <c r="T27" i="1"/>
  <c r="U27" i="1"/>
  <c r="V27" i="1"/>
  <c r="Z27" i="1"/>
  <c r="AA27" i="1"/>
  <c r="AB27" i="1"/>
  <c r="AC27" i="1"/>
  <c r="AD27" i="1"/>
  <c r="S28" i="1"/>
  <c r="T28" i="1"/>
  <c r="U28" i="1"/>
  <c r="V28" i="1"/>
  <c r="Z28" i="1"/>
  <c r="AA28" i="1"/>
  <c r="AB28" i="1"/>
  <c r="AC28" i="1"/>
  <c r="AD28" i="1"/>
  <c r="S29" i="1"/>
  <c r="T29" i="1"/>
  <c r="U29" i="1"/>
  <c r="V29" i="1"/>
  <c r="Z29" i="1"/>
  <c r="AA29" i="1"/>
  <c r="AB29" i="1"/>
  <c r="AC29" i="1"/>
  <c r="AD29" i="1"/>
  <c r="S30" i="1"/>
  <c r="T30" i="1"/>
  <c r="U30" i="1"/>
  <c r="V30" i="1"/>
  <c r="Z30" i="1"/>
  <c r="AA30" i="1"/>
  <c r="AB30" i="1"/>
  <c r="AC30" i="1"/>
  <c r="AD30" i="1"/>
  <c r="S31" i="1"/>
  <c r="T31" i="1"/>
  <c r="U31" i="1"/>
  <c r="V31" i="1"/>
  <c r="Z31" i="1"/>
  <c r="AA31" i="1"/>
  <c r="AB31" i="1"/>
  <c r="AC31" i="1"/>
  <c r="AD31" i="1"/>
  <c r="S32" i="1"/>
  <c r="T32" i="1"/>
  <c r="U32" i="1"/>
  <c r="V32" i="1"/>
  <c r="Z32" i="1"/>
  <c r="AA32" i="1"/>
  <c r="AB32" i="1"/>
  <c r="AC32" i="1"/>
  <c r="AD32" i="1"/>
  <c r="S33" i="1"/>
  <c r="T33" i="1"/>
  <c r="U33" i="1"/>
  <c r="V33" i="1"/>
  <c r="Z33" i="1"/>
  <c r="AA33" i="1"/>
  <c r="AB33" i="1"/>
  <c r="AC33" i="1"/>
  <c r="AD33" i="1"/>
  <c r="S34" i="1"/>
  <c r="T34" i="1"/>
  <c r="U34" i="1"/>
  <c r="V34" i="1"/>
  <c r="Z34" i="1"/>
  <c r="AA34" i="1"/>
  <c r="AB34" i="1"/>
  <c r="AC34" i="1"/>
  <c r="AD34" i="1"/>
  <c r="S35" i="1"/>
  <c r="T35" i="1"/>
  <c r="U35" i="1"/>
  <c r="V35" i="1"/>
  <c r="Z35" i="1"/>
  <c r="AA35" i="1"/>
  <c r="AB35" i="1"/>
  <c r="AC35" i="1"/>
  <c r="AD35" i="1"/>
  <c r="S36" i="1"/>
  <c r="T36" i="1"/>
  <c r="U36" i="1"/>
  <c r="V36" i="1"/>
  <c r="Z36" i="1"/>
  <c r="AA36" i="1"/>
  <c r="AB36" i="1"/>
  <c r="AC36" i="1"/>
  <c r="AD36" i="1"/>
  <c r="S37" i="1"/>
  <c r="T37" i="1"/>
  <c r="U37" i="1"/>
  <c r="V37" i="1"/>
  <c r="Z37" i="1"/>
  <c r="AA37" i="1"/>
  <c r="AB37" i="1"/>
  <c r="AC37" i="1"/>
  <c r="AD37" i="1"/>
  <c r="S38" i="1"/>
  <c r="T38" i="1"/>
  <c r="U38" i="1"/>
  <c r="V38" i="1"/>
  <c r="Z38" i="1"/>
  <c r="AA38" i="1"/>
  <c r="AB38" i="1"/>
  <c r="AC38" i="1"/>
  <c r="AD38" i="1"/>
  <c r="S39" i="1"/>
  <c r="T39" i="1"/>
  <c r="U39" i="1"/>
  <c r="V39" i="1"/>
  <c r="Z39" i="1"/>
  <c r="AA39" i="1"/>
  <c r="AB39" i="1"/>
  <c r="AC39" i="1"/>
  <c r="AD39" i="1"/>
  <c r="S40" i="1"/>
  <c r="T40" i="1"/>
  <c r="U40" i="1"/>
  <c r="V40" i="1"/>
  <c r="Z40" i="1"/>
  <c r="AA40" i="1"/>
  <c r="AB40" i="1"/>
  <c r="AC40" i="1"/>
  <c r="AD40" i="1"/>
  <c r="S41" i="1"/>
  <c r="T41" i="1"/>
  <c r="U41" i="1"/>
  <c r="V41" i="1"/>
  <c r="Z41" i="1"/>
  <c r="AA41" i="1"/>
  <c r="AB41" i="1"/>
  <c r="AC41" i="1"/>
  <c r="AD41" i="1"/>
  <c r="S42" i="1"/>
  <c r="T42" i="1"/>
  <c r="U42" i="1"/>
  <c r="V42" i="1"/>
  <c r="Z42" i="1"/>
  <c r="AA42" i="1"/>
  <c r="AB42" i="1"/>
  <c r="AC42" i="1"/>
  <c r="AD42" i="1"/>
  <c r="S43" i="1"/>
  <c r="T43" i="1"/>
  <c r="U43" i="1"/>
  <c r="V43" i="1"/>
  <c r="Z43" i="1"/>
  <c r="AA43" i="1"/>
  <c r="AB43" i="1"/>
  <c r="AC43" i="1"/>
  <c r="AD43" i="1"/>
  <c r="S44" i="1"/>
  <c r="T44" i="1"/>
  <c r="U44" i="1"/>
  <c r="V44" i="1"/>
  <c r="Z44" i="1"/>
  <c r="AA44" i="1"/>
  <c r="AB44" i="1"/>
  <c r="AC44" i="1"/>
  <c r="AD44" i="1"/>
  <c r="S45" i="1"/>
  <c r="T45" i="1"/>
  <c r="U45" i="1"/>
  <c r="V45" i="1"/>
  <c r="Z45" i="1"/>
  <c r="AA45" i="1"/>
  <c r="AB45" i="1"/>
  <c r="AC45" i="1"/>
  <c r="AD45" i="1"/>
  <c r="S46" i="1"/>
  <c r="T46" i="1"/>
  <c r="U46" i="1"/>
  <c r="V46" i="1"/>
  <c r="Z46" i="1"/>
  <c r="AA46" i="1"/>
  <c r="AB46" i="1"/>
  <c r="AC46" i="1"/>
  <c r="AD46" i="1"/>
  <c r="S47" i="1"/>
  <c r="T47" i="1"/>
  <c r="U47" i="1"/>
  <c r="V47" i="1"/>
  <c r="Z47" i="1"/>
  <c r="AA47" i="1"/>
  <c r="AB47" i="1"/>
  <c r="AC47" i="1"/>
  <c r="AD47" i="1"/>
  <c r="S48" i="1"/>
  <c r="T48" i="1"/>
  <c r="U48" i="1"/>
  <c r="V48" i="1"/>
  <c r="Z48" i="1"/>
  <c r="AA48" i="1"/>
  <c r="AB48" i="1"/>
  <c r="AC48" i="1"/>
  <c r="AD48" i="1"/>
  <c r="S49" i="1"/>
  <c r="T49" i="1"/>
  <c r="U49" i="1"/>
  <c r="V49" i="1"/>
  <c r="Z49" i="1"/>
  <c r="AA49" i="1"/>
  <c r="AB49" i="1"/>
  <c r="AC49" i="1"/>
  <c r="AD49" i="1"/>
  <c r="S50" i="1"/>
  <c r="T50" i="1"/>
  <c r="U50" i="1"/>
  <c r="V50" i="1"/>
  <c r="Z50" i="1"/>
  <c r="AA50" i="1"/>
  <c r="AB50" i="1"/>
  <c r="AC50" i="1"/>
  <c r="AD50" i="1"/>
  <c r="S51" i="1"/>
  <c r="T51" i="1"/>
  <c r="U51" i="1"/>
  <c r="V51" i="1"/>
  <c r="Z51" i="1"/>
  <c r="AA51" i="1"/>
  <c r="AB51" i="1"/>
  <c r="AC51" i="1"/>
  <c r="AD51" i="1"/>
  <c r="S52" i="1"/>
  <c r="T52" i="1"/>
  <c r="U52" i="1"/>
  <c r="V52" i="1"/>
  <c r="Z52" i="1"/>
  <c r="AA52" i="1"/>
  <c r="AB52" i="1"/>
  <c r="AC52" i="1"/>
  <c r="AD52" i="1"/>
  <c r="S53" i="1"/>
  <c r="T53" i="1"/>
  <c r="U53" i="1"/>
  <c r="V53" i="1"/>
  <c r="Z53" i="1"/>
  <c r="AA53" i="1"/>
  <c r="AB53" i="1"/>
  <c r="AC53" i="1"/>
  <c r="AD53" i="1"/>
  <c r="S54" i="1"/>
  <c r="T54" i="1"/>
  <c r="U54" i="1"/>
  <c r="V54" i="1"/>
  <c r="Z54" i="1"/>
  <c r="AA54" i="1"/>
  <c r="AB54" i="1"/>
  <c r="AC54" i="1"/>
  <c r="AD54" i="1"/>
  <c r="S55" i="1"/>
  <c r="T55" i="1"/>
  <c r="U55" i="1"/>
  <c r="V55" i="1"/>
  <c r="Z55" i="1"/>
  <c r="AA55" i="1"/>
  <c r="AB55" i="1"/>
  <c r="AC55" i="1"/>
  <c r="AD55" i="1"/>
  <c r="S56" i="1"/>
  <c r="T56" i="1"/>
  <c r="U56" i="1"/>
  <c r="V56" i="1"/>
  <c r="Z56" i="1"/>
  <c r="AA56" i="1"/>
  <c r="AB56" i="1"/>
  <c r="AC56" i="1"/>
  <c r="AD56" i="1"/>
  <c r="S57" i="1"/>
  <c r="T57" i="1"/>
  <c r="U57" i="1"/>
  <c r="V57" i="1"/>
  <c r="Z57" i="1"/>
  <c r="AA57" i="1"/>
  <c r="AB57" i="1"/>
  <c r="AC57" i="1"/>
  <c r="AD57" i="1"/>
  <c r="S58" i="1"/>
  <c r="T58" i="1"/>
  <c r="U58" i="1"/>
  <c r="V58" i="1"/>
  <c r="Z58" i="1"/>
  <c r="AA58" i="1"/>
  <c r="AB58" i="1"/>
  <c r="AC58" i="1"/>
  <c r="AD58" i="1"/>
  <c r="S59" i="1"/>
  <c r="T59" i="1"/>
  <c r="U59" i="1"/>
  <c r="V59" i="1"/>
  <c r="Z59" i="1"/>
  <c r="AA59" i="1"/>
  <c r="AB59" i="1"/>
  <c r="AC59" i="1"/>
  <c r="AD59" i="1"/>
  <c r="S60" i="1"/>
  <c r="T60" i="1"/>
  <c r="U60" i="1"/>
  <c r="V60" i="1"/>
  <c r="Z60" i="1"/>
  <c r="AA60" i="1"/>
  <c r="AB60" i="1"/>
  <c r="AC60" i="1"/>
  <c r="AD60" i="1"/>
  <c r="S61" i="1"/>
  <c r="T61" i="1"/>
  <c r="U61" i="1"/>
  <c r="V61" i="1"/>
  <c r="Z61" i="1"/>
  <c r="AA61" i="1"/>
  <c r="AB61" i="1"/>
  <c r="AC61" i="1"/>
  <c r="AD61" i="1"/>
  <c r="S62" i="1"/>
  <c r="T62" i="1"/>
  <c r="U62" i="1"/>
  <c r="V62" i="1"/>
  <c r="Z62" i="1"/>
  <c r="AA62" i="1"/>
  <c r="AB62" i="1"/>
  <c r="AC62" i="1"/>
  <c r="AD62" i="1"/>
  <c r="S63" i="1"/>
  <c r="T63" i="1"/>
  <c r="U63" i="1"/>
  <c r="V63" i="1"/>
  <c r="Z63" i="1"/>
  <c r="AA63" i="1"/>
  <c r="AB63" i="1"/>
  <c r="AC63" i="1"/>
  <c r="AD63" i="1"/>
  <c r="S64" i="1"/>
  <c r="T64" i="1"/>
  <c r="U64" i="1"/>
  <c r="V64" i="1"/>
  <c r="Z64" i="1"/>
  <c r="AA64" i="1"/>
  <c r="AB64" i="1"/>
  <c r="AC64" i="1"/>
  <c r="AD64" i="1"/>
  <c r="S65" i="1"/>
  <c r="T65" i="1"/>
  <c r="U65" i="1"/>
  <c r="V65" i="1"/>
  <c r="Z65" i="1"/>
  <c r="AA65" i="1"/>
  <c r="AB65" i="1"/>
  <c r="AC65" i="1"/>
  <c r="AD65" i="1"/>
  <c r="S66" i="1"/>
  <c r="T66" i="1"/>
  <c r="U66" i="1"/>
  <c r="V66" i="1"/>
  <c r="Z66" i="1"/>
  <c r="AA66" i="1"/>
  <c r="AB66" i="1"/>
  <c r="AC66" i="1"/>
  <c r="AD66" i="1"/>
  <c r="S67" i="1"/>
  <c r="T67" i="1"/>
  <c r="U67" i="1"/>
  <c r="V67" i="1"/>
  <c r="Z67" i="1"/>
  <c r="AA67" i="1"/>
  <c r="AB67" i="1"/>
  <c r="AC67" i="1"/>
  <c r="AD67" i="1"/>
  <c r="S68" i="1"/>
  <c r="T68" i="1"/>
  <c r="U68" i="1"/>
  <c r="V68" i="1"/>
  <c r="Z68" i="1"/>
  <c r="AA68" i="1"/>
  <c r="AB68" i="1"/>
  <c r="AC68" i="1"/>
  <c r="AD68" i="1"/>
  <c r="S69" i="1"/>
  <c r="T69" i="1"/>
  <c r="U69" i="1"/>
  <c r="V69" i="1"/>
  <c r="Z69" i="1"/>
  <c r="AA69" i="1"/>
  <c r="AB69" i="1"/>
  <c r="AC69" i="1"/>
  <c r="AD69" i="1"/>
  <c r="S70" i="1"/>
  <c r="T70" i="1"/>
  <c r="U70" i="1"/>
  <c r="V70" i="1"/>
  <c r="Z70" i="1"/>
  <c r="AA70" i="1"/>
  <c r="AB70" i="1"/>
  <c r="AC70" i="1"/>
  <c r="AD70" i="1"/>
  <c r="S71" i="1"/>
  <c r="T71" i="1"/>
  <c r="U71" i="1"/>
  <c r="V71" i="1"/>
  <c r="Z71" i="1"/>
  <c r="AA71" i="1"/>
  <c r="AB71" i="1"/>
  <c r="AC71" i="1"/>
  <c r="AD71" i="1"/>
  <c r="S72" i="1"/>
  <c r="T72" i="1"/>
  <c r="U72" i="1"/>
  <c r="V72" i="1"/>
  <c r="Z72" i="1"/>
  <c r="AA72" i="1"/>
  <c r="AB72" i="1"/>
  <c r="AC72" i="1"/>
  <c r="AD72" i="1"/>
  <c r="S73" i="1"/>
  <c r="T73" i="1"/>
  <c r="U73" i="1"/>
  <c r="V73" i="1"/>
  <c r="Z73" i="1"/>
  <c r="AA73" i="1"/>
  <c r="AB73" i="1"/>
  <c r="AC73" i="1"/>
  <c r="AD73" i="1"/>
  <c r="S74" i="1"/>
  <c r="T74" i="1"/>
  <c r="U74" i="1"/>
  <c r="V74" i="1"/>
  <c r="Z74" i="1"/>
  <c r="AA74" i="1"/>
  <c r="AB74" i="1"/>
  <c r="AC74" i="1"/>
  <c r="AD74" i="1"/>
  <c r="S75" i="1"/>
  <c r="T75" i="1"/>
  <c r="U75" i="1"/>
  <c r="V75" i="1"/>
  <c r="Z75" i="1"/>
  <c r="AA75" i="1"/>
  <c r="AB75" i="1"/>
  <c r="AC75" i="1"/>
  <c r="AD75" i="1"/>
  <c r="S76" i="1"/>
  <c r="T76" i="1"/>
  <c r="U76" i="1"/>
  <c r="V76" i="1"/>
  <c r="Z76" i="1"/>
  <c r="AA76" i="1"/>
  <c r="AB76" i="1"/>
  <c r="AC76" i="1"/>
  <c r="AD76" i="1"/>
  <c r="S77" i="1"/>
  <c r="T77" i="1"/>
  <c r="U77" i="1"/>
  <c r="V77" i="1"/>
  <c r="Z77" i="1"/>
  <c r="AA77" i="1"/>
  <c r="AB77" i="1"/>
  <c r="AC77" i="1"/>
  <c r="AD77" i="1"/>
  <c r="S78" i="1"/>
  <c r="T78" i="1"/>
  <c r="U78" i="1"/>
  <c r="V78" i="1"/>
  <c r="Z78" i="1"/>
  <c r="AA78" i="1"/>
  <c r="AB78" i="1"/>
  <c r="AC78" i="1"/>
  <c r="AD78" i="1"/>
  <c r="S79" i="1"/>
  <c r="T79" i="1"/>
  <c r="U79" i="1"/>
  <c r="V79" i="1"/>
  <c r="Z79" i="1"/>
  <c r="AA79" i="1"/>
  <c r="AB79" i="1"/>
  <c r="AC79" i="1"/>
  <c r="AD79" i="1"/>
  <c r="S80" i="1"/>
  <c r="T80" i="1"/>
  <c r="U80" i="1"/>
  <c r="V80" i="1"/>
  <c r="Z80" i="1"/>
  <c r="AA80" i="1"/>
  <c r="AB80" i="1"/>
  <c r="AC80" i="1"/>
  <c r="AD80" i="1"/>
  <c r="S81" i="1"/>
  <c r="T81" i="1"/>
  <c r="U81" i="1"/>
  <c r="V81" i="1"/>
  <c r="Z81" i="1"/>
  <c r="AA81" i="1"/>
  <c r="AB81" i="1"/>
  <c r="AC81" i="1"/>
  <c r="AD81" i="1"/>
  <c r="S82" i="1"/>
  <c r="T82" i="1"/>
  <c r="U82" i="1"/>
  <c r="V82" i="1"/>
  <c r="Z82" i="1"/>
  <c r="AA82" i="1"/>
  <c r="AB82" i="1"/>
  <c r="AC82" i="1"/>
  <c r="AD82" i="1"/>
  <c r="S83" i="1"/>
  <c r="T83" i="1"/>
  <c r="U83" i="1"/>
  <c r="V83" i="1"/>
  <c r="Z83" i="1"/>
  <c r="AA83" i="1"/>
  <c r="AB83" i="1"/>
  <c r="AC83" i="1"/>
  <c r="AD83" i="1"/>
  <c r="S84" i="1"/>
  <c r="T84" i="1"/>
  <c r="U84" i="1"/>
  <c r="V84" i="1"/>
  <c r="Z84" i="1"/>
  <c r="AA84" i="1"/>
  <c r="AB84" i="1"/>
  <c r="AC84" i="1"/>
  <c r="AD84" i="1"/>
  <c r="S85" i="1"/>
  <c r="T85" i="1"/>
  <c r="U85" i="1"/>
  <c r="V85" i="1"/>
  <c r="Z85" i="1"/>
  <c r="AA85" i="1"/>
  <c r="AB85" i="1"/>
  <c r="AC85" i="1"/>
  <c r="AD85" i="1"/>
  <c r="S86" i="1"/>
  <c r="T86" i="1"/>
  <c r="U86" i="1"/>
  <c r="V86" i="1"/>
  <c r="Z86" i="1"/>
  <c r="AA86" i="1"/>
  <c r="AB86" i="1"/>
  <c r="AC86" i="1"/>
  <c r="AD86" i="1"/>
  <c r="S87" i="1"/>
  <c r="T87" i="1"/>
  <c r="U87" i="1"/>
  <c r="V87" i="1"/>
  <c r="Z87" i="1"/>
  <c r="AA87" i="1"/>
  <c r="AB87" i="1"/>
  <c r="AC87" i="1"/>
  <c r="AD87" i="1"/>
  <c r="S88" i="1"/>
  <c r="T88" i="1"/>
  <c r="U88" i="1"/>
  <c r="V88" i="1"/>
  <c r="Z88" i="1"/>
  <c r="AA88" i="1"/>
  <c r="AB88" i="1"/>
  <c r="AC88" i="1"/>
  <c r="AD88" i="1"/>
  <c r="S89" i="1"/>
  <c r="T89" i="1"/>
  <c r="U89" i="1"/>
  <c r="V89" i="1"/>
  <c r="Z89" i="1"/>
  <c r="AA89" i="1"/>
  <c r="AB89" i="1"/>
  <c r="AC89" i="1"/>
  <c r="AD89" i="1"/>
  <c r="S90" i="1"/>
  <c r="T90" i="1"/>
  <c r="U90" i="1"/>
  <c r="V90" i="1"/>
  <c r="Z90" i="1"/>
  <c r="AA90" i="1"/>
  <c r="AB90" i="1"/>
  <c r="AC90" i="1"/>
  <c r="AD90" i="1"/>
  <c r="S91" i="1"/>
  <c r="T91" i="1"/>
  <c r="U91" i="1"/>
  <c r="V91" i="1"/>
  <c r="Z91" i="1"/>
  <c r="AA91" i="1"/>
  <c r="AB91" i="1"/>
  <c r="AC91" i="1"/>
  <c r="AD91" i="1"/>
  <c r="S92" i="1"/>
  <c r="T92" i="1"/>
  <c r="U92" i="1"/>
  <c r="V92" i="1"/>
  <c r="Z92" i="1"/>
  <c r="AA92" i="1"/>
  <c r="AB92" i="1"/>
  <c r="AC92" i="1"/>
  <c r="AD92" i="1"/>
  <c r="S93" i="1"/>
  <c r="T93" i="1"/>
  <c r="U93" i="1"/>
  <c r="V93" i="1"/>
  <c r="Z93" i="1"/>
  <c r="AA93" i="1"/>
  <c r="AB93" i="1"/>
  <c r="AC93" i="1"/>
  <c r="AD93" i="1"/>
  <c r="S94" i="1"/>
  <c r="T94" i="1"/>
  <c r="U94" i="1"/>
  <c r="V94" i="1"/>
  <c r="Z94" i="1"/>
  <c r="AA94" i="1"/>
  <c r="AB94" i="1"/>
  <c r="AC94" i="1"/>
  <c r="AD94" i="1"/>
  <c r="S95" i="1"/>
  <c r="T95" i="1"/>
  <c r="U95" i="1"/>
  <c r="V95" i="1"/>
  <c r="Z95" i="1"/>
  <c r="AA95" i="1"/>
  <c r="AB95" i="1"/>
  <c r="AC95" i="1"/>
  <c r="AD95" i="1"/>
  <c r="S96" i="1"/>
  <c r="T96" i="1"/>
  <c r="U96" i="1"/>
  <c r="V96" i="1"/>
  <c r="Z96" i="1"/>
  <c r="AA96" i="1"/>
  <c r="AB96" i="1"/>
  <c r="AC96" i="1"/>
  <c r="AD96" i="1"/>
  <c r="S97" i="1"/>
  <c r="T97" i="1"/>
  <c r="U97" i="1"/>
  <c r="V97" i="1"/>
  <c r="Z97" i="1"/>
  <c r="AA97" i="1"/>
  <c r="AB97" i="1"/>
  <c r="AC97" i="1"/>
  <c r="AD97" i="1"/>
  <c r="S98" i="1"/>
  <c r="T98" i="1"/>
  <c r="U98" i="1"/>
  <c r="V98" i="1"/>
  <c r="Z98" i="1"/>
  <c r="AA98" i="1"/>
  <c r="AB98" i="1"/>
  <c r="AC98" i="1"/>
  <c r="AD98" i="1"/>
  <c r="S99" i="1"/>
  <c r="T99" i="1"/>
  <c r="U99" i="1"/>
  <c r="V99" i="1"/>
  <c r="Z99" i="1"/>
  <c r="AA99" i="1"/>
  <c r="AB99" i="1"/>
  <c r="AC99" i="1"/>
  <c r="AD99" i="1"/>
  <c r="S100" i="1"/>
  <c r="T100" i="1"/>
  <c r="U100" i="1"/>
  <c r="V100" i="1"/>
  <c r="Z100" i="1"/>
  <c r="AA100" i="1"/>
  <c r="AB100" i="1"/>
  <c r="AC100" i="1"/>
  <c r="AD100" i="1"/>
  <c r="S101" i="1"/>
  <c r="T101" i="1"/>
  <c r="U101" i="1"/>
  <c r="V101" i="1"/>
  <c r="Z101" i="1"/>
  <c r="AA101" i="1"/>
  <c r="AB101" i="1"/>
  <c r="AC101" i="1"/>
  <c r="AD101" i="1"/>
  <c r="S102" i="1"/>
  <c r="T102" i="1"/>
  <c r="U102" i="1"/>
  <c r="V102" i="1"/>
  <c r="Z102" i="1"/>
  <c r="AA102" i="1"/>
  <c r="AB102" i="1"/>
  <c r="AC102" i="1"/>
  <c r="AD102" i="1"/>
  <c r="S103" i="1"/>
  <c r="T103" i="1"/>
  <c r="U103" i="1"/>
  <c r="V103" i="1"/>
  <c r="Z103" i="1"/>
  <c r="AA103" i="1"/>
  <c r="AB103" i="1"/>
  <c r="AC103" i="1"/>
  <c r="AD103" i="1"/>
  <c r="S104" i="1"/>
  <c r="T104" i="1"/>
  <c r="U104" i="1"/>
  <c r="V104" i="1"/>
  <c r="Z104" i="1"/>
  <c r="AA104" i="1"/>
  <c r="AB104" i="1"/>
  <c r="AC104" i="1"/>
  <c r="AD104" i="1"/>
  <c r="S105" i="1"/>
  <c r="T105" i="1"/>
  <c r="U105" i="1"/>
  <c r="V105" i="1"/>
  <c r="Z105" i="1"/>
  <c r="AA105" i="1"/>
  <c r="AB105" i="1"/>
  <c r="AC105" i="1"/>
  <c r="AD105" i="1"/>
  <c r="S106" i="1"/>
  <c r="T106" i="1"/>
  <c r="U106" i="1"/>
  <c r="V106" i="1"/>
  <c r="Z106" i="1"/>
  <c r="AA106" i="1"/>
  <c r="AB106" i="1"/>
  <c r="AC106" i="1"/>
  <c r="AD106" i="1"/>
  <c r="S107" i="1"/>
  <c r="T107" i="1"/>
  <c r="U107" i="1"/>
  <c r="V107" i="1"/>
  <c r="Z107" i="1"/>
  <c r="AA107" i="1"/>
  <c r="AB107" i="1"/>
  <c r="AC107" i="1"/>
  <c r="AD107" i="1"/>
  <c r="S108" i="1"/>
  <c r="T108" i="1"/>
  <c r="U108" i="1"/>
  <c r="V108" i="1"/>
  <c r="Z108" i="1"/>
  <c r="AA108" i="1"/>
  <c r="AB108" i="1"/>
  <c r="AC108" i="1"/>
  <c r="AD108" i="1"/>
  <c r="S109" i="1"/>
  <c r="T109" i="1"/>
  <c r="U109" i="1"/>
  <c r="V109" i="1"/>
  <c r="Z109" i="1"/>
  <c r="AA109" i="1"/>
  <c r="AB109" i="1"/>
  <c r="AC109" i="1"/>
  <c r="AD109" i="1"/>
  <c r="S110" i="1"/>
  <c r="T110" i="1"/>
  <c r="U110" i="1"/>
  <c r="V110" i="1"/>
  <c r="Z110" i="1"/>
  <c r="AA110" i="1"/>
  <c r="AB110" i="1"/>
  <c r="AC110" i="1"/>
  <c r="AD110" i="1"/>
  <c r="S111" i="1"/>
  <c r="T111" i="1"/>
  <c r="U111" i="1"/>
  <c r="V111" i="1"/>
  <c r="Z111" i="1"/>
  <c r="AA111" i="1"/>
  <c r="AB111" i="1"/>
  <c r="AC111" i="1"/>
  <c r="AD111" i="1"/>
  <c r="S112" i="1"/>
  <c r="T112" i="1"/>
  <c r="U112" i="1"/>
  <c r="V112" i="1"/>
  <c r="Z112" i="1"/>
  <c r="AA112" i="1"/>
  <c r="AB112" i="1"/>
  <c r="AC112" i="1"/>
  <c r="AD112" i="1"/>
  <c r="S113" i="1"/>
  <c r="T113" i="1"/>
  <c r="U113" i="1"/>
  <c r="V113" i="1"/>
  <c r="Z113" i="1"/>
  <c r="AA113" i="1"/>
  <c r="AB113" i="1"/>
  <c r="AC113" i="1"/>
  <c r="AD113" i="1"/>
  <c r="S114" i="1"/>
  <c r="T114" i="1"/>
  <c r="U114" i="1"/>
  <c r="V114" i="1"/>
  <c r="Z114" i="1"/>
  <c r="AA114" i="1"/>
  <c r="AB114" i="1"/>
  <c r="AC114" i="1"/>
  <c r="AD114" i="1"/>
  <c r="S115" i="1"/>
  <c r="T115" i="1"/>
  <c r="U115" i="1"/>
  <c r="V115" i="1"/>
  <c r="Z115" i="1"/>
  <c r="AA115" i="1"/>
  <c r="AB115" i="1"/>
  <c r="AC115" i="1"/>
  <c r="AD115" i="1"/>
  <c r="S116" i="1"/>
  <c r="T116" i="1"/>
  <c r="U116" i="1"/>
  <c r="V116" i="1"/>
  <c r="Z116" i="1"/>
  <c r="AA116" i="1"/>
  <c r="AB116" i="1"/>
  <c r="AC116" i="1"/>
  <c r="AD116" i="1"/>
  <c r="S117" i="1"/>
  <c r="T117" i="1"/>
  <c r="U117" i="1"/>
  <c r="V117" i="1"/>
  <c r="Z117" i="1"/>
  <c r="AA117" i="1"/>
  <c r="AB117" i="1"/>
  <c r="AC117" i="1"/>
  <c r="AD117" i="1"/>
  <c r="S118" i="1"/>
  <c r="T118" i="1"/>
  <c r="U118" i="1"/>
  <c r="V118" i="1"/>
  <c r="Z118" i="1"/>
  <c r="AA118" i="1"/>
  <c r="AB118" i="1"/>
  <c r="AC118" i="1"/>
  <c r="AD118" i="1"/>
  <c r="S119" i="1"/>
  <c r="T119" i="1"/>
  <c r="U119" i="1"/>
  <c r="V119" i="1"/>
  <c r="Z119" i="1"/>
  <c r="AA119" i="1"/>
  <c r="AB119" i="1"/>
  <c r="AC119" i="1"/>
  <c r="AD119" i="1"/>
  <c r="S120" i="1"/>
  <c r="T120" i="1"/>
  <c r="U120" i="1"/>
  <c r="V120" i="1"/>
  <c r="Z120" i="1"/>
  <c r="AA120" i="1"/>
  <c r="AB120" i="1"/>
  <c r="AC120" i="1"/>
  <c r="AD120" i="1"/>
  <c r="S121" i="1"/>
  <c r="T121" i="1"/>
  <c r="U121" i="1"/>
  <c r="V121" i="1"/>
  <c r="Z121" i="1"/>
  <c r="AA121" i="1"/>
  <c r="AB121" i="1"/>
  <c r="AC121" i="1"/>
  <c r="AD121" i="1"/>
  <c r="S122" i="1"/>
  <c r="T122" i="1"/>
  <c r="U122" i="1"/>
  <c r="V122" i="1"/>
  <c r="Z122" i="1"/>
  <c r="AA122" i="1"/>
  <c r="AB122" i="1"/>
  <c r="AC122" i="1"/>
  <c r="AD122" i="1"/>
  <c r="S123" i="1"/>
  <c r="T123" i="1"/>
  <c r="U123" i="1"/>
  <c r="V123" i="1"/>
  <c r="Z123" i="1"/>
  <c r="AA123" i="1"/>
  <c r="AB123" i="1"/>
  <c r="AC123" i="1"/>
  <c r="AD123" i="1"/>
  <c r="S124" i="1"/>
  <c r="T124" i="1"/>
  <c r="U124" i="1"/>
  <c r="V124" i="1"/>
  <c r="Z124" i="1"/>
  <c r="AA124" i="1"/>
  <c r="AB124" i="1"/>
  <c r="AC124" i="1"/>
  <c r="AD124" i="1"/>
  <c r="S125" i="1"/>
  <c r="T125" i="1"/>
  <c r="U125" i="1"/>
  <c r="V125" i="1"/>
  <c r="Z125" i="1"/>
  <c r="AA125" i="1"/>
  <c r="AB125" i="1"/>
  <c r="AC125" i="1"/>
  <c r="AD125" i="1"/>
  <c r="S126" i="1"/>
  <c r="T126" i="1"/>
  <c r="U126" i="1"/>
  <c r="V126" i="1"/>
  <c r="Z126" i="1"/>
  <c r="AA126" i="1"/>
  <c r="AB126" i="1"/>
  <c r="AC126" i="1"/>
  <c r="AD126" i="1"/>
  <c r="S127" i="1"/>
  <c r="T127" i="1"/>
  <c r="U127" i="1"/>
  <c r="V127" i="1"/>
  <c r="Z127" i="1"/>
  <c r="AA127" i="1"/>
  <c r="AB127" i="1"/>
  <c r="AC127" i="1"/>
  <c r="AD127" i="1"/>
  <c r="S128" i="1"/>
  <c r="T128" i="1"/>
  <c r="U128" i="1"/>
  <c r="V128" i="1"/>
  <c r="Z128" i="1"/>
  <c r="AA128" i="1"/>
  <c r="AB128" i="1"/>
  <c r="AC128" i="1"/>
  <c r="AD128" i="1"/>
  <c r="S129" i="1"/>
  <c r="T129" i="1"/>
  <c r="U129" i="1"/>
  <c r="V129" i="1"/>
  <c r="Z129" i="1"/>
  <c r="AA129" i="1"/>
  <c r="AB129" i="1"/>
  <c r="AC129" i="1"/>
  <c r="AD129" i="1"/>
  <c r="S130" i="1"/>
  <c r="T130" i="1"/>
  <c r="U130" i="1"/>
  <c r="V130" i="1"/>
  <c r="Z130" i="1"/>
  <c r="AA130" i="1"/>
  <c r="AB130" i="1"/>
  <c r="AC130" i="1"/>
  <c r="AD130" i="1"/>
  <c r="S131" i="1"/>
  <c r="T131" i="1"/>
  <c r="U131" i="1"/>
  <c r="V131" i="1"/>
  <c r="Z131" i="1"/>
  <c r="AA131" i="1"/>
  <c r="AB131" i="1"/>
  <c r="AC131" i="1"/>
  <c r="AD131" i="1"/>
  <c r="S132" i="1"/>
  <c r="T132" i="1"/>
  <c r="U132" i="1"/>
  <c r="V132" i="1"/>
  <c r="Z132" i="1"/>
  <c r="AA132" i="1"/>
  <c r="AB132" i="1"/>
  <c r="AC132" i="1"/>
  <c r="AD132" i="1"/>
  <c r="S133" i="1"/>
  <c r="T133" i="1"/>
  <c r="U133" i="1"/>
  <c r="V133" i="1"/>
  <c r="Z133" i="1"/>
  <c r="AA133" i="1"/>
  <c r="AB133" i="1"/>
  <c r="AC133" i="1"/>
  <c r="AD133" i="1"/>
  <c r="S134" i="1"/>
  <c r="T134" i="1"/>
  <c r="U134" i="1"/>
  <c r="V134" i="1"/>
  <c r="Z134" i="1"/>
  <c r="AA134" i="1"/>
  <c r="AB134" i="1"/>
  <c r="AC134" i="1"/>
  <c r="AD134" i="1"/>
  <c r="S135" i="1"/>
  <c r="T135" i="1"/>
  <c r="U135" i="1"/>
  <c r="V135" i="1"/>
  <c r="Z135" i="1"/>
  <c r="AA135" i="1"/>
  <c r="AB135" i="1"/>
  <c r="AC135" i="1"/>
  <c r="AD135" i="1"/>
  <c r="S136" i="1"/>
  <c r="T136" i="1"/>
  <c r="U136" i="1"/>
  <c r="V136" i="1"/>
  <c r="Z136" i="1"/>
  <c r="AA136" i="1"/>
  <c r="AB136" i="1"/>
  <c r="AC136" i="1"/>
  <c r="AD136" i="1"/>
  <c r="S137" i="1"/>
  <c r="T137" i="1"/>
  <c r="U137" i="1"/>
  <c r="V137" i="1"/>
  <c r="Z137" i="1"/>
  <c r="AA137" i="1"/>
  <c r="AB137" i="1"/>
  <c r="AC137" i="1"/>
  <c r="AD137" i="1"/>
  <c r="S138" i="1"/>
  <c r="T138" i="1"/>
  <c r="U138" i="1"/>
  <c r="V138" i="1"/>
  <c r="Z138" i="1"/>
  <c r="AA138" i="1"/>
  <c r="AB138" i="1"/>
  <c r="AC138" i="1"/>
  <c r="AD138" i="1"/>
  <c r="S139" i="1"/>
  <c r="T139" i="1"/>
  <c r="U139" i="1"/>
  <c r="V139" i="1"/>
  <c r="Z139" i="1"/>
  <c r="AA139" i="1"/>
  <c r="AB139" i="1"/>
  <c r="AC139" i="1"/>
  <c r="AD139" i="1"/>
  <c r="S140" i="1"/>
  <c r="T140" i="1"/>
  <c r="U140" i="1"/>
  <c r="V140" i="1"/>
  <c r="Z140" i="1"/>
  <c r="AA140" i="1"/>
  <c r="AB140" i="1"/>
  <c r="AC140" i="1"/>
  <c r="AD140" i="1"/>
  <c r="S141" i="1"/>
  <c r="T141" i="1"/>
  <c r="U141" i="1"/>
  <c r="V141" i="1"/>
  <c r="Z141" i="1"/>
  <c r="AA141" i="1"/>
  <c r="AB141" i="1"/>
  <c r="AC141" i="1"/>
  <c r="AD141" i="1"/>
  <c r="S142" i="1"/>
  <c r="T142" i="1"/>
  <c r="U142" i="1"/>
  <c r="V142" i="1"/>
  <c r="Z142" i="1"/>
  <c r="AA142" i="1"/>
  <c r="AB142" i="1"/>
  <c r="AC142" i="1"/>
  <c r="AD142" i="1"/>
  <c r="S143" i="1"/>
  <c r="T143" i="1"/>
  <c r="U143" i="1"/>
  <c r="V143" i="1"/>
  <c r="Z143" i="1"/>
  <c r="AA143" i="1"/>
  <c r="AB143" i="1"/>
  <c r="AC143" i="1"/>
  <c r="AD143" i="1"/>
  <c r="S144" i="1"/>
  <c r="T144" i="1"/>
  <c r="U144" i="1"/>
  <c r="V144" i="1"/>
  <c r="Z144" i="1"/>
  <c r="AA144" i="1"/>
  <c r="AB144" i="1"/>
  <c r="AC144" i="1"/>
  <c r="AD144" i="1"/>
  <c r="S145" i="1"/>
  <c r="T145" i="1"/>
  <c r="U145" i="1"/>
  <c r="V145" i="1"/>
  <c r="Z145" i="1"/>
  <c r="AA145" i="1"/>
  <c r="AB145" i="1"/>
  <c r="AC145" i="1"/>
  <c r="AD145" i="1"/>
  <c r="S146" i="1"/>
  <c r="T146" i="1"/>
  <c r="U146" i="1"/>
  <c r="V146" i="1"/>
  <c r="Z146" i="1"/>
  <c r="AA146" i="1"/>
  <c r="AB146" i="1"/>
  <c r="AC146" i="1"/>
  <c r="AD146" i="1"/>
  <c r="S147" i="1"/>
  <c r="T147" i="1"/>
  <c r="U147" i="1"/>
  <c r="V147" i="1"/>
  <c r="Z147" i="1"/>
  <c r="AA147" i="1"/>
  <c r="AB147" i="1"/>
  <c r="AC147" i="1"/>
  <c r="AD147" i="1"/>
  <c r="S148" i="1"/>
  <c r="T148" i="1"/>
  <c r="U148" i="1"/>
  <c r="V148" i="1"/>
  <c r="Z148" i="1"/>
  <c r="AA148" i="1"/>
  <c r="AB148" i="1"/>
  <c r="AC148" i="1"/>
  <c r="AD148" i="1"/>
  <c r="S149" i="1"/>
  <c r="T149" i="1"/>
  <c r="U149" i="1"/>
  <c r="V149" i="1"/>
  <c r="Z149" i="1"/>
  <c r="AA149" i="1"/>
  <c r="AB149" i="1"/>
  <c r="AC149" i="1"/>
  <c r="AD149" i="1"/>
  <c r="S150" i="1"/>
  <c r="T150" i="1"/>
  <c r="U150" i="1"/>
  <c r="V150" i="1"/>
  <c r="Z150" i="1"/>
  <c r="AA150" i="1"/>
  <c r="AB150" i="1"/>
  <c r="AC150" i="1"/>
  <c r="AD150" i="1"/>
  <c r="S151" i="1"/>
  <c r="T151" i="1"/>
  <c r="U151" i="1"/>
  <c r="V151" i="1"/>
  <c r="Z151" i="1"/>
  <c r="AA151" i="1"/>
  <c r="AB151" i="1"/>
  <c r="AC151" i="1"/>
  <c r="AD151" i="1"/>
  <c r="S152" i="1"/>
  <c r="T152" i="1"/>
  <c r="U152" i="1"/>
  <c r="V152" i="1"/>
  <c r="Z152" i="1"/>
  <c r="AA152" i="1"/>
  <c r="AB152" i="1"/>
  <c r="AC152" i="1"/>
  <c r="AD152" i="1"/>
  <c r="S153" i="1"/>
  <c r="T153" i="1"/>
  <c r="U153" i="1"/>
  <c r="V153" i="1"/>
  <c r="Z153" i="1"/>
  <c r="AA153" i="1"/>
  <c r="AB153" i="1"/>
  <c r="AC153" i="1"/>
  <c r="AD153" i="1"/>
  <c r="S154" i="1"/>
  <c r="T154" i="1"/>
  <c r="U154" i="1"/>
  <c r="V154" i="1"/>
  <c r="Z154" i="1"/>
  <c r="AA154" i="1"/>
  <c r="AB154" i="1"/>
  <c r="AC154" i="1"/>
  <c r="AD154" i="1"/>
  <c r="S155" i="1"/>
  <c r="T155" i="1"/>
  <c r="U155" i="1"/>
  <c r="V155" i="1"/>
  <c r="Z155" i="1"/>
  <c r="AA155" i="1"/>
  <c r="AB155" i="1"/>
  <c r="AC155" i="1"/>
  <c r="AD155" i="1"/>
  <c r="S156" i="1"/>
  <c r="T156" i="1"/>
  <c r="U156" i="1"/>
  <c r="V156" i="1"/>
  <c r="Z156" i="1"/>
  <c r="AA156" i="1"/>
  <c r="AB156" i="1"/>
  <c r="AC156" i="1"/>
  <c r="AD156" i="1"/>
  <c r="S157" i="1"/>
  <c r="T157" i="1"/>
  <c r="U157" i="1"/>
  <c r="V157" i="1"/>
  <c r="Z157" i="1"/>
  <c r="AA157" i="1"/>
  <c r="AB157" i="1"/>
  <c r="AC157" i="1"/>
  <c r="AD157" i="1"/>
  <c r="S158" i="1"/>
  <c r="T158" i="1"/>
  <c r="U158" i="1"/>
  <c r="V158" i="1"/>
  <c r="Z158" i="1"/>
  <c r="AA158" i="1"/>
  <c r="AB158" i="1"/>
  <c r="AC158" i="1"/>
  <c r="AD158" i="1"/>
  <c r="S159" i="1"/>
  <c r="T159" i="1"/>
  <c r="U159" i="1"/>
  <c r="V159" i="1"/>
  <c r="Z159" i="1"/>
  <c r="AA159" i="1"/>
  <c r="AB159" i="1"/>
  <c r="AC159" i="1"/>
  <c r="AD159" i="1"/>
  <c r="S160" i="1"/>
  <c r="T160" i="1"/>
  <c r="U160" i="1"/>
  <c r="V160" i="1"/>
  <c r="Z160" i="1"/>
  <c r="AA160" i="1"/>
  <c r="AB160" i="1"/>
  <c r="AC160" i="1"/>
  <c r="AD160" i="1"/>
  <c r="S161" i="1"/>
  <c r="T161" i="1"/>
  <c r="U161" i="1"/>
  <c r="V161" i="1"/>
  <c r="Z161" i="1"/>
  <c r="AA161" i="1"/>
  <c r="AB161" i="1"/>
  <c r="AC161" i="1"/>
  <c r="AD161" i="1"/>
  <c r="S162" i="1"/>
  <c r="T162" i="1"/>
  <c r="U162" i="1"/>
  <c r="V162" i="1"/>
  <c r="Z162" i="1"/>
  <c r="AA162" i="1"/>
  <c r="AB162" i="1"/>
  <c r="AC162" i="1"/>
  <c r="AD162" i="1"/>
  <c r="S163" i="1"/>
  <c r="T163" i="1"/>
  <c r="U163" i="1"/>
  <c r="V163" i="1"/>
  <c r="Z163" i="1"/>
  <c r="AA163" i="1"/>
  <c r="AB163" i="1"/>
  <c r="AC163" i="1"/>
  <c r="AD163" i="1"/>
  <c r="S164" i="1"/>
  <c r="T164" i="1"/>
  <c r="U164" i="1"/>
  <c r="V164" i="1"/>
  <c r="Z164" i="1"/>
  <c r="AA164" i="1"/>
  <c r="AB164" i="1"/>
  <c r="AC164" i="1"/>
  <c r="AD164" i="1"/>
  <c r="S165" i="1"/>
  <c r="T165" i="1"/>
  <c r="U165" i="1"/>
  <c r="V165" i="1"/>
  <c r="Z165" i="1"/>
  <c r="AA165" i="1"/>
  <c r="AB165" i="1"/>
  <c r="AC165" i="1"/>
  <c r="AD165" i="1"/>
  <c r="S166" i="1"/>
  <c r="T166" i="1"/>
  <c r="U166" i="1"/>
  <c r="V166" i="1"/>
  <c r="Z166" i="1"/>
  <c r="AA166" i="1"/>
  <c r="AB166" i="1"/>
  <c r="AC166" i="1"/>
  <c r="AD166" i="1"/>
  <c r="S167" i="1"/>
  <c r="T167" i="1"/>
  <c r="U167" i="1"/>
  <c r="V167" i="1"/>
  <c r="Z167" i="1"/>
  <c r="AA167" i="1"/>
  <c r="AB167" i="1"/>
  <c r="AC167" i="1"/>
  <c r="AD167" i="1"/>
  <c r="S168" i="1"/>
  <c r="T168" i="1"/>
  <c r="U168" i="1"/>
  <c r="V168" i="1"/>
  <c r="Z168" i="1"/>
  <c r="AA168" i="1"/>
  <c r="AB168" i="1"/>
  <c r="AC168" i="1"/>
  <c r="AD168" i="1"/>
  <c r="S169" i="1"/>
  <c r="T169" i="1"/>
  <c r="U169" i="1"/>
  <c r="V169" i="1"/>
  <c r="Z169" i="1"/>
  <c r="AA169" i="1"/>
  <c r="AB169" i="1"/>
  <c r="AC169" i="1"/>
  <c r="AD169" i="1"/>
  <c r="S170" i="1"/>
  <c r="T170" i="1"/>
  <c r="U170" i="1"/>
  <c r="V170" i="1"/>
  <c r="Z170" i="1"/>
  <c r="AA170" i="1"/>
  <c r="AB170" i="1"/>
  <c r="AC170" i="1"/>
  <c r="AD170" i="1"/>
  <c r="S171" i="1"/>
  <c r="T171" i="1"/>
  <c r="U171" i="1"/>
  <c r="V171" i="1"/>
  <c r="Z171" i="1"/>
  <c r="AA171" i="1"/>
  <c r="AB171" i="1"/>
  <c r="AC171" i="1"/>
  <c r="AD171" i="1"/>
  <c r="S172" i="1"/>
  <c r="T172" i="1"/>
  <c r="U172" i="1"/>
  <c r="V172" i="1"/>
  <c r="Z172" i="1"/>
  <c r="AA172" i="1"/>
  <c r="AB172" i="1"/>
  <c r="AC172" i="1"/>
  <c r="AD172" i="1"/>
  <c r="S173" i="1"/>
  <c r="T173" i="1"/>
  <c r="U173" i="1"/>
  <c r="V173" i="1"/>
  <c r="Z173" i="1"/>
  <c r="AA173" i="1"/>
  <c r="AB173" i="1"/>
  <c r="AC173" i="1"/>
  <c r="AD173" i="1"/>
  <c r="S174" i="1"/>
  <c r="T174" i="1"/>
  <c r="U174" i="1"/>
  <c r="V174" i="1"/>
  <c r="Z174" i="1"/>
  <c r="AA174" i="1"/>
  <c r="AB174" i="1"/>
  <c r="AC174" i="1"/>
  <c r="AD174" i="1"/>
  <c r="S175" i="1"/>
  <c r="T175" i="1"/>
  <c r="U175" i="1"/>
  <c r="V175" i="1"/>
  <c r="Z175" i="1"/>
  <c r="AA175" i="1"/>
  <c r="AB175" i="1"/>
  <c r="AC175" i="1"/>
  <c r="AD175" i="1"/>
  <c r="S176" i="1"/>
  <c r="T176" i="1"/>
  <c r="U176" i="1"/>
  <c r="V176" i="1"/>
  <c r="Z176" i="1"/>
  <c r="AA176" i="1"/>
  <c r="AB176" i="1"/>
  <c r="AC176" i="1"/>
  <c r="AD176" i="1"/>
  <c r="S177" i="1"/>
  <c r="T177" i="1"/>
  <c r="U177" i="1"/>
  <c r="V177" i="1"/>
  <c r="Z177" i="1"/>
  <c r="AA177" i="1"/>
  <c r="AB177" i="1"/>
  <c r="AC177" i="1"/>
  <c r="AD177" i="1"/>
  <c r="S178" i="1"/>
  <c r="T178" i="1"/>
  <c r="U178" i="1"/>
  <c r="V178" i="1"/>
  <c r="Z178" i="1"/>
  <c r="AA178" i="1"/>
  <c r="AB178" i="1"/>
  <c r="AC178" i="1"/>
  <c r="AD178" i="1"/>
  <c r="S179" i="1"/>
  <c r="T179" i="1"/>
  <c r="U179" i="1"/>
  <c r="V179" i="1"/>
  <c r="Z179" i="1"/>
  <c r="AA179" i="1"/>
  <c r="AB179" i="1"/>
  <c r="AC179" i="1"/>
  <c r="AD179" i="1"/>
  <c r="S180" i="1"/>
  <c r="T180" i="1"/>
  <c r="U180" i="1"/>
  <c r="V180" i="1"/>
  <c r="Z180" i="1"/>
  <c r="AA180" i="1"/>
  <c r="AB180" i="1"/>
  <c r="AC180" i="1"/>
  <c r="AD180" i="1"/>
  <c r="S181" i="1"/>
  <c r="T181" i="1"/>
  <c r="U181" i="1"/>
  <c r="V181" i="1"/>
  <c r="Z181" i="1"/>
  <c r="AA181" i="1"/>
  <c r="AB181" i="1"/>
  <c r="AC181" i="1"/>
  <c r="AD181" i="1"/>
  <c r="S182" i="1"/>
  <c r="T182" i="1"/>
  <c r="U182" i="1"/>
  <c r="V182" i="1"/>
  <c r="Z182" i="1"/>
  <c r="AA182" i="1"/>
  <c r="AB182" i="1"/>
  <c r="AC182" i="1"/>
  <c r="AD182" i="1"/>
  <c r="S183" i="1"/>
  <c r="T183" i="1"/>
  <c r="U183" i="1"/>
  <c r="V183" i="1"/>
  <c r="Z183" i="1"/>
  <c r="AA183" i="1"/>
  <c r="AB183" i="1"/>
  <c r="AC183" i="1"/>
  <c r="AD183" i="1"/>
  <c r="S184" i="1"/>
  <c r="T184" i="1"/>
  <c r="U184" i="1"/>
  <c r="V184" i="1"/>
  <c r="Z184" i="1"/>
  <c r="AA184" i="1"/>
  <c r="AB184" i="1"/>
  <c r="AC184" i="1"/>
  <c r="AD184" i="1"/>
  <c r="S185" i="1"/>
  <c r="T185" i="1"/>
  <c r="U185" i="1"/>
  <c r="V185" i="1"/>
  <c r="Z185" i="1"/>
  <c r="AA185" i="1"/>
  <c r="AB185" i="1"/>
  <c r="AC185" i="1"/>
  <c r="AD185" i="1"/>
  <c r="S186" i="1"/>
  <c r="T186" i="1"/>
  <c r="U186" i="1"/>
  <c r="V186" i="1"/>
  <c r="Z186" i="1"/>
  <c r="AA186" i="1"/>
  <c r="AB186" i="1"/>
  <c r="AC186" i="1"/>
  <c r="AD186" i="1"/>
  <c r="S187" i="1"/>
  <c r="T187" i="1"/>
  <c r="U187" i="1"/>
  <c r="V187" i="1"/>
  <c r="Z187" i="1"/>
  <c r="AA187" i="1"/>
  <c r="AB187" i="1"/>
  <c r="AC187" i="1"/>
  <c r="AD187" i="1"/>
  <c r="S188" i="1"/>
  <c r="T188" i="1"/>
  <c r="U188" i="1"/>
  <c r="V188" i="1"/>
  <c r="Z188" i="1"/>
  <c r="AA188" i="1"/>
  <c r="AB188" i="1"/>
  <c r="AC188" i="1"/>
  <c r="AD188" i="1"/>
  <c r="S189" i="1"/>
  <c r="T189" i="1"/>
  <c r="U189" i="1"/>
  <c r="V189" i="1"/>
  <c r="Z189" i="1"/>
  <c r="AA189" i="1"/>
  <c r="AB189" i="1"/>
  <c r="AC189" i="1"/>
  <c r="AD189" i="1"/>
  <c r="S190" i="1"/>
  <c r="T190" i="1"/>
  <c r="U190" i="1"/>
  <c r="V190" i="1"/>
  <c r="Z190" i="1"/>
  <c r="AA190" i="1"/>
  <c r="AB190" i="1"/>
  <c r="AC190" i="1"/>
  <c r="AD190" i="1"/>
  <c r="S191" i="1"/>
  <c r="T191" i="1"/>
  <c r="U191" i="1"/>
  <c r="V191" i="1"/>
  <c r="Z191" i="1"/>
  <c r="AA191" i="1"/>
  <c r="AB191" i="1"/>
  <c r="AC191" i="1"/>
  <c r="AD191" i="1"/>
  <c r="S192" i="1"/>
  <c r="T192" i="1"/>
  <c r="U192" i="1"/>
  <c r="V192" i="1"/>
  <c r="Z192" i="1"/>
  <c r="AA192" i="1"/>
  <c r="AB192" i="1"/>
  <c r="AC192" i="1"/>
  <c r="AD192" i="1"/>
  <c r="S193" i="1"/>
  <c r="T193" i="1"/>
  <c r="U193" i="1"/>
  <c r="V193" i="1"/>
  <c r="Z193" i="1"/>
  <c r="AA193" i="1"/>
  <c r="AB193" i="1"/>
  <c r="AC193" i="1"/>
  <c r="AD193" i="1"/>
  <c r="S194" i="1"/>
  <c r="T194" i="1"/>
  <c r="U194" i="1"/>
  <c r="V194" i="1"/>
  <c r="Z194" i="1"/>
  <c r="AA194" i="1"/>
  <c r="AB194" i="1"/>
  <c r="AC194" i="1"/>
  <c r="AD194" i="1"/>
  <c r="S195" i="1"/>
  <c r="T195" i="1"/>
  <c r="U195" i="1"/>
  <c r="V195" i="1"/>
  <c r="Z195" i="1"/>
  <c r="AA195" i="1"/>
  <c r="AB195" i="1"/>
  <c r="AC195" i="1"/>
  <c r="AD195" i="1"/>
  <c r="S196" i="1"/>
  <c r="T196" i="1"/>
  <c r="U196" i="1"/>
  <c r="V196" i="1"/>
  <c r="Z196" i="1"/>
  <c r="AA196" i="1"/>
  <c r="AB196" i="1"/>
  <c r="AC196" i="1"/>
  <c r="AD196" i="1"/>
  <c r="S197" i="1"/>
  <c r="T197" i="1"/>
  <c r="U197" i="1"/>
  <c r="V197" i="1"/>
  <c r="Z197" i="1"/>
  <c r="AA197" i="1"/>
  <c r="AB197" i="1"/>
  <c r="AC197" i="1"/>
  <c r="AD197" i="1"/>
  <c r="S198" i="1"/>
  <c r="T198" i="1"/>
  <c r="U198" i="1"/>
  <c r="V198" i="1"/>
  <c r="Z198" i="1"/>
  <c r="AA198" i="1"/>
  <c r="AB198" i="1"/>
  <c r="AC198" i="1"/>
  <c r="AD198" i="1"/>
  <c r="S199" i="1"/>
  <c r="T199" i="1"/>
  <c r="U199" i="1"/>
  <c r="V199" i="1"/>
  <c r="Z199" i="1"/>
  <c r="AA199" i="1"/>
  <c r="AB199" i="1"/>
  <c r="AC199" i="1"/>
  <c r="AD199" i="1"/>
  <c r="S200" i="1"/>
  <c r="T200" i="1"/>
  <c r="U200" i="1"/>
  <c r="V200" i="1"/>
  <c r="Z200" i="1"/>
  <c r="AA200" i="1"/>
  <c r="AB200" i="1"/>
  <c r="AC200" i="1"/>
  <c r="AD200" i="1"/>
  <c r="S201" i="1"/>
  <c r="T201" i="1"/>
  <c r="U201" i="1"/>
  <c r="V201" i="1"/>
  <c r="Z201" i="1"/>
  <c r="AA201" i="1"/>
  <c r="AB201" i="1"/>
  <c r="AC201" i="1"/>
  <c r="AD201" i="1"/>
  <c r="S202" i="1"/>
  <c r="T202" i="1"/>
  <c r="U202" i="1"/>
  <c r="V202" i="1"/>
  <c r="Z202" i="1"/>
  <c r="AA202" i="1"/>
  <c r="AB202" i="1"/>
  <c r="AC202" i="1"/>
  <c r="AD202" i="1"/>
  <c r="S203" i="1"/>
  <c r="T203" i="1"/>
  <c r="U203" i="1"/>
  <c r="V203" i="1"/>
  <c r="Z203" i="1"/>
  <c r="AA203" i="1"/>
  <c r="AB203" i="1"/>
  <c r="AC203" i="1"/>
  <c r="AD203" i="1"/>
  <c r="S204" i="1"/>
  <c r="T204" i="1"/>
  <c r="U204" i="1"/>
  <c r="V204" i="1"/>
  <c r="Z204" i="1"/>
  <c r="AA204" i="1"/>
  <c r="AB204" i="1"/>
  <c r="AC204" i="1"/>
  <c r="AD204" i="1"/>
  <c r="S205" i="1"/>
  <c r="T205" i="1"/>
  <c r="U205" i="1"/>
  <c r="V205" i="1"/>
  <c r="Z205" i="1"/>
  <c r="AA205" i="1"/>
  <c r="AB205" i="1"/>
  <c r="AC205" i="1"/>
  <c r="AD205" i="1"/>
  <c r="S206" i="1"/>
  <c r="T206" i="1"/>
  <c r="U206" i="1"/>
  <c r="V206" i="1"/>
  <c r="Z206" i="1"/>
  <c r="AA206" i="1"/>
  <c r="AB206" i="1"/>
  <c r="AC206" i="1"/>
  <c r="AD206" i="1"/>
  <c r="S207" i="1"/>
  <c r="T207" i="1"/>
  <c r="U207" i="1"/>
  <c r="V207" i="1"/>
  <c r="Z207" i="1"/>
  <c r="AA207" i="1"/>
  <c r="AB207" i="1"/>
  <c r="AC207" i="1"/>
  <c r="AD207" i="1"/>
  <c r="S208" i="1"/>
  <c r="T208" i="1"/>
  <c r="U208" i="1"/>
  <c r="V208" i="1"/>
  <c r="Z208" i="1"/>
  <c r="AA208" i="1"/>
  <c r="AB208" i="1"/>
  <c r="AC208" i="1"/>
  <c r="AD208" i="1"/>
  <c r="S209" i="1"/>
  <c r="T209" i="1"/>
  <c r="U209" i="1"/>
  <c r="V209" i="1"/>
  <c r="Z209" i="1"/>
  <c r="AA209" i="1"/>
  <c r="AB209" i="1"/>
  <c r="AC209" i="1"/>
  <c r="AD209" i="1"/>
  <c r="S210" i="1"/>
  <c r="T210" i="1"/>
  <c r="U210" i="1"/>
  <c r="V210" i="1"/>
  <c r="Z210" i="1"/>
  <c r="AA210" i="1"/>
  <c r="AB210" i="1"/>
  <c r="AC210" i="1"/>
  <c r="AD210" i="1"/>
  <c r="S211" i="1"/>
  <c r="T211" i="1"/>
  <c r="U211" i="1"/>
  <c r="V211" i="1"/>
  <c r="Z211" i="1"/>
  <c r="AA211" i="1"/>
  <c r="AB211" i="1"/>
  <c r="AC211" i="1"/>
  <c r="AD211" i="1"/>
  <c r="S212" i="1"/>
  <c r="T212" i="1"/>
  <c r="U212" i="1"/>
  <c r="V212" i="1"/>
  <c r="Z212" i="1"/>
  <c r="AA212" i="1"/>
  <c r="AB212" i="1"/>
  <c r="AC212" i="1"/>
  <c r="AD212" i="1"/>
  <c r="S213" i="1"/>
  <c r="T213" i="1"/>
  <c r="U213" i="1"/>
  <c r="V213" i="1"/>
  <c r="Z213" i="1"/>
  <c r="AA213" i="1"/>
  <c r="AB213" i="1"/>
  <c r="AC213" i="1"/>
  <c r="AD213" i="1"/>
  <c r="S214" i="1"/>
  <c r="T214" i="1"/>
  <c r="U214" i="1"/>
  <c r="V214" i="1"/>
  <c r="Z214" i="1"/>
  <c r="AA214" i="1"/>
  <c r="AB214" i="1"/>
  <c r="AC214" i="1"/>
  <c r="AD214" i="1"/>
  <c r="S215" i="1"/>
  <c r="T215" i="1"/>
  <c r="U215" i="1"/>
  <c r="V215" i="1"/>
  <c r="Z215" i="1"/>
  <c r="AA215" i="1"/>
  <c r="AB215" i="1"/>
  <c r="AC215" i="1"/>
  <c r="AD215" i="1"/>
  <c r="S216" i="1"/>
  <c r="T216" i="1"/>
  <c r="U216" i="1"/>
  <c r="V216" i="1"/>
  <c r="Z216" i="1"/>
  <c r="AA216" i="1"/>
  <c r="AB216" i="1"/>
  <c r="AC216" i="1"/>
  <c r="AD216" i="1"/>
  <c r="S217" i="1"/>
  <c r="T217" i="1"/>
  <c r="U217" i="1"/>
  <c r="V217" i="1"/>
  <c r="Z217" i="1"/>
  <c r="AA217" i="1"/>
  <c r="AB217" i="1"/>
  <c r="AC217" i="1"/>
  <c r="AD217" i="1"/>
  <c r="S218" i="1"/>
  <c r="T218" i="1"/>
  <c r="U218" i="1"/>
  <c r="V218" i="1"/>
  <c r="Z218" i="1"/>
  <c r="AA218" i="1"/>
  <c r="AB218" i="1"/>
  <c r="AC218" i="1"/>
  <c r="AD218" i="1"/>
  <c r="S219" i="1"/>
  <c r="T219" i="1"/>
  <c r="U219" i="1"/>
  <c r="V219" i="1"/>
  <c r="Z219" i="1"/>
  <c r="AA219" i="1"/>
  <c r="AB219" i="1"/>
  <c r="AC219" i="1"/>
  <c r="AD219" i="1"/>
  <c r="S220" i="1"/>
  <c r="T220" i="1"/>
  <c r="U220" i="1"/>
  <c r="V220" i="1"/>
  <c r="Z220" i="1"/>
  <c r="AA220" i="1"/>
  <c r="AB220" i="1"/>
  <c r="AC220" i="1"/>
  <c r="AD220" i="1"/>
  <c r="S221" i="1"/>
  <c r="T221" i="1"/>
  <c r="U221" i="1"/>
  <c r="V221" i="1"/>
  <c r="Z221" i="1"/>
  <c r="AA221" i="1"/>
  <c r="AB221" i="1"/>
  <c r="AC221" i="1"/>
  <c r="AD221" i="1"/>
  <c r="S222" i="1"/>
  <c r="T222" i="1"/>
  <c r="U222" i="1"/>
  <c r="V222" i="1"/>
  <c r="Z222" i="1"/>
  <c r="AA222" i="1"/>
  <c r="AB222" i="1"/>
  <c r="AC222" i="1"/>
  <c r="AD222" i="1"/>
  <c r="S223" i="1"/>
  <c r="T223" i="1"/>
  <c r="U223" i="1"/>
  <c r="V223" i="1"/>
  <c r="Z223" i="1"/>
  <c r="AA223" i="1"/>
  <c r="AB223" i="1"/>
  <c r="AC223" i="1"/>
  <c r="AD223" i="1"/>
  <c r="S224" i="1"/>
  <c r="T224" i="1"/>
  <c r="U224" i="1"/>
  <c r="V224" i="1"/>
  <c r="Z224" i="1"/>
  <c r="AA224" i="1"/>
  <c r="AB224" i="1"/>
  <c r="AC224" i="1"/>
  <c r="AD224" i="1"/>
  <c r="S225" i="1"/>
  <c r="T225" i="1"/>
  <c r="U225" i="1"/>
  <c r="V225" i="1"/>
  <c r="Z225" i="1"/>
  <c r="AA225" i="1"/>
  <c r="AB225" i="1"/>
  <c r="AC225" i="1"/>
  <c r="AD225" i="1"/>
  <c r="S226" i="1"/>
  <c r="T226" i="1"/>
  <c r="U226" i="1"/>
  <c r="V226" i="1"/>
  <c r="Z226" i="1"/>
  <c r="AA226" i="1"/>
  <c r="AB226" i="1"/>
  <c r="AC226" i="1"/>
  <c r="AD226" i="1"/>
  <c r="S227" i="1"/>
  <c r="T227" i="1"/>
  <c r="U227" i="1"/>
  <c r="V227" i="1"/>
  <c r="Z227" i="1"/>
  <c r="AA227" i="1"/>
  <c r="AB227" i="1"/>
  <c r="AC227" i="1"/>
  <c r="AD227" i="1"/>
  <c r="S228" i="1"/>
  <c r="T228" i="1"/>
  <c r="U228" i="1"/>
  <c r="V228" i="1"/>
  <c r="Z228" i="1"/>
  <c r="AA228" i="1"/>
  <c r="AB228" i="1"/>
  <c r="AC228" i="1"/>
  <c r="AD228" i="1"/>
  <c r="S229" i="1"/>
  <c r="T229" i="1"/>
  <c r="U229" i="1"/>
  <c r="V229" i="1"/>
  <c r="Z229" i="1"/>
  <c r="AA229" i="1"/>
  <c r="AB229" i="1"/>
  <c r="AC229" i="1"/>
  <c r="AD229" i="1"/>
  <c r="S230" i="1"/>
  <c r="T230" i="1"/>
  <c r="U230" i="1"/>
  <c r="V230" i="1"/>
  <c r="Z230" i="1"/>
  <c r="AA230" i="1"/>
  <c r="AB230" i="1"/>
  <c r="AC230" i="1"/>
  <c r="AD230" i="1"/>
  <c r="S231" i="1"/>
  <c r="T231" i="1"/>
  <c r="U231" i="1"/>
  <c r="V231" i="1"/>
  <c r="Z231" i="1"/>
  <c r="AA231" i="1"/>
  <c r="AB231" i="1"/>
  <c r="AC231" i="1"/>
  <c r="AD231" i="1"/>
  <c r="S232" i="1"/>
  <c r="T232" i="1"/>
  <c r="U232" i="1"/>
  <c r="V232" i="1"/>
  <c r="Z232" i="1"/>
  <c r="AA232" i="1"/>
  <c r="AB232" i="1"/>
  <c r="AC232" i="1"/>
  <c r="AD232" i="1"/>
  <c r="S233" i="1"/>
  <c r="T233" i="1"/>
  <c r="U233" i="1"/>
  <c r="V233" i="1"/>
  <c r="Z233" i="1"/>
  <c r="AA233" i="1"/>
  <c r="AB233" i="1"/>
  <c r="AC233" i="1"/>
  <c r="AD233" i="1"/>
  <c r="S234" i="1"/>
  <c r="T234" i="1"/>
  <c r="U234" i="1"/>
  <c r="V234" i="1"/>
  <c r="Z234" i="1"/>
  <c r="AA234" i="1"/>
  <c r="AB234" i="1"/>
  <c r="AC234" i="1"/>
  <c r="AD234" i="1"/>
  <c r="S235" i="1"/>
  <c r="T235" i="1"/>
  <c r="U235" i="1"/>
  <c r="V235" i="1"/>
  <c r="Z235" i="1"/>
  <c r="AA235" i="1"/>
  <c r="AB235" i="1"/>
  <c r="AC235" i="1"/>
  <c r="AD235" i="1"/>
  <c r="S236" i="1"/>
  <c r="T236" i="1"/>
  <c r="U236" i="1"/>
  <c r="V236" i="1"/>
  <c r="Z236" i="1"/>
  <c r="AA236" i="1"/>
  <c r="AB236" i="1"/>
  <c r="AC236" i="1"/>
  <c r="AD236" i="1"/>
  <c r="S237" i="1"/>
  <c r="T237" i="1"/>
  <c r="U237" i="1"/>
  <c r="V237" i="1"/>
  <c r="Z237" i="1"/>
  <c r="AA237" i="1"/>
  <c r="AB237" i="1"/>
  <c r="AC237" i="1"/>
  <c r="AD237" i="1"/>
  <c r="S238" i="1"/>
  <c r="T238" i="1"/>
  <c r="U238" i="1"/>
  <c r="V238" i="1"/>
  <c r="Z238" i="1"/>
  <c r="AA238" i="1"/>
  <c r="AB238" i="1"/>
  <c r="AC238" i="1"/>
  <c r="AD238" i="1"/>
  <c r="S239" i="1"/>
  <c r="T239" i="1"/>
  <c r="U239" i="1"/>
  <c r="V239" i="1"/>
  <c r="Z239" i="1"/>
  <c r="AA239" i="1"/>
  <c r="AB239" i="1"/>
  <c r="AC239" i="1"/>
  <c r="AD239" i="1"/>
  <c r="S240" i="1"/>
  <c r="T240" i="1"/>
  <c r="U240" i="1"/>
  <c r="V240" i="1"/>
  <c r="Z240" i="1"/>
  <c r="AA240" i="1"/>
  <c r="AB240" i="1"/>
  <c r="AC240" i="1"/>
  <c r="AD240" i="1"/>
  <c r="S241" i="1"/>
  <c r="T241" i="1"/>
  <c r="U241" i="1"/>
  <c r="V241" i="1"/>
  <c r="Z241" i="1"/>
  <c r="AA241" i="1"/>
  <c r="AB241" i="1"/>
  <c r="AC241" i="1"/>
  <c r="AD241" i="1"/>
  <c r="S242" i="1"/>
  <c r="T242" i="1"/>
  <c r="U242" i="1"/>
  <c r="V242" i="1"/>
  <c r="Z242" i="1"/>
  <c r="AA242" i="1"/>
  <c r="AB242" i="1"/>
  <c r="AC242" i="1"/>
  <c r="AD242" i="1"/>
  <c r="S243" i="1"/>
  <c r="T243" i="1"/>
  <c r="U243" i="1"/>
  <c r="V243" i="1"/>
  <c r="Z243" i="1"/>
  <c r="AA243" i="1"/>
  <c r="AB243" i="1"/>
  <c r="AC243" i="1"/>
  <c r="AD243" i="1"/>
  <c r="S244" i="1"/>
  <c r="T244" i="1"/>
  <c r="U244" i="1"/>
  <c r="V244" i="1"/>
  <c r="Z244" i="1"/>
  <c r="AA244" i="1"/>
  <c r="AB244" i="1"/>
  <c r="AC244" i="1"/>
  <c r="AD244" i="1"/>
  <c r="S245" i="1"/>
  <c r="T245" i="1"/>
  <c r="U245" i="1"/>
  <c r="V245" i="1"/>
  <c r="Z245" i="1"/>
  <c r="AA245" i="1"/>
  <c r="AB245" i="1"/>
  <c r="AC245" i="1"/>
  <c r="AD245" i="1"/>
  <c r="S246" i="1"/>
  <c r="T246" i="1"/>
  <c r="U246" i="1"/>
  <c r="V246" i="1"/>
  <c r="Z246" i="1"/>
  <c r="AA246" i="1"/>
  <c r="AB246" i="1"/>
  <c r="AC246" i="1"/>
  <c r="AD246" i="1"/>
  <c r="S247" i="1"/>
  <c r="T247" i="1"/>
  <c r="U247" i="1"/>
  <c r="V247" i="1"/>
  <c r="Z247" i="1"/>
  <c r="AA247" i="1"/>
  <c r="AB247" i="1"/>
  <c r="AC247" i="1"/>
  <c r="AD247" i="1"/>
  <c r="S248" i="1"/>
  <c r="T248" i="1"/>
  <c r="U248" i="1"/>
  <c r="V248" i="1"/>
  <c r="Z248" i="1"/>
  <c r="AA248" i="1"/>
  <c r="AB248" i="1"/>
  <c r="AC248" i="1"/>
  <c r="AD248" i="1"/>
  <c r="S249" i="1"/>
  <c r="T249" i="1"/>
  <c r="U249" i="1"/>
  <c r="V249" i="1"/>
  <c r="Z249" i="1"/>
  <c r="AA249" i="1"/>
  <c r="AB249" i="1"/>
  <c r="AC249" i="1"/>
  <c r="AD249" i="1"/>
  <c r="S250" i="1"/>
  <c r="T250" i="1"/>
  <c r="U250" i="1"/>
  <c r="V250" i="1"/>
  <c r="Z250" i="1"/>
  <c r="AA250" i="1"/>
  <c r="AB250" i="1"/>
  <c r="AC250" i="1"/>
  <c r="AD250" i="1"/>
  <c r="S251" i="1"/>
  <c r="T251" i="1"/>
  <c r="U251" i="1"/>
  <c r="V251" i="1"/>
  <c r="Z251" i="1"/>
  <c r="AA251" i="1"/>
  <c r="AB251" i="1"/>
  <c r="AC251" i="1"/>
  <c r="AD251" i="1"/>
  <c r="S252" i="1"/>
  <c r="T252" i="1"/>
  <c r="U252" i="1"/>
  <c r="V252" i="1"/>
  <c r="Z252" i="1"/>
  <c r="AA252" i="1"/>
  <c r="AB252" i="1"/>
  <c r="AC252" i="1"/>
  <c r="AD252" i="1"/>
  <c r="S253" i="1"/>
  <c r="T253" i="1"/>
  <c r="U253" i="1"/>
  <c r="V253" i="1"/>
  <c r="Z253" i="1"/>
  <c r="AA253" i="1"/>
  <c r="AB253" i="1"/>
  <c r="AC253" i="1"/>
  <c r="AD253" i="1"/>
  <c r="S254" i="1"/>
  <c r="T254" i="1"/>
  <c r="U254" i="1"/>
  <c r="V254" i="1"/>
  <c r="Z254" i="1"/>
  <c r="AA254" i="1"/>
  <c r="AB254" i="1"/>
  <c r="AC254" i="1"/>
  <c r="AD254" i="1"/>
  <c r="S255" i="1"/>
  <c r="T255" i="1"/>
  <c r="U255" i="1"/>
  <c r="V255" i="1"/>
  <c r="Z255" i="1"/>
  <c r="AA255" i="1"/>
  <c r="AB255" i="1"/>
  <c r="AC255" i="1"/>
  <c r="AD255" i="1"/>
  <c r="S256" i="1"/>
  <c r="T256" i="1"/>
  <c r="U256" i="1"/>
  <c r="V256" i="1"/>
  <c r="Z256" i="1"/>
  <c r="AA256" i="1"/>
  <c r="AB256" i="1"/>
  <c r="AC256" i="1"/>
  <c r="AD256" i="1"/>
  <c r="S257" i="1"/>
  <c r="T257" i="1"/>
  <c r="U257" i="1"/>
  <c r="V257" i="1"/>
  <c r="Z257" i="1"/>
  <c r="AA257" i="1"/>
  <c r="AB257" i="1"/>
  <c r="AC257" i="1"/>
  <c r="AD257" i="1"/>
  <c r="S258" i="1"/>
  <c r="T258" i="1"/>
  <c r="U258" i="1"/>
  <c r="V258" i="1"/>
  <c r="Z258" i="1"/>
  <c r="AA258" i="1"/>
  <c r="AB258" i="1"/>
  <c r="AC258" i="1"/>
  <c r="AD258" i="1"/>
  <c r="S259" i="1"/>
  <c r="T259" i="1"/>
  <c r="U259" i="1"/>
  <c r="V259" i="1"/>
  <c r="Z259" i="1"/>
  <c r="AA259" i="1"/>
  <c r="AB259" i="1"/>
  <c r="AC259" i="1"/>
  <c r="AD259" i="1"/>
  <c r="S260" i="1"/>
  <c r="T260" i="1"/>
  <c r="U260" i="1"/>
  <c r="V260" i="1"/>
  <c r="Z260" i="1"/>
  <c r="AA260" i="1"/>
  <c r="AB260" i="1"/>
  <c r="AC260" i="1"/>
  <c r="AD260" i="1"/>
  <c r="S261" i="1"/>
  <c r="T261" i="1"/>
  <c r="U261" i="1"/>
  <c r="V261" i="1"/>
  <c r="Z261" i="1"/>
  <c r="AA261" i="1"/>
  <c r="AB261" i="1"/>
  <c r="AC261" i="1"/>
  <c r="AD261" i="1"/>
  <c r="S262" i="1"/>
  <c r="T262" i="1"/>
  <c r="U262" i="1"/>
  <c r="V262" i="1"/>
  <c r="Z262" i="1"/>
  <c r="AA262" i="1"/>
  <c r="AB262" i="1"/>
  <c r="AC262" i="1"/>
  <c r="AD262" i="1"/>
  <c r="S263" i="1"/>
  <c r="T263" i="1"/>
  <c r="U263" i="1"/>
  <c r="V263" i="1"/>
  <c r="Z263" i="1"/>
  <c r="AA263" i="1"/>
  <c r="AB263" i="1"/>
  <c r="AC263" i="1"/>
  <c r="AD263" i="1"/>
  <c r="S264" i="1"/>
  <c r="T264" i="1"/>
  <c r="U264" i="1"/>
  <c r="V264" i="1"/>
  <c r="Z264" i="1"/>
  <c r="AA264" i="1"/>
  <c r="AB264" i="1"/>
  <c r="AC264" i="1"/>
  <c r="AD264" i="1"/>
  <c r="S265" i="1"/>
  <c r="T265" i="1"/>
  <c r="U265" i="1"/>
  <c r="V265" i="1"/>
  <c r="Z265" i="1"/>
  <c r="AA265" i="1"/>
  <c r="AB265" i="1"/>
  <c r="AC265" i="1"/>
  <c r="AD265" i="1"/>
  <c r="S266" i="1"/>
  <c r="T266" i="1"/>
  <c r="U266" i="1"/>
  <c r="V266" i="1"/>
  <c r="Z266" i="1"/>
  <c r="AA266" i="1"/>
  <c r="AB266" i="1"/>
  <c r="AC266" i="1"/>
  <c r="AD266" i="1"/>
  <c r="S267" i="1"/>
  <c r="T267" i="1"/>
  <c r="U267" i="1"/>
  <c r="V267" i="1"/>
  <c r="Z267" i="1"/>
  <c r="AA267" i="1"/>
  <c r="AB267" i="1"/>
  <c r="AC267" i="1"/>
  <c r="AD267" i="1"/>
  <c r="S268" i="1"/>
  <c r="T268" i="1"/>
  <c r="U268" i="1"/>
  <c r="V268" i="1"/>
  <c r="Z268" i="1"/>
  <c r="AA268" i="1"/>
  <c r="AB268" i="1"/>
  <c r="AC268" i="1"/>
  <c r="AD268" i="1"/>
  <c r="S269" i="1"/>
  <c r="T269" i="1"/>
  <c r="U269" i="1"/>
  <c r="V269" i="1"/>
  <c r="Z269" i="1"/>
  <c r="AA269" i="1"/>
  <c r="AB269" i="1"/>
  <c r="AC269" i="1"/>
  <c r="AD269" i="1"/>
  <c r="S270" i="1"/>
  <c r="T270" i="1"/>
  <c r="U270" i="1"/>
  <c r="V270" i="1"/>
  <c r="Z270" i="1"/>
  <c r="AA270" i="1"/>
  <c r="AB270" i="1"/>
  <c r="AC270" i="1"/>
  <c r="AD270" i="1"/>
  <c r="S271" i="1"/>
  <c r="T271" i="1"/>
  <c r="U271" i="1"/>
  <c r="V271" i="1"/>
  <c r="Z271" i="1"/>
  <c r="AA271" i="1"/>
  <c r="AB271" i="1"/>
  <c r="AC271" i="1"/>
  <c r="AD271" i="1"/>
  <c r="S272" i="1"/>
  <c r="T272" i="1"/>
  <c r="U272" i="1"/>
  <c r="V272" i="1"/>
  <c r="Z272" i="1"/>
  <c r="AA272" i="1"/>
  <c r="AB272" i="1"/>
  <c r="AC272" i="1"/>
  <c r="AD272" i="1"/>
  <c r="S273" i="1"/>
  <c r="T273" i="1"/>
  <c r="U273" i="1"/>
  <c r="V273" i="1"/>
  <c r="Z273" i="1"/>
  <c r="AA273" i="1"/>
  <c r="AB273" i="1"/>
  <c r="AC273" i="1"/>
  <c r="AD273" i="1"/>
  <c r="S274" i="1"/>
  <c r="T274" i="1"/>
  <c r="U274" i="1"/>
  <c r="V274" i="1"/>
  <c r="Z274" i="1"/>
  <c r="AA274" i="1"/>
  <c r="AB274" i="1"/>
  <c r="AC274" i="1"/>
  <c r="AD274" i="1"/>
  <c r="S275" i="1"/>
  <c r="T275" i="1"/>
  <c r="U275" i="1"/>
  <c r="V275" i="1"/>
  <c r="Z275" i="1"/>
  <c r="AA275" i="1"/>
  <c r="AB275" i="1"/>
  <c r="AC275" i="1"/>
  <c r="AD275" i="1"/>
  <c r="S276" i="1"/>
  <c r="T276" i="1"/>
  <c r="U276" i="1"/>
  <c r="V276" i="1"/>
  <c r="Z276" i="1"/>
  <c r="AA276" i="1"/>
  <c r="AB276" i="1"/>
  <c r="AC276" i="1"/>
  <c r="AD276" i="1"/>
  <c r="S277" i="1"/>
  <c r="T277" i="1"/>
  <c r="U277" i="1"/>
  <c r="V277" i="1"/>
  <c r="Z277" i="1"/>
  <c r="AA277" i="1"/>
  <c r="AB277" i="1"/>
  <c r="AC277" i="1"/>
  <c r="AD277" i="1"/>
  <c r="S278" i="1"/>
  <c r="T278" i="1"/>
  <c r="U278" i="1"/>
  <c r="V278" i="1"/>
  <c r="Z278" i="1"/>
  <c r="AA278" i="1"/>
  <c r="AB278" i="1"/>
  <c r="AC278" i="1"/>
  <c r="AD278" i="1"/>
  <c r="S279" i="1"/>
  <c r="T279" i="1"/>
  <c r="U279" i="1"/>
  <c r="V279" i="1"/>
  <c r="Z279" i="1"/>
  <c r="AA279" i="1"/>
  <c r="AB279" i="1"/>
  <c r="AC279" i="1"/>
  <c r="AD279" i="1"/>
  <c r="S280" i="1"/>
  <c r="T280" i="1"/>
  <c r="U280" i="1"/>
  <c r="V280" i="1"/>
  <c r="Z280" i="1"/>
  <c r="AA280" i="1"/>
  <c r="AB280" i="1"/>
  <c r="AC280" i="1"/>
  <c r="AD280" i="1"/>
  <c r="S281" i="1"/>
  <c r="T281" i="1"/>
  <c r="U281" i="1"/>
  <c r="V281" i="1"/>
  <c r="Z281" i="1"/>
  <c r="AA281" i="1"/>
  <c r="AB281" i="1"/>
  <c r="AC281" i="1"/>
  <c r="AD281" i="1"/>
  <c r="S282" i="1"/>
  <c r="T282" i="1"/>
  <c r="U282" i="1"/>
  <c r="V282" i="1"/>
  <c r="Z282" i="1"/>
  <c r="AA282" i="1"/>
  <c r="AB282" i="1"/>
  <c r="AC282" i="1"/>
  <c r="AD282" i="1"/>
  <c r="S283" i="1"/>
  <c r="T283" i="1"/>
  <c r="U283" i="1"/>
  <c r="V283" i="1"/>
  <c r="Z283" i="1"/>
  <c r="AA283" i="1"/>
  <c r="AB283" i="1"/>
  <c r="AC283" i="1"/>
  <c r="AD283" i="1"/>
  <c r="S284" i="1"/>
  <c r="T284" i="1"/>
  <c r="U284" i="1"/>
  <c r="V284" i="1"/>
  <c r="Z284" i="1"/>
  <c r="AA284" i="1"/>
  <c r="AB284" i="1"/>
  <c r="AC284" i="1"/>
  <c r="AD284" i="1"/>
  <c r="S285" i="1"/>
  <c r="T285" i="1"/>
  <c r="U285" i="1"/>
  <c r="V285" i="1"/>
  <c r="Z285" i="1"/>
  <c r="AA285" i="1"/>
  <c r="AB285" i="1"/>
  <c r="AC285" i="1"/>
  <c r="AD285" i="1"/>
  <c r="S286" i="1"/>
  <c r="T286" i="1"/>
  <c r="U286" i="1"/>
  <c r="V286" i="1"/>
  <c r="Z286" i="1"/>
  <c r="AA286" i="1"/>
  <c r="AB286" i="1"/>
  <c r="AC286" i="1"/>
  <c r="AD286" i="1"/>
  <c r="S287" i="1"/>
  <c r="T287" i="1"/>
  <c r="U287" i="1"/>
  <c r="V287" i="1"/>
  <c r="Z287" i="1"/>
  <c r="AA287" i="1"/>
  <c r="AB287" i="1"/>
  <c r="AC287" i="1"/>
  <c r="AD287" i="1"/>
  <c r="S288" i="1"/>
  <c r="T288" i="1"/>
  <c r="U288" i="1"/>
  <c r="V288" i="1"/>
  <c r="Z288" i="1"/>
  <c r="AA288" i="1"/>
  <c r="AB288" i="1"/>
  <c r="AC288" i="1"/>
  <c r="AD288" i="1"/>
  <c r="S289" i="1"/>
  <c r="T289" i="1"/>
  <c r="U289" i="1"/>
  <c r="V289" i="1"/>
  <c r="Z289" i="1"/>
  <c r="AA289" i="1"/>
  <c r="AB289" i="1"/>
  <c r="AC289" i="1"/>
  <c r="AD289" i="1"/>
  <c r="S290" i="1"/>
  <c r="T290" i="1"/>
  <c r="U290" i="1"/>
  <c r="V290" i="1"/>
  <c r="Z290" i="1"/>
  <c r="AA290" i="1"/>
  <c r="AB290" i="1"/>
  <c r="AC290" i="1"/>
  <c r="AD290" i="1"/>
  <c r="S291" i="1"/>
  <c r="T291" i="1"/>
  <c r="U291" i="1"/>
  <c r="V291" i="1"/>
  <c r="Z291" i="1"/>
  <c r="AA291" i="1"/>
  <c r="AB291" i="1"/>
  <c r="AC291" i="1"/>
  <c r="AD291" i="1"/>
  <c r="S292" i="1"/>
  <c r="T292" i="1"/>
  <c r="U292" i="1"/>
  <c r="V292" i="1"/>
  <c r="Z292" i="1"/>
  <c r="AA292" i="1"/>
  <c r="AB292" i="1"/>
  <c r="AC292" i="1"/>
  <c r="AD292" i="1"/>
  <c r="S293" i="1"/>
  <c r="T293" i="1"/>
  <c r="U293" i="1"/>
  <c r="V293" i="1"/>
  <c r="Z293" i="1"/>
  <c r="AA293" i="1"/>
  <c r="AB293" i="1"/>
  <c r="AC293" i="1"/>
  <c r="AD293" i="1"/>
  <c r="S294" i="1"/>
  <c r="T294" i="1"/>
  <c r="U294" i="1"/>
  <c r="V294" i="1"/>
  <c r="Z294" i="1"/>
  <c r="AA294" i="1"/>
  <c r="AB294" i="1"/>
  <c r="AC294" i="1"/>
  <c r="AD294" i="1"/>
  <c r="S295" i="1"/>
  <c r="T295" i="1"/>
  <c r="U295" i="1"/>
  <c r="V295" i="1"/>
  <c r="Z295" i="1"/>
  <c r="AA295" i="1"/>
  <c r="AB295" i="1"/>
  <c r="AC295" i="1"/>
  <c r="AD295" i="1"/>
  <c r="S296" i="1"/>
  <c r="T296" i="1"/>
  <c r="U296" i="1"/>
  <c r="V296" i="1"/>
  <c r="Z296" i="1"/>
  <c r="AA296" i="1"/>
  <c r="AB296" i="1"/>
  <c r="AC296" i="1"/>
  <c r="AD296" i="1"/>
  <c r="S297" i="1"/>
  <c r="T297" i="1"/>
  <c r="U297" i="1"/>
  <c r="V297" i="1"/>
  <c r="Z297" i="1"/>
  <c r="AA297" i="1"/>
  <c r="AB297" i="1"/>
  <c r="AC297" i="1"/>
  <c r="AD297" i="1"/>
  <c r="S298" i="1"/>
  <c r="T298" i="1"/>
  <c r="U298" i="1"/>
  <c r="V298" i="1"/>
  <c r="Z298" i="1"/>
  <c r="AA298" i="1"/>
  <c r="AB298" i="1"/>
  <c r="AC298" i="1"/>
  <c r="AD298" i="1"/>
  <c r="S299" i="1"/>
  <c r="T299" i="1"/>
  <c r="U299" i="1"/>
  <c r="V299" i="1"/>
  <c r="Z299" i="1"/>
  <c r="AA299" i="1"/>
  <c r="AB299" i="1"/>
  <c r="AC299" i="1"/>
  <c r="AD299" i="1"/>
  <c r="S300" i="1"/>
  <c r="T300" i="1"/>
  <c r="U300" i="1"/>
  <c r="V300" i="1"/>
  <c r="Z300" i="1"/>
  <c r="AA300" i="1"/>
  <c r="AB300" i="1"/>
  <c r="AC300" i="1"/>
  <c r="AD300" i="1"/>
  <c r="S301" i="1"/>
  <c r="T301" i="1"/>
  <c r="U301" i="1"/>
  <c r="V301" i="1"/>
  <c r="Z301" i="1"/>
  <c r="AA301" i="1"/>
  <c r="AB301" i="1"/>
  <c r="AC301" i="1"/>
  <c r="AD301" i="1"/>
  <c r="S302" i="1"/>
  <c r="T302" i="1"/>
  <c r="U302" i="1"/>
  <c r="V302" i="1"/>
  <c r="Z302" i="1"/>
  <c r="AA302" i="1"/>
  <c r="AB302" i="1"/>
  <c r="AC302" i="1"/>
  <c r="AD302" i="1"/>
  <c r="S303" i="1"/>
  <c r="T303" i="1"/>
  <c r="U303" i="1"/>
  <c r="V303" i="1"/>
  <c r="Z303" i="1"/>
  <c r="AA303" i="1"/>
  <c r="AB303" i="1"/>
  <c r="AC303" i="1"/>
  <c r="AD303" i="1"/>
  <c r="S304" i="1"/>
  <c r="T304" i="1"/>
  <c r="U304" i="1"/>
  <c r="V304" i="1"/>
  <c r="Z304" i="1"/>
  <c r="AA304" i="1"/>
  <c r="AB304" i="1"/>
  <c r="AC304" i="1"/>
  <c r="AD304" i="1"/>
  <c r="S305" i="1"/>
  <c r="T305" i="1"/>
  <c r="U305" i="1"/>
  <c r="V305" i="1"/>
  <c r="Z305" i="1"/>
  <c r="AA305" i="1"/>
  <c r="AB305" i="1"/>
  <c r="AC305" i="1"/>
  <c r="AD305" i="1"/>
  <c r="S306" i="1"/>
  <c r="T306" i="1"/>
  <c r="U306" i="1"/>
  <c r="V306" i="1"/>
  <c r="Z306" i="1"/>
  <c r="AA306" i="1"/>
  <c r="AB306" i="1"/>
  <c r="AC306" i="1"/>
  <c r="AD306" i="1"/>
  <c r="S307" i="1"/>
  <c r="T307" i="1"/>
  <c r="U307" i="1"/>
  <c r="V307" i="1"/>
  <c r="Z307" i="1"/>
  <c r="AA307" i="1"/>
  <c r="AB307" i="1"/>
  <c r="AC307" i="1"/>
  <c r="AD307" i="1"/>
  <c r="S308" i="1"/>
  <c r="T308" i="1"/>
  <c r="U308" i="1"/>
  <c r="V308" i="1"/>
  <c r="Z308" i="1"/>
  <c r="AA308" i="1"/>
  <c r="AB308" i="1"/>
  <c r="AC308" i="1"/>
  <c r="AD308" i="1"/>
  <c r="S309" i="1"/>
  <c r="T309" i="1"/>
  <c r="U309" i="1"/>
  <c r="V309" i="1"/>
  <c r="Z309" i="1"/>
  <c r="AA309" i="1"/>
  <c r="AB309" i="1"/>
  <c r="AC309" i="1"/>
  <c r="AD309" i="1"/>
  <c r="S310" i="1"/>
  <c r="T310" i="1"/>
  <c r="U310" i="1"/>
  <c r="V310" i="1"/>
  <c r="Z310" i="1"/>
  <c r="AA310" i="1"/>
  <c r="AB310" i="1"/>
  <c r="AC310" i="1"/>
  <c r="AD310" i="1"/>
  <c r="S311" i="1"/>
  <c r="T311" i="1"/>
  <c r="U311" i="1"/>
  <c r="V311" i="1"/>
  <c r="Z311" i="1"/>
  <c r="AA311" i="1"/>
  <c r="AB311" i="1"/>
  <c r="AC311" i="1"/>
  <c r="AD311" i="1"/>
  <c r="S312" i="1"/>
  <c r="T312" i="1"/>
  <c r="U312" i="1"/>
  <c r="V312" i="1"/>
  <c r="Z312" i="1"/>
  <c r="AA312" i="1"/>
  <c r="AB312" i="1"/>
  <c r="AC312" i="1"/>
  <c r="AD312" i="1"/>
  <c r="S313" i="1"/>
  <c r="T313" i="1"/>
  <c r="U313" i="1"/>
  <c r="V313" i="1"/>
  <c r="Z313" i="1"/>
  <c r="AA313" i="1"/>
  <c r="AB313" i="1"/>
  <c r="AC313" i="1"/>
  <c r="AD313" i="1"/>
  <c r="S314" i="1"/>
  <c r="T314" i="1"/>
  <c r="U314" i="1"/>
  <c r="V314" i="1"/>
  <c r="Z314" i="1"/>
  <c r="AA314" i="1"/>
  <c r="AB314" i="1"/>
  <c r="AC314" i="1"/>
  <c r="AD314" i="1"/>
  <c r="S315" i="1"/>
  <c r="T315" i="1"/>
  <c r="U315" i="1"/>
  <c r="V315" i="1"/>
  <c r="Z315" i="1"/>
  <c r="AA315" i="1"/>
  <c r="AB315" i="1"/>
  <c r="AC315" i="1"/>
  <c r="AD315" i="1"/>
  <c r="S316" i="1"/>
  <c r="T316" i="1"/>
  <c r="U316" i="1"/>
  <c r="V316" i="1"/>
  <c r="Z316" i="1"/>
  <c r="AA316" i="1"/>
  <c r="AB316" i="1"/>
  <c r="AC316" i="1"/>
  <c r="AD316" i="1"/>
  <c r="S317" i="1"/>
  <c r="T317" i="1"/>
  <c r="U317" i="1"/>
  <c r="V317" i="1"/>
  <c r="Z317" i="1"/>
  <c r="AA317" i="1"/>
  <c r="AB317" i="1"/>
  <c r="AC317" i="1"/>
  <c r="AD317" i="1"/>
  <c r="S318" i="1"/>
  <c r="T318" i="1"/>
  <c r="U318" i="1"/>
  <c r="V318" i="1"/>
  <c r="Z318" i="1"/>
  <c r="AA318" i="1"/>
  <c r="AB318" i="1"/>
  <c r="AC318" i="1"/>
  <c r="AD318" i="1"/>
  <c r="S319" i="1"/>
  <c r="T319" i="1"/>
  <c r="U319" i="1"/>
  <c r="V319" i="1"/>
  <c r="Z319" i="1"/>
  <c r="AA319" i="1"/>
  <c r="AB319" i="1"/>
  <c r="AC319" i="1"/>
  <c r="AD319" i="1"/>
  <c r="S320" i="1"/>
  <c r="T320" i="1"/>
  <c r="U320" i="1"/>
  <c r="V320" i="1"/>
  <c r="Z320" i="1"/>
  <c r="AA320" i="1"/>
  <c r="AB320" i="1"/>
  <c r="AC320" i="1"/>
  <c r="AD320" i="1"/>
  <c r="S321" i="1"/>
  <c r="T321" i="1"/>
  <c r="U321" i="1"/>
  <c r="V321" i="1"/>
  <c r="Z321" i="1"/>
  <c r="AA321" i="1"/>
  <c r="AB321" i="1"/>
  <c r="AC321" i="1"/>
  <c r="AD321" i="1"/>
  <c r="S322" i="1"/>
  <c r="T322" i="1"/>
  <c r="U322" i="1"/>
  <c r="V322" i="1"/>
  <c r="Z322" i="1"/>
  <c r="AA322" i="1"/>
  <c r="AB322" i="1"/>
  <c r="AC322" i="1"/>
  <c r="AD322" i="1"/>
  <c r="S323" i="1"/>
  <c r="T323" i="1"/>
  <c r="U323" i="1"/>
  <c r="V323" i="1"/>
  <c r="Z323" i="1"/>
  <c r="AA323" i="1"/>
  <c r="AB323" i="1"/>
  <c r="AC323" i="1"/>
  <c r="AD323" i="1"/>
  <c r="S324" i="1"/>
  <c r="T324" i="1"/>
  <c r="U324" i="1"/>
  <c r="V324" i="1"/>
  <c r="Z324" i="1"/>
  <c r="AA324" i="1"/>
  <c r="AB324" i="1"/>
  <c r="AC324" i="1"/>
  <c r="AD324" i="1"/>
  <c r="S325" i="1"/>
  <c r="T325" i="1"/>
  <c r="U325" i="1"/>
  <c r="V325" i="1"/>
  <c r="Z325" i="1"/>
  <c r="AA325" i="1"/>
  <c r="AB325" i="1"/>
  <c r="AC325" i="1"/>
  <c r="AD325" i="1"/>
  <c r="S326" i="1"/>
  <c r="T326" i="1"/>
  <c r="U326" i="1"/>
  <c r="V326" i="1"/>
  <c r="Z326" i="1"/>
  <c r="AA326" i="1"/>
  <c r="AB326" i="1"/>
  <c r="AC326" i="1"/>
  <c r="AD326" i="1"/>
  <c r="S327" i="1"/>
  <c r="T327" i="1"/>
  <c r="U327" i="1"/>
  <c r="V327" i="1"/>
  <c r="Z327" i="1"/>
  <c r="AA327" i="1"/>
  <c r="AB327" i="1"/>
  <c r="AC327" i="1"/>
  <c r="AD327" i="1"/>
  <c r="S328" i="1"/>
  <c r="T328" i="1"/>
  <c r="U328" i="1"/>
  <c r="V328" i="1"/>
  <c r="Z328" i="1"/>
  <c r="AA328" i="1"/>
  <c r="AB328" i="1"/>
  <c r="AC328" i="1"/>
  <c r="AD328" i="1"/>
  <c r="S329" i="1"/>
  <c r="T329" i="1"/>
  <c r="U329" i="1"/>
  <c r="V329" i="1"/>
  <c r="Z329" i="1"/>
  <c r="AA329" i="1"/>
  <c r="AB329" i="1"/>
  <c r="AC329" i="1"/>
  <c r="AD329" i="1"/>
  <c r="S330" i="1"/>
  <c r="T330" i="1"/>
  <c r="U330" i="1"/>
  <c r="V330" i="1"/>
  <c r="Z330" i="1"/>
  <c r="AA330" i="1"/>
  <c r="AB330" i="1"/>
  <c r="AC330" i="1"/>
  <c r="AD330" i="1"/>
  <c r="S331" i="1"/>
  <c r="T331" i="1"/>
  <c r="U331" i="1"/>
  <c r="V331" i="1"/>
  <c r="Z331" i="1"/>
  <c r="AA331" i="1"/>
  <c r="AB331" i="1"/>
  <c r="AC331" i="1"/>
  <c r="AD331" i="1"/>
  <c r="S332" i="1"/>
  <c r="T332" i="1"/>
  <c r="U332" i="1"/>
  <c r="V332" i="1"/>
  <c r="Z332" i="1"/>
  <c r="AA332" i="1"/>
  <c r="AB332" i="1"/>
  <c r="AC332" i="1"/>
  <c r="AD332" i="1"/>
  <c r="S333" i="1"/>
  <c r="T333" i="1"/>
  <c r="U333" i="1"/>
  <c r="V333" i="1"/>
  <c r="Z333" i="1"/>
  <c r="AA333" i="1"/>
  <c r="AB333" i="1"/>
  <c r="AC333" i="1"/>
  <c r="AD333" i="1"/>
  <c r="S334" i="1"/>
  <c r="T334" i="1"/>
  <c r="U334" i="1"/>
  <c r="V334" i="1"/>
  <c r="Z334" i="1"/>
  <c r="AA334" i="1"/>
  <c r="AB334" i="1"/>
  <c r="AC334" i="1"/>
  <c r="AD334" i="1"/>
  <c r="S335" i="1"/>
  <c r="T335" i="1"/>
  <c r="U335" i="1"/>
  <c r="V335" i="1"/>
  <c r="Z335" i="1"/>
  <c r="AA335" i="1"/>
  <c r="AB335" i="1"/>
  <c r="AC335" i="1"/>
  <c r="AD335" i="1"/>
  <c r="S336" i="1"/>
  <c r="T336" i="1"/>
  <c r="U336" i="1"/>
  <c r="V336" i="1"/>
  <c r="Z336" i="1"/>
  <c r="AA336" i="1"/>
  <c r="AB336" i="1"/>
  <c r="AC336" i="1"/>
  <c r="AD336" i="1"/>
  <c r="S337" i="1"/>
  <c r="T337" i="1"/>
  <c r="U337" i="1"/>
  <c r="V337" i="1"/>
  <c r="Z337" i="1"/>
  <c r="AA337" i="1"/>
  <c r="AB337" i="1"/>
  <c r="AC337" i="1"/>
  <c r="AD337" i="1"/>
  <c r="S338" i="1"/>
  <c r="T338" i="1"/>
  <c r="U338" i="1"/>
  <c r="V338" i="1"/>
  <c r="Z338" i="1"/>
  <c r="AA338" i="1"/>
  <c r="AB338" i="1"/>
  <c r="AC338" i="1"/>
  <c r="AD338" i="1"/>
  <c r="S339" i="1"/>
  <c r="T339" i="1"/>
  <c r="U339" i="1"/>
  <c r="V339" i="1"/>
  <c r="Z339" i="1"/>
  <c r="AA339" i="1"/>
  <c r="AB339" i="1"/>
  <c r="AC339" i="1"/>
  <c r="AD339" i="1"/>
  <c r="S340" i="1"/>
  <c r="T340" i="1"/>
  <c r="U340" i="1"/>
  <c r="V340" i="1"/>
  <c r="Z340" i="1"/>
  <c r="AA340" i="1"/>
  <c r="AB340" i="1"/>
  <c r="AC340" i="1"/>
  <c r="AD340" i="1"/>
  <c r="S341" i="1"/>
  <c r="T341" i="1"/>
  <c r="U341" i="1"/>
  <c r="V341" i="1"/>
  <c r="Z341" i="1"/>
  <c r="AA341" i="1"/>
  <c r="AB341" i="1"/>
  <c r="AC341" i="1"/>
  <c r="AD341" i="1"/>
  <c r="S342" i="1"/>
  <c r="T342" i="1"/>
  <c r="U342" i="1"/>
  <c r="V342" i="1"/>
  <c r="Z342" i="1"/>
  <c r="AA342" i="1"/>
  <c r="AB342" i="1"/>
  <c r="AC342" i="1"/>
  <c r="AD342" i="1"/>
  <c r="S343" i="1"/>
  <c r="T343" i="1"/>
  <c r="U343" i="1"/>
  <c r="V343" i="1"/>
  <c r="Z343" i="1"/>
  <c r="AA343" i="1"/>
  <c r="AB343" i="1"/>
  <c r="AC343" i="1"/>
  <c r="AD343" i="1"/>
  <c r="S344" i="1"/>
  <c r="T344" i="1"/>
  <c r="U344" i="1"/>
  <c r="V344" i="1"/>
  <c r="Z344" i="1"/>
  <c r="AA344" i="1"/>
  <c r="AB344" i="1"/>
  <c r="AC344" i="1"/>
  <c r="AD344" i="1"/>
  <c r="S345" i="1"/>
  <c r="T345" i="1"/>
  <c r="U345" i="1"/>
  <c r="V345" i="1"/>
  <c r="Z345" i="1"/>
  <c r="AA345" i="1"/>
  <c r="AB345" i="1"/>
  <c r="AC345" i="1"/>
  <c r="AD345" i="1"/>
  <c r="S346" i="1"/>
  <c r="T346" i="1"/>
  <c r="U346" i="1"/>
  <c r="V346" i="1"/>
  <c r="Z346" i="1"/>
  <c r="AA346" i="1"/>
  <c r="AB346" i="1"/>
  <c r="AC346" i="1"/>
  <c r="AD346" i="1"/>
  <c r="S347" i="1"/>
  <c r="T347" i="1"/>
  <c r="U347" i="1"/>
  <c r="V347" i="1"/>
  <c r="Z347" i="1"/>
  <c r="AA347" i="1"/>
  <c r="AB347" i="1"/>
  <c r="AC347" i="1"/>
  <c r="AD347" i="1"/>
  <c r="S348" i="1"/>
  <c r="T348" i="1"/>
  <c r="U348" i="1"/>
  <c r="V348" i="1"/>
  <c r="Z348" i="1"/>
  <c r="AA348" i="1"/>
  <c r="AB348" i="1"/>
  <c r="AC348" i="1"/>
  <c r="AD348" i="1"/>
  <c r="S349" i="1"/>
  <c r="T349" i="1"/>
  <c r="U349" i="1"/>
  <c r="V349" i="1"/>
  <c r="Z349" i="1"/>
  <c r="AA349" i="1"/>
  <c r="AB349" i="1"/>
  <c r="AC349" i="1"/>
  <c r="AD349" i="1"/>
  <c r="S350" i="1"/>
  <c r="T350" i="1"/>
  <c r="U350" i="1"/>
  <c r="V350" i="1"/>
  <c r="Z350" i="1"/>
  <c r="AA350" i="1"/>
  <c r="AB350" i="1"/>
  <c r="AC350" i="1"/>
  <c r="AD350" i="1"/>
  <c r="S351" i="1"/>
  <c r="T351" i="1"/>
  <c r="U351" i="1"/>
  <c r="V351" i="1"/>
  <c r="Z351" i="1"/>
  <c r="AA351" i="1"/>
  <c r="AB351" i="1"/>
  <c r="AC351" i="1"/>
  <c r="AD351" i="1"/>
  <c r="S352" i="1"/>
  <c r="T352" i="1"/>
  <c r="U352" i="1"/>
  <c r="V352" i="1"/>
  <c r="Z352" i="1"/>
  <c r="AA352" i="1"/>
  <c r="AB352" i="1"/>
  <c r="AC352" i="1"/>
  <c r="AD352" i="1"/>
  <c r="S353" i="1"/>
  <c r="T353" i="1"/>
  <c r="U353" i="1"/>
  <c r="V353" i="1"/>
  <c r="Z353" i="1"/>
  <c r="AA353" i="1"/>
  <c r="AB353" i="1"/>
  <c r="AC353" i="1"/>
  <c r="AD353" i="1"/>
  <c r="S354" i="1"/>
  <c r="T354" i="1"/>
  <c r="U354" i="1"/>
  <c r="V354" i="1"/>
  <c r="Z354" i="1"/>
  <c r="AA354" i="1"/>
  <c r="AB354" i="1"/>
  <c r="AC354" i="1"/>
  <c r="AD354" i="1"/>
  <c r="S355" i="1"/>
  <c r="T355" i="1"/>
  <c r="U355" i="1"/>
  <c r="V355" i="1"/>
  <c r="Z355" i="1"/>
  <c r="AA355" i="1"/>
  <c r="AB355" i="1"/>
  <c r="AC355" i="1"/>
  <c r="AD355" i="1"/>
  <c r="S356" i="1"/>
  <c r="T356" i="1"/>
  <c r="U356" i="1"/>
  <c r="V356" i="1"/>
  <c r="Z356" i="1"/>
  <c r="AA356" i="1"/>
  <c r="AB356" i="1"/>
  <c r="AC356" i="1"/>
  <c r="AD356" i="1"/>
  <c r="S357" i="1"/>
  <c r="T357" i="1"/>
  <c r="U357" i="1"/>
  <c r="V357" i="1"/>
  <c r="Z357" i="1"/>
  <c r="AA357" i="1"/>
  <c r="AB357" i="1"/>
  <c r="AC357" i="1"/>
  <c r="AD357" i="1"/>
  <c r="S358" i="1"/>
  <c r="T358" i="1"/>
  <c r="U358" i="1"/>
  <c r="V358" i="1"/>
  <c r="Z358" i="1"/>
  <c r="AA358" i="1"/>
  <c r="AB358" i="1"/>
  <c r="AC358" i="1"/>
  <c r="AD358" i="1"/>
  <c r="S359" i="1"/>
  <c r="T359" i="1"/>
  <c r="U359" i="1"/>
  <c r="V359" i="1"/>
  <c r="Z359" i="1"/>
  <c r="AA359" i="1"/>
  <c r="AB359" i="1"/>
  <c r="AC359" i="1"/>
  <c r="AD359" i="1"/>
  <c r="S360" i="1"/>
  <c r="T360" i="1"/>
  <c r="U360" i="1"/>
  <c r="V360" i="1"/>
  <c r="Z360" i="1"/>
  <c r="AA360" i="1"/>
  <c r="AB360" i="1"/>
  <c r="AC360" i="1"/>
  <c r="AD360" i="1"/>
  <c r="S361" i="1"/>
  <c r="T361" i="1"/>
  <c r="U361" i="1"/>
  <c r="V361" i="1"/>
  <c r="Z361" i="1"/>
  <c r="AA361" i="1"/>
  <c r="AB361" i="1"/>
  <c r="AC361" i="1"/>
  <c r="AD361" i="1"/>
  <c r="S362" i="1"/>
  <c r="T362" i="1"/>
  <c r="U362" i="1"/>
  <c r="V362" i="1"/>
  <c r="Z362" i="1"/>
  <c r="AA362" i="1"/>
  <c r="AB362" i="1"/>
  <c r="AC362" i="1"/>
  <c r="AD362" i="1"/>
  <c r="S363" i="1"/>
  <c r="T363" i="1"/>
  <c r="U363" i="1"/>
  <c r="V363" i="1"/>
  <c r="Z363" i="1"/>
  <c r="AA363" i="1"/>
  <c r="AB363" i="1"/>
  <c r="AC363" i="1"/>
  <c r="AD363" i="1"/>
  <c r="S364" i="1"/>
  <c r="T364" i="1"/>
  <c r="U364" i="1"/>
  <c r="V364" i="1"/>
  <c r="Z364" i="1"/>
  <c r="AA364" i="1"/>
  <c r="AB364" i="1"/>
  <c r="AC364" i="1"/>
  <c r="AD364" i="1"/>
  <c r="S365" i="1"/>
  <c r="T365" i="1"/>
  <c r="U365" i="1"/>
  <c r="V365" i="1"/>
  <c r="Z365" i="1"/>
  <c r="AA365" i="1"/>
  <c r="AB365" i="1"/>
  <c r="AC365" i="1"/>
  <c r="AD365" i="1"/>
  <c r="S366" i="1"/>
  <c r="T366" i="1"/>
  <c r="U366" i="1"/>
  <c r="V366" i="1"/>
  <c r="Z366" i="1"/>
  <c r="AA366" i="1"/>
  <c r="AB366" i="1"/>
  <c r="AC366" i="1"/>
  <c r="AD366" i="1"/>
  <c r="S367" i="1"/>
  <c r="T367" i="1"/>
  <c r="U367" i="1"/>
  <c r="V367" i="1"/>
  <c r="Z367" i="1"/>
  <c r="AA367" i="1"/>
  <c r="AB367" i="1"/>
  <c r="AC367" i="1"/>
  <c r="AD367" i="1"/>
  <c r="S368" i="1"/>
  <c r="T368" i="1"/>
  <c r="U368" i="1"/>
  <c r="V368" i="1"/>
  <c r="Z368" i="1"/>
  <c r="AA368" i="1"/>
  <c r="AB368" i="1"/>
  <c r="AC368" i="1"/>
  <c r="AD368" i="1"/>
  <c r="S369" i="1"/>
  <c r="T369" i="1"/>
  <c r="U369" i="1"/>
  <c r="V369" i="1"/>
  <c r="Z369" i="1"/>
  <c r="AA369" i="1"/>
  <c r="AB369" i="1"/>
  <c r="AC369" i="1"/>
  <c r="AD369" i="1"/>
  <c r="S370" i="1"/>
  <c r="T370" i="1"/>
  <c r="U370" i="1"/>
  <c r="V370" i="1"/>
  <c r="Z370" i="1"/>
  <c r="AA370" i="1"/>
  <c r="AB370" i="1"/>
  <c r="AC370" i="1"/>
  <c r="AD370" i="1"/>
  <c r="S371" i="1"/>
  <c r="T371" i="1"/>
  <c r="U371" i="1"/>
  <c r="V371" i="1"/>
  <c r="Z371" i="1"/>
  <c r="AA371" i="1"/>
  <c r="AB371" i="1"/>
  <c r="AC371" i="1"/>
  <c r="AD371" i="1"/>
  <c r="S372" i="1"/>
  <c r="T372" i="1"/>
  <c r="U372" i="1"/>
  <c r="V372" i="1"/>
  <c r="Z372" i="1"/>
  <c r="AA372" i="1"/>
  <c r="AB372" i="1"/>
  <c r="AC372" i="1"/>
  <c r="AD372" i="1"/>
  <c r="S373" i="1"/>
  <c r="T373" i="1"/>
  <c r="U373" i="1"/>
  <c r="V373" i="1"/>
  <c r="Z373" i="1"/>
  <c r="AA373" i="1"/>
  <c r="AB373" i="1"/>
  <c r="AC373" i="1"/>
  <c r="AD373" i="1"/>
  <c r="S374" i="1"/>
  <c r="T374" i="1"/>
  <c r="U374" i="1"/>
  <c r="V374" i="1"/>
  <c r="Z374" i="1"/>
  <c r="AA374" i="1"/>
  <c r="AB374" i="1"/>
  <c r="AC374" i="1"/>
  <c r="AD374" i="1"/>
  <c r="S375" i="1"/>
  <c r="T375" i="1"/>
  <c r="U375" i="1"/>
  <c r="V375" i="1"/>
  <c r="Z375" i="1"/>
  <c r="AA375" i="1"/>
  <c r="AB375" i="1"/>
  <c r="AC375" i="1"/>
  <c r="AD375" i="1"/>
  <c r="S376" i="1"/>
  <c r="T376" i="1"/>
  <c r="U376" i="1"/>
  <c r="V376" i="1"/>
  <c r="Z376" i="1"/>
  <c r="AA376" i="1"/>
  <c r="AB376" i="1"/>
  <c r="AC376" i="1"/>
  <c r="AD376" i="1"/>
  <c r="S377" i="1"/>
  <c r="T377" i="1"/>
  <c r="U377" i="1"/>
  <c r="V377" i="1"/>
  <c r="Z377" i="1"/>
  <c r="AA377" i="1"/>
  <c r="AB377" i="1"/>
  <c r="AC377" i="1"/>
  <c r="AD377" i="1"/>
  <c r="S378" i="1"/>
  <c r="T378" i="1"/>
  <c r="U378" i="1"/>
  <c r="V378" i="1"/>
  <c r="Z378" i="1"/>
  <c r="AA378" i="1"/>
  <c r="AB378" i="1"/>
  <c r="AC378" i="1"/>
  <c r="AD378" i="1"/>
  <c r="S379" i="1"/>
  <c r="T379" i="1"/>
  <c r="U379" i="1"/>
  <c r="V379" i="1"/>
  <c r="Z379" i="1"/>
  <c r="AA379" i="1"/>
  <c r="AB379" i="1"/>
  <c r="AC379" i="1"/>
  <c r="AD379" i="1"/>
  <c r="S380" i="1"/>
  <c r="T380" i="1"/>
  <c r="U380" i="1"/>
  <c r="V380" i="1"/>
  <c r="Z380" i="1"/>
  <c r="AA380" i="1"/>
  <c r="AB380" i="1"/>
  <c r="AC380" i="1"/>
  <c r="AD380" i="1"/>
  <c r="S381" i="1"/>
  <c r="T381" i="1"/>
  <c r="U381" i="1"/>
  <c r="V381" i="1"/>
  <c r="Z381" i="1"/>
  <c r="AA381" i="1"/>
  <c r="AB381" i="1"/>
  <c r="AC381" i="1"/>
  <c r="AD381" i="1"/>
  <c r="S382" i="1"/>
  <c r="T382" i="1"/>
  <c r="U382" i="1"/>
  <c r="V382" i="1"/>
  <c r="Z382" i="1"/>
  <c r="AA382" i="1"/>
  <c r="AB382" i="1"/>
  <c r="AC382" i="1"/>
  <c r="AD382" i="1"/>
  <c r="S383" i="1"/>
  <c r="T383" i="1"/>
  <c r="U383" i="1"/>
  <c r="V383" i="1"/>
  <c r="Z383" i="1"/>
  <c r="AA383" i="1"/>
  <c r="AB383" i="1"/>
  <c r="AC383" i="1"/>
  <c r="AD383" i="1"/>
  <c r="S384" i="1"/>
  <c r="T384" i="1"/>
  <c r="U384" i="1"/>
  <c r="V384" i="1"/>
  <c r="Z384" i="1"/>
  <c r="AA384" i="1"/>
  <c r="AB384" i="1"/>
  <c r="AC384" i="1"/>
  <c r="AD384" i="1"/>
  <c r="S385" i="1"/>
  <c r="T385" i="1"/>
  <c r="U385" i="1"/>
  <c r="V385" i="1"/>
  <c r="Z385" i="1"/>
  <c r="AA385" i="1"/>
  <c r="AB385" i="1"/>
  <c r="AC385" i="1"/>
  <c r="AD385" i="1"/>
  <c r="S386" i="1"/>
  <c r="T386" i="1"/>
  <c r="U386" i="1"/>
  <c r="V386" i="1"/>
  <c r="Z386" i="1"/>
  <c r="AA386" i="1"/>
  <c r="AB386" i="1"/>
  <c r="AC386" i="1"/>
  <c r="AD386" i="1"/>
  <c r="S387" i="1"/>
  <c r="T387" i="1"/>
  <c r="U387" i="1"/>
  <c r="V387" i="1"/>
  <c r="Z387" i="1"/>
  <c r="AA387" i="1"/>
  <c r="AB387" i="1"/>
  <c r="AC387" i="1"/>
  <c r="AD387" i="1"/>
  <c r="S388" i="1"/>
  <c r="T388" i="1"/>
  <c r="U388" i="1"/>
  <c r="V388" i="1"/>
  <c r="Z388" i="1"/>
  <c r="AA388" i="1"/>
  <c r="AB388" i="1"/>
  <c r="AC388" i="1"/>
  <c r="AD388" i="1"/>
  <c r="S389" i="1"/>
  <c r="T389" i="1"/>
  <c r="U389" i="1"/>
  <c r="V389" i="1"/>
  <c r="Z389" i="1"/>
  <c r="AA389" i="1"/>
  <c r="AB389" i="1"/>
  <c r="AC389" i="1"/>
  <c r="AD389" i="1"/>
  <c r="S390" i="1"/>
  <c r="T390" i="1"/>
  <c r="U390" i="1"/>
  <c r="V390" i="1"/>
  <c r="Z390" i="1"/>
  <c r="AA390" i="1"/>
  <c r="AB390" i="1"/>
  <c r="AC390" i="1"/>
  <c r="AD390" i="1"/>
  <c r="S391" i="1"/>
  <c r="T391" i="1"/>
  <c r="U391" i="1"/>
  <c r="V391" i="1"/>
  <c r="Z391" i="1"/>
  <c r="AA391" i="1"/>
  <c r="AB391" i="1"/>
  <c r="AC391" i="1"/>
  <c r="AD391" i="1"/>
  <c r="S392" i="1"/>
  <c r="T392" i="1"/>
  <c r="U392" i="1"/>
  <c r="V392" i="1"/>
  <c r="Z392" i="1"/>
  <c r="AA392" i="1"/>
  <c r="AB392" i="1"/>
  <c r="AC392" i="1"/>
  <c r="AD392" i="1"/>
  <c r="S393" i="1"/>
  <c r="T393" i="1"/>
  <c r="U393" i="1"/>
  <c r="V393" i="1"/>
  <c r="Z393" i="1"/>
  <c r="AA393" i="1"/>
  <c r="AB393" i="1"/>
  <c r="AC393" i="1"/>
  <c r="AD393" i="1"/>
  <c r="S394" i="1"/>
  <c r="T394" i="1"/>
  <c r="U394" i="1"/>
  <c r="V394" i="1"/>
  <c r="Z394" i="1"/>
  <c r="AA394" i="1"/>
  <c r="AB394" i="1"/>
  <c r="AC394" i="1"/>
  <c r="AD394" i="1"/>
  <c r="S395" i="1"/>
  <c r="T395" i="1"/>
  <c r="U395" i="1"/>
  <c r="V395" i="1"/>
  <c r="Z395" i="1"/>
  <c r="AA395" i="1"/>
  <c r="AB395" i="1"/>
  <c r="AC395" i="1"/>
  <c r="AD395" i="1"/>
  <c r="S396" i="1"/>
  <c r="T396" i="1"/>
  <c r="U396" i="1"/>
  <c r="V396" i="1"/>
  <c r="Z396" i="1"/>
  <c r="AA396" i="1"/>
  <c r="AB396" i="1"/>
  <c r="AC396" i="1"/>
  <c r="AD396" i="1"/>
  <c r="S397" i="1"/>
  <c r="T397" i="1"/>
  <c r="U397" i="1"/>
  <c r="V397" i="1"/>
  <c r="Z397" i="1"/>
  <c r="AA397" i="1"/>
  <c r="AB397" i="1"/>
  <c r="AC397" i="1"/>
  <c r="AD397" i="1"/>
  <c r="S398" i="1"/>
  <c r="T398" i="1"/>
  <c r="U398" i="1"/>
  <c r="V398" i="1"/>
  <c r="Z398" i="1"/>
  <c r="AA398" i="1"/>
  <c r="AB398" i="1"/>
  <c r="AC398" i="1"/>
  <c r="AD398" i="1"/>
  <c r="S399" i="1"/>
  <c r="T399" i="1"/>
  <c r="U399" i="1"/>
  <c r="V399" i="1"/>
  <c r="Z399" i="1"/>
  <c r="AA399" i="1"/>
  <c r="AB399" i="1"/>
  <c r="AC399" i="1"/>
  <c r="AD399" i="1"/>
  <c r="S400" i="1"/>
  <c r="T400" i="1"/>
  <c r="U400" i="1"/>
  <c r="V400" i="1"/>
  <c r="Z400" i="1"/>
  <c r="AA400" i="1"/>
  <c r="AB400" i="1"/>
  <c r="AC400" i="1"/>
  <c r="AD400" i="1"/>
  <c r="S401" i="1"/>
  <c r="T401" i="1"/>
  <c r="U401" i="1"/>
  <c r="V401" i="1"/>
  <c r="Z401" i="1"/>
  <c r="AA401" i="1"/>
  <c r="AB401" i="1"/>
  <c r="AC401" i="1"/>
  <c r="AD401" i="1"/>
  <c r="D14" i="5"/>
  <c r="D6" i="5"/>
  <c r="D7" i="5"/>
  <c r="D8" i="5"/>
  <c r="R3" i="1"/>
  <c r="O8" i="3"/>
  <c r="O4" i="3"/>
  <c r="O7" i="3"/>
  <c r="O10" i="3"/>
  <c r="O11" i="3"/>
  <c r="AK4" i="1"/>
  <c r="S3" i="1"/>
  <c r="T3" i="1"/>
  <c r="U3" i="1"/>
  <c r="AC3" i="1"/>
  <c r="AK6" i="1"/>
  <c r="AK7" i="1"/>
  <c r="AK8" i="1"/>
  <c r="AK9" i="1"/>
  <c r="AK10" i="1"/>
  <c r="O9" i="3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O5" i="3"/>
  <c r="O2" i="3"/>
  <c r="O3" i="3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F5" i="5"/>
  <c r="E5" i="5"/>
  <c r="F14" i="5"/>
  <c r="E14" i="5"/>
  <c r="F6" i="5"/>
  <c r="F7" i="5"/>
  <c r="F8" i="5"/>
  <c r="E8" i="5"/>
  <c r="E6" i="5"/>
  <c r="E7" i="5"/>
  <c r="D12" i="2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B19" i="5"/>
  <c r="B18" i="5"/>
  <c r="C14" i="5"/>
  <c r="C12" i="2"/>
  <c r="B14" i="5"/>
  <c r="C6" i="5"/>
  <c r="B6" i="5"/>
  <c r="C8" i="5"/>
  <c r="C7" i="5"/>
  <c r="B7" i="5"/>
  <c r="B8" i="5"/>
  <c r="AE3" i="1"/>
  <c r="V3" i="1"/>
</calcChain>
</file>

<file path=xl/sharedStrings.xml><?xml version="1.0" encoding="utf-8"?>
<sst xmlns="http://schemas.openxmlformats.org/spreadsheetml/2006/main" count="123" uniqueCount="94">
  <si>
    <t>Date</t>
  </si>
  <si>
    <t>Glider Type</t>
  </si>
  <si>
    <t>Glider Reg.</t>
  </si>
  <si>
    <t>Place of Launch</t>
  </si>
  <si>
    <t>Time in Air</t>
  </si>
  <si>
    <t>km</t>
  </si>
  <si>
    <t>Details / Comments</t>
  </si>
  <si>
    <t>Flights</t>
  </si>
  <si>
    <t>Single Seaters</t>
  </si>
  <si>
    <t>PIC Multi-Seater</t>
  </si>
  <si>
    <t>P2 Multi-Seat</t>
  </si>
  <si>
    <t>Total</t>
  </si>
  <si>
    <t>Hours</t>
  </si>
  <si>
    <t>No Flights</t>
  </si>
  <si>
    <t>Schweizer 2-33</t>
  </si>
  <si>
    <t>N34367</t>
  </si>
  <si>
    <t>Bandel, PA (22D)</t>
  </si>
  <si>
    <t>A</t>
  </si>
  <si>
    <t>PIC</t>
  </si>
  <si>
    <t>Time</t>
  </si>
  <si>
    <t>Single Seat</t>
  </si>
  <si>
    <t>Multi-Seat PIC</t>
  </si>
  <si>
    <t>Multi-Seat P2</t>
  </si>
  <si>
    <t>Schempp-Hirth Standard Cirrus</t>
  </si>
  <si>
    <t>Grob 102 Astir CS</t>
  </si>
  <si>
    <t>Schleicher ASK-21</t>
  </si>
  <si>
    <t>Cumberland, WV (KCBE)</t>
  </si>
  <si>
    <t>N6485 LX</t>
  </si>
  <si>
    <t>N142SS</t>
  </si>
  <si>
    <t>GBB</t>
  </si>
  <si>
    <t>-</t>
  </si>
  <si>
    <t>Pilatus B4</t>
  </si>
  <si>
    <t>N86AS</t>
  </si>
  <si>
    <t>high-performance</t>
  </si>
  <si>
    <t>P2</t>
  </si>
  <si>
    <t>Rostraver, PA (KFWQ)</t>
  </si>
  <si>
    <t>Year-to-date</t>
  </si>
  <si>
    <t>Last 90 days</t>
  </si>
  <si>
    <t>Flights as PIC</t>
  </si>
  <si>
    <t>Last 30 days</t>
  </si>
  <si>
    <t>Current?</t>
  </si>
  <si>
    <t>last flight entered</t>
  </si>
  <si>
    <t>correct as of date</t>
  </si>
  <si>
    <t>Schempp-Hirth Standard Cirrus (N6485 LX)</t>
  </si>
  <si>
    <t>Glider</t>
  </si>
  <si>
    <t>Schweizer 2-33 (N34367)</t>
  </si>
  <si>
    <t>Aerotow</t>
  </si>
  <si>
    <t>High-Perf</t>
  </si>
  <si>
    <t>High-Performance</t>
  </si>
  <si>
    <t>Registration</t>
  </si>
  <si>
    <t>performance</t>
  </si>
  <si>
    <t>seats</t>
  </si>
  <si>
    <t>Internal name (must sort table according to this!)</t>
  </si>
  <si>
    <t>Gliding Log Book</t>
  </si>
  <si>
    <t>Version</t>
  </si>
  <si>
    <t>Updates</t>
  </si>
  <si>
    <t>Authors</t>
  </si>
  <si>
    <t>David Reitter</t>
  </si>
  <si>
    <t>david.reitter@gmail.com</t>
  </si>
  <si>
    <t>to-do</t>
  </si>
  <si>
    <t>split data from structure - how to do that in Excel?</t>
  </si>
  <si>
    <t>How to use this?</t>
  </si>
  <si>
    <t>Enter aircraft flown in "Gliders", airports in "Airports", and Log entries in "Logs".</t>
  </si>
  <si>
    <t>Log: enter columns A-I.  Rest is calculated.</t>
  </si>
  <si>
    <t>Carried over</t>
  </si>
  <si>
    <t>Carried over: enter figures from previous logbooks</t>
  </si>
  <si>
    <t>Currency: See your currency</t>
  </si>
  <si>
    <t>No</t>
  </si>
  <si>
    <t>Winch</t>
  </si>
  <si>
    <t>W</t>
  </si>
  <si>
    <t>Winch Launch</t>
  </si>
  <si>
    <t>Launch Types</t>
  </si>
  <si>
    <t>Crew Capacities</t>
  </si>
  <si>
    <t>Pilot in Command</t>
  </si>
  <si>
    <t>Second in Command, or Passenger</t>
  </si>
  <si>
    <t>Fill in white fields.  Grey fields are calculated.</t>
  </si>
  <si>
    <t>C</t>
  </si>
  <si>
    <t>Auto Tow</t>
  </si>
  <si>
    <t>B</t>
  </si>
  <si>
    <t>Bungee</t>
  </si>
  <si>
    <t>Self-Launch</t>
  </si>
  <si>
    <t>S</t>
  </si>
  <si>
    <t>Glider Types</t>
  </si>
  <si>
    <t>trainer</t>
  </si>
  <si>
    <t>Code</t>
  </si>
  <si>
    <t>Description</t>
  </si>
  <si>
    <t>Airports</t>
  </si>
  <si>
    <t>Gliders</t>
  </si>
  <si>
    <t>Launch</t>
  </si>
  <si>
    <t>Cap</t>
  </si>
  <si>
    <t>improve printing</t>
  </si>
  <si>
    <t>pilot name when printing</t>
  </si>
  <si>
    <t>Pilot's Name</t>
  </si>
  <si>
    <t>http://github.com/davidswelt/aerobook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</si>
</sst>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h]:mm:ss;@"/>
    <numFmt numFmtId="166" formatCode="[$-409]dd\-mmm\-yy;@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u/>
      <sz val="20"/>
      <color theme="10"/>
      <name val="Calibri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5" borderId="1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165" fontId="0" fillId="2" borderId="0" xfId="0" applyNumberFormat="1" applyFill="1"/>
    <xf numFmtId="0" fontId="1" fillId="2" borderId="0" xfId="0" applyFont="1" applyFill="1"/>
    <xf numFmtId="165" fontId="1" fillId="2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5" fontId="6" fillId="2" borderId="0" xfId="0" applyNumberFormat="1" applyFont="1" applyFill="1"/>
    <xf numFmtId="0" fontId="6" fillId="2" borderId="0" xfId="0" applyFont="1" applyFill="1"/>
    <xf numFmtId="1" fontId="6" fillId="3" borderId="0" xfId="0" applyNumberFormat="1" applyFont="1" applyFill="1"/>
    <xf numFmtId="0" fontId="0" fillId="4" borderId="0" xfId="0" applyFill="1"/>
    <xf numFmtId="0" fontId="11" fillId="0" borderId="0" xfId="0" applyFont="1"/>
    <xf numFmtId="46" fontId="11" fillId="0" borderId="0" xfId="0" applyNumberFormat="1" applyFont="1"/>
    <xf numFmtId="20" fontId="11" fillId="0" borderId="0" xfId="0" applyNumberFormat="1" applyFont="1"/>
    <xf numFmtId="0" fontId="11" fillId="4" borderId="0" xfId="0" applyFont="1" applyFill="1"/>
    <xf numFmtId="46" fontId="11" fillId="4" borderId="0" xfId="0" applyNumberFormat="1" applyFont="1" applyFill="1"/>
    <xf numFmtId="0" fontId="12" fillId="0" borderId="0" xfId="0" applyFont="1"/>
    <xf numFmtId="0" fontId="12" fillId="4" borderId="0" xfId="0" applyFont="1" applyFill="1"/>
    <xf numFmtId="164" fontId="1" fillId="0" borderId="0" xfId="0" applyNumberFormat="1" applyFont="1"/>
    <xf numFmtId="0" fontId="1" fillId="4" borderId="0" xfId="0" applyFont="1" applyFill="1"/>
    <xf numFmtId="0" fontId="0" fillId="4" borderId="0" xfId="0" applyFont="1" applyFill="1"/>
    <xf numFmtId="166" fontId="0" fillId="4" borderId="0" xfId="0" applyNumberFormat="1" applyFill="1"/>
    <xf numFmtId="1" fontId="0" fillId="4" borderId="0" xfId="0" applyNumberFormat="1" applyFill="1"/>
    <xf numFmtId="0" fontId="5" fillId="4" borderId="0" xfId="0" applyFont="1" applyFill="1"/>
    <xf numFmtId="165" fontId="0" fillId="4" borderId="0" xfId="0" applyNumberFormat="1" applyFill="1"/>
    <xf numFmtId="0" fontId="6" fillId="4" borderId="0" xfId="0" applyFont="1" applyFill="1"/>
    <xf numFmtId="165" fontId="7" fillId="4" borderId="0" xfId="0" applyNumberFormat="1" applyFont="1" applyFill="1"/>
    <xf numFmtId="1" fontId="7" fillId="4" borderId="0" xfId="0" applyNumberFormat="1" applyFont="1" applyFill="1"/>
    <xf numFmtId="0" fontId="7" fillId="4" borderId="0" xfId="0" applyFont="1" applyFill="1"/>
    <xf numFmtId="14" fontId="0" fillId="4" borderId="0" xfId="0" applyNumberFormat="1" applyFill="1"/>
    <xf numFmtId="0" fontId="6" fillId="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165" fontId="6" fillId="4" borderId="0" xfId="0" applyNumberFormat="1" applyFont="1" applyFill="1" applyAlignment="1">
      <alignment horizontal="right"/>
    </xf>
    <xf numFmtId="1" fontId="6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3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2" fillId="7" borderId="0" xfId="0" applyFont="1" applyFill="1"/>
    <xf numFmtId="0" fontId="12" fillId="8" borderId="0" xfId="0" applyFont="1" applyFill="1"/>
    <xf numFmtId="0" fontId="11" fillId="8" borderId="0" xfId="0" applyFont="1" applyFill="1"/>
    <xf numFmtId="0" fontId="5" fillId="8" borderId="0" xfId="0" applyFont="1" applyFill="1"/>
    <xf numFmtId="165" fontId="0" fillId="8" borderId="0" xfId="0" applyNumberFormat="1" applyFill="1"/>
    <xf numFmtId="1" fontId="0" fillId="8" borderId="0" xfId="0" applyNumberFormat="1" applyFill="1"/>
    <xf numFmtId="0" fontId="0" fillId="8" borderId="0" xfId="0" applyFill="1"/>
    <xf numFmtId="0" fontId="7" fillId="8" borderId="0" xfId="0" applyFont="1" applyFill="1"/>
    <xf numFmtId="0" fontId="5" fillId="8" borderId="0" xfId="0" applyFont="1" applyFill="1" applyAlignment="1">
      <alignment vertical="top"/>
    </xf>
    <xf numFmtId="0" fontId="5" fillId="0" borderId="0" xfId="0" applyFont="1" applyFill="1"/>
    <xf numFmtId="0" fontId="1" fillId="0" borderId="0" xfId="0" applyFont="1" applyFill="1"/>
    <xf numFmtId="0" fontId="5" fillId="9" borderId="0" xfId="0" applyFont="1" applyFill="1"/>
    <xf numFmtId="0" fontId="8" fillId="4" borderId="0" xfId="0" applyFont="1" applyFill="1"/>
    <xf numFmtId="0" fontId="9" fillId="4" borderId="0" xfId="0" applyFont="1" applyFill="1"/>
    <xf numFmtId="2" fontId="8" fillId="4" borderId="0" xfId="0" applyNumberFormat="1" applyFont="1" applyFill="1"/>
    <xf numFmtId="0" fontId="10" fillId="4" borderId="0" xfId="89" applyFont="1" applyFill="1"/>
    <xf numFmtId="0" fontId="14" fillId="10" borderId="1" xfId="90" applyFill="1"/>
    <xf numFmtId="49" fontId="1" fillId="4" borderId="0" xfId="0" applyNumberFormat="1" applyFont="1" applyFill="1"/>
    <xf numFmtId="164" fontId="0" fillId="4" borderId="0" xfId="0" applyNumberFormat="1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1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Input" xfId="90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ithub.com/davidswelt/aerobook" TargetMode="External"/><Relationship Id="rId2" Type="http://schemas.openxmlformats.org/officeDocument/2006/relationships/hyperlink" Target="mailto:david.reit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12" sqref="B12"/>
    </sheetView>
  </sheetViews>
  <sheetFormatPr baseColWidth="10" defaultRowHeight="25" x14ac:dyDescent="0"/>
  <cols>
    <col min="1" max="1" width="30" style="56" customWidth="1"/>
    <col min="2" max="2" width="44.6640625" style="56" customWidth="1"/>
    <col min="3" max="16384" width="10.83203125" style="56"/>
  </cols>
  <sheetData>
    <row r="1" spans="1:3" ht="30">
      <c r="A1" s="27" t="s">
        <v>53</v>
      </c>
    </row>
    <row r="6" spans="1:3">
      <c r="A6" s="57" t="s">
        <v>54</v>
      </c>
      <c r="B6" s="58">
        <v>1</v>
      </c>
    </row>
    <row r="7" spans="1:3">
      <c r="A7" s="57" t="s">
        <v>55</v>
      </c>
      <c r="B7" s="59" t="s">
        <v>93</v>
      </c>
    </row>
    <row r="9" spans="1:3">
      <c r="A9" s="57" t="s">
        <v>56</v>
      </c>
      <c r="B9" s="56" t="s">
        <v>57</v>
      </c>
      <c r="C9" s="59" t="s">
        <v>58</v>
      </c>
    </row>
    <row r="12" spans="1:3">
      <c r="A12" s="56" t="s">
        <v>61</v>
      </c>
      <c r="B12" s="56" t="s">
        <v>62</v>
      </c>
    </row>
    <row r="13" spans="1:3">
      <c r="B13" s="56" t="s">
        <v>63</v>
      </c>
    </row>
    <row r="14" spans="1:3">
      <c r="B14" s="56" t="s">
        <v>65</v>
      </c>
    </row>
    <row r="15" spans="1:3">
      <c r="B15" s="56" t="s">
        <v>66</v>
      </c>
    </row>
    <row r="16" spans="1:3">
      <c r="B16" s="56" t="s">
        <v>75</v>
      </c>
    </row>
    <row r="18" spans="1:2">
      <c r="A18" s="57" t="s">
        <v>59</v>
      </c>
      <c r="B18" s="56" t="s">
        <v>60</v>
      </c>
    </row>
    <row r="19" spans="1:2">
      <c r="B19" s="56" t="s">
        <v>90</v>
      </c>
    </row>
    <row r="20" spans="1:2">
      <c r="B20" s="56" t="s">
        <v>91</v>
      </c>
    </row>
    <row r="24" spans="1:2">
      <c r="A24" s="56" t="s">
        <v>92</v>
      </c>
      <c r="B24" s="60"/>
    </row>
  </sheetData>
  <hyperlinks>
    <hyperlink ref="B7" r:id="rId1"/>
    <hyperlink ref="C9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AK401"/>
  <sheetViews>
    <sheetView workbookViewId="0">
      <selection activeCell="D9" sqref="D9"/>
    </sheetView>
  </sheetViews>
  <sheetFormatPr baseColWidth="10" defaultRowHeight="15" x14ac:dyDescent="0"/>
  <cols>
    <col min="1" max="1" width="4.83203125" customWidth="1"/>
    <col min="2" max="2" width="12.6640625" style="1" customWidth="1"/>
    <col min="3" max="3" width="38" style="1" customWidth="1"/>
    <col min="4" max="4" width="26.6640625" customWidth="1"/>
    <col min="5" max="5" width="6.83203125" customWidth="1"/>
    <col min="6" max="6" width="5.33203125" customWidth="1"/>
    <col min="7" max="7" width="10.83203125" style="4"/>
    <col min="8" max="8" width="5" customWidth="1"/>
    <col min="9" max="9" width="42.83203125" customWidth="1"/>
    <col min="10" max="13" width="6.33203125" hidden="1" customWidth="1"/>
    <col min="14" max="14" width="4.83203125" hidden="1" customWidth="1"/>
    <col min="15" max="15" width="4" hidden="1" customWidth="1"/>
    <col min="16" max="16" width="2.83203125" hidden="1" customWidth="1"/>
    <col min="17" max="17" width="3.1640625" hidden="1" customWidth="1"/>
    <col min="18" max="19" width="10.83203125" style="6"/>
    <col min="20" max="20" width="15.5" style="6" customWidth="1"/>
    <col min="21" max="21" width="15.33203125" style="6" customWidth="1"/>
    <col min="22" max="22" width="10.83203125" style="7"/>
    <col min="23" max="25" width="0" style="7" hidden="1" customWidth="1"/>
    <col min="26" max="28" width="10.83203125" style="9"/>
    <col min="29" max="29" width="14.83203125" style="9" customWidth="1"/>
    <col min="30" max="30" width="10.83203125" style="9"/>
    <col min="31" max="31" width="10.83203125" style="10"/>
    <col min="36" max="36" width="28.33203125" style="14" customWidth="1"/>
    <col min="37" max="37" width="10.83203125" style="14"/>
  </cols>
  <sheetData>
    <row r="1" spans="1:37" s="3" customFormat="1" ht="20">
      <c r="A1" s="3" t="s">
        <v>67</v>
      </c>
      <c r="B1" s="22" t="s">
        <v>0</v>
      </c>
      <c r="C1" s="22" t="s">
        <v>44</v>
      </c>
      <c r="D1" s="3" t="s">
        <v>3</v>
      </c>
      <c r="E1" s="22" t="s">
        <v>88</v>
      </c>
      <c r="F1" s="3" t="s">
        <v>89</v>
      </c>
      <c r="G1" s="5" t="s">
        <v>4</v>
      </c>
      <c r="H1" s="3" t="s">
        <v>5</v>
      </c>
      <c r="I1" s="3" t="s">
        <v>6</v>
      </c>
      <c r="R1" s="11" t="s">
        <v>19</v>
      </c>
      <c r="S1" s="11"/>
      <c r="T1" s="11"/>
      <c r="U1" s="11"/>
      <c r="V1" s="12"/>
      <c r="W1" s="12"/>
      <c r="X1" s="12"/>
      <c r="Y1" s="12"/>
      <c r="Z1" s="13" t="s">
        <v>7</v>
      </c>
      <c r="AA1" s="13"/>
      <c r="AB1" s="13"/>
      <c r="AC1" s="13"/>
      <c r="AD1" s="13"/>
      <c r="AE1" s="13"/>
      <c r="AJ1" s="23" t="s">
        <v>1</v>
      </c>
      <c r="AK1" s="23" t="s">
        <v>2</v>
      </c>
    </row>
    <row r="2" spans="1:37">
      <c r="C2" s="62" t="str">
        <f>CONCATENATE("Pilot: ", PilotName)</f>
        <v xml:space="preserve">Pilot: </v>
      </c>
      <c r="R2" s="6" t="s">
        <v>18</v>
      </c>
      <c r="S2" s="6" t="s">
        <v>20</v>
      </c>
      <c r="T2" s="6" t="s">
        <v>21</v>
      </c>
      <c r="U2" s="6" t="s">
        <v>22</v>
      </c>
      <c r="V2" s="8" t="s">
        <v>11</v>
      </c>
      <c r="W2" s="8"/>
      <c r="X2" s="8"/>
      <c r="Y2" s="8"/>
      <c r="Z2" s="9" t="s">
        <v>18</v>
      </c>
      <c r="AA2" s="9" t="s">
        <v>20</v>
      </c>
      <c r="AB2" s="9" t="s">
        <v>21</v>
      </c>
      <c r="AC2" s="9" t="s">
        <v>22</v>
      </c>
      <c r="AD2" s="9" t="s">
        <v>47</v>
      </c>
      <c r="AE2" s="10" t="s">
        <v>11</v>
      </c>
    </row>
    <row r="3" spans="1:37">
      <c r="A3" s="14">
        <f>'Carried over'!D12</f>
        <v>429</v>
      </c>
      <c r="B3" s="62"/>
      <c r="C3" s="62"/>
      <c r="D3" s="14"/>
      <c r="E3" s="14"/>
      <c r="F3" s="14"/>
      <c r="G3" s="28"/>
      <c r="H3" s="14"/>
      <c r="I3" s="14"/>
      <c r="R3" s="6">
        <f>'Carried over'!C6+'Carried over'!C7</f>
        <v>2.2958333333333334</v>
      </c>
      <c r="S3" s="6">
        <f>'Carried over'!C6</f>
        <v>1.5826388888888889</v>
      </c>
      <c r="T3" s="6">
        <f>'Carried over'!C7</f>
        <v>0.71319444444444446</v>
      </c>
      <c r="U3" s="6">
        <f>'Carried over'!C8</f>
        <v>1.6958333333333335</v>
      </c>
      <c r="V3" s="8">
        <f>R3+U3</f>
        <v>3.9916666666666671</v>
      </c>
      <c r="W3" s="8"/>
      <c r="X3" s="8"/>
      <c r="Y3" s="8"/>
      <c r="Z3" s="9">
        <f>'Carried over'!D6+'Carried over'!D7</f>
        <v>329</v>
      </c>
      <c r="AA3" s="9">
        <f>'Carried over'!D6</f>
        <v>244</v>
      </c>
      <c r="AB3" s="9">
        <f>'Carried over'!D7</f>
        <v>85</v>
      </c>
      <c r="AC3" s="9">
        <f>'Carried over'!D8</f>
        <v>100</v>
      </c>
      <c r="AD3" s="9">
        <f>'Carried over'!D9</f>
        <v>212</v>
      </c>
      <c r="AE3" s="10">
        <f>Z3+AC3</f>
        <v>429</v>
      </c>
    </row>
    <row r="4" spans="1:37">
      <c r="A4" s="14">
        <f>IF(B4&lt;&gt;"", A3+1,"")</f>
        <v>430</v>
      </c>
      <c r="B4" s="1">
        <v>40607</v>
      </c>
      <c r="C4" s="1" t="s">
        <v>45</v>
      </c>
      <c r="D4" t="s">
        <v>16</v>
      </c>
      <c r="E4" t="s">
        <v>17</v>
      </c>
      <c r="F4" t="s">
        <v>18</v>
      </c>
      <c r="G4" s="4">
        <v>2.6388888888888889E-2</v>
      </c>
      <c r="R4" s="6">
        <f>IF(B4&lt;&gt;"",IF(PICCode=$F4,R3+G4,R3),R3)</f>
        <v>2.3222222222222224</v>
      </c>
      <c r="S4" s="6">
        <f>IF(B4&lt;&gt;"",IF(AK4&lt;&gt;"", IF(LOOKUP($C4,Gliders!$O:$O,Gliders!$C:$C)=1,Log!S3+Log!G4,Log!S3),Log!S3),Log!S3)</f>
        <v>1.5826388888888889</v>
      </c>
      <c r="T4" s="6">
        <f>IF(B4&lt;&gt;"",IF($AK4&lt;&gt;"",IF(AND(LOOKUP($C4,Gliders!$O:$O,Gliders!$C:$C)&gt;1,$F4=PICCode),Log!T3+Log!$G4,Log!T3),Log!T3),Log!T3)</f>
        <v>0.73958333333333337</v>
      </c>
      <c r="U4" s="6">
        <f>IF(B4&lt;&gt;"",IF($AK4&lt;&gt;"",IF(AND(LOOKUP($C4,Gliders!$O:$O,Gliders!$C:$C)&gt;1, $F4&lt;&gt;PICCode),Log!U3+Log!$G4,Log!U3),Log!U3),Log!U3)</f>
        <v>1.6958333333333335</v>
      </c>
      <c r="V4" s="8">
        <f>IF(B4&lt;&gt;"",R4+U4,V3)</f>
        <v>4.0180555555555557</v>
      </c>
      <c r="W4" s="8"/>
      <c r="X4" s="8"/>
      <c r="Y4" s="8"/>
      <c r="Z4" s="9">
        <f>IF(B4&lt;&gt;"",IF(PICCode=F4,Z3+1,Z3),Z3)</f>
        <v>330</v>
      </c>
      <c r="AA4" s="9">
        <f>IF(B4&lt;&gt;"",IF($AK4&lt;&gt;"", IF(LOOKUP($C4,Gliders!$O:$O,Gliders!$C:$C)=1,Log!AA3+1,Log!AA3),Log!AA3),Log!AA3)</f>
        <v>244</v>
      </c>
      <c r="AB4" s="9">
        <f>IF(B4&lt;&gt;"",IF($AK4&lt;&gt;"",IF(AND(LOOKUP($C4,Gliders!$O:$O,Gliders!$C:$C)&gt;1, $F4=PICCode),Log!AB3+1,Log!AB3),Log!AB3),Log!AB3)</f>
        <v>86</v>
      </c>
      <c r="AC4" s="9">
        <f>IF(B4&lt;&gt;"",IF($AK4&lt;&gt;"",IF(AND(LOOKUP($C4,Gliders!$O:$O,Gliders!$C:$C)&gt;1, $F4&lt;&gt;PICCode),Log!AC3+1,Log!AC3),Log!AC3),Log!AC3)</f>
        <v>100</v>
      </c>
      <c r="AD4" s="9">
        <f>IF(B4&lt;&gt;"",IF($AK4&lt;&gt;"",IF(AND(LOOKUP($C4,Gliders!$O:$O,Gliders!$D:$D)=HighCode, TRUE),Log!AD3+1,Log!AD3),Log!AD3),Log!AD3)</f>
        <v>212</v>
      </c>
      <c r="AE4" s="10">
        <f>IF(B4&lt;&gt;"",Z4+AC4,AE3)</f>
        <v>430</v>
      </c>
      <c r="AJ4" s="14" t="str">
        <f>IF($C4&lt;&gt;"",LOOKUP($C4,Gliders!$O:$O,Gliders!$A:$A), "-")</f>
        <v>Schweizer 2-33</v>
      </c>
      <c r="AK4" s="14" t="str">
        <f>IF($C4&lt;&gt;"",LOOKUP($C4,Gliders!$O:$O,Gliders!$A:$A), "-")</f>
        <v>Schweizer 2-33</v>
      </c>
    </row>
    <row r="5" spans="1:37">
      <c r="A5" s="14">
        <f t="shared" ref="A5:A68" si="0">IF(B5&lt;&gt;"", A4+1,"")</f>
        <v>431</v>
      </c>
      <c r="B5" s="1">
        <v>40607</v>
      </c>
      <c r="C5" s="1" t="s">
        <v>43</v>
      </c>
      <c r="D5" t="s">
        <v>26</v>
      </c>
      <c r="E5" t="s">
        <v>17</v>
      </c>
      <c r="F5" t="s">
        <v>18</v>
      </c>
      <c r="G5" s="4">
        <v>0.15972222222222224</v>
      </c>
      <c r="H5">
        <v>200</v>
      </c>
      <c r="R5" s="6">
        <f>IF(B5&lt;&gt;"",IF(PICCode=$F5,R4+G5,R4),R4)</f>
        <v>2.4819444444444447</v>
      </c>
      <c r="S5" s="6">
        <f>IF(B5&lt;&gt;"",IF(AK5&lt;&gt;"", IF(LOOKUP($C5,Gliders!$O:$O,Gliders!$C:$C)=1,Log!S4+Log!G5,Log!S4),Log!S4),Log!S4)</f>
        <v>1.7423611111111112</v>
      </c>
      <c r="T5" s="6">
        <f>IF(B5&lt;&gt;"",IF($AK5&lt;&gt;"",IF(AND(LOOKUP($C5,Gliders!$O:$O,Gliders!$C:$C)&gt;1,$F5=PICCode),Log!T4+Log!$G5,Log!T4),Log!T4),Log!T4)</f>
        <v>0.73958333333333337</v>
      </c>
      <c r="U5" s="6">
        <f>IF(B5&lt;&gt;"",IF($AK5&lt;&gt;"",IF(AND(LOOKUP($C5,Gliders!$O:$O,Gliders!$C:$C)&gt;1, $F5&lt;&gt;PICCode),Log!U4+Log!$G5,Log!U4),Log!U4),Log!U4)</f>
        <v>1.6958333333333335</v>
      </c>
      <c r="V5" s="8">
        <f t="shared" ref="V5:V68" si="1">IF(B5&lt;&gt;"",R5+U5,V4)</f>
        <v>4.177777777777778</v>
      </c>
      <c r="W5" s="8"/>
      <c r="X5" s="8"/>
      <c r="Y5" s="8"/>
      <c r="Z5" s="9">
        <f>IF(B5&lt;&gt;"",IF(PICCode=F5,Z4+1,Z4),Z4)</f>
        <v>331</v>
      </c>
      <c r="AA5" s="9">
        <f>IF(B5&lt;&gt;"",IF($AK5&lt;&gt;"", IF(LOOKUP($C5,Gliders!$O:$O,Gliders!$C:$C)=1,Log!AA4+1,Log!AA4),Log!AA4),Log!AA4)</f>
        <v>245</v>
      </c>
      <c r="AB5" s="9">
        <f>IF(B5&lt;&gt;"",IF($AK5&lt;&gt;"",IF(AND(LOOKUP($C5,Gliders!$O:$O,Gliders!$C:$C)&gt;1, $F5=PICCode),Log!AB4+1,Log!AB4),Log!AB4),Log!AB4)</f>
        <v>86</v>
      </c>
      <c r="AC5" s="9">
        <f>IF(B5&lt;&gt;"",IF($AK5&lt;&gt;"",IF(AND(LOOKUP($C5,Gliders!$O:$O,Gliders!$C:$C)&gt;1, $F5&lt;&gt;PICCode),Log!AC4+1,Log!AC4),Log!AC4),Log!AC4)</f>
        <v>100</v>
      </c>
      <c r="AD5" s="9">
        <f>IF(B5&lt;&gt;"",IF($AK5&lt;&gt;"",IF(AND(LOOKUP($C5,Gliders!$O:$O,Gliders!$D:$D)=HighCode, TRUE),Log!AD4+1,Log!AD4),Log!AD4),Log!AD4)</f>
        <v>213</v>
      </c>
      <c r="AE5" s="10">
        <f t="shared" ref="AE5:AE68" si="2">IF(B5&lt;&gt;"",Z5+AC5,AE4)</f>
        <v>431</v>
      </c>
      <c r="AJ5" s="14" t="str">
        <f>IF(C5&lt;&gt;"",LOOKUP(C5,Gliders!O:O,Gliders!A:A), "-")</f>
        <v>Schempp-Hirth Standard Cirrus</v>
      </c>
      <c r="AK5" s="14" t="str">
        <f>IF(C5&lt;&gt;"",LOOKUP(C5,Gliders!O:O,Gliders!B:B), "-")</f>
        <v>N6485 LX</v>
      </c>
    </row>
    <row r="6" spans="1:37">
      <c r="A6" s="14" t="str">
        <f t="shared" si="0"/>
        <v/>
      </c>
      <c r="R6" s="6">
        <f>IF(B6&lt;&gt;"",IF(PICCode=$F6,R5+G6,R5),R5)</f>
        <v>2.4819444444444447</v>
      </c>
      <c r="S6" s="6">
        <f>IF(B6&lt;&gt;"",IF(AK6&lt;&gt;"", IF(LOOKUP($C6,Gliders!$O:$O,Gliders!$C:$C)=1,Log!S5+Log!G6,Log!S5),Log!S5),Log!S5)</f>
        <v>1.7423611111111112</v>
      </c>
      <c r="T6" s="6">
        <f>IF(B6&lt;&gt;"",IF($AK6&lt;&gt;"",IF(AND(LOOKUP($C6,Gliders!$O:$O,Gliders!$C:$C)&gt;1,$F6=PICCode),Log!T5+Log!$G6,Log!T5),Log!T5),Log!T5)</f>
        <v>0.73958333333333337</v>
      </c>
      <c r="U6" s="6">
        <f>IF(B6&lt;&gt;"",IF($AK6&lt;&gt;"",IF(AND(LOOKUP($C6,Gliders!$O:$O,Gliders!$C:$C)&gt;1, $F6&lt;&gt;PICCode),Log!U5+Log!$G6,Log!U5),Log!U5),Log!U5)</f>
        <v>1.6958333333333335</v>
      </c>
      <c r="V6" s="8">
        <f t="shared" si="1"/>
        <v>4.177777777777778</v>
      </c>
      <c r="W6" s="8"/>
      <c r="X6" s="8"/>
      <c r="Y6" s="8"/>
      <c r="Z6" s="9">
        <f>IF(B6&lt;&gt;"",IF(PICCode=F6,Z5+1,Z5),Z5)</f>
        <v>331</v>
      </c>
      <c r="AA6" s="9">
        <f>IF(B6&lt;&gt;"",IF($AK6&lt;&gt;"", IF(LOOKUP($C6,Gliders!$O:$O,Gliders!$C:$C)=1,Log!AA5+1,Log!AA5),Log!AA5),Log!AA5)</f>
        <v>245</v>
      </c>
      <c r="AB6" s="9">
        <f>IF(B6&lt;&gt;"",IF($AK6&lt;&gt;"",IF(AND(LOOKUP($C6,Gliders!$O:$O,Gliders!$C:$C)&gt;1, $F6=PICCode),Log!AB5+1,Log!AB5),Log!AB5),Log!AB5)</f>
        <v>86</v>
      </c>
      <c r="AC6" s="9">
        <f>IF(B6&lt;&gt;"",IF($AK6&lt;&gt;"",IF(AND(LOOKUP($C6,Gliders!$O:$O,Gliders!$C:$C)&gt;1, $F6&lt;&gt;PICCode),Log!AC5+1,Log!AC5),Log!AC5),Log!AC5)</f>
        <v>100</v>
      </c>
      <c r="AD6" s="9">
        <f>IF(B6&lt;&gt;"",IF($AK6&lt;&gt;"",IF(AND(LOOKUP($C6,Gliders!$O:$O,Gliders!$D:$D)=HighCode, TRUE),Log!AD5+1,Log!AD5),Log!AD5),Log!AD5)</f>
        <v>213</v>
      </c>
      <c r="AE6" s="10">
        <f t="shared" si="2"/>
        <v>431</v>
      </c>
      <c r="AJ6" s="14" t="str">
        <f>IF(C6&lt;&gt;"",LOOKUP(C6,Gliders!O:O,Gliders!A:A), "-")</f>
        <v>-</v>
      </c>
      <c r="AK6" s="14" t="str">
        <f>IF(C6&lt;&gt;"",LOOKUP(C6,Gliders!O:O,Gliders!B:B), "-")</f>
        <v>-</v>
      </c>
    </row>
    <row r="7" spans="1:37">
      <c r="A7" s="14" t="str">
        <f t="shared" si="0"/>
        <v/>
      </c>
      <c r="R7" s="6">
        <f>IF(B7&lt;&gt;"",IF(PICCode=$F7,R6+G7,R6),R6)</f>
        <v>2.4819444444444447</v>
      </c>
      <c r="S7" s="6">
        <f>IF(B7&lt;&gt;"",IF(AK7&lt;&gt;"", IF(LOOKUP($C7,Gliders!$O:$O,Gliders!$C:$C)=1,Log!S6+Log!G7,Log!S6),Log!S6),Log!S6)</f>
        <v>1.7423611111111112</v>
      </c>
      <c r="T7" s="6">
        <f>IF(B7&lt;&gt;"",IF($AK7&lt;&gt;"",IF(AND(LOOKUP($C7,Gliders!$O:$O,Gliders!$C:$C)&gt;1,$F7=PICCode),Log!T6+Log!$G7,Log!T6),Log!T6),Log!T6)</f>
        <v>0.73958333333333337</v>
      </c>
      <c r="U7" s="6">
        <f>IF(B7&lt;&gt;"",IF($AK7&lt;&gt;"",IF(AND(LOOKUP($C7,Gliders!$O:$O,Gliders!$C:$C)&gt;1, $F7&lt;&gt;PICCode),Log!U6+Log!$G7,Log!U6),Log!U6),Log!U6)</f>
        <v>1.6958333333333335</v>
      </c>
      <c r="V7" s="8">
        <f t="shared" si="1"/>
        <v>4.177777777777778</v>
      </c>
      <c r="W7" s="8"/>
      <c r="X7" s="8"/>
      <c r="Y7" s="8"/>
      <c r="Z7" s="9">
        <f>IF(B7&lt;&gt;"",IF(PICCode=F7,Z6+1,Z6),Z6)</f>
        <v>331</v>
      </c>
      <c r="AA7" s="9">
        <f>IF(B7&lt;&gt;"",IF($AK7&lt;&gt;"", IF(LOOKUP($C7,Gliders!$O:$O,Gliders!$C:$C)=1,Log!AA6+1,Log!AA6),Log!AA6),Log!AA6)</f>
        <v>245</v>
      </c>
      <c r="AB7" s="9">
        <f>IF(B7&lt;&gt;"",IF($AK7&lt;&gt;"",IF(AND(LOOKUP($C7,Gliders!$O:$O,Gliders!$C:$C)&gt;1, $F7=PICCode),Log!AB6+1,Log!AB6),Log!AB6),Log!AB6)</f>
        <v>86</v>
      </c>
      <c r="AC7" s="9">
        <f>IF(B7&lt;&gt;"",IF($AK7&lt;&gt;"",IF(AND(LOOKUP($C7,Gliders!$O:$O,Gliders!$C:$C)&gt;1, $F7&lt;&gt;PICCode),Log!AC6+1,Log!AC6),Log!AC6),Log!AC6)</f>
        <v>100</v>
      </c>
      <c r="AD7" s="9">
        <f>IF(B7&lt;&gt;"",IF($AK7&lt;&gt;"",IF(AND(LOOKUP($C7,Gliders!$O:$O,Gliders!$D:$D)=HighCode, TRUE),Log!AD6+1,Log!AD6),Log!AD6),Log!AD6)</f>
        <v>213</v>
      </c>
      <c r="AE7" s="10">
        <f t="shared" si="2"/>
        <v>431</v>
      </c>
      <c r="AJ7" s="14" t="str">
        <f>IF(C7&lt;&gt;"",LOOKUP(C7,Gliders!O:O,Gliders!A:A), "-")</f>
        <v>-</v>
      </c>
      <c r="AK7" s="14" t="str">
        <f>IF(C7&lt;&gt;"",LOOKUP(C7,Gliders!O:O,Gliders!B:B), "-")</f>
        <v>-</v>
      </c>
    </row>
    <row r="8" spans="1:37">
      <c r="A8" s="14" t="str">
        <f t="shared" si="0"/>
        <v/>
      </c>
      <c r="R8" s="6">
        <f>IF(B8&lt;&gt;"",IF(PICCode=$F8,R7+G8,R7),R7)</f>
        <v>2.4819444444444447</v>
      </c>
      <c r="S8" s="6">
        <f>IF(B8&lt;&gt;"",IF(AK8&lt;&gt;"", IF(LOOKUP($C8,Gliders!$O:$O,Gliders!$C:$C)=1,Log!S7+Log!G8,Log!S7),Log!S7),Log!S7)</f>
        <v>1.7423611111111112</v>
      </c>
      <c r="T8" s="6">
        <f>IF(B8&lt;&gt;"",IF($AK8&lt;&gt;"",IF(AND(LOOKUP($C8,Gliders!$O:$O,Gliders!$C:$C)&gt;1,$F8=PICCode),Log!T7+Log!$G8,Log!T7),Log!T7),Log!T7)</f>
        <v>0.73958333333333337</v>
      </c>
      <c r="U8" s="6">
        <f>IF(B8&lt;&gt;"",IF($AK8&lt;&gt;"",IF(AND(LOOKUP($C8,Gliders!$O:$O,Gliders!$C:$C)&gt;1, $F8&lt;&gt;PICCode),Log!U7+Log!$G8,Log!U7),Log!U7),Log!U7)</f>
        <v>1.6958333333333335</v>
      </c>
      <c r="V8" s="8">
        <f t="shared" si="1"/>
        <v>4.177777777777778</v>
      </c>
      <c r="W8" s="8"/>
      <c r="X8" s="8"/>
      <c r="Y8" s="8"/>
      <c r="Z8" s="9">
        <f>IF(B8&lt;&gt;"",IF(PICCode=F8,Z7+1,Z7),Z7)</f>
        <v>331</v>
      </c>
      <c r="AA8" s="9">
        <f>IF(B8&lt;&gt;"",IF($AK8&lt;&gt;"", IF(LOOKUP($C8,Gliders!$O:$O,Gliders!$C:$C)=1,Log!AA7+1,Log!AA7),Log!AA7),Log!AA7)</f>
        <v>245</v>
      </c>
      <c r="AB8" s="9">
        <f>IF(B8&lt;&gt;"",IF($AK8&lt;&gt;"",IF(AND(LOOKUP($C8,Gliders!$O:$O,Gliders!$C:$C)&gt;1, $F8=PICCode),Log!AB7+1,Log!AB7),Log!AB7),Log!AB7)</f>
        <v>86</v>
      </c>
      <c r="AC8" s="9">
        <f>IF(B8&lt;&gt;"",IF($AK8&lt;&gt;"",IF(AND(LOOKUP($C8,Gliders!$O:$O,Gliders!$C:$C)&gt;1, $F8&lt;&gt;PICCode),Log!AC7+1,Log!AC7),Log!AC7),Log!AC7)</f>
        <v>100</v>
      </c>
      <c r="AD8" s="9">
        <f>IF(B8&lt;&gt;"",IF($AK8&lt;&gt;"",IF(AND(LOOKUP($C8,Gliders!$O:$O,Gliders!$D:$D)=HighCode, TRUE),Log!AD7+1,Log!AD7),Log!AD7),Log!AD7)</f>
        <v>213</v>
      </c>
      <c r="AE8" s="10">
        <f t="shared" si="2"/>
        <v>431</v>
      </c>
      <c r="AJ8" s="14" t="str">
        <f>IF(C8&lt;&gt;"",LOOKUP(C8,Gliders!O:O,Gliders!A:A), "-")</f>
        <v>-</v>
      </c>
      <c r="AK8" s="14" t="str">
        <f>IF(C8&lt;&gt;"",LOOKUP(C8,Gliders!O:O,Gliders!B:B), "-")</f>
        <v>-</v>
      </c>
    </row>
    <row r="9" spans="1:37">
      <c r="A9" s="14" t="str">
        <f t="shared" si="0"/>
        <v/>
      </c>
      <c r="R9" s="6">
        <f>IF(B9&lt;&gt;"",IF(PICCode=$F9,R8+G9,R8),R8)</f>
        <v>2.4819444444444447</v>
      </c>
      <c r="S9" s="6">
        <f>IF(B9&lt;&gt;"",IF(AK9&lt;&gt;"", IF(LOOKUP($C9,Gliders!$O:$O,Gliders!$C:$C)=1,Log!S8+Log!G9,Log!S8),Log!S8),Log!S8)</f>
        <v>1.7423611111111112</v>
      </c>
      <c r="T9" s="6">
        <f>IF(B9&lt;&gt;"",IF($AK9&lt;&gt;"",IF(AND(LOOKUP($C9,Gliders!$O:$O,Gliders!$C:$C)&gt;1,$F9=PICCode),Log!T8+Log!$G9,Log!T8),Log!T8),Log!T8)</f>
        <v>0.73958333333333337</v>
      </c>
      <c r="U9" s="6">
        <f>IF(B9&lt;&gt;"",IF($AK9&lt;&gt;"",IF(AND(LOOKUP($C9,Gliders!$O:$O,Gliders!$C:$C)&gt;1, $F9&lt;&gt;PICCode),Log!U8+Log!$G9,Log!U8),Log!U8),Log!U8)</f>
        <v>1.6958333333333335</v>
      </c>
      <c r="V9" s="8">
        <f t="shared" si="1"/>
        <v>4.177777777777778</v>
      </c>
      <c r="W9" s="8"/>
      <c r="X9" s="8"/>
      <c r="Y9" s="8"/>
      <c r="Z9" s="9">
        <f>IF(B9&lt;&gt;"",IF(PICCode=F9,Z8+1,Z8),Z8)</f>
        <v>331</v>
      </c>
      <c r="AA9" s="9">
        <f>IF(B9&lt;&gt;"",IF($AK9&lt;&gt;"", IF(LOOKUP($C9,Gliders!$O:$O,Gliders!$C:$C)=1,Log!AA8+1,Log!AA8),Log!AA8),Log!AA8)</f>
        <v>245</v>
      </c>
      <c r="AB9" s="9">
        <f>IF(B9&lt;&gt;"",IF($AK9&lt;&gt;"",IF(AND(LOOKUP($C9,Gliders!$O:$O,Gliders!$C:$C)&gt;1, $F9=PICCode),Log!AB8+1,Log!AB8),Log!AB8),Log!AB8)</f>
        <v>86</v>
      </c>
      <c r="AC9" s="9">
        <f>IF(B9&lt;&gt;"",IF($AK9&lt;&gt;"",IF(AND(LOOKUP($C9,Gliders!$O:$O,Gliders!$C:$C)&gt;1, $F9&lt;&gt;PICCode),Log!AC8+1,Log!AC8),Log!AC8),Log!AC8)</f>
        <v>100</v>
      </c>
      <c r="AD9" s="9">
        <f>IF(B9&lt;&gt;"",IF($AK9&lt;&gt;"",IF(AND(LOOKUP($C9,Gliders!$O:$O,Gliders!$D:$D)=HighCode, TRUE),Log!AD8+1,Log!AD8),Log!AD8),Log!AD8)</f>
        <v>213</v>
      </c>
      <c r="AE9" s="10">
        <f t="shared" si="2"/>
        <v>431</v>
      </c>
      <c r="AJ9" s="14" t="str">
        <f>IF(C9&lt;&gt;"",LOOKUP(C9,Gliders!O:O,Gliders!A:A), "-")</f>
        <v>-</v>
      </c>
      <c r="AK9" s="14" t="str">
        <f>IF(C9&lt;&gt;"",LOOKUP(C9,Gliders!O:O,Gliders!B:B), "-")</f>
        <v>-</v>
      </c>
    </row>
    <row r="10" spans="1:37">
      <c r="A10" s="14" t="str">
        <f t="shared" si="0"/>
        <v/>
      </c>
      <c r="R10" s="6">
        <f>IF(B10&lt;&gt;"",IF(PICCode=$F10,R9+G10,R9),R9)</f>
        <v>2.4819444444444447</v>
      </c>
      <c r="S10" s="6">
        <f>IF(B10&lt;&gt;"",IF(AK10&lt;&gt;"", IF(LOOKUP($C10,Gliders!$O:$O,Gliders!$C:$C)=1,Log!S9+Log!G10,Log!S9),Log!S9),Log!S9)</f>
        <v>1.7423611111111112</v>
      </c>
      <c r="T10" s="6">
        <f>IF(B10&lt;&gt;"",IF($AK10&lt;&gt;"",IF(AND(LOOKUP($C10,Gliders!$O:$O,Gliders!$C:$C)&gt;1,$F10=PICCode),Log!T9+Log!$G10,Log!T9),Log!T9),Log!T9)</f>
        <v>0.73958333333333337</v>
      </c>
      <c r="U10" s="6">
        <f>IF(B10&lt;&gt;"",IF($AK10&lt;&gt;"",IF(AND(LOOKUP($C10,Gliders!$O:$O,Gliders!$C:$C)&gt;1, $F10&lt;&gt;PICCode),Log!U9+Log!$G10,Log!U9),Log!U9),Log!U9)</f>
        <v>1.6958333333333335</v>
      </c>
      <c r="V10" s="8">
        <f t="shared" si="1"/>
        <v>4.177777777777778</v>
      </c>
      <c r="W10" s="8"/>
      <c r="X10" s="8"/>
      <c r="Y10" s="8"/>
      <c r="Z10" s="9">
        <f>IF(B10&lt;&gt;"",IF(PICCode=F10,Z9+1,Z9),Z9)</f>
        <v>331</v>
      </c>
      <c r="AA10" s="9">
        <f>IF(B10&lt;&gt;"",IF($AK10&lt;&gt;"", IF(LOOKUP($C10,Gliders!$O:$O,Gliders!$C:$C)=1,Log!AA9+1,Log!AA9),Log!AA9),Log!AA9)</f>
        <v>245</v>
      </c>
      <c r="AB10" s="9">
        <f>IF(B10&lt;&gt;"",IF($AK10&lt;&gt;"",IF(AND(LOOKUP($C10,Gliders!$O:$O,Gliders!$C:$C)&gt;1, $F10=PICCode),Log!AB9+1,Log!AB9),Log!AB9),Log!AB9)</f>
        <v>86</v>
      </c>
      <c r="AC10" s="9">
        <f>IF(B10&lt;&gt;"",IF($AK10&lt;&gt;"",IF(AND(LOOKUP($C10,Gliders!$O:$O,Gliders!$C:$C)&gt;1, $F10&lt;&gt;PICCode),Log!AC9+1,Log!AC9),Log!AC9),Log!AC9)</f>
        <v>100</v>
      </c>
      <c r="AD10" s="9">
        <f>IF(B10&lt;&gt;"",IF($AK10&lt;&gt;"",IF(AND(LOOKUP($C10,Gliders!$O:$O,Gliders!$D:$D)=HighCode, TRUE),Log!AD9+1,Log!AD9),Log!AD9),Log!AD9)</f>
        <v>213</v>
      </c>
      <c r="AE10" s="10">
        <f t="shared" si="2"/>
        <v>431</v>
      </c>
      <c r="AJ10" s="14" t="str">
        <f>IF(C10&lt;&gt;"",LOOKUP(C10,Gliders!O:O,Gliders!A:A), "-")</f>
        <v>-</v>
      </c>
      <c r="AK10" s="14" t="str">
        <f>IF(C10&lt;&gt;"",LOOKUP(C10,Gliders!O:O,Gliders!B:B), "-")</f>
        <v>-</v>
      </c>
    </row>
    <row r="11" spans="1:37">
      <c r="A11" s="14" t="str">
        <f t="shared" si="0"/>
        <v/>
      </c>
      <c r="R11" s="6">
        <f>IF(B11&lt;&gt;"",IF(PICCode=$F11,R10+G11,R10),R10)</f>
        <v>2.4819444444444447</v>
      </c>
      <c r="S11" s="6">
        <f>IF(B11&lt;&gt;"",IF(AK11&lt;&gt;"", IF(LOOKUP($C11,Gliders!$O:$O,Gliders!$C:$C)=1,Log!S10+Log!G11,Log!S10),Log!S10),Log!S10)</f>
        <v>1.7423611111111112</v>
      </c>
      <c r="T11" s="6">
        <f>IF(B11&lt;&gt;"",IF($AK11&lt;&gt;"",IF(AND(LOOKUP($C11,Gliders!$O:$O,Gliders!$C:$C)&gt;1,$F11=PICCode),Log!T10+Log!$G11,Log!T10),Log!T10),Log!T10)</f>
        <v>0.73958333333333337</v>
      </c>
      <c r="U11" s="6">
        <f>IF(B11&lt;&gt;"",IF($AK11&lt;&gt;"",IF(AND(LOOKUP($C11,Gliders!$O:$O,Gliders!$C:$C)&gt;1, $F11&lt;&gt;PICCode),Log!U10+Log!$G11,Log!U10),Log!U10),Log!U10)</f>
        <v>1.6958333333333335</v>
      </c>
      <c r="V11" s="8">
        <f t="shared" si="1"/>
        <v>4.177777777777778</v>
      </c>
      <c r="W11" s="8"/>
      <c r="X11" s="8"/>
      <c r="Y11" s="8"/>
      <c r="Z11" s="9">
        <f>IF(B11&lt;&gt;"",IF(PICCode=F11,Z10+1,Z10),Z10)</f>
        <v>331</v>
      </c>
      <c r="AA11" s="9">
        <f>IF(B11&lt;&gt;"",IF($AK11&lt;&gt;"", IF(LOOKUP($C11,Gliders!$O:$O,Gliders!$C:$C)=1,Log!AA10+1,Log!AA10),Log!AA10),Log!AA10)</f>
        <v>245</v>
      </c>
      <c r="AB11" s="9">
        <f>IF(B11&lt;&gt;"",IF($AK11&lt;&gt;"",IF(AND(LOOKUP($C11,Gliders!$O:$O,Gliders!$C:$C)&gt;1, $F11=PICCode),Log!AB10+1,Log!AB10),Log!AB10),Log!AB10)</f>
        <v>86</v>
      </c>
      <c r="AC11" s="9">
        <f>IF(B11&lt;&gt;"",IF($AK11&lt;&gt;"",IF(AND(LOOKUP($C11,Gliders!$O:$O,Gliders!$C:$C)&gt;1, $F11&lt;&gt;PICCode),Log!AC10+1,Log!AC10),Log!AC10),Log!AC10)</f>
        <v>100</v>
      </c>
      <c r="AD11" s="9">
        <f>IF(B11&lt;&gt;"",IF($AK11&lt;&gt;"",IF(AND(LOOKUP($C11,Gliders!$O:$O,Gliders!$D:$D)=HighCode, TRUE),Log!AD10+1,Log!AD10),Log!AD10),Log!AD10)</f>
        <v>213</v>
      </c>
      <c r="AE11" s="10">
        <f t="shared" si="2"/>
        <v>431</v>
      </c>
      <c r="AJ11" s="14" t="str">
        <f>IF(C11&lt;&gt;"",LOOKUP(C11,Gliders!O:O,Gliders!A:A), "-")</f>
        <v>-</v>
      </c>
      <c r="AK11" s="14" t="str">
        <f>IF(C11&lt;&gt;"",LOOKUP(C11,Gliders!O:O,Gliders!B:B), "-")</f>
        <v>-</v>
      </c>
    </row>
    <row r="12" spans="1:37">
      <c r="A12" s="14" t="str">
        <f t="shared" si="0"/>
        <v/>
      </c>
      <c r="R12" s="6">
        <f>IF(B12&lt;&gt;"",IF(PICCode=$F12,R11+G12,R11),R11)</f>
        <v>2.4819444444444447</v>
      </c>
      <c r="S12" s="6">
        <f>IF(B12&lt;&gt;"",IF(AK12&lt;&gt;"", IF(LOOKUP($C12,Gliders!$O:$O,Gliders!$C:$C)=1,Log!S11+Log!G12,Log!S11),Log!S11),Log!S11)</f>
        <v>1.7423611111111112</v>
      </c>
      <c r="T12" s="6">
        <f>IF(B12&lt;&gt;"",IF($AK12&lt;&gt;"",IF(AND(LOOKUP($C12,Gliders!$O:$O,Gliders!$C:$C)&gt;1,$F12=PICCode),Log!T11+Log!$G12,Log!T11),Log!T11),Log!T11)</f>
        <v>0.73958333333333337</v>
      </c>
      <c r="U12" s="6">
        <f>IF(B12&lt;&gt;"",IF($AK12&lt;&gt;"",IF(AND(LOOKUP($C12,Gliders!$O:$O,Gliders!$C:$C)&gt;1, $F12&lt;&gt;PICCode),Log!U11+Log!$G12,Log!U11),Log!U11),Log!U11)</f>
        <v>1.6958333333333335</v>
      </c>
      <c r="V12" s="8">
        <f t="shared" si="1"/>
        <v>4.177777777777778</v>
      </c>
      <c r="W12" s="8"/>
      <c r="X12" s="8"/>
      <c r="Y12" s="8"/>
      <c r="Z12" s="9">
        <f>IF(B12&lt;&gt;"",IF(PICCode=F12,Z11+1,Z11),Z11)</f>
        <v>331</v>
      </c>
      <c r="AA12" s="9">
        <f>IF(B12&lt;&gt;"",IF($AK12&lt;&gt;"", IF(LOOKUP($C12,Gliders!$O:$O,Gliders!$C:$C)=1,Log!AA11+1,Log!AA11),Log!AA11),Log!AA11)</f>
        <v>245</v>
      </c>
      <c r="AB12" s="9">
        <f>IF(B12&lt;&gt;"",IF($AK12&lt;&gt;"",IF(AND(LOOKUP($C12,Gliders!$O:$O,Gliders!$C:$C)&gt;1, $F12=PICCode),Log!AB11+1,Log!AB11),Log!AB11),Log!AB11)</f>
        <v>86</v>
      </c>
      <c r="AC12" s="9">
        <f>IF(B12&lt;&gt;"",IF($AK12&lt;&gt;"",IF(AND(LOOKUP($C12,Gliders!$O:$O,Gliders!$C:$C)&gt;1, $F12&lt;&gt;PICCode),Log!AC11+1,Log!AC11),Log!AC11),Log!AC11)</f>
        <v>100</v>
      </c>
      <c r="AD12" s="9">
        <f>IF(B12&lt;&gt;"",IF($AK12&lt;&gt;"",IF(AND(LOOKUP($C12,Gliders!$O:$O,Gliders!$D:$D)=HighCode, TRUE),Log!AD11+1,Log!AD11),Log!AD11),Log!AD11)</f>
        <v>213</v>
      </c>
      <c r="AE12" s="10">
        <f t="shared" si="2"/>
        <v>431</v>
      </c>
      <c r="AJ12" s="14" t="str">
        <f>IF(C12&lt;&gt;"",LOOKUP(C12,Gliders!O:O,Gliders!A:A), "-")</f>
        <v>-</v>
      </c>
      <c r="AK12" s="14" t="str">
        <f>IF(C12&lt;&gt;"",LOOKUP(C12,Gliders!O:O,Gliders!B:B), "-")</f>
        <v>-</v>
      </c>
    </row>
    <row r="13" spans="1:37">
      <c r="A13" s="14" t="str">
        <f t="shared" si="0"/>
        <v/>
      </c>
      <c r="R13" s="6">
        <f>IF(B13&lt;&gt;"",IF(PICCode=$F13,R12+G13,R12),R12)</f>
        <v>2.4819444444444447</v>
      </c>
      <c r="S13" s="6">
        <f>IF(B13&lt;&gt;"",IF(AK13&lt;&gt;"", IF(LOOKUP($C13,Gliders!$O:$O,Gliders!$C:$C)=1,Log!S12+Log!G13,Log!S12),Log!S12),Log!S12)</f>
        <v>1.7423611111111112</v>
      </c>
      <c r="T13" s="6">
        <f>IF(B13&lt;&gt;"",IF($AK13&lt;&gt;"",IF(AND(LOOKUP($C13,Gliders!$O:$O,Gliders!$C:$C)&gt;1,$F13=PICCode),Log!T12+Log!$G13,Log!T12),Log!T12),Log!T12)</f>
        <v>0.73958333333333337</v>
      </c>
      <c r="U13" s="6">
        <f>IF(B13&lt;&gt;"",IF($AK13&lt;&gt;"",IF(AND(LOOKUP($C13,Gliders!$O:$O,Gliders!$C:$C)&gt;1, $F13&lt;&gt;PICCode),Log!U12+Log!$G13,Log!U12),Log!U12),Log!U12)</f>
        <v>1.6958333333333335</v>
      </c>
      <c r="V13" s="8">
        <f t="shared" si="1"/>
        <v>4.177777777777778</v>
      </c>
      <c r="W13" s="8"/>
      <c r="X13" s="8"/>
      <c r="Y13" s="8"/>
      <c r="Z13" s="9">
        <f>IF(B13&lt;&gt;"",IF(PICCode=F13,Z12+1,Z12),Z12)</f>
        <v>331</v>
      </c>
      <c r="AA13" s="9">
        <f>IF(B13&lt;&gt;"",IF($AK13&lt;&gt;"", IF(LOOKUP($C13,Gliders!$O:$O,Gliders!$C:$C)=1,Log!AA12+1,Log!AA12),Log!AA12),Log!AA12)</f>
        <v>245</v>
      </c>
      <c r="AB13" s="9">
        <f>IF(B13&lt;&gt;"",IF($AK13&lt;&gt;"",IF(AND(LOOKUP($C13,Gliders!$O:$O,Gliders!$C:$C)&gt;1, $F13=PICCode),Log!AB12+1,Log!AB12),Log!AB12),Log!AB12)</f>
        <v>86</v>
      </c>
      <c r="AC13" s="9">
        <f>IF(B13&lt;&gt;"",IF($AK13&lt;&gt;"",IF(AND(LOOKUP($C13,Gliders!$O:$O,Gliders!$C:$C)&gt;1, $F13&lt;&gt;PICCode),Log!AC12+1,Log!AC12),Log!AC12),Log!AC12)</f>
        <v>100</v>
      </c>
      <c r="AD13" s="9">
        <f>IF(B13&lt;&gt;"",IF($AK13&lt;&gt;"",IF(AND(LOOKUP($C13,Gliders!$O:$O,Gliders!$D:$D)=HighCode, TRUE),Log!AD12+1,Log!AD12),Log!AD12),Log!AD12)</f>
        <v>213</v>
      </c>
      <c r="AE13" s="10">
        <f t="shared" si="2"/>
        <v>431</v>
      </c>
      <c r="AJ13" s="14" t="str">
        <f>IF(C13&lt;&gt;"",LOOKUP(C13,Gliders!O:O,Gliders!A:A), "-")</f>
        <v>-</v>
      </c>
      <c r="AK13" s="14" t="str">
        <f>IF(C13&lt;&gt;"",LOOKUP(C13,Gliders!O:O,Gliders!B:B), "-")</f>
        <v>-</v>
      </c>
    </row>
    <row r="14" spans="1:37">
      <c r="A14" s="14" t="str">
        <f t="shared" si="0"/>
        <v/>
      </c>
      <c r="R14" s="6">
        <f>IF(B14&lt;&gt;"",IF(PICCode=$F14,R13+G14,R13),R13)</f>
        <v>2.4819444444444447</v>
      </c>
      <c r="S14" s="6">
        <f>IF(B14&lt;&gt;"",IF(AK14&lt;&gt;"", IF(LOOKUP($C14,Gliders!$O:$O,Gliders!$C:$C)=1,Log!S13+Log!G14,Log!S13),Log!S13),Log!S13)</f>
        <v>1.7423611111111112</v>
      </c>
      <c r="T14" s="6">
        <f>IF(B14&lt;&gt;"",IF($AK14&lt;&gt;"",IF(AND(LOOKUP($C14,Gliders!$O:$O,Gliders!$C:$C)&gt;1,$F14=PICCode),Log!T13+Log!$G14,Log!T13),Log!T13),Log!T13)</f>
        <v>0.73958333333333337</v>
      </c>
      <c r="U14" s="6">
        <f>IF(B14&lt;&gt;"",IF($AK14&lt;&gt;"",IF(AND(LOOKUP($C14,Gliders!$O:$O,Gliders!$C:$C)&gt;1, $F14&lt;&gt;PICCode),Log!U13+Log!$G14,Log!U13),Log!U13),Log!U13)</f>
        <v>1.6958333333333335</v>
      </c>
      <c r="V14" s="8">
        <f t="shared" si="1"/>
        <v>4.177777777777778</v>
      </c>
      <c r="W14" s="8"/>
      <c r="X14" s="8"/>
      <c r="Y14" s="8"/>
      <c r="Z14" s="9">
        <f>IF(B14&lt;&gt;"",IF(PICCode=F14,Z13+1,Z13),Z13)</f>
        <v>331</v>
      </c>
      <c r="AA14" s="9">
        <f>IF(B14&lt;&gt;"",IF($AK14&lt;&gt;"", IF(LOOKUP($C14,Gliders!$O:$O,Gliders!$C:$C)=1,Log!AA13+1,Log!AA13),Log!AA13),Log!AA13)</f>
        <v>245</v>
      </c>
      <c r="AB14" s="9">
        <f>IF(B14&lt;&gt;"",IF($AK14&lt;&gt;"",IF(AND(LOOKUP($C14,Gliders!$O:$O,Gliders!$C:$C)&gt;1, $F14=PICCode),Log!AB13+1,Log!AB13),Log!AB13),Log!AB13)</f>
        <v>86</v>
      </c>
      <c r="AC14" s="9">
        <f>IF(B14&lt;&gt;"",IF($AK14&lt;&gt;"",IF(AND(LOOKUP($C14,Gliders!$O:$O,Gliders!$C:$C)&gt;1, $F14&lt;&gt;PICCode),Log!AC13+1,Log!AC13),Log!AC13),Log!AC13)</f>
        <v>100</v>
      </c>
      <c r="AD14" s="9">
        <f>IF(B14&lt;&gt;"",IF($AK14&lt;&gt;"",IF(AND(LOOKUP($C14,Gliders!$O:$O,Gliders!$D:$D)=HighCode, TRUE),Log!AD13+1,Log!AD13),Log!AD13),Log!AD13)</f>
        <v>213</v>
      </c>
      <c r="AE14" s="10">
        <f t="shared" si="2"/>
        <v>431</v>
      </c>
      <c r="AJ14" s="14" t="str">
        <f>IF(C14&lt;&gt;"",LOOKUP(C14,Gliders!O:O,Gliders!A:A), "-")</f>
        <v>-</v>
      </c>
      <c r="AK14" s="14" t="str">
        <f>IF(C14&lt;&gt;"",LOOKUP(C14,Gliders!O:O,Gliders!B:B), "-")</f>
        <v>-</v>
      </c>
    </row>
    <row r="15" spans="1:37">
      <c r="A15" s="14" t="str">
        <f t="shared" si="0"/>
        <v/>
      </c>
      <c r="R15" s="6">
        <f>IF(B15&lt;&gt;"",IF(PICCode=$F15,R14+G15,R14),R14)</f>
        <v>2.4819444444444447</v>
      </c>
      <c r="S15" s="6">
        <f>IF(B15&lt;&gt;"",IF(AK15&lt;&gt;"", IF(LOOKUP($C15,Gliders!$O:$O,Gliders!$C:$C)=1,Log!S14+Log!G15,Log!S14),Log!S14),Log!S14)</f>
        <v>1.7423611111111112</v>
      </c>
      <c r="T15" s="6">
        <f>IF(B15&lt;&gt;"",IF($AK15&lt;&gt;"",IF(AND(LOOKUP($C15,Gliders!$O:$O,Gliders!$C:$C)&gt;1,$F15=PICCode),Log!T14+Log!$G15,Log!T14),Log!T14),Log!T14)</f>
        <v>0.73958333333333337</v>
      </c>
      <c r="U15" s="6">
        <f>IF(B15&lt;&gt;"",IF($AK15&lt;&gt;"",IF(AND(LOOKUP($C15,Gliders!$O:$O,Gliders!$C:$C)&gt;1, $F15&lt;&gt;PICCode),Log!U14+Log!$G15,Log!U14),Log!U14),Log!U14)</f>
        <v>1.6958333333333335</v>
      </c>
      <c r="V15" s="8">
        <f t="shared" si="1"/>
        <v>4.177777777777778</v>
      </c>
      <c r="W15" s="8"/>
      <c r="X15" s="8"/>
      <c r="Y15" s="8"/>
      <c r="Z15" s="9">
        <f>IF(B15&lt;&gt;"",IF(PICCode=F15,Z14+1,Z14),Z14)</f>
        <v>331</v>
      </c>
      <c r="AA15" s="9">
        <f>IF(B15&lt;&gt;"",IF($AK15&lt;&gt;"", IF(LOOKUP($C15,Gliders!$O:$O,Gliders!$C:$C)=1,Log!AA14+1,Log!AA14),Log!AA14),Log!AA14)</f>
        <v>245</v>
      </c>
      <c r="AB15" s="9">
        <f>IF(B15&lt;&gt;"",IF($AK15&lt;&gt;"",IF(AND(LOOKUP($C15,Gliders!$O:$O,Gliders!$C:$C)&gt;1, $F15=PICCode),Log!AB14+1,Log!AB14),Log!AB14),Log!AB14)</f>
        <v>86</v>
      </c>
      <c r="AC15" s="9">
        <f>IF(B15&lt;&gt;"",IF($AK15&lt;&gt;"",IF(AND(LOOKUP($C15,Gliders!$O:$O,Gliders!$C:$C)&gt;1, $F15&lt;&gt;PICCode),Log!AC14+1,Log!AC14),Log!AC14),Log!AC14)</f>
        <v>100</v>
      </c>
      <c r="AD15" s="9">
        <f>IF(B15&lt;&gt;"",IF($AK15&lt;&gt;"",IF(AND(LOOKUP($C15,Gliders!$O:$O,Gliders!$D:$D)=HighCode, TRUE),Log!AD14+1,Log!AD14),Log!AD14),Log!AD14)</f>
        <v>213</v>
      </c>
      <c r="AE15" s="10">
        <f t="shared" si="2"/>
        <v>431</v>
      </c>
      <c r="AJ15" s="14" t="str">
        <f>IF(C15&lt;&gt;"",LOOKUP(C15,Gliders!O:O,Gliders!A:A), "-")</f>
        <v>-</v>
      </c>
      <c r="AK15" s="14" t="str">
        <f>IF(C15&lt;&gt;"",LOOKUP(C15,Gliders!O:O,Gliders!B:B), "-")</f>
        <v>-</v>
      </c>
    </row>
    <row r="16" spans="1:37">
      <c r="A16" s="14" t="str">
        <f t="shared" si="0"/>
        <v/>
      </c>
      <c r="R16" s="6">
        <f>IF(B16&lt;&gt;"",IF(PICCode=$F16,R15+G16,R15),R15)</f>
        <v>2.4819444444444447</v>
      </c>
      <c r="S16" s="6">
        <f>IF(B16&lt;&gt;"",IF(AK16&lt;&gt;"", IF(LOOKUP($C16,Gliders!$O:$O,Gliders!$C:$C)=1,Log!S15+Log!G16,Log!S15),Log!S15),Log!S15)</f>
        <v>1.7423611111111112</v>
      </c>
      <c r="T16" s="6">
        <f>IF(B16&lt;&gt;"",IF($AK16&lt;&gt;"",IF(AND(LOOKUP($C16,Gliders!$O:$O,Gliders!$C:$C)&gt;1,$F16=PICCode),Log!T15+Log!$G16,Log!T15),Log!T15),Log!T15)</f>
        <v>0.73958333333333337</v>
      </c>
      <c r="U16" s="6">
        <f>IF(B16&lt;&gt;"",IF($AK16&lt;&gt;"",IF(AND(LOOKUP($C16,Gliders!$O:$O,Gliders!$C:$C)&gt;1, $F16&lt;&gt;PICCode),Log!U15+Log!$G16,Log!U15),Log!U15),Log!U15)</f>
        <v>1.6958333333333335</v>
      </c>
      <c r="V16" s="8">
        <f t="shared" si="1"/>
        <v>4.177777777777778</v>
      </c>
      <c r="W16" s="8"/>
      <c r="X16" s="8"/>
      <c r="Y16" s="8"/>
      <c r="Z16" s="9">
        <f>IF(B16&lt;&gt;"",IF(PICCode=F16,Z15+1,Z15),Z15)</f>
        <v>331</v>
      </c>
      <c r="AA16" s="9">
        <f>IF(B16&lt;&gt;"",IF($AK16&lt;&gt;"", IF(LOOKUP($C16,Gliders!$O:$O,Gliders!$C:$C)=1,Log!AA15+1,Log!AA15),Log!AA15),Log!AA15)</f>
        <v>245</v>
      </c>
      <c r="AB16" s="9">
        <f>IF(B16&lt;&gt;"",IF($AK16&lt;&gt;"",IF(AND(LOOKUP($C16,Gliders!$O:$O,Gliders!$C:$C)&gt;1, $F16=PICCode),Log!AB15+1,Log!AB15),Log!AB15),Log!AB15)</f>
        <v>86</v>
      </c>
      <c r="AC16" s="9">
        <f>IF(B16&lt;&gt;"",IF($AK16&lt;&gt;"",IF(AND(LOOKUP($C16,Gliders!$O:$O,Gliders!$C:$C)&gt;1, $F16&lt;&gt;PICCode),Log!AC15+1,Log!AC15),Log!AC15),Log!AC15)</f>
        <v>100</v>
      </c>
      <c r="AD16" s="9">
        <f>IF(B16&lt;&gt;"",IF($AK16&lt;&gt;"",IF(AND(LOOKUP($C16,Gliders!$O:$O,Gliders!$D:$D)=HighCode, TRUE),Log!AD15+1,Log!AD15),Log!AD15),Log!AD15)</f>
        <v>213</v>
      </c>
      <c r="AE16" s="10">
        <f t="shared" si="2"/>
        <v>431</v>
      </c>
      <c r="AJ16" s="14" t="str">
        <f>IF(C16&lt;&gt;"",LOOKUP(C16,Gliders!O:O,Gliders!A:A), "-")</f>
        <v>-</v>
      </c>
      <c r="AK16" s="14" t="str">
        <f>IF(C16&lt;&gt;"",LOOKUP(C16,Gliders!O:O,Gliders!B:B), "-")</f>
        <v>-</v>
      </c>
    </row>
    <row r="17" spans="1:37">
      <c r="A17" s="14" t="str">
        <f t="shared" si="0"/>
        <v/>
      </c>
      <c r="R17" s="6">
        <f>IF(B17&lt;&gt;"",IF(PICCode=$F17,R16+G17,R16),R16)</f>
        <v>2.4819444444444447</v>
      </c>
      <c r="S17" s="6">
        <f>IF(B17&lt;&gt;"",IF(AK17&lt;&gt;"", IF(LOOKUP($C17,Gliders!$O:$O,Gliders!$C:$C)=1,Log!S16+Log!G17,Log!S16),Log!S16),Log!S16)</f>
        <v>1.7423611111111112</v>
      </c>
      <c r="T17" s="6">
        <f>IF(B17&lt;&gt;"",IF($AK17&lt;&gt;"",IF(AND(LOOKUP($C17,Gliders!$O:$O,Gliders!$C:$C)&gt;1,$F17=PICCode),Log!T16+Log!$G17,Log!T16),Log!T16),Log!T16)</f>
        <v>0.73958333333333337</v>
      </c>
      <c r="U17" s="6">
        <f>IF(B17&lt;&gt;"",IF($AK17&lt;&gt;"",IF(AND(LOOKUP($C17,Gliders!$O:$O,Gliders!$C:$C)&gt;1, $F17&lt;&gt;PICCode),Log!U16+Log!$G17,Log!U16),Log!U16),Log!U16)</f>
        <v>1.6958333333333335</v>
      </c>
      <c r="V17" s="8">
        <f t="shared" si="1"/>
        <v>4.177777777777778</v>
      </c>
      <c r="W17" s="8"/>
      <c r="X17" s="8"/>
      <c r="Y17" s="8"/>
      <c r="Z17" s="9">
        <f>IF(B17&lt;&gt;"",IF(PICCode=F17,Z16+1,Z16),Z16)</f>
        <v>331</v>
      </c>
      <c r="AA17" s="9">
        <f>IF(B17&lt;&gt;"",IF($AK17&lt;&gt;"", IF(LOOKUP($C17,Gliders!$O:$O,Gliders!$C:$C)=1,Log!AA16+1,Log!AA16),Log!AA16),Log!AA16)</f>
        <v>245</v>
      </c>
      <c r="AB17" s="9">
        <f>IF(B17&lt;&gt;"",IF($AK17&lt;&gt;"",IF(AND(LOOKUP($C17,Gliders!$O:$O,Gliders!$C:$C)&gt;1, $F17=PICCode),Log!AB16+1,Log!AB16),Log!AB16),Log!AB16)</f>
        <v>86</v>
      </c>
      <c r="AC17" s="9">
        <f>IF(B17&lt;&gt;"",IF($AK17&lt;&gt;"",IF(AND(LOOKUP($C17,Gliders!$O:$O,Gliders!$C:$C)&gt;1, $F17&lt;&gt;PICCode),Log!AC16+1,Log!AC16),Log!AC16),Log!AC16)</f>
        <v>100</v>
      </c>
      <c r="AD17" s="9">
        <f>IF(B17&lt;&gt;"",IF($AK17&lt;&gt;"",IF(AND(LOOKUP($C17,Gliders!$O:$O,Gliders!$D:$D)=HighCode, TRUE),Log!AD16+1,Log!AD16),Log!AD16),Log!AD16)</f>
        <v>213</v>
      </c>
      <c r="AE17" s="10">
        <f t="shared" si="2"/>
        <v>431</v>
      </c>
      <c r="AJ17" s="14" t="str">
        <f>IF(C17&lt;&gt;"",LOOKUP(C17,Gliders!O:O,Gliders!A:A), "-")</f>
        <v>-</v>
      </c>
      <c r="AK17" s="14" t="str">
        <f>IF(C17&lt;&gt;"",LOOKUP(C17,Gliders!O:O,Gliders!B:B), "-")</f>
        <v>-</v>
      </c>
    </row>
    <row r="18" spans="1:37">
      <c r="A18" s="14" t="str">
        <f t="shared" si="0"/>
        <v/>
      </c>
      <c r="R18" s="6">
        <f>IF(B18&lt;&gt;"",IF(PICCode=$F18,R17+G18,R17),R17)</f>
        <v>2.4819444444444447</v>
      </c>
      <c r="S18" s="6">
        <f>IF(B18&lt;&gt;"",IF(AK18&lt;&gt;"", IF(LOOKUP($C18,Gliders!$O:$O,Gliders!$C:$C)=1,Log!S17+Log!G18,Log!S17),Log!S17),Log!S17)</f>
        <v>1.7423611111111112</v>
      </c>
      <c r="T18" s="6">
        <f>IF(B18&lt;&gt;"",IF($AK18&lt;&gt;"",IF(AND(LOOKUP($C18,Gliders!$O:$O,Gliders!$C:$C)&gt;1,$F18=PICCode),Log!T17+Log!$G18,Log!T17),Log!T17),Log!T17)</f>
        <v>0.73958333333333337</v>
      </c>
      <c r="U18" s="6">
        <f>IF(B18&lt;&gt;"",IF($AK18&lt;&gt;"",IF(AND(LOOKUP($C18,Gliders!$O:$O,Gliders!$C:$C)&gt;1, $F18&lt;&gt;PICCode),Log!U17+Log!$G18,Log!U17),Log!U17),Log!U17)</f>
        <v>1.6958333333333335</v>
      </c>
      <c r="V18" s="8">
        <f t="shared" si="1"/>
        <v>4.177777777777778</v>
      </c>
      <c r="W18" s="8"/>
      <c r="X18" s="8"/>
      <c r="Y18" s="8"/>
      <c r="Z18" s="9">
        <f>IF(B18&lt;&gt;"",IF(PICCode=F18,Z17+1,Z17),Z17)</f>
        <v>331</v>
      </c>
      <c r="AA18" s="9">
        <f>IF(B18&lt;&gt;"",IF($AK18&lt;&gt;"", IF(LOOKUP($C18,Gliders!$O:$O,Gliders!$C:$C)=1,Log!AA17+1,Log!AA17),Log!AA17),Log!AA17)</f>
        <v>245</v>
      </c>
      <c r="AB18" s="9">
        <f>IF(B18&lt;&gt;"",IF($AK18&lt;&gt;"",IF(AND(LOOKUP($C18,Gliders!$O:$O,Gliders!$C:$C)&gt;1, $F18=PICCode),Log!AB17+1,Log!AB17),Log!AB17),Log!AB17)</f>
        <v>86</v>
      </c>
      <c r="AC18" s="9">
        <f>IF(B18&lt;&gt;"",IF($AK18&lt;&gt;"",IF(AND(LOOKUP($C18,Gliders!$O:$O,Gliders!$C:$C)&gt;1, $F18&lt;&gt;PICCode),Log!AC17+1,Log!AC17),Log!AC17),Log!AC17)</f>
        <v>100</v>
      </c>
      <c r="AD18" s="9">
        <f>IF(B18&lt;&gt;"",IF($AK18&lt;&gt;"",IF(AND(LOOKUP($C18,Gliders!$O:$O,Gliders!$D:$D)=HighCode, TRUE),Log!AD17+1,Log!AD17),Log!AD17),Log!AD17)</f>
        <v>213</v>
      </c>
      <c r="AE18" s="10">
        <f t="shared" si="2"/>
        <v>431</v>
      </c>
      <c r="AJ18" s="14" t="str">
        <f>IF(C18&lt;&gt;"",LOOKUP(C18,Gliders!O:O,Gliders!A:A), "-")</f>
        <v>-</v>
      </c>
      <c r="AK18" s="14" t="str">
        <f>IF(C18&lt;&gt;"",LOOKUP(C18,Gliders!O:O,Gliders!B:B), "-")</f>
        <v>-</v>
      </c>
    </row>
    <row r="19" spans="1:37">
      <c r="A19" s="14" t="str">
        <f t="shared" si="0"/>
        <v/>
      </c>
      <c r="R19" s="6">
        <f>IF(B19&lt;&gt;"",IF(PICCode=$F19,R18+G19,R18),R18)</f>
        <v>2.4819444444444447</v>
      </c>
      <c r="S19" s="6">
        <f>IF(B19&lt;&gt;"",IF(AK19&lt;&gt;"", IF(LOOKUP($C19,Gliders!$O:$O,Gliders!$C:$C)=1,Log!S18+Log!G19,Log!S18),Log!S18),Log!S18)</f>
        <v>1.7423611111111112</v>
      </c>
      <c r="T19" s="6">
        <f>IF(B19&lt;&gt;"",IF($AK19&lt;&gt;"",IF(AND(LOOKUP($C19,Gliders!$O:$O,Gliders!$C:$C)&gt;1,$F19=PICCode),Log!T18+Log!$G19,Log!T18),Log!T18),Log!T18)</f>
        <v>0.73958333333333337</v>
      </c>
      <c r="U19" s="6">
        <f>IF(B19&lt;&gt;"",IF($AK19&lt;&gt;"",IF(AND(LOOKUP($C19,Gliders!$O:$O,Gliders!$C:$C)&gt;1, $F19&lt;&gt;PICCode),Log!U18+Log!$G19,Log!U18),Log!U18),Log!U18)</f>
        <v>1.6958333333333335</v>
      </c>
      <c r="V19" s="8">
        <f t="shared" si="1"/>
        <v>4.177777777777778</v>
      </c>
      <c r="W19" s="8"/>
      <c r="X19" s="8"/>
      <c r="Y19" s="8"/>
      <c r="Z19" s="9">
        <f>IF(B19&lt;&gt;"",IF(PICCode=F19,Z18+1,Z18),Z18)</f>
        <v>331</v>
      </c>
      <c r="AA19" s="9">
        <f>IF(B19&lt;&gt;"",IF($AK19&lt;&gt;"", IF(LOOKUP($C19,Gliders!$O:$O,Gliders!$C:$C)=1,Log!AA18+1,Log!AA18),Log!AA18),Log!AA18)</f>
        <v>245</v>
      </c>
      <c r="AB19" s="9">
        <f>IF(B19&lt;&gt;"",IF($AK19&lt;&gt;"",IF(AND(LOOKUP($C19,Gliders!$O:$O,Gliders!$C:$C)&gt;1, $F19=PICCode),Log!AB18+1,Log!AB18),Log!AB18),Log!AB18)</f>
        <v>86</v>
      </c>
      <c r="AC19" s="9">
        <f>IF(B19&lt;&gt;"",IF($AK19&lt;&gt;"",IF(AND(LOOKUP($C19,Gliders!$O:$O,Gliders!$C:$C)&gt;1, $F19&lt;&gt;PICCode),Log!AC18+1,Log!AC18),Log!AC18),Log!AC18)</f>
        <v>100</v>
      </c>
      <c r="AD19" s="9">
        <f>IF(B19&lt;&gt;"",IF($AK19&lt;&gt;"",IF(AND(LOOKUP($C19,Gliders!$O:$O,Gliders!$D:$D)=HighCode, TRUE),Log!AD18+1,Log!AD18),Log!AD18),Log!AD18)</f>
        <v>213</v>
      </c>
      <c r="AE19" s="10">
        <f t="shared" si="2"/>
        <v>431</v>
      </c>
      <c r="AJ19" s="14" t="str">
        <f>IF(C19&lt;&gt;"",LOOKUP(C19,Gliders!O:O,Gliders!A:A), "-")</f>
        <v>-</v>
      </c>
      <c r="AK19" s="14" t="str">
        <f>IF(C19&lt;&gt;"",LOOKUP(C19,Gliders!O:O,Gliders!B:B), "-")</f>
        <v>-</v>
      </c>
    </row>
    <row r="20" spans="1:37">
      <c r="A20" s="14" t="str">
        <f t="shared" si="0"/>
        <v/>
      </c>
      <c r="R20" s="6">
        <f>IF(B20&lt;&gt;"",IF(PICCode=$F20,R19+G20,R19),R19)</f>
        <v>2.4819444444444447</v>
      </c>
      <c r="S20" s="6">
        <f>IF(B20&lt;&gt;"",IF(AK20&lt;&gt;"", IF(LOOKUP($C20,Gliders!$O:$O,Gliders!$C:$C)=1,Log!S19+Log!G20,Log!S19),Log!S19),Log!S19)</f>
        <v>1.7423611111111112</v>
      </c>
      <c r="T20" s="6">
        <f>IF(B20&lt;&gt;"",IF($AK20&lt;&gt;"",IF(AND(LOOKUP($C20,Gliders!$O:$O,Gliders!$C:$C)&gt;1,$F20=PICCode),Log!T19+Log!$G20,Log!T19),Log!T19),Log!T19)</f>
        <v>0.73958333333333337</v>
      </c>
      <c r="U20" s="6">
        <f>IF(B20&lt;&gt;"",IF($AK20&lt;&gt;"",IF(AND(LOOKUP($C20,Gliders!$O:$O,Gliders!$C:$C)&gt;1, $F20&lt;&gt;PICCode),Log!U19+Log!$G20,Log!U19),Log!U19),Log!U19)</f>
        <v>1.6958333333333335</v>
      </c>
      <c r="V20" s="8">
        <f t="shared" si="1"/>
        <v>4.177777777777778</v>
      </c>
      <c r="W20" s="8"/>
      <c r="X20" s="8"/>
      <c r="Y20" s="8"/>
      <c r="Z20" s="9">
        <f>IF(B20&lt;&gt;"",IF(PICCode=F20,Z19+1,Z19),Z19)</f>
        <v>331</v>
      </c>
      <c r="AA20" s="9">
        <f>IF(B20&lt;&gt;"",IF($AK20&lt;&gt;"", IF(LOOKUP($C20,Gliders!$O:$O,Gliders!$C:$C)=1,Log!AA19+1,Log!AA19),Log!AA19),Log!AA19)</f>
        <v>245</v>
      </c>
      <c r="AB20" s="9">
        <f>IF(B20&lt;&gt;"",IF($AK20&lt;&gt;"",IF(AND(LOOKUP($C20,Gliders!$O:$O,Gliders!$C:$C)&gt;1, $F20=PICCode),Log!AB19+1,Log!AB19),Log!AB19),Log!AB19)</f>
        <v>86</v>
      </c>
      <c r="AC20" s="9">
        <f>IF(B20&lt;&gt;"",IF($AK20&lt;&gt;"",IF(AND(LOOKUP($C20,Gliders!$O:$O,Gliders!$C:$C)&gt;1, $F20&lt;&gt;PICCode),Log!AC19+1,Log!AC19),Log!AC19),Log!AC19)</f>
        <v>100</v>
      </c>
      <c r="AD20" s="9">
        <f>IF(B20&lt;&gt;"",IF($AK20&lt;&gt;"",IF(AND(LOOKUP($C20,Gliders!$O:$O,Gliders!$D:$D)=HighCode, TRUE),Log!AD19+1,Log!AD19),Log!AD19),Log!AD19)</f>
        <v>213</v>
      </c>
      <c r="AE20" s="10">
        <f t="shared" si="2"/>
        <v>431</v>
      </c>
      <c r="AJ20" s="14" t="str">
        <f>IF(C20&lt;&gt;"",LOOKUP(C20,Gliders!O:O,Gliders!A:A), "-")</f>
        <v>-</v>
      </c>
      <c r="AK20" s="14" t="str">
        <f>IF(C20&lt;&gt;"",LOOKUP(C20,Gliders!O:O,Gliders!B:B), "-")</f>
        <v>-</v>
      </c>
    </row>
    <row r="21" spans="1:37">
      <c r="A21" s="14" t="str">
        <f t="shared" si="0"/>
        <v/>
      </c>
      <c r="R21" s="6">
        <f>IF(B21&lt;&gt;"",IF(PICCode=$F21,R20+G21,R20),R20)</f>
        <v>2.4819444444444447</v>
      </c>
      <c r="S21" s="6">
        <f>IF(B21&lt;&gt;"",IF(AK21&lt;&gt;"", IF(LOOKUP($C21,Gliders!$O:$O,Gliders!$C:$C)=1,Log!S20+Log!G21,Log!S20),Log!S20),Log!S20)</f>
        <v>1.7423611111111112</v>
      </c>
      <c r="T21" s="6">
        <f>IF(B21&lt;&gt;"",IF($AK21&lt;&gt;"",IF(AND(LOOKUP($C21,Gliders!$O:$O,Gliders!$C:$C)&gt;1,$F21=PICCode),Log!T20+Log!$G21,Log!T20),Log!T20),Log!T20)</f>
        <v>0.73958333333333337</v>
      </c>
      <c r="U21" s="6">
        <f>IF(B21&lt;&gt;"",IF($AK21&lt;&gt;"",IF(AND(LOOKUP($C21,Gliders!$O:$O,Gliders!$C:$C)&gt;1, $F21&lt;&gt;PICCode),Log!U20+Log!$G21,Log!U20),Log!U20),Log!U20)</f>
        <v>1.6958333333333335</v>
      </c>
      <c r="V21" s="8">
        <f t="shared" si="1"/>
        <v>4.177777777777778</v>
      </c>
      <c r="W21" s="8"/>
      <c r="X21" s="8"/>
      <c r="Y21" s="8"/>
      <c r="Z21" s="9">
        <f>IF(B21&lt;&gt;"",IF(PICCode=F21,Z20+1,Z20),Z20)</f>
        <v>331</v>
      </c>
      <c r="AA21" s="9">
        <f>IF(B21&lt;&gt;"",IF($AK21&lt;&gt;"", IF(LOOKUP($C21,Gliders!$O:$O,Gliders!$C:$C)=1,Log!AA20+1,Log!AA20),Log!AA20),Log!AA20)</f>
        <v>245</v>
      </c>
      <c r="AB21" s="9">
        <f>IF(B21&lt;&gt;"",IF($AK21&lt;&gt;"",IF(AND(LOOKUP($C21,Gliders!$O:$O,Gliders!$C:$C)&gt;1, $F21=PICCode),Log!AB20+1,Log!AB20),Log!AB20),Log!AB20)</f>
        <v>86</v>
      </c>
      <c r="AC21" s="9">
        <f>IF(B21&lt;&gt;"",IF($AK21&lt;&gt;"",IF(AND(LOOKUP($C21,Gliders!$O:$O,Gliders!$C:$C)&gt;1, $F21&lt;&gt;PICCode),Log!AC20+1,Log!AC20),Log!AC20),Log!AC20)</f>
        <v>100</v>
      </c>
      <c r="AD21" s="9">
        <f>IF(B21&lt;&gt;"",IF($AK21&lt;&gt;"",IF(AND(LOOKUP($C21,Gliders!$O:$O,Gliders!$D:$D)=HighCode, TRUE),Log!AD20+1,Log!AD20),Log!AD20),Log!AD20)</f>
        <v>213</v>
      </c>
      <c r="AE21" s="10">
        <f t="shared" si="2"/>
        <v>431</v>
      </c>
      <c r="AJ21" s="14" t="str">
        <f>IF(C21&lt;&gt;"",LOOKUP(C21,Gliders!O:O,Gliders!A:A), "-")</f>
        <v>-</v>
      </c>
      <c r="AK21" s="14" t="str">
        <f>IF(C21&lt;&gt;"",LOOKUP(C21,Gliders!O:O,Gliders!B:B), "-")</f>
        <v>-</v>
      </c>
    </row>
    <row r="22" spans="1:37">
      <c r="A22" s="14" t="str">
        <f t="shared" si="0"/>
        <v/>
      </c>
      <c r="R22" s="6">
        <f>IF(B22&lt;&gt;"",IF(PICCode=$F22,R21+G22,R21),R21)</f>
        <v>2.4819444444444447</v>
      </c>
      <c r="S22" s="6">
        <f>IF(B22&lt;&gt;"",IF(AK22&lt;&gt;"", IF(LOOKUP($C22,Gliders!$O:$O,Gliders!$C:$C)=1,Log!S21+Log!G22,Log!S21),Log!S21),Log!S21)</f>
        <v>1.7423611111111112</v>
      </c>
      <c r="T22" s="6">
        <f>IF(B22&lt;&gt;"",IF($AK22&lt;&gt;"",IF(AND(LOOKUP($C22,Gliders!$O:$O,Gliders!$C:$C)&gt;1,$F22=PICCode),Log!T21+Log!$G22,Log!T21),Log!T21),Log!T21)</f>
        <v>0.73958333333333337</v>
      </c>
      <c r="U22" s="6">
        <f>IF(B22&lt;&gt;"",IF($AK22&lt;&gt;"",IF(AND(LOOKUP($C22,Gliders!$O:$O,Gliders!$C:$C)&gt;1, $F22&lt;&gt;PICCode),Log!U21+Log!$G22,Log!U21),Log!U21),Log!U21)</f>
        <v>1.6958333333333335</v>
      </c>
      <c r="V22" s="8">
        <f t="shared" si="1"/>
        <v>4.177777777777778</v>
      </c>
      <c r="W22" s="8"/>
      <c r="X22" s="8"/>
      <c r="Y22" s="8"/>
      <c r="Z22" s="9">
        <f>IF(B22&lt;&gt;"",IF(PICCode=F22,Z21+1,Z21),Z21)</f>
        <v>331</v>
      </c>
      <c r="AA22" s="9">
        <f>IF(B22&lt;&gt;"",IF($AK22&lt;&gt;"", IF(LOOKUP($C22,Gliders!$O:$O,Gliders!$C:$C)=1,Log!AA21+1,Log!AA21),Log!AA21),Log!AA21)</f>
        <v>245</v>
      </c>
      <c r="AB22" s="9">
        <f>IF(B22&lt;&gt;"",IF($AK22&lt;&gt;"",IF(AND(LOOKUP($C22,Gliders!$O:$O,Gliders!$C:$C)&gt;1, $F22=PICCode),Log!AB21+1,Log!AB21),Log!AB21),Log!AB21)</f>
        <v>86</v>
      </c>
      <c r="AC22" s="9">
        <f>IF(B22&lt;&gt;"",IF($AK22&lt;&gt;"",IF(AND(LOOKUP($C22,Gliders!$O:$O,Gliders!$C:$C)&gt;1, $F22&lt;&gt;PICCode),Log!AC21+1,Log!AC21),Log!AC21),Log!AC21)</f>
        <v>100</v>
      </c>
      <c r="AD22" s="9">
        <f>IF(B22&lt;&gt;"",IF($AK22&lt;&gt;"",IF(AND(LOOKUP($C22,Gliders!$O:$O,Gliders!$D:$D)=HighCode, TRUE),Log!AD21+1,Log!AD21),Log!AD21),Log!AD21)</f>
        <v>213</v>
      </c>
      <c r="AE22" s="10">
        <f t="shared" si="2"/>
        <v>431</v>
      </c>
      <c r="AJ22" s="14" t="str">
        <f>IF(C22&lt;&gt;"",LOOKUP(C22,Gliders!O:O,Gliders!A:A), "-")</f>
        <v>-</v>
      </c>
      <c r="AK22" s="14" t="str">
        <f>IF(C22&lt;&gt;"",LOOKUP(C22,Gliders!O:O,Gliders!B:B), "-")</f>
        <v>-</v>
      </c>
    </row>
    <row r="23" spans="1:37">
      <c r="A23" s="14" t="str">
        <f t="shared" si="0"/>
        <v/>
      </c>
      <c r="R23" s="6">
        <f>IF(B23&lt;&gt;"",IF(PICCode=$F23,R22+G23,R22),R22)</f>
        <v>2.4819444444444447</v>
      </c>
      <c r="S23" s="6">
        <f>IF(B23&lt;&gt;"",IF(AK23&lt;&gt;"", IF(LOOKUP($C23,Gliders!$O:$O,Gliders!$C:$C)=1,Log!S22+Log!G23,Log!S22),Log!S22),Log!S22)</f>
        <v>1.7423611111111112</v>
      </c>
      <c r="T23" s="6">
        <f>IF(B23&lt;&gt;"",IF($AK23&lt;&gt;"",IF(AND(LOOKUP($C23,Gliders!$O:$O,Gliders!$C:$C)&gt;1,$F23=PICCode),Log!T22+Log!$G23,Log!T22),Log!T22),Log!T22)</f>
        <v>0.73958333333333337</v>
      </c>
      <c r="U23" s="6">
        <f>IF(B23&lt;&gt;"",IF($AK23&lt;&gt;"",IF(AND(LOOKUP($C23,Gliders!$O:$O,Gliders!$C:$C)&gt;1, $F23&lt;&gt;PICCode),Log!U22+Log!$G23,Log!U22),Log!U22),Log!U22)</f>
        <v>1.6958333333333335</v>
      </c>
      <c r="V23" s="8">
        <f t="shared" si="1"/>
        <v>4.177777777777778</v>
      </c>
      <c r="W23" s="8"/>
      <c r="X23" s="8"/>
      <c r="Y23" s="8"/>
      <c r="Z23" s="9">
        <f>IF(B23&lt;&gt;"",IF(PICCode=F23,Z22+1,Z22),Z22)</f>
        <v>331</v>
      </c>
      <c r="AA23" s="9">
        <f>IF(B23&lt;&gt;"",IF($AK23&lt;&gt;"", IF(LOOKUP($C23,Gliders!$O:$O,Gliders!$C:$C)=1,Log!AA22+1,Log!AA22),Log!AA22),Log!AA22)</f>
        <v>245</v>
      </c>
      <c r="AB23" s="9">
        <f>IF(B23&lt;&gt;"",IF($AK23&lt;&gt;"",IF(AND(LOOKUP($C23,Gliders!$O:$O,Gliders!$C:$C)&gt;1, $F23=PICCode),Log!AB22+1,Log!AB22),Log!AB22),Log!AB22)</f>
        <v>86</v>
      </c>
      <c r="AC23" s="9">
        <f>IF(B23&lt;&gt;"",IF($AK23&lt;&gt;"",IF(AND(LOOKUP($C23,Gliders!$O:$O,Gliders!$C:$C)&gt;1, $F23&lt;&gt;PICCode),Log!AC22+1,Log!AC22),Log!AC22),Log!AC22)</f>
        <v>100</v>
      </c>
      <c r="AD23" s="9">
        <f>IF(B23&lt;&gt;"",IF($AK23&lt;&gt;"",IF(AND(LOOKUP($C23,Gliders!$O:$O,Gliders!$D:$D)=HighCode, TRUE),Log!AD22+1,Log!AD22),Log!AD22),Log!AD22)</f>
        <v>213</v>
      </c>
      <c r="AE23" s="10">
        <f t="shared" si="2"/>
        <v>431</v>
      </c>
      <c r="AJ23" s="14" t="str">
        <f>IF(C23&lt;&gt;"",LOOKUP(C23,Gliders!O:O,Gliders!A:A), "-")</f>
        <v>-</v>
      </c>
      <c r="AK23" s="14" t="str">
        <f>IF(C23&lt;&gt;"",LOOKUP(C23,Gliders!O:O,Gliders!B:B), "-")</f>
        <v>-</v>
      </c>
    </row>
    <row r="24" spans="1:37">
      <c r="A24" s="14" t="str">
        <f t="shared" si="0"/>
        <v/>
      </c>
      <c r="R24" s="6">
        <f>IF(B24&lt;&gt;"",IF(PICCode=$F24,R23+G24,R23),R23)</f>
        <v>2.4819444444444447</v>
      </c>
      <c r="S24" s="6">
        <f>IF(B24&lt;&gt;"",IF(AK24&lt;&gt;"", IF(LOOKUP($C24,Gliders!$O:$O,Gliders!$C:$C)=1,Log!S23+Log!G24,Log!S23),Log!S23),Log!S23)</f>
        <v>1.7423611111111112</v>
      </c>
      <c r="T24" s="6">
        <f>IF(B24&lt;&gt;"",IF($AK24&lt;&gt;"",IF(AND(LOOKUP($C24,Gliders!$O:$O,Gliders!$C:$C)&gt;1,$F24=PICCode),Log!T23+Log!$G24,Log!T23),Log!T23),Log!T23)</f>
        <v>0.73958333333333337</v>
      </c>
      <c r="U24" s="6">
        <f>IF(B24&lt;&gt;"",IF($AK24&lt;&gt;"",IF(AND(LOOKUP($C24,Gliders!$O:$O,Gliders!$C:$C)&gt;1, $F24&lt;&gt;PICCode),Log!U23+Log!$G24,Log!U23),Log!U23),Log!U23)</f>
        <v>1.6958333333333335</v>
      </c>
      <c r="V24" s="8">
        <f t="shared" si="1"/>
        <v>4.177777777777778</v>
      </c>
      <c r="W24" s="8"/>
      <c r="X24" s="8"/>
      <c r="Y24" s="8"/>
      <c r="Z24" s="9">
        <f>IF(B24&lt;&gt;"",IF(PICCode=F24,Z23+1,Z23),Z23)</f>
        <v>331</v>
      </c>
      <c r="AA24" s="9">
        <f>IF(B24&lt;&gt;"",IF($AK24&lt;&gt;"", IF(LOOKUP($C24,Gliders!$O:$O,Gliders!$C:$C)=1,Log!AA23+1,Log!AA23),Log!AA23),Log!AA23)</f>
        <v>245</v>
      </c>
      <c r="AB24" s="9">
        <f>IF(B24&lt;&gt;"",IF($AK24&lt;&gt;"",IF(AND(LOOKUP($C24,Gliders!$O:$O,Gliders!$C:$C)&gt;1, $F24=PICCode),Log!AB23+1,Log!AB23),Log!AB23),Log!AB23)</f>
        <v>86</v>
      </c>
      <c r="AC24" s="9">
        <f>IF(B24&lt;&gt;"",IF($AK24&lt;&gt;"",IF(AND(LOOKUP($C24,Gliders!$O:$O,Gliders!$C:$C)&gt;1, $F24&lt;&gt;PICCode),Log!AC23+1,Log!AC23),Log!AC23),Log!AC23)</f>
        <v>100</v>
      </c>
      <c r="AD24" s="9">
        <f>IF(B24&lt;&gt;"",IF($AK24&lt;&gt;"",IF(AND(LOOKUP($C24,Gliders!$O:$O,Gliders!$D:$D)=HighCode, TRUE),Log!AD23+1,Log!AD23),Log!AD23),Log!AD23)</f>
        <v>213</v>
      </c>
      <c r="AE24" s="10">
        <f t="shared" si="2"/>
        <v>431</v>
      </c>
      <c r="AJ24" s="14" t="str">
        <f>IF(C24&lt;&gt;"",LOOKUP(C24,Gliders!O:O,Gliders!A:A), "-")</f>
        <v>-</v>
      </c>
      <c r="AK24" s="14" t="str">
        <f>IF(C24&lt;&gt;"",LOOKUP(C24,Gliders!O:O,Gliders!B:B), "-")</f>
        <v>-</v>
      </c>
    </row>
    <row r="25" spans="1:37">
      <c r="A25" s="14" t="str">
        <f t="shared" si="0"/>
        <v/>
      </c>
      <c r="R25" s="6">
        <f>IF(B25&lt;&gt;"",IF(PICCode=$F25,R24+G25,R24),R24)</f>
        <v>2.4819444444444447</v>
      </c>
      <c r="S25" s="6">
        <f>IF(B25&lt;&gt;"",IF(AK25&lt;&gt;"", IF(LOOKUP($C25,Gliders!$O:$O,Gliders!$C:$C)=1,Log!S24+Log!G25,Log!S24),Log!S24),Log!S24)</f>
        <v>1.7423611111111112</v>
      </c>
      <c r="T25" s="6">
        <f>IF(B25&lt;&gt;"",IF($AK25&lt;&gt;"",IF(AND(LOOKUP($C25,Gliders!$O:$O,Gliders!$C:$C)&gt;1,$F25=PICCode),Log!T24+Log!$G25,Log!T24),Log!T24),Log!T24)</f>
        <v>0.73958333333333337</v>
      </c>
      <c r="U25" s="6">
        <f>IF(B25&lt;&gt;"",IF($AK25&lt;&gt;"",IF(AND(LOOKUP($C25,Gliders!$O:$O,Gliders!$C:$C)&gt;1, $F25&lt;&gt;PICCode),Log!U24+Log!$G25,Log!U24),Log!U24),Log!U24)</f>
        <v>1.6958333333333335</v>
      </c>
      <c r="V25" s="8">
        <f t="shared" si="1"/>
        <v>4.177777777777778</v>
      </c>
      <c r="W25" s="8"/>
      <c r="X25" s="8"/>
      <c r="Y25" s="8"/>
      <c r="Z25" s="9">
        <f>IF(B25&lt;&gt;"",IF(PICCode=F25,Z24+1,Z24),Z24)</f>
        <v>331</v>
      </c>
      <c r="AA25" s="9">
        <f>IF(B25&lt;&gt;"",IF($AK25&lt;&gt;"", IF(LOOKUP($C25,Gliders!$O:$O,Gliders!$C:$C)=1,Log!AA24+1,Log!AA24),Log!AA24),Log!AA24)</f>
        <v>245</v>
      </c>
      <c r="AB25" s="9">
        <f>IF(B25&lt;&gt;"",IF($AK25&lt;&gt;"",IF(AND(LOOKUP($C25,Gliders!$O:$O,Gliders!$C:$C)&gt;1, $F25=PICCode),Log!AB24+1,Log!AB24),Log!AB24),Log!AB24)</f>
        <v>86</v>
      </c>
      <c r="AC25" s="9">
        <f>IF(B25&lt;&gt;"",IF($AK25&lt;&gt;"",IF(AND(LOOKUP($C25,Gliders!$O:$O,Gliders!$C:$C)&gt;1, $F25&lt;&gt;PICCode),Log!AC24+1,Log!AC24),Log!AC24),Log!AC24)</f>
        <v>100</v>
      </c>
      <c r="AD25" s="9">
        <f>IF(B25&lt;&gt;"",IF($AK25&lt;&gt;"",IF(AND(LOOKUP($C25,Gliders!$O:$O,Gliders!$D:$D)=HighCode, TRUE),Log!AD24+1,Log!AD24),Log!AD24),Log!AD24)</f>
        <v>213</v>
      </c>
      <c r="AE25" s="10">
        <f t="shared" si="2"/>
        <v>431</v>
      </c>
      <c r="AJ25" s="14" t="str">
        <f>IF(C25&lt;&gt;"",LOOKUP(C25,Gliders!O:O,Gliders!A:A), "-")</f>
        <v>-</v>
      </c>
      <c r="AK25" s="14" t="str">
        <f>IF(C25&lt;&gt;"",LOOKUP(C25,Gliders!O:O,Gliders!B:B), "-")</f>
        <v>-</v>
      </c>
    </row>
    <row r="26" spans="1:37">
      <c r="A26" s="14" t="str">
        <f t="shared" si="0"/>
        <v/>
      </c>
      <c r="R26" s="6">
        <f>IF(B26&lt;&gt;"",IF(PICCode=$F26,R25+G26,R25),R25)</f>
        <v>2.4819444444444447</v>
      </c>
      <c r="S26" s="6">
        <f>IF(B26&lt;&gt;"",IF(AK26&lt;&gt;"", IF(LOOKUP($C26,Gliders!$O:$O,Gliders!$C:$C)=1,Log!S25+Log!G26,Log!S25),Log!S25),Log!S25)</f>
        <v>1.7423611111111112</v>
      </c>
      <c r="T26" s="6">
        <f>IF(B26&lt;&gt;"",IF($AK26&lt;&gt;"",IF(AND(LOOKUP($C26,Gliders!$O:$O,Gliders!$C:$C)&gt;1,$F26=PICCode),Log!T25+Log!$G26,Log!T25),Log!T25),Log!T25)</f>
        <v>0.73958333333333337</v>
      </c>
      <c r="U26" s="6">
        <f>IF(B26&lt;&gt;"",IF($AK26&lt;&gt;"",IF(AND(LOOKUP($C26,Gliders!$O:$O,Gliders!$C:$C)&gt;1, $F26&lt;&gt;PICCode),Log!U25+Log!$G26,Log!U25),Log!U25),Log!U25)</f>
        <v>1.6958333333333335</v>
      </c>
      <c r="V26" s="8">
        <f t="shared" si="1"/>
        <v>4.177777777777778</v>
      </c>
      <c r="W26" s="8"/>
      <c r="X26" s="8"/>
      <c r="Y26" s="8"/>
      <c r="Z26" s="9">
        <f>IF(B26&lt;&gt;"",IF(PICCode=F26,Z25+1,Z25),Z25)</f>
        <v>331</v>
      </c>
      <c r="AA26" s="9">
        <f>IF(B26&lt;&gt;"",IF($AK26&lt;&gt;"", IF(LOOKUP($C26,Gliders!$O:$O,Gliders!$C:$C)=1,Log!AA25+1,Log!AA25),Log!AA25),Log!AA25)</f>
        <v>245</v>
      </c>
      <c r="AB26" s="9">
        <f>IF(B26&lt;&gt;"",IF($AK26&lt;&gt;"",IF(AND(LOOKUP($C26,Gliders!$O:$O,Gliders!$C:$C)&gt;1, $F26=PICCode),Log!AB25+1,Log!AB25),Log!AB25),Log!AB25)</f>
        <v>86</v>
      </c>
      <c r="AC26" s="9">
        <f>IF(B26&lt;&gt;"",IF($AK26&lt;&gt;"",IF(AND(LOOKUP($C26,Gliders!$O:$O,Gliders!$C:$C)&gt;1, $F26&lt;&gt;PICCode),Log!AC25+1,Log!AC25),Log!AC25),Log!AC25)</f>
        <v>100</v>
      </c>
      <c r="AD26" s="9">
        <f>IF(B26&lt;&gt;"",IF($AK26&lt;&gt;"",IF(AND(LOOKUP($C26,Gliders!$O:$O,Gliders!$D:$D)=HighCode, TRUE),Log!AD25+1,Log!AD25),Log!AD25),Log!AD25)</f>
        <v>213</v>
      </c>
      <c r="AE26" s="10">
        <f t="shared" si="2"/>
        <v>431</v>
      </c>
      <c r="AJ26" s="14" t="str">
        <f>IF(C26&lt;&gt;"",LOOKUP(C26,Gliders!O:O,Gliders!A:A), "-")</f>
        <v>-</v>
      </c>
      <c r="AK26" s="14" t="str">
        <f>IF(C26&lt;&gt;"",LOOKUP(C26,Gliders!O:O,Gliders!B:B), "-")</f>
        <v>-</v>
      </c>
    </row>
    <row r="27" spans="1:37">
      <c r="A27" s="14" t="str">
        <f t="shared" si="0"/>
        <v/>
      </c>
      <c r="R27" s="6">
        <f>IF(B27&lt;&gt;"",IF(PICCode=$F27,R26+G27,R26),R26)</f>
        <v>2.4819444444444447</v>
      </c>
      <c r="S27" s="6">
        <f>IF(B27&lt;&gt;"",IF(AK27&lt;&gt;"", IF(LOOKUP($C27,Gliders!$O:$O,Gliders!$C:$C)=1,Log!S26+Log!G27,Log!S26),Log!S26),Log!S26)</f>
        <v>1.7423611111111112</v>
      </c>
      <c r="T27" s="6">
        <f>IF(B27&lt;&gt;"",IF($AK27&lt;&gt;"",IF(AND(LOOKUP($C27,Gliders!$O:$O,Gliders!$C:$C)&gt;1,$F27=PICCode),Log!T26+Log!$G27,Log!T26),Log!T26),Log!T26)</f>
        <v>0.73958333333333337</v>
      </c>
      <c r="U27" s="6">
        <f>IF(B27&lt;&gt;"",IF($AK27&lt;&gt;"",IF(AND(LOOKUP($C27,Gliders!$O:$O,Gliders!$C:$C)&gt;1, $F27&lt;&gt;PICCode),Log!U26+Log!$G27,Log!U26),Log!U26),Log!U26)</f>
        <v>1.6958333333333335</v>
      </c>
      <c r="V27" s="8">
        <f t="shared" si="1"/>
        <v>4.177777777777778</v>
      </c>
      <c r="W27" s="8"/>
      <c r="X27" s="8"/>
      <c r="Y27" s="8"/>
      <c r="Z27" s="9">
        <f>IF(B27&lt;&gt;"",IF(PICCode=F27,Z26+1,Z26),Z26)</f>
        <v>331</v>
      </c>
      <c r="AA27" s="9">
        <f>IF(B27&lt;&gt;"",IF($AK27&lt;&gt;"", IF(LOOKUP($C27,Gliders!$O:$O,Gliders!$C:$C)=1,Log!AA26+1,Log!AA26),Log!AA26),Log!AA26)</f>
        <v>245</v>
      </c>
      <c r="AB27" s="9">
        <f>IF(B27&lt;&gt;"",IF($AK27&lt;&gt;"",IF(AND(LOOKUP($C27,Gliders!$O:$O,Gliders!$C:$C)&gt;1, $F27=PICCode),Log!AB26+1,Log!AB26),Log!AB26),Log!AB26)</f>
        <v>86</v>
      </c>
      <c r="AC27" s="9">
        <f>IF(B27&lt;&gt;"",IF($AK27&lt;&gt;"",IF(AND(LOOKUP($C27,Gliders!$O:$O,Gliders!$C:$C)&gt;1, $F27&lt;&gt;PICCode),Log!AC26+1,Log!AC26),Log!AC26),Log!AC26)</f>
        <v>100</v>
      </c>
      <c r="AD27" s="9">
        <f>IF(B27&lt;&gt;"",IF($AK27&lt;&gt;"",IF(AND(LOOKUP($C27,Gliders!$O:$O,Gliders!$D:$D)=HighCode, TRUE),Log!AD26+1,Log!AD26),Log!AD26),Log!AD26)</f>
        <v>213</v>
      </c>
      <c r="AE27" s="10">
        <f t="shared" si="2"/>
        <v>431</v>
      </c>
      <c r="AJ27" s="14" t="str">
        <f>IF(C27&lt;&gt;"",LOOKUP(C27,Gliders!O:O,Gliders!A:A), "-")</f>
        <v>-</v>
      </c>
      <c r="AK27" s="14" t="str">
        <f>IF(C27&lt;&gt;"",LOOKUP(C27,Gliders!O:O,Gliders!B:B), "-")</f>
        <v>-</v>
      </c>
    </row>
    <row r="28" spans="1:37">
      <c r="A28" s="14" t="str">
        <f t="shared" si="0"/>
        <v/>
      </c>
      <c r="R28" s="6">
        <f>IF(B28&lt;&gt;"",IF(PICCode=$F28,R27+G28,R27),R27)</f>
        <v>2.4819444444444447</v>
      </c>
      <c r="S28" s="6">
        <f>IF(B28&lt;&gt;"",IF(AK28&lt;&gt;"", IF(LOOKUP($C28,Gliders!$O:$O,Gliders!$C:$C)=1,Log!S27+Log!G28,Log!S27),Log!S27),Log!S27)</f>
        <v>1.7423611111111112</v>
      </c>
      <c r="T28" s="6">
        <f>IF(B28&lt;&gt;"",IF($AK28&lt;&gt;"",IF(AND(LOOKUP($C28,Gliders!$O:$O,Gliders!$C:$C)&gt;1,$F28=PICCode),Log!T27+Log!$G28,Log!T27),Log!T27),Log!T27)</f>
        <v>0.73958333333333337</v>
      </c>
      <c r="U28" s="6">
        <f>IF(B28&lt;&gt;"",IF($AK28&lt;&gt;"",IF(AND(LOOKUP($C28,Gliders!$O:$O,Gliders!$C:$C)&gt;1, $F28&lt;&gt;PICCode),Log!U27+Log!$G28,Log!U27),Log!U27),Log!U27)</f>
        <v>1.6958333333333335</v>
      </c>
      <c r="V28" s="8">
        <f t="shared" si="1"/>
        <v>4.177777777777778</v>
      </c>
      <c r="W28" s="8"/>
      <c r="X28" s="8"/>
      <c r="Y28" s="8"/>
      <c r="Z28" s="9">
        <f>IF(B28&lt;&gt;"",IF(PICCode=F28,Z27+1,Z27),Z27)</f>
        <v>331</v>
      </c>
      <c r="AA28" s="9">
        <f>IF(B28&lt;&gt;"",IF($AK28&lt;&gt;"", IF(LOOKUP($C28,Gliders!$O:$O,Gliders!$C:$C)=1,Log!AA27+1,Log!AA27),Log!AA27),Log!AA27)</f>
        <v>245</v>
      </c>
      <c r="AB28" s="9">
        <f>IF(B28&lt;&gt;"",IF($AK28&lt;&gt;"",IF(AND(LOOKUP($C28,Gliders!$O:$O,Gliders!$C:$C)&gt;1, $F28=PICCode),Log!AB27+1,Log!AB27),Log!AB27),Log!AB27)</f>
        <v>86</v>
      </c>
      <c r="AC28" s="9">
        <f>IF(B28&lt;&gt;"",IF($AK28&lt;&gt;"",IF(AND(LOOKUP($C28,Gliders!$O:$O,Gliders!$C:$C)&gt;1, $F28&lt;&gt;PICCode),Log!AC27+1,Log!AC27),Log!AC27),Log!AC27)</f>
        <v>100</v>
      </c>
      <c r="AD28" s="9">
        <f>IF(B28&lt;&gt;"",IF($AK28&lt;&gt;"",IF(AND(LOOKUP($C28,Gliders!$O:$O,Gliders!$D:$D)=HighCode, TRUE),Log!AD27+1,Log!AD27),Log!AD27),Log!AD27)</f>
        <v>213</v>
      </c>
      <c r="AE28" s="10">
        <f t="shared" si="2"/>
        <v>431</v>
      </c>
      <c r="AJ28" s="14" t="str">
        <f>IF(C28&lt;&gt;"",LOOKUP(C28,Gliders!O:O,Gliders!A:A), "-")</f>
        <v>-</v>
      </c>
      <c r="AK28" s="14" t="str">
        <f>IF(C28&lt;&gt;"",LOOKUP(C28,Gliders!O:O,Gliders!B:B), "-")</f>
        <v>-</v>
      </c>
    </row>
    <row r="29" spans="1:37">
      <c r="A29" s="14" t="str">
        <f t="shared" si="0"/>
        <v/>
      </c>
      <c r="R29" s="6">
        <f>IF(B29&lt;&gt;"",IF(PICCode=$F29,R28+G29,R28),R28)</f>
        <v>2.4819444444444447</v>
      </c>
      <c r="S29" s="6">
        <f>IF(B29&lt;&gt;"",IF(AK29&lt;&gt;"", IF(LOOKUP($C29,Gliders!$O:$O,Gliders!$C:$C)=1,Log!S28+Log!G29,Log!S28),Log!S28),Log!S28)</f>
        <v>1.7423611111111112</v>
      </c>
      <c r="T29" s="6">
        <f>IF(B29&lt;&gt;"",IF($AK29&lt;&gt;"",IF(AND(LOOKUP($C29,Gliders!$O:$O,Gliders!$C:$C)&gt;1,$F29=PICCode),Log!T28+Log!$G29,Log!T28),Log!T28),Log!T28)</f>
        <v>0.73958333333333337</v>
      </c>
      <c r="U29" s="6">
        <f>IF(B29&lt;&gt;"",IF($AK29&lt;&gt;"",IF(AND(LOOKUP($C29,Gliders!$O:$O,Gliders!$C:$C)&gt;1, $F29&lt;&gt;PICCode),Log!U28+Log!$G29,Log!U28),Log!U28),Log!U28)</f>
        <v>1.6958333333333335</v>
      </c>
      <c r="V29" s="8">
        <f t="shared" si="1"/>
        <v>4.177777777777778</v>
      </c>
      <c r="W29" s="8"/>
      <c r="X29" s="8"/>
      <c r="Y29" s="8"/>
      <c r="Z29" s="9">
        <f>IF(B29&lt;&gt;"",IF(PICCode=F29,Z28+1,Z28),Z28)</f>
        <v>331</v>
      </c>
      <c r="AA29" s="9">
        <f>IF(B29&lt;&gt;"",IF($AK29&lt;&gt;"", IF(LOOKUP($C29,Gliders!$O:$O,Gliders!$C:$C)=1,Log!AA28+1,Log!AA28),Log!AA28),Log!AA28)</f>
        <v>245</v>
      </c>
      <c r="AB29" s="9">
        <f>IF(B29&lt;&gt;"",IF($AK29&lt;&gt;"",IF(AND(LOOKUP($C29,Gliders!$O:$O,Gliders!$C:$C)&gt;1, $F29=PICCode),Log!AB28+1,Log!AB28),Log!AB28),Log!AB28)</f>
        <v>86</v>
      </c>
      <c r="AC29" s="9">
        <f>IF(B29&lt;&gt;"",IF($AK29&lt;&gt;"",IF(AND(LOOKUP($C29,Gliders!$O:$O,Gliders!$C:$C)&gt;1, $F29&lt;&gt;PICCode),Log!AC28+1,Log!AC28),Log!AC28),Log!AC28)</f>
        <v>100</v>
      </c>
      <c r="AD29" s="9">
        <f>IF(B29&lt;&gt;"",IF($AK29&lt;&gt;"",IF(AND(LOOKUP($C29,Gliders!$O:$O,Gliders!$D:$D)=HighCode, TRUE),Log!AD28+1,Log!AD28),Log!AD28),Log!AD28)</f>
        <v>213</v>
      </c>
      <c r="AE29" s="10">
        <f t="shared" si="2"/>
        <v>431</v>
      </c>
      <c r="AJ29" s="14" t="str">
        <f>IF(C29&lt;&gt;"",LOOKUP(C29,Gliders!O:O,Gliders!A:A), "-")</f>
        <v>-</v>
      </c>
      <c r="AK29" s="14" t="str">
        <f>IF(C29&lt;&gt;"",LOOKUP(C29,Gliders!O:O,Gliders!B:B), "-")</f>
        <v>-</v>
      </c>
    </row>
    <row r="30" spans="1:37">
      <c r="A30" s="14" t="str">
        <f t="shared" si="0"/>
        <v/>
      </c>
      <c r="R30" s="6">
        <f>IF(B30&lt;&gt;"",IF(PICCode=$F30,R29+G30,R29),R29)</f>
        <v>2.4819444444444447</v>
      </c>
      <c r="S30" s="6">
        <f>IF(B30&lt;&gt;"",IF(AK30&lt;&gt;"", IF(LOOKUP($C30,Gliders!$O:$O,Gliders!$C:$C)=1,Log!S29+Log!G30,Log!S29),Log!S29),Log!S29)</f>
        <v>1.7423611111111112</v>
      </c>
      <c r="T30" s="6">
        <f>IF(B30&lt;&gt;"",IF($AK30&lt;&gt;"",IF(AND(LOOKUP($C30,Gliders!$O:$O,Gliders!$C:$C)&gt;1,$F30=PICCode),Log!T29+Log!$G30,Log!T29),Log!T29),Log!T29)</f>
        <v>0.73958333333333337</v>
      </c>
      <c r="U30" s="6">
        <f>IF(B30&lt;&gt;"",IF($AK30&lt;&gt;"",IF(AND(LOOKUP($C30,Gliders!$O:$O,Gliders!$C:$C)&gt;1, $F30&lt;&gt;PICCode),Log!U29+Log!$G30,Log!U29),Log!U29),Log!U29)</f>
        <v>1.6958333333333335</v>
      </c>
      <c r="V30" s="8">
        <f t="shared" si="1"/>
        <v>4.177777777777778</v>
      </c>
      <c r="W30" s="8"/>
      <c r="X30" s="8"/>
      <c r="Y30" s="8"/>
      <c r="Z30" s="9">
        <f>IF(B30&lt;&gt;"",IF(PICCode=F30,Z29+1,Z29),Z29)</f>
        <v>331</v>
      </c>
      <c r="AA30" s="9">
        <f>IF(B30&lt;&gt;"",IF($AK30&lt;&gt;"", IF(LOOKUP($C30,Gliders!$O:$O,Gliders!$C:$C)=1,Log!AA29+1,Log!AA29),Log!AA29),Log!AA29)</f>
        <v>245</v>
      </c>
      <c r="AB30" s="9">
        <f>IF(B30&lt;&gt;"",IF($AK30&lt;&gt;"",IF(AND(LOOKUP($C30,Gliders!$O:$O,Gliders!$C:$C)&gt;1, $F30=PICCode),Log!AB29+1,Log!AB29),Log!AB29),Log!AB29)</f>
        <v>86</v>
      </c>
      <c r="AC30" s="9">
        <f>IF(B30&lt;&gt;"",IF($AK30&lt;&gt;"",IF(AND(LOOKUP($C30,Gliders!$O:$O,Gliders!$C:$C)&gt;1, $F30&lt;&gt;PICCode),Log!AC29+1,Log!AC29),Log!AC29),Log!AC29)</f>
        <v>100</v>
      </c>
      <c r="AD30" s="9">
        <f>IF(B30&lt;&gt;"",IF($AK30&lt;&gt;"",IF(AND(LOOKUP($C30,Gliders!$O:$O,Gliders!$D:$D)=HighCode, TRUE),Log!AD29+1,Log!AD29),Log!AD29),Log!AD29)</f>
        <v>213</v>
      </c>
      <c r="AE30" s="10">
        <f t="shared" si="2"/>
        <v>431</v>
      </c>
      <c r="AJ30" s="14" t="str">
        <f>IF(C30&lt;&gt;"",LOOKUP(C30,Gliders!O:O,Gliders!A:A), "-")</f>
        <v>-</v>
      </c>
      <c r="AK30" s="14" t="str">
        <f>IF(C30&lt;&gt;"",LOOKUP(C30,Gliders!O:O,Gliders!B:B), "-")</f>
        <v>-</v>
      </c>
    </row>
    <row r="31" spans="1:37">
      <c r="A31" s="14" t="str">
        <f t="shared" si="0"/>
        <v/>
      </c>
      <c r="R31" s="6">
        <f>IF(B31&lt;&gt;"",IF(PICCode=$F31,R30+G31,R30),R30)</f>
        <v>2.4819444444444447</v>
      </c>
      <c r="S31" s="6">
        <f>IF(B31&lt;&gt;"",IF(AK31&lt;&gt;"", IF(LOOKUP($C31,Gliders!$O:$O,Gliders!$C:$C)=1,Log!S30+Log!G31,Log!S30),Log!S30),Log!S30)</f>
        <v>1.7423611111111112</v>
      </c>
      <c r="T31" s="6">
        <f>IF(B31&lt;&gt;"",IF($AK31&lt;&gt;"",IF(AND(LOOKUP($C31,Gliders!$O:$O,Gliders!$C:$C)&gt;1,$F31=PICCode),Log!T30+Log!$G31,Log!T30),Log!T30),Log!T30)</f>
        <v>0.73958333333333337</v>
      </c>
      <c r="U31" s="6">
        <f>IF(B31&lt;&gt;"",IF($AK31&lt;&gt;"",IF(AND(LOOKUP($C31,Gliders!$O:$O,Gliders!$C:$C)&gt;1, $F31&lt;&gt;PICCode),Log!U30+Log!$G31,Log!U30),Log!U30),Log!U30)</f>
        <v>1.6958333333333335</v>
      </c>
      <c r="V31" s="8">
        <f t="shared" si="1"/>
        <v>4.177777777777778</v>
      </c>
      <c r="W31" s="8"/>
      <c r="X31" s="8"/>
      <c r="Y31" s="8"/>
      <c r="Z31" s="9">
        <f>IF(B31&lt;&gt;"",IF(PICCode=F31,Z30+1,Z30),Z30)</f>
        <v>331</v>
      </c>
      <c r="AA31" s="9">
        <f>IF(B31&lt;&gt;"",IF($AK31&lt;&gt;"", IF(LOOKUP($C31,Gliders!$O:$O,Gliders!$C:$C)=1,Log!AA30+1,Log!AA30),Log!AA30),Log!AA30)</f>
        <v>245</v>
      </c>
      <c r="AB31" s="9">
        <f>IF(B31&lt;&gt;"",IF($AK31&lt;&gt;"",IF(AND(LOOKUP($C31,Gliders!$O:$O,Gliders!$C:$C)&gt;1, $F31=PICCode),Log!AB30+1,Log!AB30),Log!AB30),Log!AB30)</f>
        <v>86</v>
      </c>
      <c r="AC31" s="9">
        <f>IF(B31&lt;&gt;"",IF($AK31&lt;&gt;"",IF(AND(LOOKUP($C31,Gliders!$O:$O,Gliders!$C:$C)&gt;1, $F31&lt;&gt;PICCode),Log!AC30+1,Log!AC30),Log!AC30),Log!AC30)</f>
        <v>100</v>
      </c>
      <c r="AD31" s="9">
        <f>IF(B31&lt;&gt;"",IF($AK31&lt;&gt;"",IF(AND(LOOKUP($C31,Gliders!$O:$O,Gliders!$D:$D)=HighCode, TRUE),Log!AD30+1,Log!AD30),Log!AD30),Log!AD30)</f>
        <v>213</v>
      </c>
      <c r="AE31" s="10">
        <f t="shared" si="2"/>
        <v>431</v>
      </c>
      <c r="AJ31" s="14" t="str">
        <f>IF(C31&lt;&gt;"",LOOKUP(C31,Gliders!O:O,Gliders!A:A), "-")</f>
        <v>-</v>
      </c>
      <c r="AK31" s="14" t="str">
        <f>IF(C31&lt;&gt;"",LOOKUP(C31,Gliders!O:O,Gliders!B:B), "-")</f>
        <v>-</v>
      </c>
    </row>
    <row r="32" spans="1:37">
      <c r="A32" s="14" t="str">
        <f t="shared" si="0"/>
        <v/>
      </c>
      <c r="R32" s="6">
        <f>IF(B32&lt;&gt;"",IF(PICCode=$F32,R31+G32,R31),R31)</f>
        <v>2.4819444444444447</v>
      </c>
      <c r="S32" s="6">
        <f>IF(B32&lt;&gt;"",IF(AK32&lt;&gt;"", IF(LOOKUP($C32,Gliders!$O:$O,Gliders!$C:$C)=1,Log!S31+Log!G32,Log!S31),Log!S31),Log!S31)</f>
        <v>1.7423611111111112</v>
      </c>
      <c r="T32" s="6">
        <f>IF(B32&lt;&gt;"",IF($AK32&lt;&gt;"",IF(AND(LOOKUP($C32,Gliders!$O:$O,Gliders!$C:$C)&gt;1,$F32=PICCode),Log!T31+Log!$G32,Log!T31),Log!T31),Log!T31)</f>
        <v>0.73958333333333337</v>
      </c>
      <c r="U32" s="6">
        <f>IF(B32&lt;&gt;"",IF($AK32&lt;&gt;"",IF(AND(LOOKUP($C32,Gliders!$O:$O,Gliders!$C:$C)&gt;1, $F32&lt;&gt;PICCode),Log!U31+Log!$G32,Log!U31),Log!U31),Log!U31)</f>
        <v>1.6958333333333335</v>
      </c>
      <c r="V32" s="8">
        <f t="shared" si="1"/>
        <v>4.177777777777778</v>
      </c>
      <c r="W32" s="8"/>
      <c r="X32" s="8"/>
      <c r="Y32" s="8"/>
      <c r="Z32" s="9">
        <f>IF(B32&lt;&gt;"",IF(PICCode=F32,Z31+1,Z31),Z31)</f>
        <v>331</v>
      </c>
      <c r="AA32" s="9">
        <f>IF(B32&lt;&gt;"",IF($AK32&lt;&gt;"", IF(LOOKUP($C32,Gliders!$O:$O,Gliders!$C:$C)=1,Log!AA31+1,Log!AA31),Log!AA31),Log!AA31)</f>
        <v>245</v>
      </c>
      <c r="AB32" s="9">
        <f>IF(B32&lt;&gt;"",IF($AK32&lt;&gt;"",IF(AND(LOOKUP($C32,Gliders!$O:$O,Gliders!$C:$C)&gt;1, $F32=PICCode),Log!AB31+1,Log!AB31),Log!AB31),Log!AB31)</f>
        <v>86</v>
      </c>
      <c r="AC32" s="9">
        <f>IF(B32&lt;&gt;"",IF($AK32&lt;&gt;"",IF(AND(LOOKUP($C32,Gliders!$O:$O,Gliders!$C:$C)&gt;1, $F32&lt;&gt;PICCode),Log!AC31+1,Log!AC31),Log!AC31),Log!AC31)</f>
        <v>100</v>
      </c>
      <c r="AD32" s="9">
        <f>IF(B32&lt;&gt;"",IF($AK32&lt;&gt;"",IF(AND(LOOKUP($C32,Gliders!$O:$O,Gliders!$D:$D)=HighCode, TRUE),Log!AD31+1,Log!AD31),Log!AD31),Log!AD31)</f>
        <v>213</v>
      </c>
      <c r="AE32" s="10">
        <f t="shared" si="2"/>
        <v>431</v>
      </c>
      <c r="AJ32" s="14" t="str">
        <f>IF(C32&lt;&gt;"",LOOKUP(C32,Gliders!O:O,Gliders!A:A), "-")</f>
        <v>-</v>
      </c>
      <c r="AK32" s="14" t="str">
        <f>IF(C32&lt;&gt;"",LOOKUP(C32,Gliders!O:O,Gliders!B:B), "-")</f>
        <v>-</v>
      </c>
    </row>
    <row r="33" spans="1:37">
      <c r="A33" s="14" t="str">
        <f t="shared" si="0"/>
        <v/>
      </c>
      <c r="R33" s="6">
        <f>IF(B33&lt;&gt;"",IF(PICCode=$F33,R32+G33,R32),R32)</f>
        <v>2.4819444444444447</v>
      </c>
      <c r="S33" s="6">
        <f>IF(B33&lt;&gt;"",IF(AK33&lt;&gt;"", IF(LOOKUP($C33,Gliders!$O:$O,Gliders!$C:$C)=1,Log!S32+Log!G33,Log!S32),Log!S32),Log!S32)</f>
        <v>1.7423611111111112</v>
      </c>
      <c r="T33" s="6">
        <f>IF(B33&lt;&gt;"",IF($AK33&lt;&gt;"",IF(AND(LOOKUP($C33,Gliders!$O:$O,Gliders!$C:$C)&gt;1,$F33=PICCode),Log!T32+Log!$G33,Log!T32),Log!T32),Log!T32)</f>
        <v>0.73958333333333337</v>
      </c>
      <c r="U33" s="6">
        <f>IF(B33&lt;&gt;"",IF($AK33&lt;&gt;"",IF(AND(LOOKUP($C33,Gliders!$O:$O,Gliders!$C:$C)&gt;1, $F33&lt;&gt;PICCode),Log!U32+Log!$G33,Log!U32),Log!U32),Log!U32)</f>
        <v>1.6958333333333335</v>
      </c>
      <c r="V33" s="8">
        <f t="shared" si="1"/>
        <v>4.177777777777778</v>
      </c>
      <c r="W33" s="8"/>
      <c r="X33" s="8"/>
      <c r="Y33" s="8"/>
      <c r="Z33" s="9">
        <f>IF(B33&lt;&gt;"",IF(PICCode=F33,Z32+1,Z32),Z32)</f>
        <v>331</v>
      </c>
      <c r="AA33" s="9">
        <f>IF(B33&lt;&gt;"",IF($AK33&lt;&gt;"", IF(LOOKUP($C33,Gliders!$O:$O,Gliders!$C:$C)=1,Log!AA32+1,Log!AA32),Log!AA32),Log!AA32)</f>
        <v>245</v>
      </c>
      <c r="AB33" s="9">
        <f>IF(B33&lt;&gt;"",IF($AK33&lt;&gt;"",IF(AND(LOOKUP($C33,Gliders!$O:$O,Gliders!$C:$C)&gt;1, $F33=PICCode),Log!AB32+1,Log!AB32),Log!AB32),Log!AB32)</f>
        <v>86</v>
      </c>
      <c r="AC33" s="9">
        <f>IF(B33&lt;&gt;"",IF($AK33&lt;&gt;"",IF(AND(LOOKUP($C33,Gliders!$O:$O,Gliders!$C:$C)&gt;1, $F33&lt;&gt;PICCode),Log!AC32+1,Log!AC32),Log!AC32),Log!AC32)</f>
        <v>100</v>
      </c>
      <c r="AD33" s="9">
        <f>IF(B33&lt;&gt;"",IF($AK33&lt;&gt;"",IF(AND(LOOKUP($C33,Gliders!$O:$O,Gliders!$D:$D)=HighCode, TRUE),Log!AD32+1,Log!AD32),Log!AD32),Log!AD32)</f>
        <v>213</v>
      </c>
      <c r="AE33" s="10">
        <f t="shared" si="2"/>
        <v>431</v>
      </c>
      <c r="AJ33" s="14" t="str">
        <f>IF(C33&lt;&gt;"",LOOKUP(C33,Gliders!O:O,Gliders!A:A), "-")</f>
        <v>-</v>
      </c>
      <c r="AK33" s="14" t="str">
        <f>IF(C33&lt;&gt;"",LOOKUP(C33,Gliders!O:O,Gliders!B:B), "-")</f>
        <v>-</v>
      </c>
    </row>
    <row r="34" spans="1:37">
      <c r="A34" s="14" t="str">
        <f t="shared" si="0"/>
        <v/>
      </c>
      <c r="R34" s="6">
        <f>IF(B34&lt;&gt;"",IF(PICCode=$F34,R33+G34,R33),R33)</f>
        <v>2.4819444444444447</v>
      </c>
      <c r="S34" s="6">
        <f>IF(B34&lt;&gt;"",IF(AK34&lt;&gt;"", IF(LOOKUP($C34,Gliders!$O:$O,Gliders!$C:$C)=1,Log!S33+Log!G34,Log!S33),Log!S33),Log!S33)</f>
        <v>1.7423611111111112</v>
      </c>
      <c r="T34" s="6">
        <f>IF(B34&lt;&gt;"",IF($AK34&lt;&gt;"",IF(AND(LOOKUP($C34,Gliders!$O:$O,Gliders!$C:$C)&gt;1,$F34=PICCode),Log!T33+Log!$G34,Log!T33),Log!T33),Log!T33)</f>
        <v>0.73958333333333337</v>
      </c>
      <c r="U34" s="6">
        <f>IF(B34&lt;&gt;"",IF($AK34&lt;&gt;"",IF(AND(LOOKUP($C34,Gliders!$O:$O,Gliders!$C:$C)&gt;1, $F34&lt;&gt;PICCode),Log!U33+Log!$G34,Log!U33),Log!U33),Log!U33)</f>
        <v>1.6958333333333335</v>
      </c>
      <c r="V34" s="8">
        <f t="shared" si="1"/>
        <v>4.177777777777778</v>
      </c>
      <c r="W34" s="8"/>
      <c r="X34" s="8"/>
      <c r="Y34" s="8"/>
      <c r="Z34" s="9">
        <f>IF(B34&lt;&gt;"",IF(PICCode=F34,Z33+1,Z33),Z33)</f>
        <v>331</v>
      </c>
      <c r="AA34" s="9">
        <f>IF(B34&lt;&gt;"",IF($AK34&lt;&gt;"", IF(LOOKUP($C34,Gliders!$O:$O,Gliders!$C:$C)=1,Log!AA33+1,Log!AA33),Log!AA33),Log!AA33)</f>
        <v>245</v>
      </c>
      <c r="AB34" s="9">
        <f>IF(B34&lt;&gt;"",IF($AK34&lt;&gt;"",IF(AND(LOOKUP($C34,Gliders!$O:$O,Gliders!$C:$C)&gt;1, $F34=PICCode),Log!AB33+1,Log!AB33),Log!AB33),Log!AB33)</f>
        <v>86</v>
      </c>
      <c r="AC34" s="9">
        <f>IF(B34&lt;&gt;"",IF($AK34&lt;&gt;"",IF(AND(LOOKUP($C34,Gliders!$O:$O,Gliders!$C:$C)&gt;1, $F34&lt;&gt;PICCode),Log!AC33+1,Log!AC33),Log!AC33),Log!AC33)</f>
        <v>100</v>
      </c>
      <c r="AD34" s="9">
        <f>IF(B34&lt;&gt;"",IF($AK34&lt;&gt;"",IF(AND(LOOKUP($C34,Gliders!$O:$O,Gliders!$D:$D)=HighCode, TRUE),Log!AD33+1,Log!AD33),Log!AD33),Log!AD33)</f>
        <v>213</v>
      </c>
      <c r="AE34" s="10">
        <f t="shared" si="2"/>
        <v>431</v>
      </c>
      <c r="AJ34" s="14" t="str">
        <f>IF(C34&lt;&gt;"",LOOKUP(C34,Gliders!O:O,Gliders!A:A), "-")</f>
        <v>-</v>
      </c>
      <c r="AK34" s="14" t="str">
        <f>IF(C34&lt;&gt;"",LOOKUP(C34,Gliders!O:O,Gliders!B:B), "-")</f>
        <v>-</v>
      </c>
    </row>
    <row r="35" spans="1:37">
      <c r="A35" s="14" t="str">
        <f t="shared" si="0"/>
        <v/>
      </c>
      <c r="R35" s="6">
        <f>IF(B35&lt;&gt;"",IF(PICCode=$F35,R34+G35,R34),R34)</f>
        <v>2.4819444444444447</v>
      </c>
      <c r="S35" s="6">
        <f>IF(B35&lt;&gt;"",IF(AK35&lt;&gt;"", IF(LOOKUP($C35,Gliders!$O:$O,Gliders!$C:$C)=1,Log!S34+Log!G35,Log!S34),Log!S34),Log!S34)</f>
        <v>1.7423611111111112</v>
      </c>
      <c r="T35" s="6">
        <f>IF(B35&lt;&gt;"",IF($AK35&lt;&gt;"",IF(AND(LOOKUP($C35,Gliders!$O:$O,Gliders!$C:$C)&gt;1,$F35=PICCode),Log!T34+Log!$G35,Log!T34),Log!T34),Log!T34)</f>
        <v>0.73958333333333337</v>
      </c>
      <c r="U35" s="6">
        <f>IF(B35&lt;&gt;"",IF($AK35&lt;&gt;"",IF(AND(LOOKUP($C35,Gliders!$O:$O,Gliders!$C:$C)&gt;1, $F35&lt;&gt;PICCode),Log!U34+Log!$G35,Log!U34),Log!U34),Log!U34)</f>
        <v>1.6958333333333335</v>
      </c>
      <c r="V35" s="8">
        <f t="shared" si="1"/>
        <v>4.177777777777778</v>
      </c>
      <c r="W35" s="8"/>
      <c r="X35" s="8"/>
      <c r="Y35" s="8"/>
      <c r="Z35" s="9">
        <f>IF(B35&lt;&gt;"",IF(PICCode=F35,Z34+1,Z34),Z34)</f>
        <v>331</v>
      </c>
      <c r="AA35" s="9">
        <f>IF(B35&lt;&gt;"",IF($AK35&lt;&gt;"", IF(LOOKUP($C35,Gliders!$O:$O,Gliders!$C:$C)=1,Log!AA34+1,Log!AA34),Log!AA34),Log!AA34)</f>
        <v>245</v>
      </c>
      <c r="AB35" s="9">
        <f>IF(B35&lt;&gt;"",IF($AK35&lt;&gt;"",IF(AND(LOOKUP($C35,Gliders!$O:$O,Gliders!$C:$C)&gt;1, $F35=PICCode),Log!AB34+1,Log!AB34),Log!AB34),Log!AB34)</f>
        <v>86</v>
      </c>
      <c r="AC35" s="9">
        <f>IF(B35&lt;&gt;"",IF($AK35&lt;&gt;"",IF(AND(LOOKUP($C35,Gliders!$O:$O,Gliders!$C:$C)&gt;1, $F35&lt;&gt;PICCode),Log!AC34+1,Log!AC34),Log!AC34),Log!AC34)</f>
        <v>100</v>
      </c>
      <c r="AD35" s="9">
        <f>IF(B35&lt;&gt;"",IF($AK35&lt;&gt;"",IF(AND(LOOKUP($C35,Gliders!$O:$O,Gliders!$D:$D)=HighCode, TRUE),Log!AD34+1,Log!AD34),Log!AD34),Log!AD34)</f>
        <v>213</v>
      </c>
      <c r="AE35" s="10">
        <f t="shared" si="2"/>
        <v>431</v>
      </c>
      <c r="AJ35" s="14" t="str">
        <f>IF(C35&lt;&gt;"",LOOKUP(C35,Gliders!O:O,Gliders!A:A), "-")</f>
        <v>-</v>
      </c>
      <c r="AK35" s="14" t="str">
        <f>IF(C35&lt;&gt;"",LOOKUP(C35,Gliders!O:O,Gliders!B:B), "-")</f>
        <v>-</v>
      </c>
    </row>
    <row r="36" spans="1:37">
      <c r="A36" s="14" t="str">
        <f t="shared" si="0"/>
        <v/>
      </c>
      <c r="R36" s="6">
        <f>IF(B36&lt;&gt;"",IF(PICCode=$F36,R35+G36,R35),R35)</f>
        <v>2.4819444444444447</v>
      </c>
      <c r="S36" s="6">
        <f>IF(B36&lt;&gt;"",IF(AK36&lt;&gt;"", IF(LOOKUP($C36,Gliders!$O:$O,Gliders!$C:$C)=1,Log!S35+Log!G36,Log!S35),Log!S35),Log!S35)</f>
        <v>1.7423611111111112</v>
      </c>
      <c r="T36" s="6">
        <f>IF(B36&lt;&gt;"",IF($AK36&lt;&gt;"",IF(AND(LOOKUP($C36,Gliders!$O:$O,Gliders!$C:$C)&gt;1,$F36=PICCode),Log!T35+Log!$G36,Log!T35),Log!T35),Log!T35)</f>
        <v>0.73958333333333337</v>
      </c>
      <c r="U36" s="6">
        <f>IF(B36&lt;&gt;"",IF($AK36&lt;&gt;"",IF(AND(LOOKUP($C36,Gliders!$O:$O,Gliders!$C:$C)&gt;1, $F36&lt;&gt;PICCode),Log!U35+Log!$G36,Log!U35),Log!U35),Log!U35)</f>
        <v>1.6958333333333335</v>
      </c>
      <c r="V36" s="8">
        <f t="shared" si="1"/>
        <v>4.177777777777778</v>
      </c>
      <c r="W36" s="8"/>
      <c r="X36" s="8"/>
      <c r="Y36" s="8"/>
      <c r="Z36" s="9">
        <f>IF(B36&lt;&gt;"",IF(PICCode=F36,Z35+1,Z35),Z35)</f>
        <v>331</v>
      </c>
      <c r="AA36" s="9">
        <f>IF(B36&lt;&gt;"",IF($AK36&lt;&gt;"", IF(LOOKUP($C36,Gliders!$O:$O,Gliders!$C:$C)=1,Log!AA35+1,Log!AA35),Log!AA35),Log!AA35)</f>
        <v>245</v>
      </c>
      <c r="AB36" s="9">
        <f>IF(B36&lt;&gt;"",IF($AK36&lt;&gt;"",IF(AND(LOOKUP($C36,Gliders!$O:$O,Gliders!$C:$C)&gt;1, $F36=PICCode),Log!AB35+1,Log!AB35),Log!AB35),Log!AB35)</f>
        <v>86</v>
      </c>
      <c r="AC36" s="9">
        <f>IF(B36&lt;&gt;"",IF($AK36&lt;&gt;"",IF(AND(LOOKUP($C36,Gliders!$O:$O,Gliders!$C:$C)&gt;1, $F36&lt;&gt;PICCode),Log!AC35+1,Log!AC35),Log!AC35),Log!AC35)</f>
        <v>100</v>
      </c>
      <c r="AD36" s="9">
        <f>IF(B36&lt;&gt;"",IF($AK36&lt;&gt;"",IF(AND(LOOKUP($C36,Gliders!$O:$O,Gliders!$D:$D)=HighCode, TRUE),Log!AD35+1,Log!AD35),Log!AD35),Log!AD35)</f>
        <v>213</v>
      </c>
      <c r="AE36" s="10">
        <f t="shared" si="2"/>
        <v>431</v>
      </c>
      <c r="AJ36" s="14" t="str">
        <f>IF(C36&lt;&gt;"",LOOKUP(C36,Gliders!O:O,Gliders!A:A), "-")</f>
        <v>-</v>
      </c>
      <c r="AK36" s="14" t="str">
        <f>IF(C36&lt;&gt;"",LOOKUP(C36,Gliders!O:O,Gliders!B:B), "-")</f>
        <v>-</v>
      </c>
    </row>
    <row r="37" spans="1:37">
      <c r="A37" s="14" t="str">
        <f t="shared" si="0"/>
        <v/>
      </c>
      <c r="B37" s="2"/>
      <c r="R37" s="6">
        <f>IF(B37&lt;&gt;"",IF(PICCode=$F37,R36+G37,R36),R36)</f>
        <v>2.4819444444444447</v>
      </c>
      <c r="S37" s="6">
        <f>IF(B37&lt;&gt;"",IF(AK37&lt;&gt;"", IF(LOOKUP($C37,Gliders!$O:$O,Gliders!$C:$C)=1,Log!S36+Log!G37,Log!S36),Log!S36),Log!S36)</f>
        <v>1.7423611111111112</v>
      </c>
      <c r="T37" s="6">
        <f>IF(B37&lt;&gt;"",IF($AK37&lt;&gt;"",IF(AND(LOOKUP($C37,Gliders!$O:$O,Gliders!$C:$C)&gt;1,$F37=PICCode),Log!T36+Log!$G37,Log!T36),Log!T36),Log!T36)</f>
        <v>0.73958333333333337</v>
      </c>
      <c r="U37" s="6">
        <f>IF(B37&lt;&gt;"",IF($AK37&lt;&gt;"",IF(AND(LOOKUP($C37,Gliders!$O:$O,Gliders!$C:$C)&gt;1, $F37&lt;&gt;PICCode),Log!U36+Log!$G37,Log!U36),Log!U36),Log!U36)</f>
        <v>1.6958333333333335</v>
      </c>
      <c r="V37" s="8">
        <f t="shared" si="1"/>
        <v>4.177777777777778</v>
      </c>
      <c r="W37" s="8"/>
      <c r="X37" s="8"/>
      <c r="Y37" s="8"/>
      <c r="Z37" s="9">
        <f>IF(B37&lt;&gt;"",IF(PICCode=F37,Z36+1,Z36),Z36)</f>
        <v>331</v>
      </c>
      <c r="AA37" s="9">
        <f>IF(B37&lt;&gt;"",IF($AK37&lt;&gt;"", IF(LOOKUP($C37,Gliders!$O:$O,Gliders!$C:$C)=1,Log!AA36+1,Log!AA36),Log!AA36),Log!AA36)</f>
        <v>245</v>
      </c>
      <c r="AB37" s="9">
        <f>IF(B37&lt;&gt;"",IF($AK37&lt;&gt;"",IF(AND(LOOKUP($C37,Gliders!$O:$O,Gliders!$C:$C)&gt;1, $F37=PICCode),Log!AB36+1,Log!AB36),Log!AB36),Log!AB36)</f>
        <v>86</v>
      </c>
      <c r="AC37" s="9">
        <f>IF(B37&lt;&gt;"",IF($AK37&lt;&gt;"",IF(AND(LOOKUP($C37,Gliders!$O:$O,Gliders!$C:$C)&gt;1, $F37&lt;&gt;PICCode),Log!AC36+1,Log!AC36),Log!AC36),Log!AC36)</f>
        <v>100</v>
      </c>
      <c r="AD37" s="9">
        <f>IF(B37&lt;&gt;"",IF($AK37&lt;&gt;"",IF(AND(LOOKUP($C37,Gliders!$O:$O,Gliders!$D:$D)=HighCode, TRUE),Log!AD36+1,Log!AD36),Log!AD36),Log!AD36)</f>
        <v>213</v>
      </c>
      <c r="AE37" s="10">
        <f t="shared" si="2"/>
        <v>431</v>
      </c>
      <c r="AJ37" s="14" t="str">
        <f>IF(C37&lt;&gt;"",LOOKUP(C37,Gliders!O:O,Gliders!A:A), "-")</f>
        <v>-</v>
      </c>
      <c r="AK37" s="14" t="str">
        <f>IF(C37&lt;&gt;"",LOOKUP(C37,Gliders!O:O,Gliders!B:B), "-")</f>
        <v>-</v>
      </c>
    </row>
    <row r="38" spans="1:37">
      <c r="A38" s="14" t="str">
        <f t="shared" si="0"/>
        <v/>
      </c>
      <c r="B38" s="2"/>
      <c r="R38" s="6">
        <f>IF(B38&lt;&gt;"",IF(PICCode=$F38,R37+G38,R37),R37)</f>
        <v>2.4819444444444447</v>
      </c>
      <c r="S38" s="6">
        <f>IF(B38&lt;&gt;"",IF(AK38&lt;&gt;"", IF(LOOKUP($C38,Gliders!$O:$O,Gliders!$C:$C)=1,Log!S37+Log!G38,Log!S37),Log!S37),Log!S37)</f>
        <v>1.7423611111111112</v>
      </c>
      <c r="T38" s="6">
        <f>IF(B38&lt;&gt;"",IF($AK38&lt;&gt;"",IF(AND(LOOKUP($C38,Gliders!$O:$O,Gliders!$C:$C)&gt;1,$F38=PICCode),Log!T37+Log!$G38,Log!T37),Log!T37),Log!T37)</f>
        <v>0.73958333333333337</v>
      </c>
      <c r="U38" s="6">
        <f>IF(B38&lt;&gt;"",IF($AK38&lt;&gt;"",IF(AND(LOOKUP($C38,Gliders!$O:$O,Gliders!$C:$C)&gt;1, $F38&lt;&gt;PICCode),Log!U37+Log!$G38,Log!U37),Log!U37),Log!U37)</f>
        <v>1.6958333333333335</v>
      </c>
      <c r="V38" s="8">
        <f t="shared" si="1"/>
        <v>4.177777777777778</v>
      </c>
      <c r="W38" s="8"/>
      <c r="X38" s="8"/>
      <c r="Y38" s="8"/>
      <c r="Z38" s="9">
        <f>IF(B38&lt;&gt;"",IF(PICCode=F38,Z37+1,Z37),Z37)</f>
        <v>331</v>
      </c>
      <c r="AA38" s="9">
        <f>IF(B38&lt;&gt;"",IF($AK38&lt;&gt;"", IF(LOOKUP($C38,Gliders!$O:$O,Gliders!$C:$C)=1,Log!AA37+1,Log!AA37),Log!AA37),Log!AA37)</f>
        <v>245</v>
      </c>
      <c r="AB38" s="9">
        <f>IF(B38&lt;&gt;"",IF($AK38&lt;&gt;"",IF(AND(LOOKUP($C38,Gliders!$O:$O,Gliders!$C:$C)&gt;1, $F38=PICCode),Log!AB37+1,Log!AB37),Log!AB37),Log!AB37)</f>
        <v>86</v>
      </c>
      <c r="AC38" s="9">
        <f>IF(B38&lt;&gt;"",IF($AK38&lt;&gt;"",IF(AND(LOOKUP($C38,Gliders!$O:$O,Gliders!$C:$C)&gt;1, $F38&lt;&gt;PICCode),Log!AC37+1,Log!AC37),Log!AC37),Log!AC37)</f>
        <v>100</v>
      </c>
      <c r="AD38" s="9">
        <f>IF(B38&lt;&gt;"",IF($AK38&lt;&gt;"",IF(AND(LOOKUP($C38,Gliders!$O:$O,Gliders!$D:$D)=HighCode, TRUE),Log!AD37+1,Log!AD37),Log!AD37),Log!AD37)</f>
        <v>213</v>
      </c>
      <c r="AE38" s="10">
        <f t="shared" si="2"/>
        <v>431</v>
      </c>
      <c r="AJ38" s="14" t="str">
        <f>IF(C38&lt;&gt;"",LOOKUP(C38,Gliders!O:O,Gliders!A:A), "-")</f>
        <v>-</v>
      </c>
      <c r="AK38" s="14" t="str">
        <f>IF(C38&lt;&gt;"",LOOKUP(C38,Gliders!O:O,Gliders!B:B), "-")</f>
        <v>-</v>
      </c>
    </row>
    <row r="39" spans="1:37">
      <c r="A39" s="14" t="str">
        <f t="shared" si="0"/>
        <v/>
      </c>
      <c r="B39" s="2"/>
      <c r="R39" s="6">
        <f>IF(B39&lt;&gt;"",IF(PICCode=$F39,R38+G39,R38),R38)</f>
        <v>2.4819444444444447</v>
      </c>
      <c r="S39" s="6">
        <f>IF(B39&lt;&gt;"",IF(AK39&lt;&gt;"", IF(LOOKUP($C39,Gliders!$O:$O,Gliders!$C:$C)=1,Log!S38+Log!G39,Log!S38),Log!S38),Log!S38)</f>
        <v>1.7423611111111112</v>
      </c>
      <c r="T39" s="6">
        <f>IF(B39&lt;&gt;"",IF($AK39&lt;&gt;"",IF(AND(LOOKUP($C39,Gliders!$O:$O,Gliders!$C:$C)&gt;1,$F39=PICCode),Log!T38+Log!$G39,Log!T38),Log!T38),Log!T38)</f>
        <v>0.73958333333333337</v>
      </c>
      <c r="U39" s="6">
        <f>IF(B39&lt;&gt;"",IF($AK39&lt;&gt;"",IF(AND(LOOKUP($C39,Gliders!$O:$O,Gliders!$C:$C)&gt;1, $F39&lt;&gt;PICCode),Log!U38+Log!$G39,Log!U38),Log!U38),Log!U38)</f>
        <v>1.6958333333333335</v>
      </c>
      <c r="V39" s="8">
        <f t="shared" si="1"/>
        <v>4.177777777777778</v>
      </c>
      <c r="W39" s="8"/>
      <c r="X39" s="8"/>
      <c r="Y39" s="8"/>
      <c r="Z39" s="9">
        <f>IF(B39&lt;&gt;"",IF(PICCode=F39,Z38+1,Z38),Z38)</f>
        <v>331</v>
      </c>
      <c r="AA39" s="9">
        <f>IF(B39&lt;&gt;"",IF($AK39&lt;&gt;"", IF(LOOKUP($C39,Gliders!$O:$O,Gliders!$C:$C)=1,Log!AA38+1,Log!AA38),Log!AA38),Log!AA38)</f>
        <v>245</v>
      </c>
      <c r="AB39" s="9">
        <f>IF(B39&lt;&gt;"",IF($AK39&lt;&gt;"",IF(AND(LOOKUP($C39,Gliders!$O:$O,Gliders!$C:$C)&gt;1, $F39=PICCode),Log!AB38+1,Log!AB38),Log!AB38),Log!AB38)</f>
        <v>86</v>
      </c>
      <c r="AC39" s="9">
        <f>IF(B39&lt;&gt;"",IF($AK39&lt;&gt;"",IF(AND(LOOKUP($C39,Gliders!$O:$O,Gliders!$C:$C)&gt;1, $F39&lt;&gt;PICCode),Log!AC38+1,Log!AC38),Log!AC38),Log!AC38)</f>
        <v>100</v>
      </c>
      <c r="AD39" s="9">
        <f>IF(B39&lt;&gt;"",IF($AK39&lt;&gt;"",IF(AND(LOOKUP($C39,Gliders!$O:$O,Gliders!$D:$D)=HighCode, TRUE),Log!AD38+1,Log!AD38),Log!AD38),Log!AD38)</f>
        <v>213</v>
      </c>
      <c r="AE39" s="10">
        <f t="shared" si="2"/>
        <v>431</v>
      </c>
      <c r="AJ39" s="14" t="str">
        <f>IF(C39&lt;&gt;"",LOOKUP(C39,Gliders!O:O,Gliders!A:A), "-")</f>
        <v>-</v>
      </c>
      <c r="AK39" s="14" t="str">
        <f>IF(C39&lt;&gt;"",LOOKUP(C39,Gliders!O:O,Gliders!B:B), "-")</f>
        <v>-</v>
      </c>
    </row>
    <row r="40" spans="1:37">
      <c r="A40" s="14" t="str">
        <f t="shared" si="0"/>
        <v/>
      </c>
      <c r="B40" s="2"/>
      <c r="R40" s="6">
        <f>IF(B40&lt;&gt;"",IF(PICCode=$F40,R39+G40,R39),R39)</f>
        <v>2.4819444444444447</v>
      </c>
      <c r="S40" s="6">
        <f>IF(B40&lt;&gt;"",IF(AK40&lt;&gt;"", IF(LOOKUP($C40,Gliders!$O:$O,Gliders!$C:$C)=1,Log!S39+Log!G40,Log!S39),Log!S39),Log!S39)</f>
        <v>1.7423611111111112</v>
      </c>
      <c r="T40" s="6">
        <f>IF(B40&lt;&gt;"",IF($AK40&lt;&gt;"",IF(AND(LOOKUP($C40,Gliders!$O:$O,Gliders!$C:$C)&gt;1,$F40=PICCode),Log!T39+Log!$G40,Log!T39),Log!T39),Log!T39)</f>
        <v>0.73958333333333337</v>
      </c>
      <c r="U40" s="6">
        <f>IF(B40&lt;&gt;"",IF($AK40&lt;&gt;"",IF(AND(LOOKUP($C40,Gliders!$O:$O,Gliders!$C:$C)&gt;1, $F40&lt;&gt;PICCode),Log!U39+Log!$G40,Log!U39),Log!U39),Log!U39)</f>
        <v>1.6958333333333335</v>
      </c>
      <c r="V40" s="8">
        <f t="shared" si="1"/>
        <v>4.177777777777778</v>
      </c>
      <c r="W40" s="8"/>
      <c r="X40" s="8"/>
      <c r="Y40" s="8"/>
      <c r="Z40" s="9">
        <f>IF(B40&lt;&gt;"",IF(PICCode=F40,Z39+1,Z39),Z39)</f>
        <v>331</v>
      </c>
      <c r="AA40" s="9">
        <f>IF(B40&lt;&gt;"",IF($AK40&lt;&gt;"", IF(LOOKUP($C40,Gliders!$O:$O,Gliders!$C:$C)=1,Log!AA39+1,Log!AA39),Log!AA39),Log!AA39)</f>
        <v>245</v>
      </c>
      <c r="AB40" s="9">
        <f>IF(B40&lt;&gt;"",IF($AK40&lt;&gt;"",IF(AND(LOOKUP($C40,Gliders!$O:$O,Gliders!$C:$C)&gt;1, $F40=PICCode),Log!AB39+1,Log!AB39),Log!AB39),Log!AB39)</f>
        <v>86</v>
      </c>
      <c r="AC40" s="9">
        <f>IF(B40&lt;&gt;"",IF($AK40&lt;&gt;"",IF(AND(LOOKUP($C40,Gliders!$O:$O,Gliders!$C:$C)&gt;1, $F40&lt;&gt;PICCode),Log!AC39+1,Log!AC39),Log!AC39),Log!AC39)</f>
        <v>100</v>
      </c>
      <c r="AD40" s="9">
        <f>IF(B40&lt;&gt;"",IF($AK40&lt;&gt;"",IF(AND(LOOKUP($C40,Gliders!$O:$O,Gliders!$D:$D)=HighCode, TRUE),Log!AD39+1,Log!AD39),Log!AD39),Log!AD39)</f>
        <v>213</v>
      </c>
      <c r="AE40" s="10">
        <f t="shared" si="2"/>
        <v>431</v>
      </c>
      <c r="AJ40" s="14" t="str">
        <f>IF(C40&lt;&gt;"",LOOKUP(C40,Gliders!O:O,Gliders!A:A), "-")</f>
        <v>-</v>
      </c>
      <c r="AK40" s="14" t="str">
        <f>IF(C40&lt;&gt;"",LOOKUP(C40,Gliders!O:O,Gliders!B:B), "-")</f>
        <v>-</v>
      </c>
    </row>
    <row r="41" spans="1:37">
      <c r="A41" s="14" t="str">
        <f t="shared" si="0"/>
        <v/>
      </c>
      <c r="B41" s="2"/>
      <c r="R41" s="6">
        <f>IF(B41&lt;&gt;"",IF(PICCode=$F41,R40+G41,R40),R40)</f>
        <v>2.4819444444444447</v>
      </c>
      <c r="S41" s="6">
        <f>IF(B41&lt;&gt;"",IF(AK41&lt;&gt;"", IF(LOOKUP($C41,Gliders!$O:$O,Gliders!$C:$C)=1,Log!S40+Log!G41,Log!S40),Log!S40),Log!S40)</f>
        <v>1.7423611111111112</v>
      </c>
      <c r="T41" s="6">
        <f>IF(B41&lt;&gt;"",IF($AK41&lt;&gt;"",IF(AND(LOOKUP($C41,Gliders!$O:$O,Gliders!$C:$C)&gt;1,$F41=PICCode),Log!T40+Log!$G41,Log!T40),Log!T40),Log!T40)</f>
        <v>0.73958333333333337</v>
      </c>
      <c r="U41" s="6">
        <f>IF(B41&lt;&gt;"",IF($AK41&lt;&gt;"",IF(AND(LOOKUP($C41,Gliders!$O:$O,Gliders!$C:$C)&gt;1, $F41&lt;&gt;PICCode),Log!U40+Log!$G41,Log!U40),Log!U40),Log!U40)</f>
        <v>1.6958333333333335</v>
      </c>
      <c r="V41" s="8">
        <f t="shared" si="1"/>
        <v>4.177777777777778</v>
      </c>
      <c r="W41" s="8"/>
      <c r="X41" s="8"/>
      <c r="Y41" s="8"/>
      <c r="Z41" s="9">
        <f>IF(B41&lt;&gt;"",IF(PICCode=F41,Z40+1,Z40),Z40)</f>
        <v>331</v>
      </c>
      <c r="AA41" s="9">
        <f>IF(B41&lt;&gt;"",IF($AK41&lt;&gt;"", IF(LOOKUP($C41,Gliders!$O:$O,Gliders!$C:$C)=1,Log!AA40+1,Log!AA40),Log!AA40),Log!AA40)</f>
        <v>245</v>
      </c>
      <c r="AB41" s="9">
        <f>IF(B41&lt;&gt;"",IF($AK41&lt;&gt;"",IF(AND(LOOKUP($C41,Gliders!$O:$O,Gliders!$C:$C)&gt;1, $F41=PICCode),Log!AB40+1,Log!AB40),Log!AB40),Log!AB40)</f>
        <v>86</v>
      </c>
      <c r="AC41" s="9">
        <f>IF(B41&lt;&gt;"",IF($AK41&lt;&gt;"",IF(AND(LOOKUP($C41,Gliders!$O:$O,Gliders!$C:$C)&gt;1, $F41&lt;&gt;PICCode),Log!AC40+1,Log!AC40),Log!AC40),Log!AC40)</f>
        <v>100</v>
      </c>
      <c r="AD41" s="9">
        <f>IF(B41&lt;&gt;"",IF($AK41&lt;&gt;"",IF(AND(LOOKUP($C41,Gliders!$O:$O,Gliders!$D:$D)=HighCode, TRUE),Log!AD40+1,Log!AD40),Log!AD40),Log!AD40)</f>
        <v>213</v>
      </c>
      <c r="AE41" s="10">
        <f t="shared" si="2"/>
        <v>431</v>
      </c>
      <c r="AJ41" s="14" t="str">
        <f>IF(C41&lt;&gt;"",LOOKUP(C41,Gliders!O:O,Gliders!A:A), "-")</f>
        <v>-</v>
      </c>
      <c r="AK41" s="14" t="str">
        <f>IF(C41&lt;&gt;"",LOOKUP(C41,Gliders!O:O,Gliders!B:B), "-")</f>
        <v>-</v>
      </c>
    </row>
    <row r="42" spans="1:37">
      <c r="A42" s="14" t="str">
        <f t="shared" si="0"/>
        <v/>
      </c>
      <c r="R42" s="6">
        <f>IF(B42&lt;&gt;"",IF(PICCode=$F42,R41+G42,R41),R41)</f>
        <v>2.4819444444444447</v>
      </c>
      <c r="S42" s="6">
        <f>IF(B42&lt;&gt;"",IF(AK42&lt;&gt;"", IF(LOOKUP($C42,Gliders!$O:$O,Gliders!$C:$C)=1,Log!S41+Log!G42,Log!S41),Log!S41),Log!S41)</f>
        <v>1.7423611111111112</v>
      </c>
      <c r="T42" s="6">
        <f>IF(B42&lt;&gt;"",IF($AK42&lt;&gt;"",IF(AND(LOOKUP($C42,Gliders!$O:$O,Gliders!$C:$C)&gt;1,$F42=PICCode),Log!T41+Log!$G42,Log!T41),Log!T41),Log!T41)</f>
        <v>0.73958333333333337</v>
      </c>
      <c r="U42" s="6">
        <f>IF(B42&lt;&gt;"",IF($AK42&lt;&gt;"",IF(AND(LOOKUP($C42,Gliders!$O:$O,Gliders!$C:$C)&gt;1, $F42&lt;&gt;PICCode),Log!U41+Log!$G42,Log!U41),Log!U41),Log!U41)</f>
        <v>1.6958333333333335</v>
      </c>
      <c r="V42" s="8">
        <f t="shared" si="1"/>
        <v>4.177777777777778</v>
      </c>
      <c r="W42" s="8"/>
      <c r="X42" s="8"/>
      <c r="Y42" s="8"/>
      <c r="Z42" s="9">
        <f>IF(B42&lt;&gt;"",IF(PICCode=F42,Z41+1,Z41),Z41)</f>
        <v>331</v>
      </c>
      <c r="AA42" s="9">
        <f>IF(B42&lt;&gt;"",IF($AK42&lt;&gt;"", IF(LOOKUP($C42,Gliders!$O:$O,Gliders!$C:$C)=1,Log!AA41+1,Log!AA41),Log!AA41),Log!AA41)</f>
        <v>245</v>
      </c>
      <c r="AB42" s="9">
        <f>IF(B42&lt;&gt;"",IF($AK42&lt;&gt;"",IF(AND(LOOKUP($C42,Gliders!$O:$O,Gliders!$C:$C)&gt;1, $F42=PICCode),Log!AB41+1,Log!AB41),Log!AB41),Log!AB41)</f>
        <v>86</v>
      </c>
      <c r="AC42" s="9">
        <f>IF(B42&lt;&gt;"",IF($AK42&lt;&gt;"",IF(AND(LOOKUP($C42,Gliders!$O:$O,Gliders!$C:$C)&gt;1, $F42&lt;&gt;PICCode),Log!AC41+1,Log!AC41),Log!AC41),Log!AC41)</f>
        <v>100</v>
      </c>
      <c r="AD42" s="9">
        <f>IF(B42&lt;&gt;"",IF($AK42&lt;&gt;"",IF(AND(LOOKUP($C42,Gliders!$O:$O,Gliders!$D:$D)=HighCode, TRUE),Log!AD41+1,Log!AD41),Log!AD41),Log!AD41)</f>
        <v>213</v>
      </c>
      <c r="AE42" s="10">
        <f t="shared" si="2"/>
        <v>431</v>
      </c>
      <c r="AJ42" s="14" t="str">
        <f>IF(C42&lt;&gt;"",LOOKUP(C42,Gliders!O:O,Gliders!A:A), "-")</f>
        <v>-</v>
      </c>
      <c r="AK42" s="14" t="str">
        <f>IF(C42&lt;&gt;"",LOOKUP(C42,Gliders!O:O,Gliders!B:B), "-")</f>
        <v>-</v>
      </c>
    </row>
    <row r="43" spans="1:37">
      <c r="A43" s="14" t="str">
        <f t="shared" si="0"/>
        <v/>
      </c>
      <c r="R43" s="6">
        <f>IF(B43&lt;&gt;"",IF(PICCode=$F43,R42+G43,R42),R42)</f>
        <v>2.4819444444444447</v>
      </c>
      <c r="S43" s="6">
        <f>IF(B43&lt;&gt;"",IF(AK43&lt;&gt;"", IF(LOOKUP($C43,Gliders!$O:$O,Gliders!$C:$C)=1,Log!S42+Log!G43,Log!S42),Log!S42),Log!S42)</f>
        <v>1.7423611111111112</v>
      </c>
      <c r="T43" s="6">
        <f>IF(B43&lt;&gt;"",IF($AK43&lt;&gt;"",IF(AND(LOOKUP($C43,Gliders!$O:$O,Gliders!$C:$C)&gt;1,$F43=PICCode),Log!T42+Log!$G43,Log!T42),Log!T42),Log!T42)</f>
        <v>0.73958333333333337</v>
      </c>
      <c r="U43" s="6">
        <f>IF(B43&lt;&gt;"",IF($AK43&lt;&gt;"",IF(AND(LOOKUP($C43,Gliders!$O:$O,Gliders!$C:$C)&gt;1, $F43&lt;&gt;PICCode),Log!U42+Log!$G43,Log!U42),Log!U42),Log!U42)</f>
        <v>1.6958333333333335</v>
      </c>
      <c r="V43" s="8">
        <f t="shared" si="1"/>
        <v>4.177777777777778</v>
      </c>
      <c r="W43" s="8"/>
      <c r="X43" s="8"/>
      <c r="Y43" s="8"/>
      <c r="Z43" s="9">
        <f>IF(B43&lt;&gt;"",IF(PICCode=F43,Z42+1,Z42),Z42)</f>
        <v>331</v>
      </c>
      <c r="AA43" s="9">
        <f>IF(B43&lt;&gt;"",IF($AK43&lt;&gt;"", IF(LOOKUP($C43,Gliders!$O:$O,Gliders!$C:$C)=1,Log!AA42+1,Log!AA42),Log!AA42),Log!AA42)</f>
        <v>245</v>
      </c>
      <c r="AB43" s="9">
        <f>IF(B43&lt;&gt;"",IF($AK43&lt;&gt;"",IF(AND(LOOKUP($C43,Gliders!$O:$O,Gliders!$C:$C)&gt;1, $F43=PICCode),Log!AB42+1,Log!AB42),Log!AB42),Log!AB42)</f>
        <v>86</v>
      </c>
      <c r="AC43" s="9">
        <f>IF(B43&lt;&gt;"",IF($AK43&lt;&gt;"",IF(AND(LOOKUP($C43,Gliders!$O:$O,Gliders!$C:$C)&gt;1, $F43&lt;&gt;PICCode),Log!AC42+1,Log!AC42),Log!AC42),Log!AC42)</f>
        <v>100</v>
      </c>
      <c r="AD43" s="9">
        <f>IF(B43&lt;&gt;"",IF($AK43&lt;&gt;"",IF(AND(LOOKUP($C43,Gliders!$O:$O,Gliders!$D:$D)=HighCode, TRUE),Log!AD42+1,Log!AD42),Log!AD42),Log!AD42)</f>
        <v>213</v>
      </c>
      <c r="AE43" s="10">
        <f t="shared" si="2"/>
        <v>431</v>
      </c>
      <c r="AJ43" s="14" t="str">
        <f>IF(C43&lt;&gt;"",LOOKUP(C43,Gliders!O:O,Gliders!A:A), "-")</f>
        <v>-</v>
      </c>
      <c r="AK43" s="14" t="str">
        <f>IF(C43&lt;&gt;"",LOOKUP(C43,Gliders!O:O,Gliders!B:B), "-")</f>
        <v>-</v>
      </c>
    </row>
    <row r="44" spans="1:37">
      <c r="A44" s="14" t="str">
        <f t="shared" si="0"/>
        <v/>
      </c>
      <c r="R44" s="6">
        <f>IF(B44&lt;&gt;"",IF(PICCode=$F44,R43+G44,R43),R43)</f>
        <v>2.4819444444444447</v>
      </c>
      <c r="S44" s="6">
        <f>IF(B44&lt;&gt;"",IF(AK44&lt;&gt;"", IF(LOOKUP($C44,Gliders!$O:$O,Gliders!$C:$C)=1,Log!S43+Log!G44,Log!S43),Log!S43),Log!S43)</f>
        <v>1.7423611111111112</v>
      </c>
      <c r="T44" s="6">
        <f>IF(B44&lt;&gt;"",IF($AK44&lt;&gt;"",IF(AND(LOOKUP($C44,Gliders!$O:$O,Gliders!$C:$C)&gt;1,$F44=PICCode),Log!T43+Log!$G44,Log!T43),Log!T43),Log!T43)</f>
        <v>0.73958333333333337</v>
      </c>
      <c r="U44" s="6">
        <f>IF(B44&lt;&gt;"",IF($AK44&lt;&gt;"",IF(AND(LOOKUP($C44,Gliders!$O:$O,Gliders!$C:$C)&gt;1, $F44&lt;&gt;PICCode),Log!U43+Log!$G44,Log!U43),Log!U43),Log!U43)</f>
        <v>1.6958333333333335</v>
      </c>
      <c r="V44" s="8">
        <f t="shared" si="1"/>
        <v>4.177777777777778</v>
      </c>
      <c r="W44" s="8"/>
      <c r="X44" s="8"/>
      <c r="Y44" s="8"/>
      <c r="Z44" s="9">
        <f>IF(B44&lt;&gt;"",IF(PICCode=F44,Z43+1,Z43),Z43)</f>
        <v>331</v>
      </c>
      <c r="AA44" s="9">
        <f>IF(B44&lt;&gt;"",IF($AK44&lt;&gt;"", IF(LOOKUP($C44,Gliders!$O:$O,Gliders!$C:$C)=1,Log!AA43+1,Log!AA43),Log!AA43),Log!AA43)</f>
        <v>245</v>
      </c>
      <c r="AB44" s="9">
        <f>IF(B44&lt;&gt;"",IF($AK44&lt;&gt;"",IF(AND(LOOKUP($C44,Gliders!$O:$O,Gliders!$C:$C)&gt;1, $F44=PICCode),Log!AB43+1,Log!AB43),Log!AB43),Log!AB43)</f>
        <v>86</v>
      </c>
      <c r="AC44" s="9">
        <f>IF(B44&lt;&gt;"",IF($AK44&lt;&gt;"",IF(AND(LOOKUP($C44,Gliders!$O:$O,Gliders!$C:$C)&gt;1, $F44&lt;&gt;PICCode),Log!AC43+1,Log!AC43),Log!AC43),Log!AC43)</f>
        <v>100</v>
      </c>
      <c r="AD44" s="9">
        <f>IF(B44&lt;&gt;"",IF($AK44&lt;&gt;"",IF(AND(LOOKUP($C44,Gliders!$O:$O,Gliders!$D:$D)=HighCode, TRUE),Log!AD43+1,Log!AD43),Log!AD43),Log!AD43)</f>
        <v>213</v>
      </c>
      <c r="AE44" s="10">
        <f t="shared" si="2"/>
        <v>431</v>
      </c>
      <c r="AJ44" s="14" t="str">
        <f>IF(C44&lt;&gt;"",LOOKUP(C44,Gliders!O:O,Gliders!A:A), "-")</f>
        <v>-</v>
      </c>
      <c r="AK44" s="14" t="str">
        <f>IF(C44&lt;&gt;"",LOOKUP(C44,Gliders!O:O,Gliders!B:B), "-")</f>
        <v>-</v>
      </c>
    </row>
    <row r="45" spans="1:37">
      <c r="A45" s="14" t="str">
        <f t="shared" si="0"/>
        <v/>
      </c>
      <c r="R45" s="6">
        <f>IF(B45&lt;&gt;"",IF(PICCode=$F45,R44+G45,R44),R44)</f>
        <v>2.4819444444444447</v>
      </c>
      <c r="S45" s="6">
        <f>IF(B45&lt;&gt;"",IF(AK45&lt;&gt;"", IF(LOOKUP($C45,Gliders!$O:$O,Gliders!$C:$C)=1,Log!S44+Log!G45,Log!S44),Log!S44),Log!S44)</f>
        <v>1.7423611111111112</v>
      </c>
      <c r="T45" s="6">
        <f>IF(B45&lt;&gt;"",IF($AK45&lt;&gt;"",IF(AND(LOOKUP($C45,Gliders!$O:$O,Gliders!$C:$C)&gt;1,$F45=PICCode),Log!T44+Log!$G45,Log!T44),Log!T44),Log!T44)</f>
        <v>0.73958333333333337</v>
      </c>
      <c r="U45" s="6">
        <f>IF(B45&lt;&gt;"",IF($AK45&lt;&gt;"",IF(AND(LOOKUP($C45,Gliders!$O:$O,Gliders!$C:$C)&gt;1, $F45&lt;&gt;PICCode),Log!U44+Log!$G45,Log!U44),Log!U44),Log!U44)</f>
        <v>1.6958333333333335</v>
      </c>
      <c r="V45" s="8">
        <f t="shared" si="1"/>
        <v>4.177777777777778</v>
      </c>
      <c r="W45" s="8"/>
      <c r="X45" s="8"/>
      <c r="Y45" s="8"/>
      <c r="Z45" s="9">
        <f>IF(B45&lt;&gt;"",IF(PICCode=F45,Z44+1,Z44),Z44)</f>
        <v>331</v>
      </c>
      <c r="AA45" s="9">
        <f>IF(B45&lt;&gt;"",IF($AK45&lt;&gt;"", IF(LOOKUP($C45,Gliders!$O:$O,Gliders!$C:$C)=1,Log!AA44+1,Log!AA44),Log!AA44),Log!AA44)</f>
        <v>245</v>
      </c>
      <c r="AB45" s="9">
        <f>IF(B45&lt;&gt;"",IF($AK45&lt;&gt;"",IF(AND(LOOKUP($C45,Gliders!$O:$O,Gliders!$C:$C)&gt;1, $F45=PICCode),Log!AB44+1,Log!AB44),Log!AB44),Log!AB44)</f>
        <v>86</v>
      </c>
      <c r="AC45" s="9">
        <f>IF(B45&lt;&gt;"",IF($AK45&lt;&gt;"",IF(AND(LOOKUP($C45,Gliders!$O:$O,Gliders!$C:$C)&gt;1, $F45&lt;&gt;PICCode),Log!AC44+1,Log!AC44),Log!AC44),Log!AC44)</f>
        <v>100</v>
      </c>
      <c r="AD45" s="9">
        <f>IF(B45&lt;&gt;"",IF($AK45&lt;&gt;"",IF(AND(LOOKUP($C45,Gliders!$O:$O,Gliders!$D:$D)=HighCode, TRUE),Log!AD44+1,Log!AD44),Log!AD44),Log!AD44)</f>
        <v>213</v>
      </c>
      <c r="AE45" s="10">
        <f t="shared" si="2"/>
        <v>431</v>
      </c>
      <c r="AJ45" s="14" t="str">
        <f>IF(C45&lt;&gt;"",LOOKUP(C45,Gliders!O:O,Gliders!A:A), "-")</f>
        <v>-</v>
      </c>
      <c r="AK45" s="14" t="str">
        <f>IF(C45&lt;&gt;"",LOOKUP(C45,Gliders!O:O,Gliders!B:B), "-")</f>
        <v>-</v>
      </c>
    </row>
    <row r="46" spans="1:37">
      <c r="A46" s="14" t="str">
        <f t="shared" si="0"/>
        <v/>
      </c>
      <c r="R46" s="6">
        <f>IF(B46&lt;&gt;"",IF(PICCode=$F46,R45+G46,R45),R45)</f>
        <v>2.4819444444444447</v>
      </c>
      <c r="S46" s="6">
        <f>IF(B46&lt;&gt;"",IF(AK46&lt;&gt;"", IF(LOOKUP($C46,Gliders!$O:$O,Gliders!$C:$C)=1,Log!S45+Log!G46,Log!S45),Log!S45),Log!S45)</f>
        <v>1.7423611111111112</v>
      </c>
      <c r="T46" s="6">
        <f>IF(B46&lt;&gt;"",IF($AK46&lt;&gt;"",IF(AND(LOOKUP($C46,Gliders!$O:$O,Gliders!$C:$C)&gt;1,$F46=PICCode),Log!T45+Log!$G46,Log!T45),Log!T45),Log!T45)</f>
        <v>0.73958333333333337</v>
      </c>
      <c r="U46" s="6">
        <f>IF(B46&lt;&gt;"",IF($AK46&lt;&gt;"",IF(AND(LOOKUP($C46,Gliders!$O:$O,Gliders!$C:$C)&gt;1, $F46&lt;&gt;PICCode),Log!U45+Log!$G46,Log!U45),Log!U45),Log!U45)</f>
        <v>1.6958333333333335</v>
      </c>
      <c r="V46" s="8">
        <f t="shared" si="1"/>
        <v>4.177777777777778</v>
      </c>
      <c r="W46" s="8"/>
      <c r="X46" s="8"/>
      <c r="Y46" s="8"/>
      <c r="Z46" s="9">
        <f>IF(B46&lt;&gt;"",IF(PICCode=F46,Z45+1,Z45),Z45)</f>
        <v>331</v>
      </c>
      <c r="AA46" s="9">
        <f>IF(B46&lt;&gt;"",IF($AK46&lt;&gt;"", IF(LOOKUP($C46,Gliders!$O:$O,Gliders!$C:$C)=1,Log!AA45+1,Log!AA45),Log!AA45),Log!AA45)</f>
        <v>245</v>
      </c>
      <c r="AB46" s="9">
        <f>IF(B46&lt;&gt;"",IF($AK46&lt;&gt;"",IF(AND(LOOKUP($C46,Gliders!$O:$O,Gliders!$C:$C)&gt;1, $F46=PICCode),Log!AB45+1,Log!AB45),Log!AB45),Log!AB45)</f>
        <v>86</v>
      </c>
      <c r="AC46" s="9">
        <f>IF(B46&lt;&gt;"",IF($AK46&lt;&gt;"",IF(AND(LOOKUP($C46,Gliders!$O:$O,Gliders!$C:$C)&gt;1, $F46&lt;&gt;PICCode),Log!AC45+1,Log!AC45),Log!AC45),Log!AC45)</f>
        <v>100</v>
      </c>
      <c r="AD46" s="9">
        <f>IF(B46&lt;&gt;"",IF($AK46&lt;&gt;"",IF(AND(LOOKUP($C46,Gliders!$O:$O,Gliders!$D:$D)=HighCode, TRUE),Log!AD45+1,Log!AD45),Log!AD45),Log!AD45)</f>
        <v>213</v>
      </c>
      <c r="AE46" s="10">
        <f t="shared" si="2"/>
        <v>431</v>
      </c>
      <c r="AJ46" s="14" t="str">
        <f>IF(C46&lt;&gt;"",LOOKUP(C46,Gliders!O:O,Gliders!A:A), "-")</f>
        <v>-</v>
      </c>
      <c r="AK46" s="14" t="str">
        <f>IF(C46&lt;&gt;"",LOOKUP(C46,Gliders!O:O,Gliders!B:B), "-")</f>
        <v>-</v>
      </c>
    </row>
    <row r="47" spans="1:37">
      <c r="A47" s="14" t="str">
        <f t="shared" si="0"/>
        <v/>
      </c>
      <c r="R47" s="6">
        <f>IF(B47&lt;&gt;"",IF(PICCode=$F47,R46+G47,R46),R46)</f>
        <v>2.4819444444444447</v>
      </c>
      <c r="S47" s="6">
        <f>IF(B47&lt;&gt;"",IF(AK47&lt;&gt;"", IF(LOOKUP($C47,Gliders!$O:$O,Gliders!$C:$C)=1,Log!S46+Log!G47,Log!S46),Log!S46),Log!S46)</f>
        <v>1.7423611111111112</v>
      </c>
      <c r="T47" s="6">
        <f>IF(B47&lt;&gt;"",IF($AK47&lt;&gt;"",IF(AND(LOOKUP($C47,Gliders!$O:$O,Gliders!$C:$C)&gt;1,$F47=PICCode),Log!T46+Log!$G47,Log!T46),Log!T46),Log!T46)</f>
        <v>0.73958333333333337</v>
      </c>
      <c r="U47" s="6">
        <f>IF(B47&lt;&gt;"",IF($AK47&lt;&gt;"",IF(AND(LOOKUP($C47,Gliders!$O:$O,Gliders!$C:$C)&gt;1, $F47&lt;&gt;PICCode),Log!U46+Log!$G47,Log!U46),Log!U46),Log!U46)</f>
        <v>1.6958333333333335</v>
      </c>
      <c r="V47" s="8">
        <f t="shared" si="1"/>
        <v>4.177777777777778</v>
      </c>
      <c r="W47" s="8"/>
      <c r="X47" s="8"/>
      <c r="Y47" s="8"/>
      <c r="Z47" s="9">
        <f>IF(B47&lt;&gt;"",IF(PICCode=F47,Z46+1,Z46),Z46)</f>
        <v>331</v>
      </c>
      <c r="AA47" s="9">
        <f>IF(B47&lt;&gt;"",IF($AK47&lt;&gt;"", IF(LOOKUP($C47,Gliders!$O:$O,Gliders!$C:$C)=1,Log!AA46+1,Log!AA46),Log!AA46),Log!AA46)</f>
        <v>245</v>
      </c>
      <c r="AB47" s="9">
        <f>IF(B47&lt;&gt;"",IF($AK47&lt;&gt;"",IF(AND(LOOKUP($C47,Gliders!$O:$O,Gliders!$C:$C)&gt;1, $F47=PICCode),Log!AB46+1,Log!AB46),Log!AB46),Log!AB46)</f>
        <v>86</v>
      </c>
      <c r="AC47" s="9">
        <f>IF(B47&lt;&gt;"",IF($AK47&lt;&gt;"",IF(AND(LOOKUP($C47,Gliders!$O:$O,Gliders!$C:$C)&gt;1, $F47&lt;&gt;PICCode),Log!AC46+1,Log!AC46),Log!AC46),Log!AC46)</f>
        <v>100</v>
      </c>
      <c r="AD47" s="9">
        <f>IF(B47&lt;&gt;"",IF($AK47&lt;&gt;"",IF(AND(LOOKUP($C47,Gliders!$O:$O,Gliders!$D:$D)=HighCode, TRUE),Log!AD46+1,Log!AD46),Log!AD46),Log!AD46)</f>
        <v>213</v>
      </c>
      <c r="AE47" s="10">
        <f t="shared" si="2"/>
        <v>431</v>
      </c>
      <c r="AJ47" s="14" t="str">
        <f>IF(C47&lt;&gt;"",LOOKUP(C47,Gliders!O:O,Gliders!A:A), "-")</f>
        <v>-</v>
      </c>
      <c r="AK47" s="14" t="str">
        <f>IF(C47&lt;&gt;"",LOOKUP(C47,Gliders!O:O,Gliders!B:B), "-")</f>
        <v>-</v>
      </c>
    </row>
    <row r="48" spans="1:37">
      <c r="A48" s="14" t="str">
        <f t="shared" si="0"/>
        <v/>
      </c>
      <c r="R48" s="6">
        <f>IF(B48&lt;&gt;"",IF(PICCode=$F48,R47+G48,R47),R47)</f>
        <v>2.4819444444444447</v>
      </c>
      <c r="S48" s="6">
        <f>IF(B48&lt;&gt;"",IF(AK48&lt;&gt;"", IF(LOOKUP($C48,Gliders!$O:$O,Gliders!$C:$C)=1,Log!S47+Log!G48,Log!S47),Log!S47),Log!S47)</f>
        <v>1.7423611111111112</v>
      </c>
      <c r="T48" s="6">
        <f>IF(B48&lt;&gt;"",IF($AK48&lt;&gt;"",IF(AND(LOOKUP($C48,Gliders!$O:$O,Gliders!$C:$C)&gt;1,$F48=PICCode),Log!T47+Log!$G48,Log!T47),Log!T47),Log!T47)</f>
        <v>0.73958333333333337</v>
      </c>
      <c r="U48" s="6">
        <f>IF(B48&lt;&gt;"",IF($AK48&lt;&gt;"",IF(AND(LOOKUP($C48,Gliders!$O:$O,Gliders!$C:$C)&gt;1, $F48&lt;&gt;PICCode),Log!U47+Log!$G48,Log!U47),Log!U47),Log!U47)</f>
        <v>1.6958333333333335</v>
      </c>
      <c r="V48" s="8">
        <f t="shared" si="1"/>
        <v>4.177777777777778</v>
      </c>
      <c r="W48" s="8"/>
      <c r="X48" s="8"/>
      <c r="Y48" s="8"/>
      <c r="Z48" s="9">
        <f>IF(B48&lt;&gt;"",IF(PICCode=F48,Z47+1,Z47),Z47)</f>
        <v>331</v>
      </c>
      <c r="AA48" s="9">
        <f>IF(B48&lt;&gt;"",IF($AK48&lt;&gt;"", IF(LOOKUP($C48,Gliders!$O:$O,Gliders!$C:$C)=1,Log!AA47+1,Log!AA47),Log!AA47),Log!AA47)</f>
        <v>245</v>
      </c>
      <c r="AB48" s="9">
        <f>IF(B48&lt;&gt;"",IF($AK48&lt;&gt;"",IF(AND(LOOKUP($C48,Gliders!$O:$O,Gliders!$C:$C)&gt;1, $F48=PICCode),Log!AB47+1,Log!AB47),Log!AB47),Log!AB47)</f>
        <v>86</v>
      </c>
      <c r="AC48" s="9">
        <f>IF(B48&lt;&gt;"",IF($AK48&lt;&gt;"",IF(AND(LOOKUP($C48,Gliders!$O:$O,Gliders!$C:$C)&gt;1, $F48&lt;&gt;PICCode),Log!AC47+1,Log!AC47),Log!AC47),Log!AC47)</f>
        <v>100</v>
      </c>
      <c r="AD48" s="9">
        <f>IF(B48&lt;&gt;"",IF($AK48&lt;&gt;"",IF(AND(LOOKUP($C48,Gliders!$O:$O,Gliders!$D:$D)=HighCode, TRUE),Log!AD47+1,Log!AD47),Log!AD47),Log!AD47)</f>
        <v>213</v>
      </c>
      <c r="AE48" s="10">
        <f t="shared" si="2"/>
        <v>431</v>
      </c>
      <c r="AJ48" s="14" t="str">
        <f>IF(C48&lt;&gt;"",LOOKUP(C48,Gliders!O:O,Gliders!A:A), "-")</f>
        <v>-</v>
      </c>
      <c r="AK48" s="14" t="str">
        <f>IF(C48&lt;&gt;"",LOOKUP(C48,Gliders!O:O,Gliders!B:B), "-")</f>
        <v>-</v>
      </c>
    </row>
    <row r="49" spans="1:37">
      <c r="A49" s="14" t="str">
        <f t="shared" si="0"/>
        <v/>
      </c>
      <c r="R49" s="6">
        <f>IF(B49&lt;&gt;"",IF(PICCode=$F49,R48+G49,R48),R48)</f>
        <v>2.4819444444444447</v>
      </c>
      <c r="S49" s="6">
        <f>IF(B49&lt;&gt;"",IF(AK49&lt;&gt;"", IF(LOOKUP($C49,Gliders!$O:$O,Gliders!$C:$C)=1,Log!S48+Log!G49,Log!S48),Log!S48),Log!S48)</f>
        <v>1.7423611111111112</v>
      </c>
      <c r="T49" s="6">
        <f>IF(B49&lt;&gt;"",IF($AK49&lt;&gt;"",IF(AND(LOOKUP($C49,Gliders!$O:$O,Gliders!$C:$C)&gt;1,$F49=PICCode),Log!T48+Log!$G49,Log!T48),Log!T48),Log!T48)</f>
        <v>0.73958333333333337</v>
      </c>
      <c r="U49" s="6">
        <f>IF(B49&lt;&gt;"",IF($AK49&lt;&gt;"",IF(AND(LOOKUP($C49,Gliders!$O:$O,Gliders!$C:$C)&gt;1, $F49&lt;&gt;PICCode),Log!U48+Log!$G49,Log!U48),Log!U48),Log!U48)</f>
        <v>1.6958333333333335</v>
      </c>
      <c r="V49" s="8">
        <f t="shared" si="1"/>
        <v>4.177777777777778</v>
      </c>
      <c r="W49" s="8"/>
      <c r="X49" s="8"/>
      <c r="Y49" s="8"/>
      <c r="Z49" s="9">
        <f>IF(B49&lt;&gt;"",IF(PICCode=F49,Z48+1,Z48),Z48)</f>
        <v>331</v>
      </c>
      <c r="AA49" s="9">
        <f>IF(B49&lt;&gt;"",IF($AK49&lt;&gt;"", IF(LOOKUP($C49,Gliders!$O:$O,Gliders!$C:$C)=1,Log!AA48+1,Log!AA48),Log!AA48),Log!AA48)</f>
        <v>245</v>
      </c>
      <c r="AB49" s="9">
        <f>IF(B49&lt;&gt;"",IF($AK49&lt;&gt;"",IF(AND(LOOKUP($C49,Gliders!$O:$O,Gliders!$C:$C)&gt;1, $F49=PICCode),Log!AB48+1,Log!AB48),Log!AB48),Log!AB48)</f>
        <v>86</v>
      </c>
      <c r="AC49" s="9">
        <f>IF(B49&lt;&gt;"",IF($AK49&lt;&gt;"",IF(AND(LOOKUP($C49,Gliders!$O:$O,Gliders!$C:$C)&gt;1, $F49&lt;&gt;PICCode),Log!AC48+1,Log!AC48),Log!AC48),Log!AC48)</f>
        <v>100</v>
      </c>
      <c r="AD49" s="9">
        <f>IF(B49&lt;&gt;"",IF($AK49&lt;&gt;"",IF(AND(LOOKUP($C49,Gliders!$O:$O,Gliders!$D:$D)=HighCode, TRUE),Log!AD48+1,Log!AD48),Log!AD48),Log!AD48)</f>
        <v>213</v>
      </c>
      <c r="AE49" s="10">
        <f t="shared" si="2"/>
        <v>431</v>
      </c>
      <c r="AJ49" s="14" t="str">
        <f>IF(C49&lt;&gt;"",LOOKUP(C49,Gliders!O:O,Gliders!A:A), "-")</f>
        <v>-</v>
      </c>
      <c r="AK49" s="14" t="str">
        <f>IF(C49&lt;&gt;"",LOOKUP(C49,Gliders!O:O,Gliders!B:B), "-")</f>
        <v>-</v>
      </c>
    </row>
    <row r="50" spans="1:37">
      <c r="A50" s="14" t="str">
        <f t="shared" si="0"/>
        <v/>
      </c>
      <c r="R50" s="6">
        <f>IF(B50&lt;&gt;"",IF(PICCode=$F50,R49+G50,R49),R49)</f>
        <v>2.4819444444444447</v>
      </c>
      <c r="S50" s="6">
        <f>IF(B50&lt;&gt;"",IF(AK50&lt;&gt;"", IF(LOOKUP($C50,Gliders!$O:$O,Gliders!$C:$C)=1,Log!S49+Log!G50,Log!S49),Log!S49),Log!S49)</f>
        <v>1.7423611111111112</v>
      </c>
      <c r="T50" s="6">
        <f>IF(B50&lt;&gt;"",IF($AK50&lt;&gt;"",IF(AND(LOOKUP($C50,Gliders!$O:$O,Gliders!$C:$C)&gt;1,$F50=PICCode),Log!T49+Log!$G50,Log!T49),Log!T49),Log!T49)</f>
        <v>0.73958333333333337</v>
      </c>
      <c r="U50" s="6">
        <f>IF(B50&lt;&gt;"",IF($AK50&lt;&gt;"",IF(AND(LOOKUP($C50,Gliders!$O:$O,Gliders!$C:$C)&gt;1, $F50&lt;&gt;PICCode),Log!U49+Log!$G50,Log!U49),Log!U49),Log!U49)</f>
        <v>1.6958333333333335</v>
      </c>
      <c r="V50" s="8">
        <f t="shared" si="1"/>
        <v>4.177777777777778</v>
      </c>
      <c r="W50" s="8"/>
      <c r="X50" s="8"/>
      <c r="Y50" s="8"/>
      <c r="Z50" s="9">
        <f>IF(B50&lt;&gt;"",IF(PICCode=F50,Z49+1,Z49),Z49)</f>
        <v>331</v>
      </c>
      <c r="AA50" s="9">
        <f>IF(B50&lt;&gt;"",IF($AK50&lt;&gt;"", IF(LOOKUP($C50,Gliders!$O:$O,Gliders!$C:$C)=1,Log!AA49+1,Log!AA49),Log!AA49),Log!AA49)</f>
        <v>245</v>
      </c>
      <c r="AB50" s="9">
        <f>IF(B50&lt;&gt;"",IF($AK50&lt;&gt;"",IF(AND(LOOKUP($C50,Gliders!$O:$O,Gliders!$C:$C)&gt;1, $F50=PICCode),Log!AB49+1,Log!AB49),Log!AB49),Log!AB49)</f>
        <v>86</v>
      </c>
      <c r="AC50" s="9">
        <f>IF(B50&lt;&gt;"",IF($AK50&lt;&gt;"",IF(AND(LOOKUP($C50,Gliders!$O:$O,Gliders!$C:$C)&gt;1, $F50&lt;&gt;PICCode),Log!AC49+1,Log!AC49),Log!AC49),Log!AC49)</f>
        <v>100</v>
      </c>
      <c r="AD50" s="9">
        <f>IF(B50&lt;&gt;"",IF($AK50&lt;&gt;"",IF(AND(LOOKUP($C50,Gliders!$O:$O,Gliders!$D:$D)=HighCode, TRUE),Log!AD49+1,Log!AD49),Log!AD49),Log!AD49)</f>
        <v>213</v>
      </c>
      <c r="AE50" s="10">
        <f t="shared" si="2"/>
        <v>431</v>
      </c>
      <c r="AJ50" s="14" t="str">
        <f>IF(C50&lt;&gt;"",LOOKUP(C50,Gliders!O:O,Gliders!A:A), "-")</f>
        <v>-</v>
      </c>
      <c r="AK50" s="14" t="str">
        <f>IF(C50&lt;&gt;"",LOOKUP(C50,Gliders!O:O,Gliders!B:B), "-")</f>
        <v>-</v>
      </c>
    </row>
    <row r="51" spans="1:37">
      <c r="A51" s="14" t="str">
        <f t="shared" si="0"/>
        <v/>
      </c>
      <c r="R51" s="6">
        <f>IF(B51&lt;&gt;"",IF(PICCode=$F51,R50+G51,R50),R50)</f>
        <v>2.4819444444444447</v>
      </c>
      <c r="S51" s="6">
        <f>IF(B51&lt;&gt;"",IF(AK51&lt;&gt;"", IF(LOOKUP($C51,Gliders!$O:$O,Gliders!$C:$C)=1,Log!S50+Log!G51,Log!S50),Log!S50),Log!S50)</f>
        <v>1.7423611111111112</v>
      </c>
      <c r="T51" s="6">
        <f>IF(B51&lt;&gt;"",IF($AK51&lt;&gt;"",IF(AND(LOOKUP($C51,Gliders!$O:$O,Gliders!$C:$C)&gt;1,$F51=PICCode),Log!T50+Log!$G51,Log!T50),Log!T50),Log!T50)</f>
        <v>0.73958333333333337</v>
      </c>
      <c r="U51" s="6">
        <f>IF(B51&lt;&gt;"",IF($AK51&lt;&gt;"",IF(AND(LOOKUP($C51,Gliders!$O:$O,Gliders!$C:$C)&gt;1, $F51&lt;&gt;PICCode),Log!U50+Log!$G51,Log!U50),Log!U50),Log!U50)</f>
        <v>1.6958333333333335</v>
      </c>
      <c r="V51" s="8">
        <f t="shared" si="1"/>
        <v>4.177777777777778</v>
      </c>
      <c r="W51" s="8"/>
      <c r="X51" s="8"/>
      <c r="Y51" s="8"/>
      <c r="Z51" s="9">
        <f>IF(B51&lt;&gt;"",IF(PICCode=F51,Z50+1,Z50),Z50)</f>
        <v>331</v>
      </c>
      <c r="AA51" s="9">
        <f>IF(B51&lt;&gt;"",IF($AK51&lt;&gt;"", IF(LOOKUP($C51,Gliders!$O:$O,Gliders!$C:$C)=1,Log!AA50+1,Log!AA50),Log!AA50),Log!AA50)</f>
        <v>245</v>
      </c>
      <c r="AB51" s="9">
        <f>IF(B51&lt;&gt;"",IF($AK51&lt;&gt;"",IF(AND(LOOKUP($C51,Gliders!$O:$O,Gliders!$C:$C)&gt;1, $F51=PICCode),Log!AB50+1,Log!AB50),Log!AB50),Log!AB50)</f>
        <v>86</v>
      </c>
      <c r="AC51" s="9">
        <f>IF(B51&lt;&gt;"",IF($AK51&lt;&gt;"",IF(AND(LOOKUP($C51,Gliders!$O:$O,Gliders!$C:$C)&gt;1, $F51&lt;&gt;PICCode),Log!AC50+1,Log!AC50),Log!AC50),Log!AC50)</f>
        <v>100</v>
      </c>
      <c r="AD51" s="9">
        <f>IF(B51&lt;&gt;"",IF($AK51&lt;&gt;"",IF(AND(LOOKUP($C51,Gliders!$O:$O,Gliders!$D:$D)=HighCode, TRUE),Log!AD50+1,Log!AD50),Log!AD50),Log!AD50)</f>
        <v>213</v>
      </c>
      <c r="AE51" s="10">
        <f t="shared" si="2"/>
        <v>431</v>
      </c>
      <c r="AJ51" s="14" t="str">
        <f>IF(C51&lt;&gt;"",LOOKUP(C51,Gliders!O:O,Gliders!A:A), "-")</f>
        <v>-</v>
      </c>
      <c r="AK51" s="14" t="str">
        <f>IF(C51&lt;&gt;"",LOOKUP(C51,Gliders!O:O,Gliders!B:B), "-")</f>
        <v>-</v>
      </c>
    </row>
    <row r="52" spans="1:37">
      <c r="A52" s="14" t="str">
        <f t="shared" si="0"/>
        <v/>
      </c>
      <c r="R52" s="6">
        <f>IF(B52&lt;&gt;"",IF(PICCode=$F52,R51+G52,R51),R51)</f>
        <v>2.4819444444444447</v>
      </c>
      <c r="S52" s="6">
        <f>IF(B52&lt;&gt;"",IF(AK52&lt;&gt;"", IF(LOOKUP($C52,Gliders!$O:$O,Gliders!$C:$C)=1,Log!S51+Log!G52,Log!S51),Log!S51),Log!S51)</f>
        <v>1.7423611111111112</v>
      </c>
      <c r="T52" s="6">
        <f>IF(B52&lt;&gt;"",IF($AK52&lt;&gt;"",IF(AND(LOOKUP($C52,Gliders!$O:$O,Gliders!$C:$C)&gt;1,$F52=PICCode),Log!T51+Log!$G52,Log!T51),Log!T51),Log!T51)</f>
        <v>0.73958333333333337</v>
      </c>
      <c r="U52" s="6">
        <f>IF(B52&lt;&gt;"",IF($AK52&lt;&gt;"",IF(AND(LOOKUP($C52,Gliders!$O:$O,Gliders!$C:$C)&gt;1, $F52&lt;&gt;PICCode),Log!U51+Log!$G52,Log!U51),Log!U51),Log!U51)</f>
        <v>1.6958333333333335</v>
      </c>
      <c r="V52" s="8">
        <f t="shared" si="1"/>
        <v>4.177777777777778</v>
      </c>
      <c r="W52" s="8"/>
      <c r="X52" s="8"/>
      <c r="Y52" s="8"/>
      <c r="Z52" s="9">
        <f>IF(B52&lt;&gt;"",IF(PICCode=F52,Z51+1,Z51),Z51)</f>
        <v>331</v>
      </c>
      <c r="AA52" s="9">
        <f>IF(B52&lt;&gt;"",IF($AK52&lt;&gt;"", IF(LOOKUP($C52,Gliders!$O:$O,Gliders!$C:$C)=1,Log!AA51+1,Log!AA51),Log!AA51),Log!AA51)</f>
        <v>245</v>
      </c>
      <c r="AB52" s="9">
        <f>IF(B52&lt;&gt;"",IF($AK52&lt;&gt;"",IF(AND(LOOKUP($C52,Gliders!$O:$O,Gliders!$C:$C)&gt;1, $F52=PICCode),Log!AB51+1,Log!AB51),Log!AB51),Log!AB51)</f>
        <v>86</v>
      </c>
      <c r="AC52" s="9">
        <f>IF(B52&lt;&gt;"",IF($AK52&lt;&gt;"",IF(AND(LOOKUP($C52,Gliders!$O:$O,Gliders!$C:$C)&gt;1, $F52&lt;&gt;PICCode),Log!AC51+1,Log!AC51),Log!AC51),Log!AC51)</f>
        <v>100</v>
      </c>
      <c r="AD52" s="9">
        <f>IF(B52&lt;&gt;"",IF($AK52&lt;&gt;"",IF(AND(LOOKUP($C52,Gliders!$O:$O,Gliders!$D:$D)=HighCode, TRUE),Log!AD51+1,Log!AD51),Log!AD51),Log!AD51)</f>
        <v>213</v>
      </c>
      <c r="AE52" s="10">
        <f t="shared" si="2"/>
        <v>431</v>
      </c>
      <c r="AJ52" s="14" t="str">
        <f>IF(C52&lt;&gt;"",LOOKUP(C52,Gliders!O:O,Gliders!A:A), "-")</f>
        <v>-</v>
      </c>
      <c r="AK52" s="14" t="str">
        <f>IF(C52&lt;&gt;"",LOOKUP(C52,Gliders!O:O,Gliders!B:B), "-")</f>
        <v>-</v>
      </c>
    </row>
    <row r="53" spans="1:37">
      <c r="A53" s="14" t="str">
        <f t="shared" si="0"/>
        <v/>
      </c>
      <c r="R53" s="6">
        <f>IF(B53&lt;&gt;"",IF(PICCode=$F53,R52+G53,R52),R52)</f>
        <v>2.4819444444444447</v>
      </c>
      <c r="S53" s="6">
        <f>IF(B53&lt;&gt;"",IF(AK53&lt;&gt;"", IF(LOOKUP($C53,Gliders!$O:$O,Gliders!$C:$C)=1,Log!S52+Log!G53,Log!S52),Log!S52),Log!S52)</f>
        <v>1.7423611111111112</v>
      </c>
      <c r="T53" s="6">
        <f>IF(B53&lt;&gt;"",IF($AK53&lt;&gt;"",IF(AND(LOOKUP($C53,Gliders!$O:$O,Gliders!$C:$C)&gt;1,$F53=PICCode),Log!T52+Log!$G53,Log!T52),Log!T52),Log!T52)</f>
        <v>0.73958333333333337</v>
      </c>
      <c r="U53" s="6">
        <f>IF(B53&lt;&gt;"",IF($AK53&lt;&gt;"",IF(AND(LOOKUP($C53,Gliders!$O:$O,Gliders!$C:$C)&gt;1, $F53&lt;&gt;PICCode),Log!U52+Log!$G53,Log!U52),Log!U52),Log!U52)</f>
        <v>1.6958333333333335</v>
      </c>
      <c r="V53" s="8">
        <f t="shared" si="1"/>
        <v>4.177777777777778</v>
      </c>
      <c r="W53" s="8"/>
      <c r="X53" s="8"/>
      <c r="Y53" s="8"/>
      <c r="Z53" s="9">
        <f>IF(B53&lt;&gt;"",IF(PICCode=F53,Z52+1,Z52),Z52)</f>
        <v>331</v>
      </c>
      <c r="AA53" s="9">
        <f>IF(B53&lt;&gt;"",IF($AK53&lt;&gt;"", IF(LOOKUP($C53,Gliders!$O:$O,Gliders!$C:$C)=1,Log!AA52+1,Log!AA52),Log!AA52),Log!AA52)</f>
        <v>245</v>
      </c>
      <c r="AB53" s="9">
        <f>IF(B53&lt;&gt;"",IF($AK53&lt;&gt;"",IF(AND(LOOKUP($C53,Gliders!$O:$O,Gliders!$C:$C)&gt;1, $F53=PICCode),Log!AB52+1,Log!AB52),Log!AB52),Log!AB52)</f>
        <v>86</v>
      </c>
      <c r="AC53" s="9">
        <f>IF(B53&lt;&gt;"",IF($AK53&lt;&gt;"",IF(AND(LOOKUP($C53,Gliders!$O:$O,Gliders!$C:$C)&gt;1, $F53&lt;&gt;PICCode),Log!AC52+1,Log!AC52),Log!AC52),Log!AC52)</f>
        <v>100</v>
      </c>
      <c r="AD53" s="9">
        <f>IF(B53&lt;&gt;"",IF($AK53&lt;&gt;"",IF(AND(LOOKUP($C53,Gliders!$O:$O,Gliders!$D:$D)=HighCode, TRUE),Log!AD52+1,Log!AD52),Log!AD52),Log!AD52)</f>
        <v>213</v>
      </c>
      <c r="AE53" s="10">
        <f t="shared" si="2"/>
        <v>431</v>
      </c>
      <c r="AJ53" s="14" t="str">
        <f>IF(C53&lt;&gt;"",LOOKUP(C53,Gliders!O:O,Gliders!A:A), "-")</f>
        <v>-</v>
      </c>
      <c r="AK53" s="14" t="str">
        <f>IF(C53&lt;&gt;"",LOOKUP(C53,Gliders!O:O,Gliders!B:B), "-")</f>
        <v>-</v>
      </c>
    </row>
    <row r="54" spans="1:37">
      <c r="A54" s="14" t="str">
        <f t="shared" si="0"/>
        <v/>
      </c>
      <c r="R54" s="6">
        <f>IF(B54&lt;&gt;"",IF(PICCode=$F54,R53+G54,R53),R53)</f>
        <v>2.4819444444444447</v>
      </c>
      <c r="S54" s="6">
        <f>IF(B54&lt;&gt;"",IF(AK54&lt;&gt;"", IF(LOOKUP($C54,Gliders!$O:$O,Gliders!$C:$C)=1,Log!S53+Log!G54,Log!S53),Log!S53),Log!S53)</f>
        <v>1.7423611111111112</v>
      </c>
      <c r="T54" s="6">
        <f>IF(B54&lt;&gt;"",IF($AK54&lt;&gt;"",IF(AND(LOOKUP($C54,Gliders!$O:$O,Gliders!$C:$C)&gt;1,$F54=PICCode),Log!T53+Log!$G54,Log!T53),Log!T53),Log!T53)</f>
        <v>0.73958333333333337</v>
      </c>
      <c r="U54" s="6">
        <f>IF(B54&lt;&gt;"",IF($AK54&lt;&gt;"",IF(AND(LOOKUP($C54,Gliders!$O:$O,Gliders!$C:$C)&gt;1, $F54&lt;&gt;PICCode),Log!U53+Log!$G54,Log!U53),Log!U53),Log!U53)</f>
        <v>1.6958333333333335</v>
      </c>
      <c r="V54" s="8">
        <f t="shared" si="1"/>
        <v>4.177777777777778</v>
      </c>
      <c r="W54" s="8"/>
      <c r="X54" s="8"/>
      <c r="Y54" s="8"/>
      <c r="Z54" s="9">
        <f>IF(B54&lt;&gt;"",IF(PICCode=F54,Z53+1,Z53),Z53)</f>
        <v>331</v>
      </c>
      <c r="AA54" s="9">
        <f>IF(B54&lt;&gt;"",IF($AK54&lt;&gt;"", IF(LOOKUP($C54,Gliders!$O:$O,Gliders!$C:$C)=1,Log!AA53+1,Log!AA53),Log!AA53),Log!AA53)</f>
        <v>245</v>
      </c>
      <c r="AB54" s="9">
        <f>IF(B54&lt;&gt;"",IF($AK54&lt;&gt;"",IF(AND(LOOKUP($C54,Gliders!$O:$O,Gliders!$C:$C)&gt;1, $F54=PICCode),Log!AB53+1,Log!AB53),Log!AB53),Log!AB53)</f>
        <v>86</v>
      </c>
      <c r="AC54" s="9">
        <f>IF(B54&lt;&gt;"",IF($AK54&lt;&gt;"",IF(AND(LOOKUP($C54,Gliders!$O:$O,Gliders!$C:$C)&gt;1, $F54&lt;&gt;PICCode),Log!AC53+1,Log!AC53),Log!AC53),Log!AC53)</f>
        <v>100</v>
      </c>
      <c r="AD54" s="9">
        <f>IF(B54&lt;&gt;"",IF($AK54&lt;&gt;"",IF(AND(LOOKUP($C54,Gliders!$O:$O,Gliders!$D:$D)=HighCode, TRUE),Log!AD53+1,Log!AD53),Log!AD53),Log!AD53)</f>
        <v>213</v>
      </c>
      <c r="AE54" s="10">
        <f t="shared" si="2"/>
        <v>431</v>
      </c>
      <c r="AJ54" s="14" t="str">
        <f>IF(C54&lt;&gt;"",LOOKUP(C54,Gliders!O:O,Gliders!A:A), "-")</f>
        <v>-</v>
      </c>
      <c r="AK54" s="14" t="str">
        <f>IF(C54&lt;&gt;"",LOOKUP(C54,Gliders!O:O,Gliders!B:B), "-")</f>
        <v>-</v>
      </c>
    </row>
    <row r="55" spans="1:37">
      <c r="A55" s="14" t="str">
        <f t="shared" si="0"/>
        <v/>
      </c>
      <c r="R55" s="6">
        <f>IF(B55&lt;&gt;"",IF(PICCode=$F55,R54+G55,R54),R54)</f>
        <v>2.4819444444444447</v>
      </c>
      <c r="S55" s="6">
        <f>IF(B55&lt;&gt;"",IF(AK55&lt;&gt;"", IF(LOOKUP($C55,Gliders!$O:$O,Gliders!$C:$C)=1,Log!S54+Log!G55,Log!S54),Log!S54),Log!S54)</f>
        <v>1.7423611111111112</v>
      </c>
      <c r="T55" s="6">
        <f>IF(B55&lt;&gt;"",IF($AK55&lt;&gt;"",IF(AND(LOOKUP($C55,Gliders!$O:$O,Gliders!$C:$C)&gt;1,$F55=PICCode),Log!T54+Log!$G55,Log!T54),Log!T54),Log!T54)</f>
        <v>0.73958333333333337</v>
      </c>
      <c r="U55" s="6">
        <f>IF(B55&lt;&gt;"",IF($AK55&lt;&gt;"",IF(AND(LOOKUP($C55,Gliders!$O:$O,Gliders!$C:$C)&gt;1, $F55&lt;&gt;PICCode),Log!U54+Log!$G55,Log!U54),Log!U54),Log!U54)</f>
        <v>1.6958333333333335</v>
      </c>
      <c r="V55" s="8">
        <f t="shared" si="1"/>
        <v>4.177777777777778</v>
      </c>
      <c r="W55" s="8"/>
      <c r="X55" s="8"/>
      <c r="Y55" s="8"/>
      <c r="Z55" s="9">
        <f>IF(B55&lt;&gt;"",IF(PICCode=F55,Z54+1,Z54),Z54)</f>
        <v>331</v>
      </c>
      <c r="AA55" s="9">
        <f>IF(B55&lt;&gt;"",IF($AK55&lt;&gt;"", IF(LOOKUP($C55,Gliders!$O:$O,Gliders!$C:$C)=1,Log!AA54+1,Log!AA54),Log!AA54),Log!AA54)</f>
        <v>245</v>
      </c>
      <c r="AB55" s="9">
        <f>IF(B55&lt;&gt;"",IF($AK55&lt;&gt;"",IF(AND(LOOKUP($C55,Gliders!$O:$O,Gliders!$C:$C)&gt;1, $F55=PICCode),Log!AB54+1,Log!AB54),Log!AB54),Log!AB54)</f>
        <v>86</v>
      </c>
      <c r="AC55" s="9">
        <f>IF(B55&lt;&gt;"",IF($AK55&lt;&gt;"",IF(AND(LOOKUP($C55,Gliders!$O:$O,Gliders!$C:$C)&gt;1, $F55&lt;&gt;PICCode),Log!AC54+1,Log!AC54),Log!AC54),Log!AC54)</f>
        <v>100</v>
      </c>
      <c r="AD55" s="9">
        <f>IF(B55&lt;&gt;"",IF($AK55&lt;&gt;"",IF(AND(LOOKUP($C55,Gliders!$O:$O,Gliders!$D:$D)=HighCode, TRUE),Log!AD54+1,Log!AD54),Log!AD54),Log!AD54)</f>
        <v>213</v>
      </c>
      <c r="AE55" s="10">
        <f t="shared" si="2"/>
        <v>431</v>
      </c>
      <c r="AJ55" s="14" t="str">
        <f>IF(C55&lt;&gt;"",LOOKUP(C55,Gliders!O:O,Gliders!A:A), "-")</f>
        <v>-</v>
      </c>
      <c r="AK55" s="14" t="str">
        <f>IF(C55&lt;&gt;"",LOOKUP(C55,Gliders!O:O,Gliders!B:B), "-")</f>
        <v>-</v>
      </c>
    </row>
    <row r="56" spans="1:37">
      <c r="A56" s="14" t="str">
        <f t="shared" si="0"/>
        <v/>
      </c>
      <c r="R56" s="6">
        <f>IF(B56&lt;&gt;"",IF(PICCode=$F56,R55+G56,R55),R55)</f>
        <v>2.4819444444444447</v>
      </c>
      <c r="S56" s="6">
        <f>IF(B56&lt;&gt;"",IF(AK56&lt;&gt;"", IF(LOOKUP($C56,Gliders!$O:$O,Gliders!$C:$C)=1,Log!S55+Log!G56,Log!S55),Log!S55),Log!S55)</f>
        <v>1.7423611111111112</v>
      </c>
      <c r="T56" s="6">
        <f>IF(B56&lt;&gt;"",IF($AK56&lt;&gt;"",IF(AND(LOOKUP($C56,Gliders!$O:$O,Gliders!$C:$C)&gt;1,$F56=PICCode),Log!T55+Log!$G56,Log!T55),Log!T55),Log!T55)</f>
        <v>0.73958333333333337</v>
      </c>
      <c r="U56" s="6">
        <f>IF(B56&lt;&gt;"",IF($AK56&lt;&gt;"",IF(AND(LOOKUP($C56,Gliders!$O:$O,Gliders!$C:$C)&gt;1, $F56&lt;&gt;PICCode),Log!U55+Log!$G56,Log!U55),Log!U55),Log!U55)</f>
        <v>1.6958333333333335</v>
      </c>
      <c r="V56" s="8">
        <f t="shared" si="1"/>
        <v>4.177777777777778</v>
      </c>
      <c r="W56" s="8"/>
      <c r="X56" s="8"/>
      <c r="Y56" s="8"/>
      <c r="Z56" s="9">
        <f>IF(B56&lt;&gt;"",IF(PICCode=F56,Z55+1,Z55),Z55)</f>
        <v>331</v>
      </c>
      <c r="AA56" s="9">
        <f>IF(B56&lt;&gt;"",IF($AK56&lt;&gt;"", IF(LOOKUP($C56,Gliders!$O:$O,Gliders!$C:$C)=1,Log!AA55+1,Log!AA55),Log!AA55),Log!AA55)</f>
        <v>245</v>
      </c>
      <c r="AB56" s="9">
        <f>IF(B56&lt;&gt;"",IF($AK56&lt;&gt;"",IF(AND(LOOKUP($C56,Gliders!$O:$O,Gliders!$C:$C)&gt;1, $F56=PICCode),Log!AB55+1,Log!AB55),Log!AB55),Log!AB55)</f>
        <v>86</v>
      </c>
      <c r="AC56" s="9">
        <f>IF(B56&lt;&gt;"",IF($AK56&lt;&gt;"",IF(AND(LOOKUP($C56,Gliders!$O:$O,Gliders!$C:$C)&gt;1, $F56&lt;&gt;PICCode),Log!AC55+1,Log!AC55),Log!AC55),Log!AC55)</f>
        <v>100</v>
      </c>
      <c r="AD56" s="9">
        <f>IF(B56&lt;&gt;"",IF($AK56&lt;&gt;"",IF(AND(LOOKUP($C56,Gliders!$O:$O,Gliders!$D:$D)=HighCode, TRUE),Log!AD55+1,Log!AD55),Log!AD55),Log!AD55)</f>
        <v>213</v>
      </c>
      <c r="AE56" s="10">
        <f t="shared" si="2"/>
        <v>431</v>
      </c>
      <c r="AJ56" s="14" t="str">
        <f>IF(C56&lt;&gt;"",LOOKUP(C56,Gliders!O:O,Gliders!A:A), "-")</f>
        <v>-</v>
      </c>
      <c r="AK56" s="14" t="str">
        <f>IF(C56&lt;&gt;"",LOOKUP(C56,Gliders!O:O,Gliders!B:B), "-")</f>
        <v>-</v>
      </c>
    </row>
    <row r="57" spans="1:37">
      <c r="A57" s="14" t="str">
        <f t="shared" si="0"/>
        <v/>
      </c>
      <c r="R57" s="6">
        <f>IF(B57&lt;&gt;"",IF(PICCode=$F57,R56+G57,R56),R56)</f>
        <v>2.4819444444444447</v>
      </c>
      <c r="S57" s="6">
        <f>IF(B57&lt;&gt;"",IF(AK57&lt;&gt;"", IF(LOOKUP($C57,Gliders!$O:$O,Gliders!$C:$C)=1,Log!S56+Log!G57,Log!S56),Log!S56),Log!S56)</f>
        <v>1.7423611111111112</v>
      </c>
      <c r="T57" s="6">
        <f>IF(B57&lt;&gt;"",IF($AK57&lt;&gt;"",IF(AND(LOOKUP($C57,Gliders!$O:$O,Gliders!$C:$C)&gt;1,$F57=PICCode),Log!T56+Log!$G57,Log!T56),Log!T56),Log!T56)</f>
        <v>0.73958333333333337</v>
      </c>
      <c r="U57" s="6">
        <f>IF(B57&lt;&gt;"",IF($AK57&lt;&gt;"",IF(AND(LOOKUP($C57,Gliders!$O:$O,Gliders!$C:$C)&gt;1, $F57&lt;&gt;PICCode),Log!U56+Log!$G57,Log!U56),Log!U56),Log!U56)</f>
        <v>1.6958333333333335</v>
      </c>
      <c r="V57" s="8">
        <f t="shared" si="1"/>
        <v>4.177777777777778</v>
      </c>
      <c r="W57" s="8"/>
      <c r="X57" s="8"/>
      <c r="Y57" s="8"/>
      <c r="Z57" s="9">
        <f>IF(B57&lt;&gt;"",IF(PICCode=F57,Z56+1,Z56),Z56)</f>
        <v>331</v>
      </c>
      <c r="AA57" s="9">
        <f>IF(B57&lt;&gt;"",IF($AK57&lt;&gt;"", IF(LOOKUP($C57,Gliders!$O:$O,Gliders!$C:$C)=1,Log!AA56+1,Log!AA56),Log!AA56),Log!AA56)</f>
        <v>245</v>
      </c>
      <c r="AB57" s="9">
        <f>IF(B57&lt;&gt;"",IF($AK57&lt;&gt;"",IF(AND(LOOKUP($C57,Gliders!$O:$O,Gliders!$C:$C)&gt;1, $F57=PICCode),Log!AB56+1,Log!AB56),Log!AB56),Log!AB56)</f>
        <v>86</v>
      </c>
      <c r="AC57" s="9">
        <f>IF(B57&lt;&gt;"",IF($AK57&lt;&gt;"",IF(AND(LOOKUP($C57,Gliders!$O:$O,Gliders!$C:$C)&gt;1, $F57&lt;&gt;PICCode),Log!AC56+1,Log!AC56),Log!AC56),Log!AC56)</f>
        <v>100</v>
      </c>
      <c r="AD57" s="9">
        <f>IF(B57&lt;&gt;"",IF($AK57&lt;&gt;"",IF(AND(LOOKUP($C57,Gliders!$O:$O,Gliders!$D:$D)=HighCode, TRUE),Log!AD56+1,Log!AD56),Log!AD56),Log!AD56)</f>
        <v>213</v>
      </c>
      <c r="AE57" s="10">
        <f t="shared" si="2"/>
        <v>431</v>
      </c>
      <c r="AJ57" s="14" t="str">
        <f>IF(C57&lt;&gt;"",LOOKUP(C57,Gliders!O:O,Gliders!A:A), "-")</f>
        <v>-</v>
      </c>
      <c r="AK57" s="14" t="str">
        <f>IF(C57&lt;&gt;"",LOOKUP(C57,Gliders!O:O,Gliders!B:B), "-")</f>
        <v>-</v>
      </c>
    </row>
    <row r="58" spans="1:37">
      <c r="A58" s="14" t="str">
        <f t="shared" si="0"/>
        <v/>
      </c>
      <c r="R58" s="6">
        <f>IF(B58&lt;&gt;"",IF(PICCode=$F58,R57+G58,R57),R57)</f>
        <v>2.4819444444444447</v>
      </c>
      <c r="S58" s="6">
        <f>IF(B58&lt;&gt;"",IF(AK58&lt;&gt;"", IF(LOOKUP($C58,Gliders!$O:$O,Gliders!$C:$C)=1,Log!S57+Log!G58,Log!S57),Log!S57),Log!S57)</f>
        <v>1.7423611111111112</v>
      </c>
      <c r="T58" s="6">
        <f>IF(B58&lt;&gt;"",IF($AK58&lt;&gt;"",IF(AND(LOOKUP($C58,Gliders!$O:$O,Gliders!$C:$C)&gt;1,$F58=PICCode),Log!T57+Log!$G58,Log!T57),Log!T57),Log!T57)</f>
        <v>0.73958333333333337</v>
      </c>
      <c r="U58" s="6">
        <f>IF(B58&lt;&gt;"",IF($AK58&lt;&gt;"",IF(AND(LOOKUP($C58,Gliders!$O:$O,Gliders!$C:$C)&gt;1, $F58&lt;&gt;PICCode),Log!U57+Log!$G58,Log!U57),Log!U57),Log!U57)</f>
        <v>1.6958333333333335</v>
      </c>
      <c r="V58" s="8">
        <f t="shared" si="1"/>
        <v>4.177777777777778</v>
      </c>
      <c r="W58" s="8"/>
      <c r="X58" s="8"/>
      <c r="Y58" s="8"/>
      <c r="Z58" s="9">
        <f>IF(B58&lt;&gt;"",IF(PICCode=F58,Z57+1,Z57),Z57)</f>
        <v>331</v>
      </c>
      <c r="AA58" s="9">
        <f>IF(B58&lt;&gt;"",IF($AK58&lt;&gt;"", IF(LOOKUP($C58,Gliders!$O:$O,Gliders!$C:$C)=1,Log!AA57+1,Log!AA57),Log!AA57),Log!AA57)</f>
        <v>245</v>
      </c>
      <c r="AB58" s="9">
        <f>IF(B58&lt;&gt;"",IF($AK58&lt;&gt;"",IF(AND(LOOKUP($C58,Gliders!$O:$O,Gliders!$C:$C)&gt;1, $F58=PICCode),Log!AB57+1,Log!AB57),Log!AB57),Log!AB57)</f>
        <v>86</v>
      </c>
      <c r="AC58" s="9">
        <f>IF(B58&lt;&gt;"",IF($AK58&lt;&gt;"",IF(AND(LOOKUP($C58,Gliders!$O:$O,Gliders!$C:$C)&gt;1, $F58&lt;&gt;PICCode),Log!AC57+1,Log!AC57),Log!AC57),Log!AC57)</f>
        <v>100</v>
      </c>
      <c r="AD58" s="9">
        <f>IF(B58&lt;&gt;"",IF($AK58&lt;&gt;"",IF(AND(LOOKUP($C58,Gliders!$O:$O,Gliders!$D:$D)=HighCode, TRUE),Log!AD57+1,Log!AD57),Log!AD57),Log!AD57)</f>
        <v>213</v>
      </c>
      <c r="AE58" s="10">
        <f t="shared" si="2"/>
        <v>431</v>
      </c>
      <c r="AJ58" s="14" t="str">
        <f>IF(C58&lt;&gt;"",LOOKUP(C58,Gliders!O:O,Gliders!A:A), "-")</f>
        <v>-</v>
      </c>
      <c r="AK58" s="14" t="str">
        <f>IF(C58&lt;&gt;"",LOOKUP(C58,Gliders!O:O,Gliders!B:B), "-")</f>
        <v>-</v>
      </c>
    </row>
    <row r="59" spans="1:37">
      <c r="A59" s="14" t="str">
        <f t="shared" si="0"/>
        <v/>
      </c>
      <c r="R59" s="6">
        <f>IF(B59&lt;&gt;"",IF(PICCode=$F59,R58+G59,R58),R58)</f>
        <v>2.4819444444444447</v>
      </c>
      <c r="S59" s="6">
        <f>IF(B59&lt;&gt;"",IF(AK59&lt;&gt;"", IF(LOOKUP($C59,Gliders!$O:$O,Gliders!$C:$C)=1,Log!S58+Log!G59,Log!S58),Log!S58),Log!S58)</f>
        <v>1.7423611111111112</v>
      </c>
      <c r="T59" s="6">
        <f>IF(B59&lt;&gt;"",IF($AK59&lt;&gt;"",IF(AND(LOOKUP($C59,Gliders!$O:$O,Gliders!$C:$C)&gt;1,$F59=PICCode),Log!T58+Log!$G59,Log!T58),Log!T58),Log!T58)</f>
        <v>0.73958333333333337</v>
      </c>
      <c r="U59" s="6">
        <f>IF(B59&lt;&gt;"",IF($AK59&lt;&gt;"",IF(AND(LOOKUP($C59,Gliders!$O:$O,Gliders!$C:$C)&gt;1, $F59&lt;&gt;PICCode),Log!U58+Log!$G59,Log!U58),Log!U58),Log!U58)</f>
        <v>1.6958333333333335</v>
      </c>
      <c r="V59" s="8">
        <f t="shared" si="1"/>
        <v>4.177777777777778</v>
      </c>
      <c r="W59" s="8"/>
      <c r="X59" s="8"/>
      <c r="Y59" s="8"/>
      <c r="Z59" s="9">
        <f>IF(B59&lt;&gt;"",IF(PICCode=F59,Z58+1,Z58),Z58)</f>
        <v>331</v>
      </c>
      <c r="AA59" s="9">
        <f>IF(B59&lt;&gt;"",IF($AK59&lt;&gt;"", IF(LOOKUP($C59,Gliders!$O:$O,Gliders!$C:$C)=1,Log!AA58+1,Log!AA58),Log!AA58),Log!AA58)</f>
        <v>245</v>
      </c>
      <c r="AB59" s="9">
        <f>IF(B59&lt;&gt;"",IF($AK59&lt;&gt;"",IF(AND(LOOKUP($C59,Gliders!$O:$O,Gliders!$C:$C)&gt;1, $F59=PICCode),Log!AB58+1,Log!AB58),Log!AB58),Log!AB58)</f>
        <v>86</v>
      </c>
      <c r="AC59" s="9">
        <f>IF(B59&lt;&gt;"",IF($AK59&lt;&gt;"",IF(AND(LOOKUP($C59,Gliders!$O:$O,Gliders!$C:$C)&gt;1, $F59&lt;&gt;PICCode),Log!AC58+1,Log!AC58),Log!AC58),Log!AC58)</f>
        <v>100</v>
      </c>
      <c r="AD59" s="9">
        <f>IF(B59&lt;&gt;"",IF($AK59&lt;&gt;"",IF(AND(LOOKUP($C59,Gliders!$O:$O,Gliders!$D:$D)=HighCode, TRUE),Log!AD58+1,Log!AD58),Log!AD58),Log!AD58)</f>
        <v>213</v>
      </c>
      <c r="AE59" s="10">
        <f t="shared" si="2"/>
        <v>431</v>
      </c>
      <c r="AJ59" s="14" t="str">
        <f>IF(C59&lt;&gt;"",LOOKUP(C59,Gliders!O:O,Gliders!A:A), "-")</f>
        <v>-</v>
      </c>
      <c r="AK59" s="14" t="str">
        <f>IF(C59&lt;&gt;"",LOOKUP(C59,Gliders!O:O,Gliders!B:B), "-")</f>
        <v>-</v>
      </c>
    </row>
    <row r="60" spans="1:37">
      <c r="A60" s="14" t="str">
        <f t="shared" si="0"/>
        <v/>
      </c>
      <c r="R60" s="6">
        <f>IF(B60&lt;&gt;"",IF(PICCode=$F60,R59+G60,R59),R59)</f>
        <v>2.4819444444444447</v>
      </c>
      <c r="S60" s="6">
        <f>IF(B60&lt;&gt;"",IF(AK60&lt;&gt;"", IF(LOOKUP($C60,Gliders!$O:$O,Gliders!$C:$C)=1,Log!S59+Log!G60,Log!S59),Log!S59),Log!S59)</f>
        <v>1.7423611111111112</v>
      </c>
      <c r="T60" s="6">
        <f>IF(B60&lt;&gt;"",IF($AK60&lt;&gt;"",IF(AND(LOOKUP($C60,Gliders!$O:$O,Gliders!$C:$C)&gt;1,$F60=PICCode),Log!T59+Log!$G60,Log!T59),Log!T59),Log!T59)</f>
        <v>0.73958333333333337</v>
      </c>
      <c r="U60" s="6">
        <f>IF(B60&lt;&gt;"",IF($AK60&lt;&gt;"",IF(AND(LOOKUP($C60,Gliders!$O:$O,Gliders!$C:$C)&gt;1, $F60&lt;&gt;PICCode),Log!U59+Log!$G60,Log!U59),Log!U59),Log!U59)</f>
        <v>1.6958333333333335</v>
      </c>
      <c r="V60" s="8">
        <f t="shared" si="1"/>
        <v>4.177777777777778</v>
      </c>
      <c r="W60" s="8"/>
      <c r="X60" s="8"/>
      <c r="Y60" s="8"/>
      <c r="Z60" s="9">
        <f>IF(B60&lt;&gt;"",IF(PICCode=F60,Z59+1,Z59),Z59)</f>
        <v>331</v>
      </c>
      <c r="AA60" s="9">
        <f>IF(B60&lt;&gt;"",IF($AK60&lt;&gt;"", IF(LOOKUP($C60,Gliders!$O:$O,Gliders!$C:$C)=1,Log!AA59+1,Log!AA59),Log!AA59),Log!AA59)</f>
        <v>245</v>
      </c>
      <c r="AB60" s="9">
        <f>IF(B60&lt;&gt;"",IF($AK60&lt;&gt;"",IF(AND(LOOKUP($C60,Gliders!$O:$O,Gliders!$C:$C)&gt;1, $F60=PICCode),Log!AB59+1,Log!AB59),Log!AB59),Log!AB59)</f>
        <v>86</v>
      </c>
      <c r="AC60" s="9">
        <f>IF(B60&lt;&gt;"",IF($AK60&lt;&gt;"",IF(AND(LOOKUP($C60,Gliders!$O:$O,Gliders!$C:$C)&gt;1, $F60&lt;&gt;PICCode),Log!AC59+1,Log!AC59),Log!AC59),Log!AC59)</f>
        <v>100</v>
      </c>
      <c r="AD60" s="9">
        <f>IF(B60&lt;&gt;"",IF($AK60&lt;&gt;"",IF(AND(LOOKUP($C60,Gliders!$O:$O,Gliders!$D:$D)=HighCode, TRUE),Log!AD59+1,Log!AD59),Log!AD59),Log!AD59)</f>
        <v>213</v>
      </c>
      <c r="AE60" s="10">
        <f t="shared" si="2"/>
        <v>431</v>
      </c>
      <c r="AJ60" s="14" t="str">
        <f>IF(C60&lt;&gt;"",LOOKUP(C60,Gliders!O:O,Gliders!A:A), "-")</f>
        <v>-</v>
      </c>
      <c r="AK60" s="14" t="str">
        <f>IF(C60&lt;&gt;"",LOOKUP(C60,Gliders!O:O,Gliders!B:B), "-")</f>
        <v>-</v>
      </c>
    </row>
    <row r="61" spans="1:37">
      <c r="A61" s="14" t="str">
        <f t="shared" si="0"/>
        <v/>
      </c>
      <c r="R61" s="6">
        <f>IF(B61&lt;&gt;"",IF(PICCode=$F61,R60+G61,R60),R60)</f>
        <v>2.4819444444444447</v>
      </c>
      <c r="S61" s="6">
        <f>IF(B61&lt;&gt;"",IF(AK61&lt;&gt;"", IF(LOOKUP($C61,Gliders!$O:$O,Gliders!$C:$C)=1,Log!S60+Log!G61,Log!S60),Log!S60),Log!S60)</f>
        <v>1.7423611111111112</v>
      </c>
      <c r="T61" s="6">
        <f>IF(B61&lt;&gt;"",IF($AK61&lt;&gt;"",IF(AND(LOOKUP($C61,Gliders!$O:$O,Gliders!$C:$C)&gt;1,$F61=PICCode),Log!T60+Log!$G61,Log!T60),Log!T60),Log!T60)</f>
        <v>0.73958333333333337</v>
      </c>
      <c r="U61" s="6">
        <f>IF(B61&lt;&gt;"",IF($AK61&lt;&gt;"",IF(AND(LOOKUP($C61,Gliders!$O:$O,Gliders!$C:$C)&gt;1, $F61&lt;&gt;PICCode),Log!U60+Log!$G61,Log!U60),Log!U60),Log!U60)</f>
        <v>1.6958333333333335</v>
      </c>
      <c r="V61" s="8">
        <f t="shared" si="1"/>
        <v>4.177777777777778</v>
      </c>
      <c r="W61" s="8"/>
      <c r="X61" s="8"/>
      <c r="Y61" s="8"/>
      <c r="Z61" s="9">
        <f>IF(B61&lt;&gt;"",IF(PICCode=F61,Z60+1,Z60),Z60)</f>
        <v>331</v>
      </c>
      <c r="AA61" s="9">
        <f>IF(B61&lt;&gt;"",IF($AK61&lt;&gt;"", IF(LOOKUP($C61,Gliders!$O:$O,Gliders!$C:$C)=1,Log!AA60+1,Log!AA60),Log!AA60),Log!AA60)</f>
        <v>245</v>
      </c>
      <c r="AB61" s="9">
        <f>IF(B61&lt;&gt;"",IF($AK61&lt;&gt;"",IF(AND(LOOKUP($C61,Gliders!$O:$O,Gliders!$C:$C)&gt;1, $F61=PICCode),Log!AB60+1,Log!AB60),Log!AB60),Log!AB60)</f>
        <v>86</v>
      </c>
      <c r="AC61" s="9">
        <f>IF(B61&lt;&gt;"",IF($AK61&lt;&gt;"",IF(AND(LOOKUP($C61,Gliders!$O:$O,Gliders!$C:$C)&gt;1, $F61&lt;&gt;PICCode),Log!AC60+1,Log!AC60),Log!AC60),Log!AC60)</f>
        <v>100</v>
      </c>
      <c r="AD61" s="9">
        <f>IF(B61&lt;&gt;"",IF($AK61&lt;&gt;"",IF(AND(LOOKUP($C61,Gliders!$O:$O,Gliders!$D:$D)=HighCode, TRUE),Log!AD60+1,Log!AD60),Log!AD60),Log!AD60)</f>
        <v>213</v>
      </c>
      <c r="AE61" s="10">
        <f t="shared" si="2"/>
        <v>431</v>
      </c>
      <c r="AJ61" s="14" t="str">
        <f>IF(C61&lt;&gt;"",LOOKUP(C61,Gliders!O:O,Gliders!A:A), "-")</f>
        <v>-</v>
      </c>
      <c r="AK61" s="14" t="str">
        <f>IF(C61&lt;&gt;"",LOOKUP(C61,Gliders!O:O,Gliders!B:B), "-")</f>
        <v>-</v>
      </c>
    </row>
    <row r="62" spans="1:37">
      <c r="A62" s="14" t="str">
        <f t="shared" si="0"/>
        <v/>
      </c>
      <c r="R62" s="6">
        <f>IF(B62&lt;&gt;"",IF(PICCode=$F62,R61+G62,R61),R61)</f>
        <v>2.4819444444444447</v>
      </c>
      <c r="S62" s="6">
        <f>IF(B62&lt;&gt;"",IF(AK62&lt;&gt;"", IF(LOOKUP($C62,Gliders!$O:$O,Gliders!$C:$C)=1,Log!S61+Log!G62,Log!S61),Log!S61),Log!S61)</f>
        <v>1.7423611111111112</v>
      </c>
      <c r="T62" s="6">
        <f>IF(B62&lt;&gt;"",IF($AK62&lt;&gt;"",IF(AND(LOOKUP($C62,Gliders!$O:$O,Gliders!$C:$C)&gt;1,$F62=PICCode),Log!T61+Log!$G62,Log!T61),Log!T61),Log!T61)</f>
        <v>0.73958333333333337</v>
      </c>
      <c r="U62" s="6">
        <f>IF(B62&lt;&gt;"",IF($AK62&lt;&gt;"",IF(AND(LOOKUP($C62,Gliders!$O:$O,Gliders!$C:$C)&gt;1, $F62&lt;&gt;PICCode),Log!U61+Log!$G62,Log!U61),Log!U61),Log!U61)</f>
        <v>1.6958333333333335</v>
      </c>
      <c r="V62" s="8">
        <f t="shared" si="1"/>
        <v>4.177777777777778</v>
      </c>
      <c r="W62" s="8"/>
      <c r="X62" s="8"/>
      <c r="Y62" s="8"/>
      <c r="Z62" s="9">
        <f>IF(B62&lt;&gt;"",IF(PICCode=F62,Z61+1,Z61),Z61)</f>
        <v>331</v>
      </c>
      <c r="AA62" s="9">
        <f>IF(B62&lt;&gt;"",IF($AK62&lt;&gt;"", IF(LOOKUP($C62,Gliders!$O:$O,Gliders!$C:$C)=1,Log!AA61+1,Log!AA61),Log!AA61),Log!AA61)</f>
        <v>245</v>
      </c>
      <c r="AB62" s="9">
        <f>IF(B62&lt;&gt;"",IF($AK62&lt;&gt;"",IF(AND(LOOKUP($C62,Gliders!$O:$O,Gliders!$C:$C)&gt;1, $F62=PICCode),Log!AB61+1,Log!AB61),Log!AB61),Log!AB61)</f>
        <v>86</v>
      </c>
      <c r="AC62" s="9">
        <f>IF(B62&lt;&gt;"",IF($AK62&lt;&gt;"",IF(AND(LOOKUP($C62,Gliders!$O:$O,Gliders!$C:$C)&gt;1, $F62&lt;&gt;PICCode),Log!AC61+1,Log!AC61),Log!AC61),Log!AC61)</f>
        <v>100</v>
      </c>
      <c r="AD62" s="9">
        <f>IF(B62&lt;&gt;"",IF($AK62&lt;&gt;"",IF(AND(LOOKUP($C62,Gliders!$O:$O,Gliders!$D:$D)=HighCode, TRUE),Log!AD61+1,Log!AD61),Log!AD61),Log!AD61)</f>
        <v>213</v>
      </c>
      <c r="AE62" s="10">
        <f t="shared" si="2"/>
        <v>431</v>
      </c>
      <c r="AJ62" s="14" t="str">
        <f>IF(C62&lt;&gt;"",LOOKUP(C62,Gliders!O:O,Gliders!A:A), "-")</f>
        <v>-</v>
      </c>
      <c r="AK62" s="14" t="str">
        <f>IF(C62&lt;&gt;"",LOOKUP(C62,Gliders!O:O,Gliders!B:B), "-")</f>
        <v>-</v>
      </c>
    </row>
    <row r="63" spans="1:37">
      <c r="A63" s="14" t="str">
        <f t="shared" si="0"/>
        <v/>
      </c>
      <c r="R63" s="6">
        <f>IF(B63&lt;&gt;"",IF(PICCode=$F63,R62+G63,R62),R62)</f>
        <v>2.4819444444444447</v>
      </c>
      <c r="S63" s="6">
        <f>IF(B63&lt;&gt;"",IF(AK63&lt;&gt;"", IF(LOOKUP($C63,Gliders!$O:$O,Gliders!$C:$C)=1,Log!S62+Log!G63,Log!S62),Log!S62),Log!S62)</f>
        <v>1.7423611111111112</v>
      </c>
      <c r="T63" s="6">
        <f>IF(B63&lt;&gt;"",IF($AK63&lt;&gt;"",IF(AND(LOOKUP($C63,Gliders!$O:$O,Gliders!$C:$C)&gt;1,$F63=PICCode),Log!T62+Log!$G63,Log!T62),Log!T62),Log!T62)</f>
        <v>0.73958333333333337</v>
      </c>
      <c r="U63" s="6">
        <f>IF(B63&lt;&gt;"",IF($AK63&lt;&gt;"",IF(AND(LOOKUP($C63,Gliders!$O:$O,Gliders!$C:$C)&gt;1, $F63&lt;&gt;PICCode),Log!U62+Log!$G63,Log!U62),Log!U62),Log!U62)</f>
        <v>1.6958333333333335</v>
      </c>
      <c r="V63" s="8">
        <f t="shared" si="1"/>
        <v>4.177777777777778</v>
      </c>
      <c r="W63" s="8"/>
      <c r="X63" s="8"/>
      <c r="Y63" s="8"/>
      <c r="Z63" s="9">
        <f>IF(B63&lt;&gt;"",IF(PICCode=F63,Z62+1,Z62),Z62)</f>
        <v>331</v>
      </c>
      <c r="AA63" s="9">
        <f>IF(B63&lt;&gt;"",IF($AK63&lt;&gt;"", IF(LOOKUP($C63,Gliders!$O:$O,Gliders!$C:$C)=1,Log!AA62+1,Log!AA62),Log!AA62),Log!AA62)</f>
        <v>245</v>
      </c>
      <c r="AB63" s="9">
        <f>IF(B63&lt;&gt;"",IF($AK63&lt;&gt;"",IF(AND(LOOKUP($C63,Gliders!$O:$O,Gliders!$C:$C)&gt;1, $F63=PICCode),Log!AB62+1,Log!AB62),Log!AB62),Log!AB62)</f>
        <v>86</v>
      </c>
      <c r="AC63" s="9">
        <f>IF(B63&lt;&gt;"",IF($AK63&lt;&gt;"",IF(AND(LOOKUP($C63,Gliders!$O:$O,Gliders!$C:$C)&gt;1, $F63&lt;&gt;PICCode),Log!AC62+1,Log!AC62),Log!AC62),Log!AC62)</f>
        <v>100</v>
      </c>
      <c r="AD63" s="9">
        <f>IF(B63&lt;&gt;"",IF($AK63&lt;&gt;"",IF(AND(LOOKUP($C63,Gliders!$O:$O,Gliders!$D:$D)=HighCode, TRUE),Log!AD62+1,Log!AD62),Log!AD62),Log!AD62)</f>
        <v>213</v>
      </c>
      <c r="AE63" s="10">
        <f t="shared" si="2"/>
        <v>431</v>
      </c>
      <c r="AJ63" s="14" t="str">
        <f>IF(C63&lt;&gt;"",LOOKUP(C63,Gliders!O:O,Gliders!A:A), "-")</f>
        <v>-</v>
      </c>
      <c r="AK63" s="14" t="str">
        <f>IF(C63&lt;&gt;"",LOOKUP(C63,Gliders!O:O,Gliders!B:B), "-")</f>
        <v>-</v>
      </c>
    </row>
    <row r="64" spans="1:37">
      <c r="A64" s="14" t="str">
        <f t="shared" si="0"/>
        <v/>
      </c>
      <c r="R64" s="6">
        <f>IF(B64&lt;&gt;"",IF(PICCode=$F64,R63+G64,R63),R63)</f>
        <v>2.4819444444444447</v>
      </c>
      <c r="S64" s="6">
        <f>IF(B64&lt;&gt;"",IF(AK64&lt;&gt;"", IF(LOOKUP($C64,Gliders!$O:$O,Gliders!$C:$C)=1,Log!S63+Log!G64,Log!S63),Log!S63),Log!S63)</f>
        <v>1.7423611111111112</v>
      </c>
      <c r="T64" s="6">
        <f>IF(B64&lt;&gt;"",IF($AK64&lt;&gt;"",IF(AND(LOOKUP($C64,Gliders!$O:$O,Gliders!$C:$C)&gt;1,$F64=PICCode),Log!T63+Log!$G64,Log!T63),Log!T63),Log!T63)</f>
        <v>0.73958333333333337</v>
      </c>
      <c r="U64" s="6">
        <f>IF(B64&lt;&gt;"",IF($AK64&lt;&gt;"",IF(AND(LOOKUP($C64,Gliders!$O:$O,Gliders!$C:$C)&gt;1, $F64&lt;&gt;PICCode),Log!U63+Log!$G64,Log!U63),Log!U63),Log!U63)</f>
        <v>1.6958333333333335</v>
      </c>
      <c r="V64" s="8">
        <f t="shared" si="1"/>
        <v>4.177777777777778</v>
      </c>
      <c r="W64" s="8"/>
      <c r="X64" s="8"/>
      <c r="Y64" s="8"/>
      <c r="Z64" s="9">
        <f>IF(B64&lt;&gt;"",IF(PICCode=F64,Z63+1,Z63),Z63)</f>
        <v>331</v>
      </c>
      <c r="AA64" s="9">
        <f>IF(B64&lt;&gt;"",IF($AK64&lt;&gt;"", IF(LOOKUP($C64,Gliders!$O:$O,Gliders!$C:$C)=1,Log!AA63+1,Log!AA63),Log!AA63),Log!AA63)</f>
        <v>245</v>
      </c>
      <c r="AB64" s="9">
        <f>IF(B64&lt;&gt;"",IF($AK64&lt;&gt;"",IF(AND(LOOKUP($C64,Gliders!$O:$O,Gliders!$C:$C)&gt;1, $F64=PICCode),Log!AB63+1,Log!AB63),Log!AB63),Log!AB63)</f>
        <v>86</v>
      </c>
      <c r="AC64" s="9">
        <f>IF(B64&lt;&gt;"",IF($AK64&lt;&gt;"",IF(AND(LOOKUP($C64,Gliders!$O:$O,Gliders!$C:$C)&gt;1, $F64&lt;&gt;PICCode),Log!AC63+1,Log!AC63),Log!AC63),Log!AC63)</f>
        <v>100</v>
      </c>
      <c r="AD64" s="9">
        <f>IF(B64&lt;&gt;"",IF($AK64&lt;&gt;"",IF(AND(LOOKUP($C64,Gliders!$O:$O,Gliders!$D:$D)=HighCode, TRUE),Log!AD63+1,Log!AD63),Log!AD63),Log!AD63)</f>
        <v>213</v>
      </c>
      <c r="AE64" s="10">
        <f t="shared" si="2"/>
        <v>431</v>
      </c>
      <c r="AJ64" s="14" t="str">
        <f>IF(C64&lt;&gt;"",LOOKUP(C64,Gliders!O:O,Gliders!A:A), "-")</f>
        <v>-</v>
      </c>
      <c r="AK64" s="14" t="str">
        <f>IF(C64&lt;&gt;"",LOOKUP(C64,Gliders!O:O,Gliders!B:B), "-")</f>
        <v>-</v>
      </c>
    </row>
    <row r="65" spans="1:37">
      <c r="A65" s="14" t="str">
        <f t="shared" si="0"/>
        <v/>
      </c>
      <c r="R65" s="6">
        <f>IF(B65&lt;&gt;"",IF(PICCode=$F65,R64+G65,R64),R64)</f>
        <v>2.4819444444444447</v>
      </c>
      <c r="S65" s="6">
        <f>IF(B65&lt;&gt;"",IF(AK65&lt;&gt;"", IF(LOOKUP($C65,Gliders!$O:$O,Gliders!$C:$C)=1,Log!S64+Log!G65,Log!S64),Log!S64),Log!S64)</f>
        <v>1.7423611111111112</v>
      </c>
      <c r="T65" s="6">
        <f>IF(B65&lt;&gt;"",IF($AK65&lt;&gt;"",IF(AND(LOOKUP($C65,Gliders!$O:$O,Gliders!$C:$C)&gt;1,$F65=PICCode),Log!T64+Log!$G65,Log!T64),Log!T64),Log!T64)</f>
        <v>0.73958333333333337</v>
      </c>
      <c r="U65" s="6">
        <f>IF(B65&lt;&gt;"",IF($AK65&lt;&gt;"",IF(AND(LOOKUP($C65,Gliders!$O:$O,Gliders!$C:$C)&gt;1, $F65&lt;&gt;PICCode),Log!U64+Log!$G65,Log!U64),Log!U64),Log!U64)</f>
        <v>1.6958333333333335</v>
      </c>
      <c r="V65" s="8">
        <f t="shared" si="1"/>
        <v>4.177777777777778</v>
      </c>
      <c r="W65" s="8"/>
      <c r="X65" s="8"/>
      <c r="Y65" s="8"/>
      <c r="Z65" s="9">
        <f>IF(B65&lt;&gt;"",IF(PICCode=F65,Z64+1,Z64),Z64)</f>
        <v>331</v>
      </c>
      <c r="AA65" s="9">
        <f>IF(B65&lt;&gt;"",IF($AK65&lt;&gt;"", IF(LOOKUP($C65,Gliders!$O:$O,Gliders!$C:$C)=1,Log!AA64+1,Log!AA64),Log!AA64),Log!AA64)</f>
        <v>245</v>
      </c>
      <c r="AB65" s="9">
        <f>IF(B65&lt;&gt;"",IF($AK65&lt;&gt;"",IF(AND(LOOKUP($C65,Gliders!$O:$O,Gliders!$C:$C)&gt;1, $F65=PICCode),Log!AB64+1,Log!AB64),Log!AB64),Log!AB64)</f>
        <v>86</v>
      </c>
      <c r="AC65" s="9">
        <f>IF(B65&lt;&gt;"",IF($AK65&lt;&gt;"",IF(AND(LOOKUP($C65,Gliders!$O:$O,Gliders!$C:$C)&gt;1, $F65&lt;&gt;PICCode),Log!AC64+1,Log!AC64),Log!AC64),Log!AC64)</f>
        <v>100</v>
      </c>
      <c r="AD65" s="9">
        <f>IF(B65&lt;&gt;"",IF($AK65&lt;&gt;"",IF(AND(LOOKUP($C65,Gliders!$O:$O,Gliders!$D:$D)=HighCode, TRUE),Log!AD64+1,Log!AD64),Log!AD64),Log!AD64)</f>
        <v>213</v>
      </c>
      <c r="AE65" s="10">
        <f t="shared" si="2"/>
        <v>431</v>
      </c>
      <c r="AJ65" s="14" t="str">
        <f>IF(C65&lt;&gt;"",LOOKUP(C65,Gliders!O:O,Gliders!A:A), "-")</f>
        <v>-</v>
      </c>
      <c r="AK65" s="14" t="str">
        <f>IF(C65&lt;&gt;"",LOOKUP(C65,Gliders!O:O,Gliders!B:B), "-")</f>
        <v>-</v>
      </c>
    </row>
    <row r="66" spans="1:37">
      <c r="A66" s="14" t="str">
        <f t="shared" si="0"/>
        <v/>
      </c>
      <c r="R66" s="6">
        <f>IF(B66&lt;&gt;"",IF(PICCode=$F66,R65+G66,R65),R65)</f>
        <v>2.4819444444444447</v>
      </c>
      <c r="S66" s="6">
        <f>IF(B66&lt;&gt;"",IF(AK66&lt;&gt;"", IF(LOOKUP($C66,Gliders!$O:$O,Gliders!$C:$C)=1,Log!S65+Log!G66,Log!S65),Log!S65),Log!S65)</f>
        <v>1.7423611111111112</v>
      </c>
      <c r="T66" s="6">
        <f>IF(B66&lt;&gt;"",IF($AK66&lt;&gt;"",IF(AND(LOOKUP($C66,Gliders!$O:$O,Gliders!$C:$C)&gt;1,$F66=PICCode),Log!T65+Log!$G66,Log!T65),Log!T65),Log!T65)</f>
        <v>0.73958333333333337</v>
      </c>
      <c r="U66" s="6">
        <f>IF(B66&lt;&gt;"",IF($AK66&lt;&gt;"",IF(AND(LOOKUP($C66,Gliders!$O:$O,Gliders!$C:$C)&gt;1, $F66&lt;&gt;PICCode),Log!U65+Log!$G66,Log!U65),Log!U65),Log!U65)</f>
        <v>1.6958333333333335</v>
      </c>
      <c r="V66" s="8">
        <f t="shared" si="1"/>
        <v>4.177777777777778</v>
      </c>
      <c r="W66" s="8"/>
      <c r="X66" s="8"/>
      <c r="Y66" s="8"/>
      <c r="Z66" s="9">
        <f>IF(B66&lt;&gt;"",IF(PICCode=F66,Z65+1,Z65),Z65)</f>
        <v>331</v>
      </c>
      <c r="AA66" s="9">
        <f>IF(B66&lt;&gt;"",IF($AK66&lt;&gt;"", IF(LOOKUP($C66,Gliders!$O:$O,Gliders!$C:$C)=1,Log!AA65+1,Log!AA65),Log!AA65),Log!AA65)</f>
        <v>245</v>
      </c>
      <c r="AB66" s="9">
        <f>IF(B66&lt;&gt;"",IF($AK66&lt;&gt;"",IF(AND(LOOKUP($C66,Gliders!$O:$O,Gliders!$C:$C)&gt;1, $F66=PICCode),Log!AB65+1,Log!AB65),Log!AB65),Log!AB65)</f>
        <v>86</v>
      </c>
      <c r="AC66" s="9">
        <f>IF(B66&lt;&gt;"",IF($AK66&lt;&gt;"",IF(AND(LOOKUP($C66,Gliders!$O:$O,Gliders!$C:$C)&gt;1, $F66&lt;&gt;PICCode),Log!AC65+1,Log!AC65),Log!AC65),Log!AC65)</f>
        <v>100</v>
      </c>
      <c r="AD66" s="9">
        <f>IF(B66&lt;&gt;"",IF($AK66&lt;&gt;"",IF(AND(LOOKUP($C66,Gliders!$O:$O,Gliders!$D:$D)=HighCode, TRUE),Log!AD65+1,Log!AD65),Log!AD65),Log!AD65)</f>
        <v>213</v>
      </c>
      <c r="AE66" s="10">
        <f t="shared" si="2"/>
        <v>431</v>
      </c>
      <c r="AJ66" s="14" t="str">
        <f>IF(C66&lt;&gt;"",LOOKUP(C66,Gliders!O:O,Gliders!A:A), "-")</f>
        <v>-</v>
      </c>
      <c r="AK66" s="14" t="str">
        <f>IF(C66&lt;&gt;"",LOOKUP(C66,Gliders!O:O,Gliders!B:B), "-")</f>
        <v>-</v>
      </c>
    </row>
    <row r="67" spans="1:37">
      <c r="A67" s="14" t="str">
        <f t="shared" si="0"/>
        <v/>
      </c>
      <c r="R67" s="6">
        <f>IF(B67&lt;&gt;"",IF(PICCode=$F67,R66+G67,R66),R66)</f>
        <v>2.4819444444444447</v>
      </c>
      <c r="S67" s="6">
        <f>IF(B67&lt;&gt;"",IF(AK67&lt;&gt;"", IF(LOOKUP($C67,Gliders!$O:$O,Gliders!$C:$C)=1,Log!S66+Log!G67,Log!S66),Log!S66),Log!S66)</f>
        <v>1.7423611111111112</v>
      </c>
      <c r="T67" s="6">
        <f>IF(B67&lt;&gt;"",IF($AK67&lt;&gt;"",IF(AND(LOOKUP($C67,Gliders!$O:$O,Gliders!$C:$C)&gt;1,$F67=PICCode),Log!T66+Log!$G67,Log!T66),Log!T66),Log!T66)</f>
        <v>0.73958333333333337</v>
      </c>
      <c r="U67" s="6">
        <f>IF(B67&lt;&gt;"",IF($AK67&lt;&gt;"",IF(AND(LOOKUP($C67,Gliders!$O:$O,Gliders!$C:$C)&gt;1, $F67&lt;&gt;PICCode),Log!U66+Log!$G67,Log!U66),Log!U66),Log!U66)</f>
        <v>1.6958333333333335</v>
      </c>
      <c r="V67" s="8">
        <f t="shared" si="1"/>
        <v>4.177777777777778</v>
      </c>
      <c r="W67" s="8"/>
      <c r="X67" s="8"/>
      <c r="Y67" s="8"/>
      <c r="Z67" s="9">
        <f>IF(B67&lt;&gt;"",IF(PICCode=F67,Z66+1,Z66),Z66)</f>
        <v>331</v>
      </c>
      <c r="AA67" s="9">
        <f>IF(B67&lt;&gt;"",IF($AK67&lt;&gt;"", IF(LOOKUP($C67,Gliders!$O:$O,Gliders!$C:$C)=1,Log!AA66+1,Log!AA66),Log!AA66),Log!AA66)</f>
        <v>245</v>
      </c>
      <c r="AB67" s="9">
        <f>IF(B67&lt;&gt;"",IF($AK67&lt;&gt;"",IF(AND(LOOKUP($C67,Gliders!$O:$O,Gliders!$C:$C)&gt;1, $F67=PICCode),Log!AB66+1,Log!AB66),Log!AB66),Log!AB66)</f>
        <v>86</v>
      </c>
      <c r="AC67" s="9">
        <f>IF(B67&lt;&gt;"",IF($AK67&lt;&gt;"",IF(AND(LOOKUP($C67,Gliders!$O:$O,Gliders!$C:$C)&gt;1, $F67&lt;&gt;PICCode),Log!AC66+1,Log!AC66),Log!AC66),Log!AC66)</f>
        <v>100</v>
      </c>
      <c r="AD67" s="9">
        <f>IF(B67&lt;&gt;"",IF($AK67&lt;&gt;"",IF(AND(LOOKUP($C67,Gliders!$O:$O,Gliders!$D:$D)=HighCode, TRUE),Log!AD66+1,Log!AD66),Log!AD66),Log!AD66)</f>
        <v>213</v>
      </c>
      <c r="AE67" s="10">
        <f t="shared" si="2"/>
        <v>431</v>
      </c>
      <c r="AJ67" s="14" t="str">
        <f>IF(C67&lt;&gt;"",LOOKUP(C67,Gliders!O:O,Gliders!A:A), "-")</f>
        <v>-</v>
      </c>
      <c r="AK67" s="14" t="str">
        <f>IF(C67&lt;&gt;"",LOOKUP(C67,Gliders!O:O,Gliders!B:B), "-")</f>
        <v>-</v>
      </c>
    </row>
    <row r="68" spans="1:37">
      <c r="A68" s="14" t="str">
        <f t="shared" si="0"/>
        <v/>
      </c>
      <c r="R68" s="6">
        <f>IF(B68&lt;&gt;"",IF(PICCode=$F68,R67+G68,R67),R67)</f>
        <v>2.4819444444444447</v>
      </c>
      <c r="S68" s="6">
        <f>IF(B68&lt;&gt;"",IF(AK68&lt;&gt;"", IF(LOOKUP($C68,Gliders!$O:$O,Gliders!$C:$C)=1,Log!S67+Log!G68,Log!S67),Log!S67),Log!S67)</f>
        <v>1.7423611111111112</v>
      </c>
      <c r="T68" s="6">
        <f>IF(B68&lt;&gt;"",IF($AK68&lt;&gt;"",IF(AND(LOOKUP($C68,Gliders!$O:$O,Gliders!$C:$C)&gt;1,$F68=PICCode),Log!T67+Log!$G68,Log!T67),Log!T67),Log!T67)</f>
        <v>0.73958333333333337</v>
      </c>
      <c r="U68" s="6">
        <f>IF(B68&lt;&gt;"",IF($AK68&lt;&gt;"",IF(AND(LOOKUP($C68,Gliders!$O:$O,Gliders!$C:$C)&gt;1, $F68&lt;&gt;PICCode),Log!U67+Log!$G68,Log!U67),Log!U67),Log!U67)</f>
        <v>1.6958333333333335</v>
      </c>
      <c r="V68" s="8">
        <f t="shared" si="1"/>
        <v>4.177777777777778</v>
      </c>
      <c r="W68" s="8"/>
      <c r="X68" s="8"/>
      <c r="Y68" s="8"/>
      <c r="Z68" s="9">
        <f>IF(B68&lt;&gt;"",IF(PICCode=F68,Z67+1,Z67),Z67)</f>
        <v>331</v>
      </c>
      <c r="AA68" s="9">
        <f>IF(B68&lt;&gt;"",IF($AK68&lt;&gt;"", IF(LOOKUP($C68,Gliders!$O:$O,Gliders!$C:$C)=1,Log!AA67+1,Log!AA67),Log!AA67),Log!AA67)</f>
        <v>245</v>
      </c>
      <c r="AB68" s="9">
        <f>IF(B68&lt;&gt;"",IF($AK68&lt;&gt;"",IF(AND(LOOKUP($C68,Gliders!$O:$O,Gliders!$C:$C)&gt;1, $F68=PICCode),Log!AB67+1,Log!AB67),Log!AB67),Log!AB67)</f>
        <v>86</v>
      </c>
      <c r="AC68" s="9">
        <f>IF(B68&lt;&gt;"",IF($AK68&lt;&gt;"",IF(AND(LOOKUP($C68,Gliders!$O:$O,Gliders!$C:$C)&gt;1, $F68&lt;&gt;PICCode),Log!AC67+1,Log!AC67),Log!AC67),Log!AC67)</f>
        <v>100</v>
      </c>
      <c r="AD68" s="9">
        <f>IF(B68&lt;&gt;"",IF($AK68&lt;&gt;"",IF(AND(LOOKUP($C68,Gliders!$O:$O,Gliders!$D:$D)=HighCode, TRUE),Log!AD67+1,Log!AD67),Log!AD67),Log!AD67)</f>
        <v>213</v>
      </c>
      <c r="AE68" s="10">
        <f t="shared" si="2"/>
        <v>431</v>
      </c>
      <c r="AJ68" s="14" t="str">
        <f>IF(C68&lt;&gt;"",LOOKUP(C68,Gliders!O:O,Gliders!A:A), "-")</f>
        <v>-</v>
      </c>
      <c r="AK68" s="14" t="str">
        <f>IF(C68&lt;&gt;"",LOOKUP(C68,Gliders!O:O,Gliders!B:B), "-")</f>
        <v>-</v>
      </c>
    </row>
    <row r="69" spans="1:37">
      <c r="A69" s="14" t="str">
        <f t="shared" ref="A69:A132" si="3">IF(B69&lt;&gt;"", A68+1,"")</f>
        <v/>
      </c>
      <c r="R69" s="6">
        <f>IF(B69&lt;&gt;"",IF(PICCode=$F69,R68+G69,R68),R68)</f>
        <v>2.4819444444444447</v>
      </c>
      <c r="S69" s="6">
        <f>IF(B69&lt;&gt;"",IF(AK69&lt;&gt;"", IF(LOOKUP($C69,Gliders!$O:$O,Gliders!$C:$C)=1,Log!S68+Log!G69,Log!S68),Log!S68),Log!S68)</f>
        <v>1.7423611111111112</v>
      </c>
      <c r="T69" s="6">
        <f>IF(B69&lt;&gt;"",IF($AK69&lt;&gt;"",IF(AND(LOOKUP($C69,Gliders!$O:$O,Gliders!$C:$C)&gt;1,$F69=PICCode),Log!T68+Log!$G69,Log!T68),Log!T68),Log!T68)</f>
        <v>0.73958333333333337</v>
      </c>
      <c r="U69" s="6">
        <f>IF(B69&lt;&gt;"",IF($AK69&lt;&gt;"",IF(AND(LOOKUP($C69,Gliders!$O:$O,Gliders!$C:$C)&gt;1, $F69&lt;&gt;PICCode),Log!U68+Log!$G69,Log!U68),Log!U68),Log!U68)</f>
        <v>1.6958333333333335</v>
      </c>
      <c r="V69" s="8">
        <f t="shared" ref="V69:V132" si="4">IF(B69&lt;&gt;"",R69+U69,V68)</f>
        <v>4.177777777777778</v>
      </c>
      <c r="W69" s="8"/>
      <c r="X69" s="8"/>
      <c r="Y69" s="8"/>
      <c r="Z69" s="9">
        <f>IF(B69&lt;&gt;"",IF(PICCode=F69,Z68+1,Z68),Z68)</f>
        <v>331</v>
      </c>
      <c r="AA69" s="9">
        <f>IF(B69&lt;&gt;"",IF($AK69&lt;&gt;"", IF(LOOKUP($C69,Gliders!$O:$O,Gliders!$C:$C)=1,Log!AA68+1,Log!AA68),Log!AA68),Log!AA68)</f>
        <v>245</v>
      </c>
      <c r="AB69" s="9">
        <f>IF(B69&lt;&gt;"",IF($AK69&lt;&gt;"",IF(AND(LOOKUP($C69,Gliders!$O:$O,Gliders!$C:$C)&gt;1, $F69=PICCode),Log!AB68+1,Log!AB68),Log!AB68),Log!AB68)</f>
        <v>86</v>
      </c>
      <c r="AC69" s="9">
        <f>IF(B69&lt;&gt;"",IF($AK69&lt;&gt;"",IF(AND(LOOKUP($C69,Gliders!$O:$O,Gliders!$C:$C)&gt;1, $F69&lt;&gt;PICCode),Log!AC68+1,Log!AC68),Log!AC68),Log!AC68)</f>
        <v>100</v>
      </c>
      <c r="AD69" s="9">
        <f>IF(B69&lt;&gt;"",IF($AK69&lt;&gt;"",IF(AND(LOOKUP($C69,Gliders!$O:$O,Gliders!$D:$D)=HighCode, TRUE),Log!AD68+1,Log!AD68),Log!AD68),Log!AD68)</f>
        <v>213</v>
      </c>
      <c r="AE69" s="10">
        <f t="shared" ref="AE69:AE132" si="5">IF(B69&lt;&gt;"",Z69+AC69,AE68)</f>
        <v>431</v>
      </c>
      <c r="AJ69" s="14" t="str">
        <f>IF(C69&lt;&gt;"",LOOKUP(C69,Gliders!O:O,Gliders!A:A), "-")</f>
        <v>-</v>
      </c>
      <c r="AK69" s="14" t="str">
        <f>IF(C69&lt;&gt;"",LOOKUP(C69,Gliders!O:O,Gliders!B:B), "-")</f>
        <v>-</v>
      </c>
    </row>
    <row r="70" spans="1:37">
      <c r="A70" s="14" t="str">
        <f t="shared" si="3"/>
        <v/>
      </c>
      <c r="R70" s="6">
        <f>IF(B70&lt;&gt;"",IF(PICCode=$F70,R69+G70,R69),R69)</f>
        <v>2.4819444444444447</v>
      </c>
      <c r="S70" s="6">
        <f>IF(B70&lt;&gt;"",IF(AK70&lt;&gt;"", IF(LOOKUP($C70,Gliders!$O:$O,Gliders!$C:$C)=1,Log!S69+Log!G70,Log!S69),Log!S69),Log!S69)</f>
        <v>1.7423611111111112</v>
      </c>
      <c r="T70" s="6">
        <f>IF(B70&lt;&gt;"",IF($AK70&lt;&gt;"",IF(AND(LOOKUP($C70,Gliders!$O:$O,Gliders!$C:$C)&gt;1,$F70=PICCode),Log!T69+Log!$G70,Log!T69),Log!T69),Log!T69)</f>
        <v>0.73958333333333337</v>
      </c>
      <c r="U70" s="6">
        <f>IF(B70&lt;&gt;"",IF($AK70&lt;&gt;"",IF(AND(LOOKUP($C70,Gliders!$O:$O,Gliders!$C:$C)&gt;1, $F70&lt;&gt;PICCode),Log!U69+Log!$G70,Log!U69),Log!U69),Log!U69)</f>
        <v>1.6958333333333335</v>
      </c>
      <c r="V70" s="8">
        <f t="shared" si="4"/>
        <v>4.177777777777778</v>
      </c>
      <c r="W70" s="8"/>
      <c r="X70" s="8"/>
      <c r="Y70" s="8"/>
      <c r="Z70" s="9">
        <f>IF(B70&lt;&gt;"",IF(PICCode=F70,Z69+1,Z69),Z69)</f>
        <v>331</v>
      </c>
      <c r="AA70" s="9">
        <f>IF(B70&lt;&gt;"",IF($AK70&lt;&gt;"", IF(LOOKUP($C70,Gliders!$O:$O,Gliders!$C:$C)=1,Log!AA69+1,Log!AA69),Log!AA69),Log!AA69)</f>
        <v>245</v>
      </c>
      <c r="AB70" s="9">
        <f>IF(B70&lt;&gt;"",IF($AK70&lt;&gt;"",IF(AND(LOOKUP($C70,Gliders!$O:$O,Gliders!$C:$C)&gt;1, $F70=PICCode),Log!AB69+1,Log!AB69),Log!AB69),Log!AB69)</f>
        <v>86</v>
      </c>
      <c r="AC70" s="9">
        <f>IF(B70&lt;&gt;"",IF($AK70&lt;&gt;"",IF(AND(LOOKUP($C70,Gliders!$O:$O,Gliders!$C:$C)&gt;1, $F70&lt;&gt;PICCode),Log!AC69+1,Log!AC69),Log!AC69),Log!AC69)</f>
        <v>100</v>
      </c>
      <c r="AD70" s="9">
        <f>IF(B70&lt;&gt;"",IF($AK70&lt;&gt;"",IF(AND(LOOKUP($C70,Gliders!$O:$O,Gliders!$D:$D)=HighCode, TRUE),Log!AD69+1,Log!AD69),Log!AD69),Log!AD69)</f>
        <v>213</v>
      </c>
      <c r="AE70" s="10">
        <f t="shared" si="5"/>
        <v>431</v>
      </c>
      <c r="AJ70" s="14" t="str">
        <f>IF(C70&lt;&gt;"",LOOKUP(C70,Gliders!O:O,Gliders!A:A), "-")</f>
        <v>-</v>
      </c>
      <c r="AK70" s="14" t="str">
        <f>IF(C70&lt;&gt;"",LOOKUP(C70,Gliders!O:O,Gliders!B:B), "-")</f>
        <v>-</v>
      </c>
    </row>
    <row r="71" spans="1:37">
      <c r="A71" s="14" t="str">
        <f t="shared" si="3"/>
        <v/>
      </c>
      <c r="R71" s="6">
        <f>IF(B71&lt;&gt;"",IF(PICCode=$F71,R70+G71,R70),R70)</f>
        <v>2.4819444444444447</v>
      </c>
      <c r="S71" s="6">
        <f>IF(B71&lt;&gt;"",IF(AK71&lt;&gt;"", IF(LOOKUP($C71,Gliders!$O:$O,Gliders!$C:$C)=1,Log!S70+Log!G71,Log!S70),Log!S70),Log!S70)</f>
        <v>1.7423611111111112</v>
      </c>
      <c r="T71" s="6">
        <f>IF(B71&lt;&gt;"",IF($AK71&lt;&gt;"",IF(AND(LOOKUP($C71,Gliders!$O:$O,Gliders!$C:$C)&gt;1,$F71=PICCode),Log!T70+Log!$G71,Log!T70),Log!T70),Log!T70)</f>
        <v>0.73958333333333337</v>
      </c>
      <c r="U71" s="6">
        <f>IF(B71&lt;&gt;"",IF($AK71&lt;&gt;"",IF(AND(LOOKUP($C71,Gliders!$O:$O,Gliders!$C:$C)&gt;1, $F71&lt;&gt;PICCode),Log!U70+Log!$G71,Log!U70),Log!U70),Log!U70)</f>
        <v>1.6958333333333335</v>
      </c>
      <c r="V71" s="8">
        <f t="shared" si="4"/>
        <v>4.177777777777778</v>
      </c>
      <c r="W71" s="8"/>
      <c r="X71" s="8"/>
      <c r="Y71" s="8"/>
      <c r="Z71" s="9">
        <f>IF(B71&lt;&gt;"",IF(PICCode=F71,Z70+1,Z70),Z70)</f>
        <v>331</v>
      </c>
      <c r="AA71" s="9">
        <f>IF(B71&lt;&gt;"",IF($AK71&lt;&gt;"", IF(LOOKUP($C71,Gliders!$O:$O,Gliders!$C:$C)=1,Log!AA70+1,Log!AA70),Log!AA70),Log!AA70)</f>
        <v>245</v>
      </c>
      <c r="AB71" s="9">
        <f>IF(B71&lt;&gt;"",IF($AK71&lt;&gt;"",IF(AND(LOOKUP($C71,Gliders!$O:$O,Gliders!$C:$C)&gt;1, $F71=PICCode),Log!AB70+1,Log!AB70),Log!AB70),Log!AB70)</f>
        <v>86</v>
      </c>
      <c r="AC71" s="9">
        <f>IF(B71&lt;&gt;"",IF($AK71&lt;&gt;"",IF(AND(LOOKUP($C71,Gliders!$O:$O,Gliders!$C:$C)&gt;1, $F71&lt;&gt;PICCode),Log!AC70+1,Log!AC70),Log!AC70),Log!AC70)</f>
        <v>100</v>
      </c>
      <c r="AD71" s="9">
        <f>IF(B71&lt;&gt;"",IF($AK71&lt;&gt;"",IF(AND(LOOKUP($C71,Gliders!$O:$O,Gliders!$D:$D)=HighCode, TRUE),Log!AD70+1,Log!AD70),Log!AD70),Log!AD70)</f>
        <v>213</v>
      </c>
      <c r="AE71" s="10">
        <f t="shared" si="5"/>
        <v>431</v>
      </c>
      <c r="AJ71" s="14" t="str">
        <f>IF(C71&lt;&gt;"",LOOKUP(C71,Gliders!O:O,Gliders!A:A), "-")</f>
        <v>-</v>
      </c>
      <c r="AK71" s="14" t="str">
        <f>IF(C71&lt;&gt;"",LOOKUP(C71,Gliders!O:O,Gliders!B:B), "-")</f>
        <v>-</v>
      </c>
    </row>
    <row r="72" spans="1:37">
      <c r="A72" s="14" t="str">
        <f t="shared" si="3"/>
        <v/>
      </c>
      <c r="R72" s="6">
        <f>IF(B72&lt;&gt;"",IF(PICCode=$F72,R71+G72,R71),R71)</f>
        <v>2.4819444444444447</v>
      </c>
      <c r="S72" s="6">
        <f>IF(B72&lt;&gt;"",IF(AK72&lt;&gt;"", IF(LOOKUP($C72,Gliders!$O:$O,Gliders!$C:$C)=1,Log!S71+Log!G72,Log!S71),Log!S71),Log!S71)</f>
        <v>1.7423611111111112</v>
      </c>
      <c r="T72" s="6">
        <f>IF(B72&lt;&gt;"",IF($AK72&lt;&gt;"",IF(AND(LOOKUP($C72,Gliders!$O:$O,Gliders!$C:$C)&gt;1,$F72=PICCode),Log!T71+Log!$G72,Log!T71),Log!T71),Log!T71)</f>
        <v>0.73958333333333337</v>
      </c>
      <c r="U72" s="6">
        <f>IF(B72&lt;&gt;"",IF($AK72&lt;&gt;"",IF(AND(LOOKUP($C72,Gliders!$O:$O,Gliders!$C:$C)&gt;1, $F72&lt;&gt;PICCode),Log!U71+Log!$G72,Log!U71),Log!U71),Log!U71)</f>
        <v>1.6958333333333335</v>
      </c>
      <c r="V72" s="8">
        <f t="shared" si="4"/>
        <v>4.177777777777778</v>
      </c>
      <c r="W72" s="8"/>
      <c r="X72" s="8"/>
      <c r="Y72" s="8"/>
      <c r="Z72" s="9">
        <f>IF(B72&lt;&gt;"",IF(PICCode=F72,Z71+1,Z71),Z71)</f>
        <v>331</v>
      </c>
      <c r="AA72" s="9">
        <f>IF(B72&lt;&gt;"",IF($AK72&lt;&gt;"", IF(LOOKUP($C72,Gliders!$O:$O,Gliders!$C:$C)=1,Log!AA71+1,Log!AA71),Log!AA71),Log!AA71)</f>
        <v>245</v>
      </c>
      <c r="AB72" s="9">
        <f>IF(B72&lt;&gt;"",IF($AK72&lt;&gt;"",IF(AND(LOOKUP($C72,Gliders!$O:$O,Gliders!$C:$C)&gt;1, $F72=PICCode),Log!AB71+1,Log!AB71),Log!AB71),Log!AB71)</f>
        <v>86</v>
      </c>
      <c r="AC72" s="9">
        <f>IF(B72&lt;&gt;"",IF($AK72&lt;&gt;"",IF(AND(LOOKUP($C72,Gliders!$O:$O,Gliders!$C:$C)&gt;1, $F72&lt;&gt;PICCode),Log!AC71+1,Log!AC71),Log!AC71),Log!AC71)</f>
        <v>100</v>
      </c>
      <c r="AD72" s="9">
        <f>IF(B72&lt;&gt;"",IF($AK72&lt;&gt;"",IF(AND(LOOKUP($C72,Gliders!$O:$O,Gliders!$D:$D)=HighCode, TRUE),Log!AD71+1,Log!AD71),Log!AD71),Log!AD71)</f>
        <v>213</v>
      </c>
      <c r="AE72" s="10">
        <f t="shared" si="5"/>
        <v>431</v>
      </c>
      <c r="AJ72" s="14" t="str">
        <f>IF(C72&lt;&gt;"",LOOKUP(C72,Gliders!O:O,Gliders!A:A), "-")</f>
        <v>-</v>
      </c>
      <c r="AK72" s="14" t="str">
        <f>IF(C72&lt;&gt;"",LOOKUP(C72,Gliders!O:O,Gliders!B:B), "-")</f>
        <v>-</v>
      </c>
    </row>
    <row r="73" spans="1:37">
      <c r="A73" s="14" t="str">
        <f t="shared" si="3"/>
        <v/>
      </c>
      <c r="R73" s="6">
        <f>IF(B73&lt;&gt;"",IF(PICCode=$F73,R72+G73,R72),R72)</f>
        <v>2.4819444444444447</v>
      </c>
      <c r="S73" s="6">
        <f>IF(B73&lt;&gt;"",IF(AK73&lt;&gt;"", IF(LOOKUP($C73,Gliders!$O:$O,Gliders!$C:$C)=1,Log!S72+Log!G73,Log!S72),Log!S72),Log!S72)</f>
        <v>1.7423611111111112</v>
      </c>
      <c r="T73" s="6">
        <f>IF(B73&lt;&gt;"",IF($AK73&lt;&gt;"",IF(AND(LOOKUP($C73,Gliders!$O:$O,Gliders!$C:$C)&gt;1,$F73=PICCode),Log!T72+Log!$G73,Log!T72),Log!T72),Log!T72)</f>
        <v>0.73958333333333337</v>
      </c>
      <c r="U73" s="6">
        <f>IF(B73&lt;&gt;"",IF($AK73&lt;&gt;"",IF(AND(LOOKUP($C73,Gliders!$O:$O,Gliders!$C:$C)&gt;1, $F73&lt;&gt;PICCode),Log!U72+Log!$G73,Log!U72),Log!U72),Log!U72)</f>
        <v>1.6958333333333335</v>
      </c>
      <c r="V73" s="8">
        <f t="shared" si="4"/>
        <v>4.177777777777778</v>
      </c>
      <c r="W73" s="8"/>
      <c r="X73" s="8"/>
      <c r="Y73" s="8"/>
      <c r="Z73" s="9">
        <f>IF(B73&lt;&gt;"",IF(PICCode=F73,Z72+1,Z72),Z72)</f>
        <v>331</v>
      </c>
      <c r="AA73" s="9">
        <f>IF(B73&lt;&gt;"",IF($AK73&lt;&gt;"", IF(LOOKUP($C73,Gliders!$O:$O,Gliders!$C:$C)=1,Log!AA72+1,Log!AA72),Log!AA72),Log!AA72)</f>
        <v>245</v>
      </c>
      <c r="AB73" s="9">
        <f>IF(B73&lt;&gt;"",IF($AK73&lt;&gt;"",IF(AND(LOOKUP($C73,Gliders!$O:$O,Gliders!$C:$C)&gt;1, $F73=PICCode),Log!AB72+1,Log!AB72),Log!AB72),Log!AB72)</f>
        <v>86</v>
      </c>
      <c r="AC73" s="9">
        <f>IF(B73&lt;&gt;"",IF($AK73&lt;&gt;"",IF(AND(LOOKUP($C73,Gliders!$O:$O,Gliders!$C:$C)&gt;1, $F73&lt;&gt;PICCode),Log!AC72+1,Log!AC72),Log!AC72),Log!AC72)</f>
        <v>100</v>
      </c>
      <c r="AD73" s="9">
        <f>IF(B73&lt;&gt;"",IF($AK73&lt;&gt;"",IF(AND(LOOKUP($C73,Gliders!$O:$O,Gliders!$D:$D)=HighCode, TRUE),Log!AD72+1,Log!AD72),Log!AD72),Log!AD72)</f>
        <v>213</v>
      </c>
      <c r="AE73" s="10">
        <f t="shared" si="5"/>
        <v>431</v>
      </c>
      <c r="AJ73" s="14" t="str">
        <f>IF(C73&lt;&gt;"",LOOKUP(C73,Gliders!O:O,Gliders!A:A), "-")</f>
        <v>-</v>
      </c>
      <c r="AK73" s="14" t="str">
        <f>IF(C73&lt;&gt;"",LOOKUP(C73,Gliders!O:O,Gliders!B:B), "-")</f>
        <v>-</v>
      </c>
    </row>
    <row r="74" spans="1:37">
      <c r="A74" s="14" t="str">
        <f t="shared" si="3"/>
        <v/>
      </c>
      <c r="R74" s="6">
        <f>IF(B74&lt;&gt;"",IF(PICCode=$F74,R73+G74,R73),R73)</f>
        <v>2.4819444444444447</v>
      </c>
      <c r="S74" s="6">
        <f>IF(B74&lt;&gt;"",IF(AK74&lt;&gt;"", IF(LOOKUP($C74,Gliders!$O:$O,Gliders!$C:$C)=1,Log!S73+Log!G74,Log!S73),Log!S73),Log!S73)</f>
        <v>1.7423611111111112</v>
      </c>
      <c r="T74" s="6">
        <f>IF(B74&lt;&gt;"",IF($AK74&lt;&gt;"",IF(AND(LOOKUP($C74,Gliders!$O:$O,Gliders!$C:$C)&gt;1,$F74=PICCode),Log!T73+Log!$G74,Log!T73),Log!T73),Log!T73)</f>
        <v>0.73958333333333337</v>
      </c>
      <c r="U74" s="6">
        <f>IF(B74&lt;&gt;"",IF($AK74&lt;&gt;"",IF(AND(LOOKUP($C74,Gliders!$O:$O,Gliders!$C:$C)&gt;1, $F74&lt;&gt;PICCode),Log!U73+Log!$G74,Log!U73),Log!U73),Log!U73)</f>
        <v>1.6958333333333335</v>
      </c>
      <c r="V74" s="8">
        <f t="shared" si="4"/>
        <v>4.177777777777778</v>
      </c>
      <c r="W74" s="8"/>
      <c r="X74" s="8"/>
      <c r="Y74" s="8"/>
      <c r="Z74" s="9">
        <f>IF(B74&lt;&gt;"",IF(PICCode=F74,Z73+1,Z73),Z73)</f>
        <v>331</v>
      </c>
      <c r="AA74" s="9">
        <f>IF(B74&lt;&gt;"",IF($AK74&lt;&gt;"", IF(LOOKUP($C74,Gliders!$O:$O,Gliders!$C:$C)=1,Log!AA73+1,Log!AA73),Log!AA73),Log!AA73)</f>
        <v>245</v>
      </c>
      <c r="AB74" s="9">
        <f>IF(B74&lt;&gt;"",IF($AK74&lt;&gt;"",IF(AND(LOOKUP($C74,Gliders!$O:$O,Gliders!$C:$C)&gt;1, $F74=PICCode),Log!AB73+1,Log!AB73),Log!AB73),Log!AB73)</f>
        <v>86</v>
      </c>
      <c r="AC74" s="9">
        <f>IF(B74&lt;&gt;"",IF($AK74&lt;&gt;"",IF(AND(LOOKUP($C74,Gliders!$O:$O,Gliders!$C:$C)&gt;1, $F74&lt;&gt;PICCode),Log!AC73+1,Log!AC73),Log!AC73),Log!AC73)</f>
        <v>100</v>
      </c>
      <c r="AD74" s="9">
        <f>IF(B74&lt;&gt;"",IF($AK74&lt;&gt;"",IF(AND(LOOKUP($C74,Gliders!$O:$O,Gliders!$D:$D)=HighCode, TRUE),Log!AD73+1,Log!AD73),Log!AD73),Log!AD73)</f>
        <v>213</v>
      </c>
      <c r="AE74" s="10">
        <f t="shared" si="5"/>
        <v>431</v>
      </c>
      <c r="AJ74" s="14" t="str">
        <f>IF(C74&lt;&gt;"",LOOKUP(C74,Gliders!O:O,Gliders!A:A), "-")</f>
        <v>-</v>
      </c>
      <c r="AK74" s="14" t="str">
        <f>IF(C74&lt;&gt;"",LOOKUP(C74,Gliders!O:O,Gliders!B:B), "-")</f>
        <v>-</v>
      </c>
    </row>
    <row r="75" spans="1:37">
      <c r="A75" s="14" t="str">
        <f t="shared" si="3"/>
        <v/>
      </c>
      <c r="R75" s="6">
        <f>IF(B75&lt;&gt;"",IF(PICCode=$F75,R74+G75,R74),R74)</f>
        <v>2.4819444444444447</v>
      </c>
      <c r="S75" s="6">
        <f>IF(B75&lt;&gt;"",IF(AK75&lt;&gt;"", IF(LOOKUP($C75,Gliders!$O:$O,Gliders!$C:$C)=1,Log!S74+Log!G75,Log!S74),Log!S74),Log!S74)</f>
        <v>1.7423611111111112</v>
      </c>
      <c r="T75" s="6">
        <f>IF(B75&lt;&gt;"",IF($AK75&lt;&gt;"",IF(AND(LOOKUP($C75,Gliders!$O:$O,Gliders!$C:$C)&gt;1,$F75=PICCode),Log!T74+Log!$G75,Log!T74),Log!T74),Log!T74)</f>
        <v>0.73958333333333337</v>
      </c>
      <c r="U75" s="6">
        <f>IF(B75&lt;&gt;"",IF($AK75&lt;&gt;"",IF(AND(LOOKUP($C75,Gliders!$O:$O,Gliders!$C:$C)&gt;1, $F75&lt;&gt;PICCode),Log!U74+Log!$G75,Log!U74),Log!U74),Log!U74)</f>
        <v>1.6958333333333335</v>
      </c>
      <c r="V75" s="8">
        <f t="shared" si="4"/>
        <v>4.177777777777778</v>
      </c>
      <c r="W75" s="8"/>
      <c r="X75" s="8"/>
      <c r="Y75" s="8"/>
      <c r="Z75" s="9">
        <f>IF(B75&lt;&gt;"",IF(PICCode=F75,Z74+1,Z74),Z74)</f>
        <v>331</v>
      </c>
      <c r="AA75" s="9">
        <f>IF(B75&lt;&gt;"",IF($AK75&lt;&gt;"", IF(LOOKUP($C75,Gliders!$O:$O,Gliders!$C:$C)=1,Log!AA74+1,Log!AA74),Log!AA74),Log!AA74)</f>
        <v>245</v>
      </c>
      <c r="AB75" s="9">
        <f>IF(B75&lt;&gt;"",IF($AK75&lt;&gt;"",IF(AND(LOOKUP($C75,Gliders!$O:$O,Gliders!$C:$C)&gt;1, $F75=PICCode),Log!AB74+1,Log!AB74),Log!AB74),Log!AB74)</f>
        <v>86</v>
      </c>
      <c r="AC75" s="9">
        <f>IF(B75&lt;&gt;"",IF($AK75&lt;&gt;"",IF(AND(LOOKUP($C75,Gliders!$O:$O,Gliders!$C:$C)&gt;1, $F75&lt;&gt;PICCode),Log!AC74+1,Log!AC74),Log!AC74),Log!AC74)</f>
        <v>100</v>
      </c>
      <c r="AD75" s="9">
        <f>IF(B75&lt;&gt;"",IF($AK75&lt;&gt;"",IF(AND(LOOKUP($C75,Gliders!$O:$O,Gliders!$D:$D)=HighCode, TRUE),Log!AD74+1,Log!AD74),Log!AD74),Log!AD74)</f>
        <v>213</v>
      </c>
      <c r="AE75" s="10">
        <f t="shared" si="5"/>
        <v>431</v>
      </c>
      <c r="AJ75" s="14" t="str">
        <f>IF(C75&lt;&gt;"",LOOKUP(C75,Gliders!O:O,Gliders!A:A), "-")</f>
        <v>-</v>
      </c>
      <c r="AK75" s="14" t="str">
        <f>IF(C75&lt;&gt;"",LOOKUP(C75,Gliders!O:O,Gliders!B:B), "-")</f>
        <v>-</v>
      </c>
    </row>
    <row r="76" spans="1:37">
      <c r="A76" s="14" t="str">
        <f t="shared" si="3"/>
        <v/>
      </c>
      <c r="R76" s="6">
        <f>IF(B76&lt;&gt;"",IF(PICCode=$F76,R75+G76,R75),R75)</f>
        <v>2.4819444444444447</v>
      </c>
      <c r="S76" s="6">
        <f>IF(B76&lt;&gt;"",IF(AK76&lt;&gt;"", IF(LOOKUP($C76,Gliders!$O:$O,Gliders!$C:$C)=1,Log!S75+Log!G76,Log!S75),Log!S75),Log!S75)</f>
        <v>1.7423611111111112</v>
      </c>
      <c r="T76" s="6">
        <f>IF(B76&lt;&gt;"",IF($AK76&lt;&gt;"",IF(AND(LOOKUP($C76,Gliders!$O:$O,Gliders!$C:$C)&gt;1,$F76=PICCode),Log!T75+Log!$G76,Log!T75),Log!T75),Log!T75)</f>
        <v>0.73958333333333337</v>
      </c>
      <c r="U76" s="6">
        <f>IF(B76&lt;&gt;"",IF($AK76&lt;&gt;"",IF(AND(LOOKUP($C76,Gliders!$O:$O,Gliders!$C:$C)&gt;1, $F76&lt;&gt;PICCode),Log!U75+Log!$G76,Log!U75),Log!U75),Log!U75)</f>
        <v>1.6958333333333335</v>
      </c>
      <c r="V76" s="8">
        <f t="shared" si="4"/>
        <v>4.177777777777778</v>
      </c>
      <c r="W76" s="8"/>
      <c r="X76" s="8"/>
      <c r="Y76" s="8"/>
      <c r="Z76" s="9">
        <f>IF(B76&lt;&gt;"",IF(PICCode=F76,Z75+1,Z75),Z75)</f>
        <v>331</v>
      </c>
      <c r="AA76" s="9">
        <f>IF(B76&lt;&gt;"",IF($AK76&lt;&gt;"", IF(LOOKUP($C76,Gliders!$O:$O,Gliders!$C:$C)=1,Log!AA75+1,Log!AA75),Log!AA75),Log!AA75)</f>
        <v>245</v>
      </c>
      <c r="AB76" s="9">
        <f>IF(B76&lt;&gt;"",IF($AK76&lt;&gt;"",IF(AND(LOOKUP($C76,Gliders!$O:$O,Gliders!$C:$C)&gt;1, $F76=PICCode),Log!AB75+1,Log!AB75),Log!AB75),Log!AB75)</f>
        <v>86</v>
      </c>
      <c r="AC76" s="9">
        <f>IF(B76&lt;&gt;"",IF($AK76&lt;&gt;"",IF(AND(LOOKUP($C76,Gliders!$O:$O,Gliders!$C:$C)&gt;1, $F76&lt;&gt;PICCode),Log!AC75+1,Log!AC75),Log!AC75),Log!AC75)</f>
        <v>100</v>
      </c>
      <c r="AD76" s="9">
        <f>IF(B76&lt;&gt;"",IF($AK76&lt;&gt;"",IF(AND(LOOKUP($C76,Gliders!$O:$O,Gliders!$D:$D)=HighCode, TRUE),Log!AD75+1,Log!AD75),Log!AD75),Log!AD75)</f>
        <v>213</v>
      </c>
      <c r="AE76" s="10">
        <f t="shared" si="5"/>
        <v>431</v>
      </c>
      <c r="AJ76" s="14" t="str">
        <f>IF(C76&lt;&gt;"",LOOKUP(C76,Gliders!O:O,Gliders!A:A), "-")</f>
        <v>-</v>
      </c>
      <c r="AK76" s="14" t="str">
        <f>IF(C76&lt;&gt;"",LOOKUP(C76,Gliders!O:O,Gliders!B:B), "-")</f>
        <v>-</v>
      </c>
    </row>
    <row r="77" spans="1:37">
      <c r="A77" s="14" t="str">
        <f t="shared" si="3"/>
        <v/>
      </c>
      <c r="R77" s="6">
        <f>IF(B77&lt;&gt;"",IF(PICCode=$F77,R76+G77,R76),R76)</f>
        <v>2.4819444444444447</v>
      </c>
      <c r="S77" s="6">
        <f>IF(B77&lt;&gt;"",IF(AK77&lt;&gt;"", IF(LOOKUP($C77,Gliders!$O:$O,Gliders!$C:$C)=1,Log!S76+Log!G77,Log!S76),Log!S76),Log!S76)</f>
        <v>1.7423611111111112</v>
      </c>
      <c r="T77" s="6">
        <f>IF(B77&lt;&gt;"",IF($AK77&lt;&gt;"",IF(AND(LOOKUP($C77,Gliders!$O:$O,Gliders!$C:$C)&gt;1,$F77=PICCode),Log!T76+Log!$G77,Log!T76),Log!T76),Log!T76)</f>
        <v>0.73958333333333337</v>
      </c>
      <c r="U77" s="6">
        <f>IF(B77&lt;&gt;"",IF($AK77&lt;&gt;"",IF(AND(LOOKUP($C77,Gliders!$O:$O,Gliders!$C:$C)&gt;1, $F77&lt;&gt;PICCode),Log!U76+Log!$G77,Log!U76),Log!U76),Log!U76)</f>
        <v>1.6958333333333335</v>
      </c>
      <c r="V77" s="8">
        <f t="shared" si="4"/>
        <v>4.177777777777778</v>
      </c>
      <c r="W77" s="8"/>
      <c r="X77" s="8"/>
      <c r="Y77" s="8"/>
      <c r="Z77" s="9">
        <f>IF(B77&lt;&gt;"",IF(PICCode=F77,Z76+1,Z76),Z76)</f>
        <v>331</v>
      </c>
      <c r="AA77" s="9">
        <f>IF(B77&lt;&gt;"",IF($AK77&lt;&gt;"", IF(LOOKUP($C77,Gliders!$O:$O,Gliders!$C:$C)=1,Log!AA76+1,Log!AA76),Log!AA76),Log!AA76)</f>
        <v>245</v>
      </c>
      <c r="AB77" s="9">
        <f>IF(B77&lt;&gt;"",IF($AK77&lt;&gt;"",IF(AND(LOOKUP($C77,Gliders!$O:$O,Gliders!$C:$C)&gt;1, $F77=PICCode),Log!AB76+1,Log!AB76),Log!AB76),Log!AB76)</f>
        <v>86</v>
      </c>
      <c r="AC77" s="9">
        <f>IF(B77&lt;&gt;"",IF($AK77&lt;&gt;"",IF(AND(LOOKUP($C77,Gliders!$O:$O,Gliders!$C:$C)&gt;1, $F77&lt;&gt;PICCode),Log!AC76+1,Log!AC76),Log!AC76),Log!AC76)</f>
        <v>100</v>
      </c>
      <c r="AD77" s="9">
        <f>IF(B77&lt;&gt;"",IF($AK77&lt;&gt;"",IF(AND(LOOKUP($C77,Gliders!$O:$O,Gliders!$D:$D)=HighCode, TRUE),Log!AD76+1,Log!AD76),Log!AD76),Log!AD76)</f>
        <v>213</v>
      </c>
      <c r="AE77" s="10">
        <f t="shared" si="5"/>
        <v>431</v>
      </c>
      <c r="AJ77" s="14" t="str">
        <f>IF(C77&lt;&gt;"",LOOKUP(C77,Gliders!O:O,Gliders!A:A), "-")</f>
        <v>-</v>
      </c>
      <c r="AK77" s="14" t="str">
        <f>IF(C77&lt;&gt;"",LOOKUP(C77,Gliders!O:O,Gliders!B:B), "-")</f>
        <v>-</v>
      </c>
    </row>
    <row r="78" spans="1:37">
      <c r="A78" s="14" t="str">
        <f t="shared" si="3"/>
        <v/>
      </c>
      <c r="R78" s="6">
        <f>IF(B78&lt;&gt;"",IF(PICCode=$F78,R77+G78,R77),R77)</f>
        <v>2.4819444444444447</v>
      </c>
      <c r="S78" s="6">
        <f>IF(B78&lt;&gt;"",IF(AK78&lt;&gt;"", IF(LOOKUP($C78,Gliders!$O:$O,Gliders!$C:$C)=1,Log!S77+Log!G78,Log!S77),Log!S77),Log!S77)</f>
        <v>1.7423611111111112</v>
      </c>
      <c r="T78" s="6">
        <f>IF(B78&lt;&gt;"",IF($AK78&lt;&gt;"",IF(AND(LOOKUP($C78,Gliders!$O:$O,Gliders!$C:$C)&gt;1,$F78=PICCode),Log!T77+Log!$G78,Log!T77),Log!T77),Log!T77)</f>
        <v>0.73958333333333337</v>
      </c>
      <c r="U78" s="6">
        <f>IF(B78&lt;&gt;"",IF($AK78&lt;&gt;"",IF(AND(LOOKUP($C78,Gliders!$O:$O,Gliders!$C:$C)&gt;1, $F78&lt;&gt;PICCode),Log!U77+Log!$G78,Log!U77),Log!U77),Log!U77)</f>
        <v>1.6958333333333335</v>
      </c>
      <c r="V78" s="8">
        <f t="shared" si="4"/>
        <v>4.177777777777778</v>
      </c>
      <c r="W78" s="8"/>
      <c r="X78" s="8"/>
      <c r="Y78" s="8"/>
      <c r="Z78" s="9">
        <f>IF(B78&lt;&gt;"",IF(PICCode=F78,Z77+1,Z77),Z77)</f>
        <v>331</v>
      </c>
      <c r="AA78" s="9">
        <f>IF(B78&lt;&gt;"",IF($AK78&lt;&gt;"", IF(LOOKUP($C78,Gliders!$O:$O,Gliders!$C:$C)=1,Log!AA77+1,Log!AA77),Log!AA77),Log!AA77)</f>
        <v>245</v>
      </c>
      <c r="AB78" s="9">
        <f>IF(B78&lt;&gt;"",IF($AK78&lt;&gt;"",IF(AND(LOOKUP($C78,Gliders!$O:$O,Gliders!$C:$C)&gt;1, $F78=PICCode),Log!AB77+1,Log!AB77),Log!AB77),Log!AB77)</f>
        <v>86</v>
      </c>
      <c r="AC78" s="9">
        <f>IF(B78&lt;&gt;"",IF($AK78&lt;&gt;"",IF(AND(LOOKUP($C78,Gliders!$O:$O,Gliders!$C:$C)&gt;1, $F78&lt;&gt;PICCode),Log!AC77+1,Log!AC77),Log!AC77),Log!AC77)</f>
        <v>100</v>
      </c>
      <c r="AD78" s="9">
        <f>IF(B78&lt;&gt;"",IF($AK78&lt;&gt;"",IF(AND(LOOKUP($C78,Gliders!$O:$O,Gliders!$D:$D)=HighCode, TRUE),Log!AD77+1,Log!AD77),Log!AD77),Log!AD77)</f>
        <v>213</v>
      </c>
      <c r="AE78" s="10">
        <f t="shared" si="5"/>
        <v>431</v>
      </c>
      <c r="AJ78" s="14" t="str">
        <f>IF(C78&lt;&gt;"",LOOKUP(C78,Gliders!O:O,Gliders!A:A), "-")</f>
        <v>-</v>
      </c>
      <c r="AK78" s="14" t="str">
        <f>IF(C78&lt;&gt;"",LOOKUP(C78,Gliders!O:O,Gliders!B:B), "-")</f>
        <v>-</v>
      </c>
    </row>
    <row r="79" spans="1:37">
      <c r="A79" s="14" t="str">
        <f t="shared" si="3"/>
        <v/>
      </c>
      <c r="R79" s="6">
        <f>IF(B79&lt;&gt;"",IF(PICCode=$F79,R78+G79,R78),R78)</f>
        <v>2.4819444444444447</v>
      </c>
      <c r="S79" s="6">
        <f>IF(B79&lt;&gt;"",IF(AK79&lt;&gt;"", IF(LOOKUP($C79,Gliders!$O:$O,Gliders!$C:$C)=1,Log!S78+Log!G79,Log!S78),Log!S78),Log!S78)</f>
        <v>1.7423611111111112</v>
      </c>
      <c r="T79" s="6">
        <f>IF(B79&lt;&gt;"",IF($AK79&lt;&gt;"",IF(AND(LOOKUP($C79,Gliders!$O:$O,Gliders!$C:$C)&gt;1,$F79=PICCode),Log!T78+Log!$G79,Log!T78),Log!T78),Log!T78)</f>
        <v>0.73958333333333337</v>
      </c>
      <c r="U79" s="6">
        <f>IF(B79&lt;&gt;"",IF($AK79&lt;&gt;"",IF(AND(LOOKUP($C79,Gliders!$O:$O,Gliders!$C:$C)&gt;1, $F79&lt;&gt;PICCode),Log!U78+Log!$G79,Log!U78),Log!U78),Log!U78)</f>
        <v>1.6958333333333335</v>
      </c>
      <c r="V79" s="8">
        <f t="shared" si="4"/>
        <v>4.177777777777778</v>
      </c>
      <c r="W79" s="8"/>
      <c r="X79" s="8"/>
      <c r="Y79" s="8"/>
      <c r="Z79" s="9">
        <f>IF(B79&lt;&gt;"",IF(PICCode=F79,Z78+1,Z78),Z78)</f>
        <v>331</v>
      </c>
      <c r="AA79" s="9">
        <f>IF(B79&lt;&gt;"",IF($AK79&lt;&gt;"", IF(LOOKUP($C79,Gliders!$O:$O,Gliders!$C:$C)=1,Log!AA78+1,Log!AA78),Log!AA78),Log!AA78)</f>
        <v>245</v>
      </c>
      <c r="AB79" s="9">
        <f>IF(B79&lt;&gt;"",IF($AK79&lt;&gt;"",IF(AND(LOOKUP($C79,Gliders!$O:$O,Gliders!$C:$C)&gt;1, $F79=PICCode),Log!AB78+1,Log!AB78),Log!AB78),Log!AB78)</f>
        <v>86</v>
      </c>
      <c r="AC79" s="9">
        <f>IF(B79&lt;&gt;"",IF($AK79&lt;&gt;"",IF(AND(LOOKUP($C79,Gliders!$O:$O,Gliders!$C:$C)&gt;1, $F79&lt;&gt;PICCode),Log!AC78+1,Log!AC78),Log!AC78),Log!AC78)</f>
        <v>100</v>
      </c>
      <c r="AD79" s="9">
        <f>IF(B79&lt;&gt;"",IF($AK79&lt;&gt;"",IF(AND(LOOKUP($C79,Gliders!$O:$O,Gliders!$D:$D)=HighCode, TRUE),Log!AD78+1,Log!AD78),Log!AD78),Log!AD78)</f>
        <v>213</v>
      </c>
      <c r="AE79" s="10">
        <f t="shared" si="5"/>
        <v>431</v>
      </c>
      <c r="AJ79" s="14" t="str">
        <f>IF(C79&lt;&gt;"",LOOKUP(C79,Gliders!O:O,Gliders!A:A), "-")</f>
        <v>-</v>
      </c>
      <c r="AK79" s="14" t="str">
        <f>IF(C79&lt;&gt;"",LOOKUP(C79,Gliders!O:O,Gliders!B:B), "-")</f>
        <v>-</v>
      </c>
    </row>
    <row r="80" spans="1:37">
      <c r="A80" s="14" t="str">
        <f t="shared" si="3"/>
        <v/>
      </c>
      <c r="R80" s="6">
        <f>IF(B80&lt;&gt;"",IF(PICCode=$F80,R79+G80,R79),R79)</f>
        <v>2.4819444444444447</v>
      </c>
      <c r="S80" s="6">
        <f>IF(B80&lt;&gt;"",IF(AK80&lt;&gt;"", IF(LOOKUP($C80,Gliders!$O:$O,Gliders!$C:$C)=1,Log!S79+Log!G80,Log!S79),Log!S79),Log!S79)</f>
        <v>1.7423611111111112</v>
      </c>
      <c r="T80" s="6">
        <f>IF(B80&lt;&gt;"",IF($AK80&lt;&gt;"",IF(AND(LOOKUP($C80,Gliders!$O:$O,Gliders!$C:$C)&gt;1,$F80=PICCode),Log!T79+Log!$G80,Log!T79),Log!T79),Log!T79)</f>
        <v>0.73958333333333337</v>
      </c>
      <c r="U80" s="6">
        <f>IF(B80&lt;&gt;"",IF($AK80&lt;&gt;"",IF(AND(LOOKUP($C80,Gliders!$O:$O,Gliders!$C:$C)&gt;1, $F80&lt;&gt;PICCode),Log!U79+Log!$G80,Log!U79),Log!U79),Log!U79)</f>
        <v>1.6958333333333335</v>
      </c>
      <c r="V80" s="8">
        <f t="shared" si="4"/>
        <v>4.177777777777778</v>
      </c>
      <c r="W80" s="8"/>
      <c r="X80" s="8"/>
      <c r="Y80" s="8"/>
      <c r="Z80" s="9">
        <f>IF(B80&lt;&gt;"",IF(PICCode=F80,Z79+1,Z79),Z79)</f>
        <v>331</v>
      </c>
      <c r="AA80" s="9">
        <f>IF(B80&lt;&gt;"",IF($AK80&lt;&gt;"", IF(LOOKUP($C80,Gliders!$O:$O,Gliders!$C:$C)=1,Log!AA79+1,Log!AA79),Log!AA79),Log!AA79)</f>
        <v>245</v>
      </c>
      <c r="AB80" s="9">
        <f>IF(B80&lt;&gt;"",IF($AK80&lt;&gt;"",IF(AND(LOOKUP($C80,Gliders!$O:$O,Gliders!$C:$C)&gt;1, $F80=PICCode),Log!AB79+1,Log!AB79),Log!AB79),Log!AB79)</f>
        <v>86</v>
      </c>
      <c r="AC80" s="9">
        <f>IF(B80&lt;&gt;"",IF($AK80&lt;&gt;"",IF(AND(LOOKUP($C80,Gliders!$O:$O,Gliders!$C:$C)&gt;1, $F80&lt;&gt;PICCode),Log!AC79+1,Log!AC79),Log!AC79),Log!AC79)</f>
        <v>100</v>
      </c>
      <c r="AD80" s="9">
        <f>IF(B80&lt;&gt;"",IF($AK80&lt;&gt;"",IF(AND(LOOKUP($C80,Gliders!$O:$O,Gliders!$D:$D)=HighCode, TRUE),Log!AD79+1,Log!AD79),Log!AD79),Log!AD79)</f>
        <v>213</v>
      </c>
      <c r="AE80" s="10">
        <f t="shared" si="5"/>
        <v>431</v>
      </c>
      <c r="AJ80" s="14" t="str">
        <f>IF(C80&lt;&gt;"",LOOKUP(C80,Gliders!O:O,Gliders!A:A), "-")</f>
        <v>-</v>
      </c>
      <c r="AK80" s="14" t="str">
        <f>IF(C80&lt;&gt;"",LOOKUP(C80,Gliders!O:O,Gliders!B:B), "-")</f>
        <v>-</v>
      </c>
    </row>
    <row r="81" spans="1:37">
      <c r="A81" s="14" t="str">
        <f t="shared" si="3"/>
        <v/>
      </c>
      <c r="R81" s="6">
        <f>IF(B81&lt;&gt;"",IF(PICCode=$F81,R80+G81,R80),R80)</f>
        <v>2.4819444444444447</v>
      </c>
      <c r="S81" s="6">
        <f>IF(B81&lt;&gt;"",IF(AK81&lt;&gt;"", IF(LOOKUP($C81,Gliders!$O:$O,Gliders!$C:$C)=1,Log!S80+Log!G81,Log!S80),Log!S80),Log!S80)</f>
        <v>1.7423611111111112</v>
      </c>
      <c r="T81" s="6">
        <f>IF(B81&lt;&gt;"",IF($AK81&lt;&gt;"",IF(AND(LOOKUP($C81,Gliders!$O:$O,Gliders!$C:$C)&gt;1,$F81=PICCode),Log!T80+Log!$G81,Log!T80),Log!T80),Log!T80)</f>
        <v>0.73958333333333337</v>
      </c>
      <c r="U81" s="6">
        <f>IF(B81&lt;&gt;"",IF($AK81&lt;&gt;"",IF(AND(LOOKUP($C81,Gliders!$O:$O,Gliders!$C:$C)&gt;1, $F81&lt;&gt;PICCode),Log!U80+Log!$G81,Log!U80),Log!U80),Log!U80)</f>
        <v>1.6958333333333335</v>
      </c>
      <c r="V81" s="8">
        <f t="shared" si="4"/>
        <v>4.177777777777778</v>
      </c>
      <c r="W81" s="8"/>
      <c r="X81" s="8"/>
      <c r="Y81" s="8"/>
      <c r="Z81" s="9">
        <f>IF(B81&lt;&gt;"",IF(PICCode=F81,Z80+1,Z80),Z80)</f>
        <v>331</v>
      </c>
      <c r="AA81" s="9">
        <f>IF(B81&lt;&gt;"",IF($AK81&lt;&gt;"", IF(LOOKUP($C81,Gliders!$O:$O,Gliders!$C:$C)=1,Log!AA80+1,Log!AA80),Log!AA80),Log!AA80)</f>
        <v>245</v>
      </c>
      <c r="AB81" s="9">
        <f>IF(B81&lt;&gt;"",IF($AK81&lt;&gt;"",IF(AND(LOOKUP($C81,Gliders!$O:$O,Gliders!$C:$C)&gt;1, $F81=PICCode),Log!AB80+1,Log!AB80),Log!AB80),Log!AB80)</f>
        <v>86</v>
      </c>
      <c r="AC81" s="9">
        <f>IF(B81&lt;&gt;"",IF($AK81&lt;&gt;"",IF(AND(LOOKUP($C81,Gliders!$O:$O,Gliders!$C:$C)&gt;1, $F81&lt;&gt;PICCode),Log!AC80+1,Log!AC80),Log!AC80),Log!AC80)</f>
        <v>100</v>
      </c>
      <c r="AD81" s="9">
        <f>IF(B81&lt;&gt;"",IF($AK81&lt;&gt;"",IF(AND(LOOKUP($C81,Gliders!$O:$O,Gliders!$D:$D)=HighCode, TRUE),Log!AD80+1,Log!AD80),Log!AD80),Log!AD80)</f>
        <v>213</v>
      </c>
      <c r="AE81" s="10">
        <f t="shared" si="5"/>
        <v>431</v>
      </c>
      <c r="AJ81" s="14" t="str">
        <f>IF(C81&lt;&gt;"",LOOKUP(C81,Gliders!O:O,Gliders!A:A), "-")</f>
        <v>-</v>
      </c>
      <c r="AK81" s="14" t="str">
        <f>IF(C81&lt;&gt;"",LOOKUP(C81,Gliders!O:O,Gliders!B:B), "-")</f>
        <v>-</v>
      </c>
    </row>
    <row r="82" spans="1:37">
      <c r="A82" s="14" t="str">
        <f t="shared" si="3"/>
        <v/>
      </c>
      <c r="R82" s="6">
        <f>IF(B82&lt;&gt;"",IF(PICCode=$F82,R81+G82,R81),R81)</f>
        <v>2.4819444444444447</v>
      </c>
      <c r="S82" s="6">
        <f>IF(B82&lt;&gt;"",IF(AK82&lt;&gt;"", IF(LOOKUP($C82,Gliders!$O:$O,Gliders!$C:$C)=1,Log!S81+Log!G82,Log!S81),Log!S81),Log!S81)</f>
        <v>1.7423611111111112</v>
      </c>
      <c r="T82" s="6">
        <f>IF(B82&lt;&gt;"",IF($AK82&lt;&gt;"",IF(AND(LOOKUP($C82,Gliders!$O:$O,Gliders!$C:$C)&gt;1,$F82=PICCode),Log!T81+Log!$G82,Log!T81),Log!T81),Log!T81)</f>
        <v>0.73958333333333337</v>
      </c>
      <c r="U82" s="6">
        <f>IF(B82&lt;&gt;"",IF($AK82&lt;&gt;"",IF(AND(LOOKUP($C82,Gliders!$O:$O,Gliders!$C:$C)&gt;1, $F82&lt;&gt;PICCode),Log!U81+Log!$G82,Log!U81),Log!U81),Log!U81)</f>
        <v>1.6958333333333335</v>
      </c>
      <c r="V82" s="8">
        <f t="shared" si="4"/>
        <v>4.177777777777778</v>
      </c>
      <c r="W82" s="8"/>
      <c r="X82" s="8"/>
      <c r="Y82" s="8"/>
      <c r="Z82" s="9">
        <f>IF(B82&lt;&gt;"",IF(PICCode=F82,Z81+1,Z81),Z81)</f>
        <v>331</v>
      </c>
      <c r="AA82" s="9">
        <f>IF(B82&lt;&gt;"",IF($AK82&lt;&gt;"", IF(LOOKUP($C82,Gliders!$O:$O,Gliders!$C:$C)=1,Log!AA81+1,Log!AA81),Log!AA81),Log!AA81)</f>
        <v>245</v>
      </c>
      <c r="AB82" s="9">
        <f>IF(B82&lt;&gt;"",IF($AK82&lt;&gt;"",IF(AND(LOOKUP($C82,Gliders!$O:$O,Gliders!$C:$C)&gt;1, $F82=PICCode),Log!AB81+1,Log!AB81),Log!AB81),Log!AB81)</f>
        <v>86</v>
      </c>
      <c r="AC82" s="9">
        <f>IF(B82&lt;&gt;"",IF($AK82&lt;&gt;"",IF(AND(LOOKUP($C82,Gliders!$O:$O,Gliders!$C:$C)&gt;1, $F82&lt;&gt;PICCode),Log!AC81+1,Log!AC81),Log!AC81),Log!AC81)</f>
        <v>100</v>
      </c>
      <c r="AD82" s="9">
        <f>IF(B82&lt;&gt;"",IF($AK82&lt;&gt;"",IF(AND(LOOKUP($C82,Gliders!$O:$O,Gliders!$D:$D)=HighCode, TRUE),Log!AD81+1,Log!AD81),Log!AD81),Log!AD81)</f>
        <v>213</v>
      </c>
      <c r="AE82" s="10">
        <f t="shared" si="5"/>
        <v>431</v>
      </c>
      <c r="AJ82" s="14" t="str">
        <f>IF(C82&lt;&gt;"",LOOKUP(C82,Gliders!O:O,Gliders!A:A), "-")</f>
        <v>-</v>
      </c>
      <c r="AK82" s="14" t="str">
        <f>IF(C82&lt;&gt;"",LOOKUP(C82,Gliders!O:O,Gliders!B:B), "-")</f>
        <v>-</v>
      </c>
    </row>
    <row r="83" spans="1:37">
      <c r="A83" s="14" t="str">
        <f t="shared" si="3"/>
        <v/>
      </c>
      <c r="R83" s="6">
        <f>IF(B83&lt;&gt;"",IF(PICCode=$F83,R82+G83,R82),R82)</f>
        <v>2.4819444444444447</v>
      </c>
      <c r="S83" s="6">
        <f>IF(B83&lt;&gt;"",IF(AK83&lt;&gt;"", IF(LOOKUP($C83,Gliders!$O:$O,Gliders!$C:$C)=1,Log!S82+Log!G83,Log!S82),Log!S82),Log!S82)</f>
        <v>1.7423611111111112</v>
      </c>
      <c r="T83" s="6">
        <f>IF(B83&lt;&gt;"",IF($AK83&lt;&gt;"",IF(AND(LOOKUP($C83,Gliders!$O:$O,Gliders!$C:$C)&gt;1,$F83=PICCode),Log!T82+Log!$G83,Log!T82),Log!T82),Log!T82)</f>
        <v>0.73958333333333337</v>
      </c>
      <c r="U83" s="6">
        <f>IF(B83&lt;&gt;"",IF($AK83&lt;&gt;"",IF(AND(LOOKUP($C83,Gliders!$O:$O,Gliders!$C:$C)&gt;1, $F83&lt;&gt;PICCode),Log!U82+Log!$G83,Log!U82),Log!U82),Log!U82)</f>
        <v>1.6958333333333335</v>
      </c>
      <c r="V83" s="8">
        <f t="shared" si="4"/>
        <v>4.177777777777778</v>
      </c>
      <c r="W83" s="8"/>
      <c r="X83" s="8"/>
      <c r="Y83" s="8"/>
      <c r="Z83" s="9">
        <f>IF(B83&lt;&gt;"",IF(PICCode=F83,Z82+1,Z82),Z82)</f>
        <v>331</v>
      </c>
      <c r="AA83" s="9">
        <f>IF(B83&lt;&gt;"",IF($AK83&lt;&gt;"", IF(LOOKUP($C83,Gliders!$O:$O,Gliders!$C:$C)=1,Log!AA82+1,Log!AA82),Log!AA82),Log!AA82)</f>
        <v>245</v>
      </c>
      <c r="AB83" s="9">
        <f>IF(B83&lt;&gt;"",IF($AK83&lt;&gt;"",IF(AND(LOOKUP($C83,Gliders!$O:$O,Gliders!$C:$C)&gt;1, $F83=PICCode),Log!AB82+1,Log!AB82),Log!AB82),Log!AB82)</f>
        <v>86</v>
      </c>
      <c r="AC83" s="9">
        <f>IF(B83&lt;&gt;"",IF($AK83&lt;&gt;"",IF(AND(LOOKUP($C83,Gliders!$O:$O,Gliders!$C:$C)&gt;1, $F83&lt;&gt;PICCode),Log!AC82+1,Log!AC82),Log!AC82),Log!AC82)</f>
        <v>100</v>
      </c>
      <c r="AD83" s="9">
        <f>IF(B83&lt;&gt;"",IF($AK83&lt;&gt;"",IF(AND(LOOKUP($C83,Gliders!$O:$O,Gliders!$D:$D)=HighCode, TRUE),Log!AD82+1,Log!AD82),Log!AD82),Log!AD82)</f>
        <v>213</v>
      </c>
      <c r="AE83" s="10">
        <f t="shared" si="5"/>
        <v>431</v>
      </c>
      <c r="AJ83" s="14" t="str">
        <f>IF(C83&lt;&gt;"",LOOKUP(C83,Gliders!O:O,Gliders!A:A), "-")</f>
        <v>-</v>
      </c>
      <c r="AK83" s="14" t="str">
        <f>IF(C83&lt;&gt;"",LOOKUP(C83,Gliders!O:O,Gliders!B:B), "-")</f>
        <v>-</v>
      </c>
    </row>
    <row r="84" spans="1:37">
      <c r="A84" s="14" t="str">
        <f t="shared" si="3"/>
        <v/>
      </c>
      <c r="R84" s="6">
        <f>IF(B84&lt;&gt;"",IF(PICCode=$F84,R83+G84,R83),R83)</f>
        <v>2.4819444444444447</v>
      </c>
      <c r="S84" s="6">
        <f>IF(B84&lt;&gt;"",IF(AK84&lt;&gt;"", IF(LOOKUP($C84,Gliders!$O:$O,Gliders!$C:$C)=1,Log!S83+Log!G84,Log!S83),Log!S83),Log!S83)</f>
        <v>1.7423611111111112</v>
      </c>
      <c r="T84" s="6">
        <f>IF(B84&lt;&gt;"",IF($AK84&lt;&gt;"",IF(AND(LOOKUP($C84,Gliders!$O:$O,Gliders!$C:$C)&gt;1,$F84=PICCode),Log!T83+Log!$G84,Log!T83),Log!T83),Log!T83)</f>
        <v>0.73958333333333337</v>
      </c>
      <c r="U84" s="6">
        <f>IF(B84&lt;&gt;"",IF($AK84&lt;&gt;"",IF(AND(LOOKUP($C84,Gliders!$O:$O,Gliders!$C:$C)&gt;1, $F84&lt;&gt;PICCode),Log!U83+Log!$G84,Log!U83),Log!U83),Log!U83)</f>
        <v>1.6958333333333335</v>
      </c>
      <c r="V84" s="8">
        <f t="shared" si="4"/>
        <v>4.177777777777778</v>
      </c>
      <c r="W84" s="8"/>
      <c r="X84" s="8"/>
      <c r="Y84" s="8"/>
      <c r="Z84" s="9">
        <f>IF(B84&lt;&gt;"",IF(PICCode=F84,Z83+1,Z83),Z83)</f>
        <v>331</v>
      </c>
      <c r="AA84" s="9">
        <f>IF(B84&lt;&gt;"",IF($AK84&lt;&gt;"", IF(LOOKUP($C84,Gliders!$O:$O,Gliders!$C:$C)=1,Log!AA83+1,Log!AA83),Log!AA83),Log!AA83)</f>
        <v>245</v>
      </c>
      <c r="AB84" s="9">
        <f>IF(B84&lt;&gt;"",IF($AK84&lt;&gt;"",IF(AND(LOOKUP($C84,Gliders!$O:$O,Gliders!$C:$C)&gt;1, $F84=PICCode),Log!AB83+1,Log!AB83),Log!AB83),Log!AB83)</f>
        <v>86</v>
      </c>
      <c r="AC84" s="9">
        <f>IF(B84&lt;&gt;"",IF($AK84&lt;&gt;"",IF(AND(LOOKUP($C84,Gliders!$O:$O,Gliders!$C:$C)&gt;1, $F84&lt;&gt;PICCode),Log!AC83+1,Log!AC83),Log!AC83),Log!AC83)</f>
        <v>100</v>
      </c>
      <c r="AD84" s="9">
        <f>IF(B84&lt;&gt;"",IF($AK84&lt;&gt;"",IF(AND(LOOKUP($C84,Gliders!$O:$O,Gliders!$D:$D)=HighCode, TRUE),Log!AD83+1,Log!AD83),Log!AD83),Log!AD83)</f>
        <v>213</v>
      </c>
      <c r="AE84" s="10">
        <f t="shared" si="5"/>
        <v>431</v>
      </c>
      <c r="AJ84" s="14" t="str">
        <f>IF(C84&lt;&gt;"",LOOKUP(C84,Gliders!O:O,Gliders!A:A), "-")</f>
        <v>-</v>
      </c>
      <c r="AK84" s="14" t="str">
        <f>IF(C84&lt;&gt;"",LOOKUP(C84,Gliders!O:O,Gliders!B:B), "-")</f>
        <v>-</v>
      </c>
    </row>
    <row r="85" spans="1:37">
      <c r="A85" s="14" t="str">
        <f t="shared" si="3"/>
        <v/>
      </c>
      <c r="R85" s="6">
        <f>IF(B85&lt;&gt;"",IF(PICCode=$F85,R84+G85,R84),R84)</f>
        <v>2.4819444444444447</v>
      </c>
      <c r="S85" s="6">
        <f>IF(B85&lt;&gt;"",IF(AK85&lt;&gt;"", IF(LOOKUP($C85,Gliders!$O:$O,Gliders!$C:$C)=1,Log!S84+Log!G85,Log!S84),Log!S84),Log!S84)</f>
        <v>1.7423611111111112</v>
      </c>
      <c r="T85" s="6">
        <f>IF(B85&lt;&gt;"",IF($AK85&lt;&gt;"",IF(AND(LOOKUP($C85,Gliders!$O:$O,Gliders!$C:$C)&gt;1,$F85=PICCode),Log!T84+Log!$G85,Log!T84),Log!T84),Log!T84)</f>
        <v>0.73958333333333337</v>
      </c>
      <c r="U85" s="6">
        <f>IF(B85&lt;&gt;"",IF($AK85&lt;&gt;"",IF(AND(LOOKUP($C85,Gliders!$O:$O,Gliders!$C:$C)&gt;1, $F85&lt;&gt;PICCode),Log!U84+Log!$G85,Log!U84),Log!U84),Log!U84)</f>
        <v>1.6958333333333335</v>
      </c>
      <c r="V85" s="8">
        <f t="shared" si="4"/>
        <v>4.177777777777778</v>
      </c>
      <c r="W85" s="8"/>
      <c r="X85" s="8"/>
      <c r="Y85" s="8"/>
      <c r="Z85" s="9">
        <f>IF(B85&lt;&gt;"",IF(PICCode=F85,Z84+1,Z84),Z84)</f>
        <v>331</v>
      </c>
      <c r="AA85" s="9">
        <f>IF(B85&lt;&gt;"",IF($AK85&lt;&gt;"", IF(LOOKUP($C85,Gliders!$O:$O,Gliders!$C:$C)=1,Log!AA84+1,Log!AA84),Log!AA84),Log!AA84)</f>
        <v>245</v>
      </c>
      <c r="AB85" s="9">
        <f>IF(B85&lt;&gt;"",IF($AK85&lt;&gt;"",IF(AND(LOOKUP($C85,Gliders!$O:$O,Gliders!$C:$C)&gt;1, $F85=PICCode),Log!AB84+1,Log!AB84),Log!AB84),Log!AB84)</f>
        <v>86</v>
      </c>
      <c r="AC85" s="9">
        <f>IF(B85&lt;&gt;"",IF($AK85&lt;&gt;"",IF(AND(LOOKUP($C85,Gliders!$O:$O,Gliders!$C:$C)&gt;1, $F85&lt;&gt;PICCode),Log!AC84+1,Log!AC84),Log!AC84),Log!AC84)</f>
        <v>100</v>
      </c>
      <c r="AD85" s="9">
        <f>IF(B85&lt;&gt;"",IF($AK85&lt;&gt;"",IF(AND(LOOKUP($C85,Gliders!$O:$O,Gliders!$D:$D)=HighCode, TRUE),Log!AD84+1,Log!AD84),Log!AD84),Log!AD84)</f>
        <v>213</v>
      </c>
      <c r="AE85" s="10">
        <f t="shared" si="5"/>
        <v>431</v>
      </c>
      <c r="AJ85" s="14" t="str">
        <f>IF(C85&lt;&gt;"",LOOKUP(C85,Gliders!O:O,Gliders!A:A), "-")</f>
        <v>-</v>
      </c>
      <c r="AK85" s="14" t="str">
        <f>IF(C85&lt;&gt;"",LOOKUP(C85,Gliders!O:O,Gliders!B:B), "-")</f>
        <v>-</v>
      </c>
    </row>
    <row r="86" spans="1:37">
      <c r="A86" s="14" t="str">
        <f t="shared" si="3"/>
        <v/>
      </c>
      <c r="R86" s="6">
        <f>IF(B86&lt;&gt;"",IF(PICCode=$F86,R85+G86,R85),R85)</f>
        <v>2.4819444444444447</v>
      </c>
      <c r="S86" s="6">
        <f>IF(B86&lt;&gt;"",IF(AK86&lt;&gt;"", IF(LOOKUP($C86,Gliders!$O:$O,Gliders!$C:$C)=1,Log!S85+Log!G86,Log!S85),Log!S85),Log!S85)</f>
        <v>1.7423611111111112</v>
      </c>
      <c r="T86" s="6">
        <f>IF(B86&lt;&gt;"",IF($AK86&lt;&gt;"",IF(AND(LOOKUP($C86,Gliders!$O:$O,Gliders!$C:$C)&gt;1,$F86=PICCode),Log!T85+Log!$G86,Log!T85),Log!T85),Log!T85)</f>
        <v>0.73958333333333337</v>
      </c>
      <c r="U86" s="6">
        <f>IF(B86&lt;&gt;"",IF($AK86&lt;&gt;"",IF(AND(LOOKUP($C86,Gliders!$O:$O,Gliders!$C:$C)&gt;1, $F86&lt;&gt;PICCode),Log!U85+Log!$G86,Log!U85),Log!U85),Log!U85)</f>
        <v>1.6958333333333335</v>
      </c>
      <c r="V86" s="8">
        <f t="shared" si="4"/>
        <v>4.177777777777778</v>
      </c>
      <c r="W86" s="8"/>
      <c r="X86" s="8"/>
      <c r="Y86" s="8"/>
      <c r="Z86" s="9">
        <f>IF(B86&lt;&gt;"",IF(PICCode=F86,Z85+1,Z85),Z85)</f>
        <v>331</v>
      </c>
      <c r="AA86" s="9">
        <f>IF(B86&lt;&gt;"",IF($AK86&lt;&gt;"", IF(LOOKUP($C86,Gliders!$O:$O,Gliders!$C:$C)=1,Log!AA85+1,Log!AA85),Log!AA85),Log!AA85)</f>
        <v>245</v>
      </c>
      <c r="AB86" s="9">
        <f>IF(B86&lt;&gt;"",IF($AK86&lt;&gt;"",IF(AND(LOOKUP($C86,Gliders!$O:$O,Gliders!$C:$C)&gt;1, $F86=PICCode),Log!AB85+1,Log!AB85),Log!AB85),Log!AB85)</f>
        <v>86</v>
      </c>
      <c r="AC86" s="9">
        <f>IF(B86&lt;&gt;"",IF($AK86&lt;&gt;"",IF(AND(LOOKUP($C86,Gliders!$O:$O,Gliders!$C:$C)&gt;1, $F86&lt;&gt;PICCode),Log!AC85+1,Log!AC85),Log!AC85),Log!AC85)</f>
        <v>100</v>
      </c>
      <c r="AD86" s="9">
        <f>IF(B86&lt;&gt;"",IF($AK86&lt;&gt;"",IF(AND(LOOKUP($C86,Gliders!$O:$O,Gliders!$D:$D)=HighCode, TRUE),Log!AD85+1,Log!AD85),Log!AD85),Log!AD85)</f>
        <v>213</v>
      </c>
      <c r="AE86" s="10">
        <f t="shared" si="5"/>
        <v>431</v>
      </c>
      <c r="AJ86" s="14" t="str">
        <f>IF(C86&lt;&gt;"",LOOKUP(C86,Gliders!O:O,Gliders!A:A), "-")</f>
        <v>-</v>
      </c>
      <c r="AK86" s="14" t="str">
        <f>IF(C86&lt;&gt;"",LOOKUP(C86,Gliders!O:O,Gliders!B:B), "-")</f>
        <v>-</v>
      </c>
    </row>
    <row r="87" spans="1:37">
      <c r="A87" s="14" t="str">
        <f t="shared" si="3"/>
        <v/>
      </c>
      <c r="R87" s="6">
        <f>IF(B87&lt;&gt;"",IF(PICCode=$F87,R86+G87,R86),R86)</f>
        <v>2.4819444444444447</v>
      </c>
      <c r="S87" s="6">
        <f>IF(B87&lt;&gt;"",IF(AK87&lt;&gt;"", IF(LOOKUP($C87,Gliders!$O:$O,Gliders!$C:$C)=1,Log!S86+Log!G87,Log!S86),Log!S86),Log!S86)</f>
        <v>1.7423611111111112</v>
      </c>
      <c r="T87" s="6">
        <f>IF(B87&lt;&gt;"",IF($AK87&lt;&gt;"",IF(AND(LOOKUP($C87,Gliders!$O:$O,Gliders!$C:$C)&gt;1,$F87=PICCode),Log!T86+Log!$G87,Log!T86),Log!T86),Log!T86)</f>
        <v>0.73958333333333337</v>
      </c>
      <c r="U87" s="6">
        <f>IF(B87&lt;&gt;"",IF($AK87&lt;&gt;"",IF(AND(LOOKUP($C87,Gliders!$O:$O,Gliders!$C:$C)&gt;1, $F87&lt;&gt;PICCode),Log!U86+Log!$G87,Log!U86),Log!U86),Log!U86)</f>
        <v>1.6958333333333335</v>
      </c>
      <c r="V87" s="8">
        <f t="shared" si="4"/>
        <v>4.177777777777778</v>
      </c>
      <c r="W87" s="8"/>
      <c r="X87" s="8"/>
      <c r="Y87" s="8"/>
      <c r="Z87" s="9">
        <f>IF(B87&lt;&gt;"",IF(PICCode=F87,Z86+1,Z86),Z86)</f>
        <v>331</v>
      </c>
      <c r="AA87" s="9">
        <f>IF(B87&lt;&gt;"",IF($AK87&lt;&gt;"", IF(LOOKUP($C87,Gliders!$O:$O,Gliders!$C:$C)=1,Log!AA86+1,Log!AA86),Log!AA86),Log!AA86)</f>
        <v>245</v>
      </c>
      <c r="AB87" s="9">
        <f>IF(B87&lt;&gt;"",IF($AK87&lt;&gt;"",IF(AND(LOOKUP($C87,Gliders!$O:$O,Gliders!$C:$C)&gt;1, $F87=PICCode),Log!AB86+1,Log!AB86),Log!AB86),Log!AB86)</f>
        <v>86</v>
      </c>
      <c r="AC87" s="9">
        <f>IF(B87&lt;&gt;"",IF($AK87&lt;&gt;"",IF(AND(LOOKUP($C87,Gliders!$O:$O,Gliders!$C:$C)&gt;1, $F87&lt;&gt;PICCode),Log!AC86+1,Log!AC86),Log!AC86),Log!AC86)</f>
        <v>100</v>
      </c>
      <c r="AD87" s="9">
        <f>IF(B87&lt;&gt;"",IF($AK87&lt;&gt;"",IF(AND(LOOKUP($C87,Gliders!$O:$O,Gliders!$D:$D)=HighCode, TRUE),Log!AD86+1,Log!AD86),Log!AD86),Log!AD86)</f>
        <v>213</v>
      </c>
      <c r="AE87" s="10">
        <f t="shared" si="5"/>
        <v>431</v>
      </c>
      <c r="AJ87" s="14" t="str">
        <f>IF(C87&lt;&gt;"",LOOKUP(C87,Gliders!O:O,Gliders!A:A), "-")</f>
        <v>-</v>
      </c>
      <c r="AK87" s="14" t="str">
        <f>IF(C87&lt;&gt;"",LOOKUP(C87,Gliders!O:O,Gliders!B:B), "-")</f>
        <v>-</v>
      </c>
    </row>
    <row r="88" spans="1:37">
      <c r="A88" s="14" t="str">
        <f t="shared" si="3"/>
        <v/>
      </c>
      <c r="R88" s="6">
        <f>IF(B88&lt;&gt;"",IF(PICCode=$F88,R87+G88,R87),R87)</f>
        <v>2.4819444444444447</v>
      </c>
      <c r="S88" s="6">
        <f>IF(B88&lt;&gt;"",IF(AK88&lt;&gt;"", IF(LOOKUP($C88,Gliders!$O:$O,Gliders!$C:$C)=1,Log!S87+Log!G88,Log!S87),Log!S87),Log!S87)</f>
        <v>1.7423611111111112</v>
      </c>
      <c r="T88" s="6">
        <f>IF(B88&lt;&gt;"",IF($AK88&lt;&gt;"",IF(AND(LOOKUP($C88,Gliders!$O:$O,Gliders!$C:$C)&gt;1,$F88=PICCode),Log!T87+Log!$G88,Log!T87),Log!T87),Log!T87)</f>
        <v>0.73958333333333337</v>
      </c>
      <c r="U88" s="6">
        <f>IF(B88&lt;&gt;"",IF($AK88&lt;&gt;"",IF(AND(LOOKUP($C88,Gliders!$O:$O,Gliders!$C:$C)&gt;1, $F88&lt;&gt;PICCode),Log!U87+Log!$G88,Log!U87),Log!U87),Log!U87)</f>
        <v>1.6958333333333335</v>
      </c>
      <c r="V88" s="8">
        <f t="shared" si="4"/>
        <v>4.177777777777778</v>
      </c>
      <c r="W88" s="8"/>
      <c r="X88" s="8"/>
      <c r="Y88" s="8"/>
      <c r="Z88" s="9">
        <f>IF(B88&lt;&gt;"",IF(PICCode=F88,Z87+1,Z87),Z87)</f>
        <v>331</v>
      </c>
      <c r="AA88" s="9">
        <f>IF(B88&lt;&gt;"",IF($AK88&lt;&gt;"", IF(LOOKUP($C88,Gliders!$O:$O,Gliders!$C:$C)=1,Log!AA87+1,Log!AA87),Log!AA87),Log!AA87)</f>
        <v>245</v>
      </c>
      <c r="AB88" s="9">
        <f>IF(B88&lt;&gt;"",IF($AK88&lt;&gt;"",IF(AND(LOOKUP($C88,Gliders!$O:$O,Gliders!$C:$C)&gt;1, $F88=PICCode),Log!AB87+1,Log!AB87),Log!AB87),Log!AB87)</f>
        <v>86</v>
      </c>
      <c r="AC88" s="9">
        <f>IF(B88&lt;&gt;"",IF($AK88&lt;&gt;"",IF(AND(LOOKUP($C88,Gliders!$O:$O,Gliders!$C:$C)&gt;1, $F88&lt;&gt;PICCode),Log!AC87+1,Log!AC87),Log!AC87),Log!AC87)</f>
        <v>100</v>
      </c>
      <c r="AD88" s="9">
        <f>IF(B88&lt;&gt;"",IF($AK88&lt;&gt;"",IF(AND(LOOKUP($C88,Gliders!$O:$O,Gliders!$D:$D)=HighCode, TRUE),Log!AD87+1,Log!AD87),Log!AD87),Log!AD87)</f>
        <v>213</v>
      </c>
      <c r="AE88" s="10">
        <f t="shared" si="5"/>
        <v>431</v>
      </c>
      <c r="AJ88" s="14" t="str">
        <f>IF(C88&lt;&gt;"",LOOKUP(C88,Gliders!O:O,Gliders!A:A), "-")</f>
        <v>-</v>
      </c>
      <c r="AK88" s="14" t="str">
        <f>IF(C88&lt;&gt;"",LOOKUP(C88,Gliders!O:O,Gliders!B:B), "-")</f>
        <v>-</v>
      </c>
    </row>
    <row r="89" spans="1:37">
      <c r="A89" s="14" t="str">
        <f t="shared" si="3"/>
        <v/>
      </c>
      <c r="R89" s="6">
        <f>IF(B89&lt;&gt;"",IF(PICCode=$F89,R88+G89,R88),R88)</f>
        <v>2.4819444444444447</v>
      </c>
      <c r="S89" s="6">
        <f>IF(B89&lt;&gt;"",IF(AK89&lt;&gt;"", IF(LOOKUP($C89,Gliders!$O:$O,Gliders!$C:$C)=1,Log!S88+Log!G89,Log!S88),Log!S88),Log!S88)</f>
        <v>1.7423611111111112</v>
      </c>
      <c r="T89" s="6">
        <f>IF(B89&lt;&gt;"",IF($AK89&lt;&gt;"",IF(AND(LOOKUP($C89,Gliders!$O:$O,Gliders!$C:$C)&gt;1,$F89=PICCode),Log!T88+Log!$G89,Log!T88),Log!T88),Log!T88)</f>
        <v>0.73958333333333337</v>
      </c>
      <c r="U89" s="6">
        <f>IF(B89&lt;&gt;"",IF($AK89&lt;&gt;"",IF(AND(LOOKUP($C89,Gliders!$O:$O,Gliders!$C:$C)&gt;1, $F89&lt;&gt;PICCode),Log!U88+Log!$G89,Log!U88),Log!U88),Log!U88)</f>
        <v>1.6958333333333335</v>
      </c>
      <c r="V89" s="8">
        <f t="shared" si="4"/>
        <v>4.177777777777778</v>
      </c>
      <c r="W89" s="8"/>
      <c r="X89" s="8"/>
      <c r="Y89" s="8"/>
      <c r="Z89" s="9">
        <f>IF(B89&lt;&gt;"",IF(PICCode=F89,Z88+1,Z88),Z88)</f>
        <v>331</v>
      </c>
      <c r="AA89" s="9">
        <f>IF(B89&lt;&gt;"",IF($AK89&lt;&gt;"", IF(LOOKUP($C89,Gliders!$O:$O,Gliders!$C:$C)=1,Log!AA88+1,Log!AA88),Log!AA88),Log!AA88)</f>
        <v>245</v>
      </c>
      <c r="AB89" s="9">
        <f>IF(B89&lt;&gt;"",IF($AK89&lt;&gt;"",IF(AND(LOOKUP($C89,Gliders!$O:$O,Gliders!$C:$C)&gt;1, $F89=PICCode),Log!AB88+1,Log!AB88),Log!AB88),Log!AB88)</f>
        <v>86</v>
      </c>
      <c r="AC89" s="9">
        <f>IF(B89&lt;&gt;"",IF($AK89&lt;&gt;"",IF(AND(LOOKUP($C89,Gliders!$O:$O,Gliders!$C:$C)&gt;1, $F89&lt;&gt;PICCode),Log!AC88+1,Log!AC88),Log!AC88),Log!AC88)</f>
        <v>100</v>
      </c>
      <c r="AD89" s="9">
        <f>IF(B89&lt;&gt;"",IF($AK89&lt;&gt;"",IF(AND(LOOKUP($C89,Gliders!$O:$O,Gliders!$D:$D)=HighCode, TRUE),Log!AD88+1,Log!AD88),Log!AD88),Log!AD88)</f>
        <v>213</v>
      </c>
      <c r="AE89" s="10">
        <f t="shared" si="5"/>
        <v>431</v>
      </c>
      <c r="AJ89" s="14" t="str">
        <f>IF(C89&lt;&gt;"",LOOKUP(C89,Gliders!O:O,Gliders!A:A), "-")</f>
        <v>-</v>
      </c>
      <c r="AK89" s="14" t="str">
        <f>IF(C89&lt;&gt;"",LOOKUP(C89,Gliders!O:O,Gliders!B:B), "-")</f>
        <v>-</v>
      </c>
    </row>
    <row r="90" spans="1:37">
      <c r="A90" s="14" t="str">
        <f t="shared" si="3"/>
        <v/>
      </c>
      <c r="R90" s="6">
        <f>IF(B90&lt;&gt;"",IF(PICCode=$F90,R89+G90,R89),R89)</f>
        <v>2.4819444444444447</v>
      </c>
      <c r="S90" s="6">
        <f>IF(B90&lt;&gt;"",IF(AK90&lt;&gt;"", IF(LOOKUP($C90,Gliders!$O:$O,Gliders!$C:$C)=1,Log!S89+Log!G90,Log!S89),Log!S89),Log!S89)</f>
        <v>1.7423611111111112</v>
      </c>
      <c r="T90" s="6">
        <f>IF(B90&lt;&gt;"",IF($AK90&lt;&gt;"",IF(AND(LOOKUP($C90,Gliders!$O:$O,Gliders!$C:$C)&gt;1,$F90=PICCode),Log!T89+Log!$G90,Log!T89),Log!T89),Log!T89)</f>
        <v>0.73958333333333337</v>
      </c>
      <c r="U90" s="6">
        <f>IF(B90&lt;&gt;"",IF($AK90&lt;&gt;"",IF(AND(LOOKUP($C90,Gliders!$O:$O,Gliders!$C:$C)&gt;1, $F90&lt;&gt;PICCode),Log!U89+Log!$G90,Log!U89),Log!U89),Log!U89)</f>
        <v>1.6958333333333335</v>
      </c>
      <c r="V90" s="8">
        <f t="shared" si="4"/>
        <v>4.177777777777778</v>
      </c>
      <c r="W90" s="8"/>
      <c r="X90" s="8"/>
      <c r="Y90" s="8"/>
      <c r="Z90" s="9">
        <f>IF(B90&lt;&gt;"",IF(PICCode=F90,Z89+1,Z89),Z89)</f>
        <v>331</v>
      </c>
      <c r="AA90" s="9">
        <f>IF(B90&lt;&gt;"",IF($AK90&lt;&gt;"", IF(LOOKUP($C90,Gliders!$O:$O,Gliders!$C:$C)=1,Log!AA89+1,Log!AA89),Log!AA89),Log!AA89)</f>
        <v>245</v>
      </c>
      <c r="AB90" s="9">
        <f>IF(B90&lt;&gt;"",IF($AK90&lt;&gt;"",IF(AND(LOOKUP($C90,Gliders!$O:$O,Gliders!$C:$C)&gt;1, $F90=PICCode),Log!AB89+1,Log!AB89),Log!AB89),Log!AB89)</f>
        <v>86</v>
      </c>
      <c r="AC90" s="9">
        <f>IF(B90&lt;&gt;"",IF($AK90&lt;&gt;"",IF(AND(LOOKUP($C90,Gliders!$O:$O,Gliders!$C:$C)&gt;1, $F90&lt;&gt;PICCode),Log!AC89+1,Log!AC89),Log!AC89),Log!AC89)</f>
        <v>100</v>
      </c>
      <c r="AD90" s="9">
        <f>IF(B90&lt;&gt;"",IF($AK90&lt;&gt;"",IF(AND(LOOKUP($C90,Gliders!$O:$O,Gliders!$D:$D)=HighCode, TRUE),Log!AD89+1,Log!AD89),Log!AD89),Log!AD89)</f>
        <v>213</v>
      </c>
      <c r="AE90" s="10">
        <f t="shared" si="5"/>
        <v>431</v>
      </c>
      <c r="AJ90" s="14" t="str">
        <f>IF(C90&lt;&gt;"",LOOKUP(C90,Gliders!O:O,Gliders!A:A), "-")</f>
        <v>-</v>
      </c>
      <c r="AK90" s="14" t="str">
        <f>IF(C90&lt;&gt;"",LOOKUP(C90,Gliders!O:O,Gliders!B:B), "-")</f>
        <v>-</v>
      </c>
    </row>
    <row r="91" spans="1:37">
      <c r="A91" s="14" t="str">
        <f t="shared" si="3"/>
        <v/>
      </c>
      <c r="R91" s="6">
        <f>IF(B91&lt;&gt;"",IF(PICCode=$F91,R90+G91,R90),R90)</f>
        <v>2.4819444444444447</v>
      </c>
      <c r="S91" s="6">
        <f>IF(B91&lt;&gt;"",IF(AK91&lt;&gt;"", IF(LOOKUP($C91,Gliders!$O:$O,Gliders!$C:$C)=1,Log!S90+Log!G91,Log!S90),Log!S90),Log!S90)</f>
        <v>1.7423611111111112</v>
      </c>
      <c r="T91" s="6">
        <f>IF(B91&lt;&gt;"",IF($AK91&lt;&gt;"",IF(AND(LOOKUP($C91,Gliders!$O:$O,Gliders!$C:$C)&gt;1,$F91=PICCode),Log!T90+Log!$G91,Log!T90),Log!T90),Log!T90)</f>
        <v>0.73958333333333337</v>
      </c>
      <c r="U91" s="6">
        <f>IF(B91&lt;&gt;"",IF($AK91&lt;&gt;"",IF(AND(LOOKUP($C91,Gliders!$O:$O,Gliders!$C:$C)&gt;1, $F91&lt;&gt;PICCode),Log!U90+Log!$G91,Log!U90),Log!U90),Log!U90)</f>
        <v>1.6958333333333335</v>
      </c>
      <c r="V91" s="8">
        <f t="shared" si="4"/>
        <v>4.177777777777778</v>
      </c>
      <c r="W91" s="8"/>
      <c r="X91" s="8"/>
      <c r="Y91" s="8"/>
      <c r="Z91" s="9">
        <f>IF(B91&lt;&gt;"",IF(PICCode=F91,Z90+1,Z90),Z90)</f>
        <v>331</v>
      </c>
      <c r="AA91" s="9">
        <f>IF(B91&lt;&gt;"",IF($AK91&lt;&gt;"", IF(LOOKUP($C91,Gliders!$O:$O,Gliders!$C:$C)=1,Log!AA90+1,Log!AA90),Log!AA90),Log!AA90)</f>
        <v>245</v>
      </c>
      <c r="AB91" s="9">
        <f>IF(B91&lt;&gt;"",IF($AK91&lt;&gt;"",IF(AND(LOOKUP($C91,Gliders!$O:$O,Gliders!$C:$C)&gt;1, $F91=PICCode),Log!AB90+1,Log!AB90),Log!AB90),Log!AB90)</f>
        <v>86</v>
      </c>
      <c r="AC91" s="9">
        <f>IF(B91&lt;&gt;"",IF($AK91&lt;&gt;"",IF(AND(LOOKUP($C91,Gliders!$O:$O,Gliders!$C:$C)&gt;1, $F91&lt;&gt;PICCode),Log!AC90+1,Log!AC90),Log!AC90),Log!AC90)</f>
        <v>100</v>
      </c>
      <c r="AD91" s="9">
        <f>IF(B91&lt;&gt;"",IF($AK91&lt;&gt;"",IF(AND(LOOKUP($C91,Gliders!$O:$O,Gliders!$D:$D)=HighCode, TRUE),Log!AD90+1,Log!AD90),Log!AD90),Log!AD90)</f>
        <v>213</v>
      </c>
      <c r="AE91" s="10">
        <f t="shared" si="5"/>
        <v>431</v>
      </c>
      <c r="AJ91" s="14" t="str">
        <f>IF(C91&lt;&gt;"",LOOKUP(C91,Gliders!O:O,Gliders!A:A), "-")</f>
        <v>-</v>
      </c>
      <c r="AK91" s="14" t="str">
        <f>IF(C91&lt;&gt;"",LOOKUP(C91,Gliders!O:O,Gliders!B:B), "-")</f>
        <v>-</v>
      </c>
    </row>
    <row r="92" spans="1:37">
      <c r="A92" s="14" t="str">
        <f t="shared" si="3"/>
        <v/>
      </c>
      <c r="R92" s="6">
        <f>IF(B92&lt;&gt;"",IF(PICCode=$F92,R91+G92,R91),R91)</f>
        <v>2.4819444444444447</v>
      </c>
      <c r="S92" s="6">
        <f>IF(B92&lt;&gt;"",IF(AK92&lt;&gt;"", IF(LOOKUP($C92,Gliders!$O:$O,Gliders!$C:$C)=1,Log!S91+Log!G92,Log!S91),Log!S91),Log!S91)</f>
        <v>1.7423611111111112</v>
      </c>
      <c r="T92" s="6">
        <f>IF(B92&lt;&gt;"",IF($AK92&lt;&gt;"",IF(AND(LOOKUP($C92,Gliders!$O:$O,Gliders!$C:$C)&gt;1,$F92=PICCode),Log!T91+Log!$G92,Log!T91),Log!T91),Log!T91)</f>
        <v>0.73958333333333337</v>
      </c>
      <c r="U92" s="6">
        <f>IF(B92&lt;&gt;"",IF($AK92&lt;&gt;"",IF(AND(LOOKUP($C92,Gliders!$O:$O,Gliders!$C:$C)&gt;1, $F92&lt;&gt;PICCode),Log!U91+Log!$G92,Log!U91),Log!U91),Log!U91)</f>
        <v>1.6958333333333335</v>
      </c>
      <c r="V92" s="8">
        <f t="shared" si="4"/>
        <v>4.177777777777778</v>
      </c>
      <c r="W92" s="8"/>
      <c r="X92" s="8"/>
      <c r="Y92" s="8"/>
      <c r="Z92" s="9">
        <f>IF(B92&lt;&gt;"",IF(PICCode=F92,Z91+1,Z91),Z91)</f>
        <v>331</v>
      </c>
      <c r="AA92" s="9">
        <f>IF(B92&lt;&gt;"",IF($AK92&lt;&gt;"", IF(LOOKUP($C92,Gliders!$O:$O,Gliders!$C:$C)=1,Log!AA91+1,Log!AA91),Log!AA91),Log!AA91)</f>
        <v>245</v>
      </c>
      <c r="AB92" s="9">
        <f>IF(B92&lt;&gt;"",IF($AK92&lt;&gt;"",IF(AND(LOOKUP($C92,Gliders!$O:$O,Gliders!$C:$C)&gt;1, $F92=PICCode),Log!AB91+1,Log!AB91),Log!AB91),Log!AB91)</f>
        <v>86</v>
      </c>
      <c r="AC92" s="9">
        <f>IF(B92&lt;&gt;"",IF($AK92&lt;&gt;"",IF(AND(LOOKUP($C92,Gliders!$O:$O,Gliders!$C:$C)&gt;1, $F92&lt;&gt;PICCode),Log!AC91+1,Log!AC91),Log!AC91),Log!AC91)</f>
        <v>100</v>
      </c>
      <c r="AD92" s="9">
        <f>IF(B92&lt;&gt;"",IF($AK92&lt;&gt;"",IF(AND(LOOKUP($C92,Gliders!$O:$O,Gliders!$D:$D)=HighCode, TRUE),Log!AD91+1,Log!AD91),Log!AD91),Log!AD91)</f>
        <v>213</v>
      </c>
      <c r="AE92" s="10">
        <f t="shared" si="5"/>
        <v>431</v>
      </c>
      <c r="AJ92" s="14" t="str">
        <f>IF(C92&lt;&gt;"",LOOKUP(C92,Gliders!O:O,Gliders!A:A), "-")</f>
        <v>-</v>
      </c>
      <c r="AK92" s="14" t="str">
        <f>IF(C92&lt;&gt;"",LOOKUP(C92,Gliders!O:O,Gliders!B:B), "-")</f>
        <v>-</v>
      </c>
    </row>
    <row r="93" spans="1:37">
      <c r="A93" s="14" t="str">
        <f t="shared" si="3"/>
        <v/>
      </c>
      <c r="R93" s="6">
        <f>IF(B93&lt;&gt;"",IF(PICCode=$F93,R92+G93,R92),R92)</f>
        <v>2.4819444444444447</v>
      </c>
      <c r="S93" s="6">
        <f>IF(B93&lt;&gt;"",IF(AK93&lt;&gt;"", IF(LOOKUP($C93,Gliders!$O:$O,Gliders!$C:$C)=1,Log!S92+Log!G93,Log!S92),Log!S92),Log!S92)</f>
        <v>1.7423611111111112</v>
      </c>
      <c r="T93" s="6">
        <f>IF(B93&lt;&gt;"",IF($AK93&lt;&gt;"",IF(AND(LOOKUP($C93,Gliders!$O:$O,Gliders!$C:$C)&gt;1,$F93=PICCode),Log!T92+Log!$G93,Log!T92),Log!T92),Log!T92)</f>
        <v>0.73958333333333337</v>
      </c>
      <c r="U93" s="6">
        <f>IF(B93&lt;&gt;"",IF($AK93&lt;&gt;"",IF(AND(LOOKUP($C93,Gliders!$O:$O,Gliders!$C:$C)&gt;1, $F93&lt;&gt;PICCode),Log!U92+Log!$G93,Log!U92),Log!U92),Log!U92)</f>
        <v>1.6958333333333335</v>
      </c>
      <c r="V93" s="8">
        <f t="shared" si="4"/>
        <v>4.177777777777778</v>
      </c>
      <c r="W93" s="8"/>
      <c r="X93" s="8"/>
      <c r="Y93" s="8"/>
      <c r="Z93" s="9">
        <f>IF(B93&lt;&gt;"",IF(PICCode=F93,Z92+1,Z92),Z92)</f>
        <v>331</v>
      </c>
      <c r="AA93" s="9">
        <f>IF(B93&lt;&gt;"",IF($AK93&lt;&gt;"", IF(LOOKUP($C93,Gliders!$O:$O,Gliders!$C:$C)=1,Log!AA92+1,Log!AA92),Log!AA92),Log!AA92)</f>
        <v>245</v>
      </c>
      <c r="AB93" s="9">
        <f>IF(B93&lt;&gt;"",IF($AK93&lt;&gt;"",IF(AND(LOOKUP($C93,Gliders!$O:$O,Gliders!$C:$C)&gt;1, $F93=PICCode),Log!AB92+1,Log!AB92),Log!AB92),Log!AB92)</f>
        <v>86</v>
      </c>
      <c r="AC93" s="9">
        <f>IF(B93&lt;&gt;"",IF($AK93&lt;&gt;"",IF(AND(LOOKUP($C93,Gliders!$O:$O,Gliders!$C:$C)&gt;1, $F93&lt;&gt;PICCode),Log!AC92+1,Log!AC92),Log!AC92),Log!AC92)</f>
        <v>100</v>
      </c>
      <c r="AD93" s="9">
        <f>IF(B93&lt;&gt;"",IF($AK93&lt;&gt;"",IF(AND(LOOKUP($C93,Gliders!$O:$O,Gliders!$D:$D)=HighCode, TRUE),Log!AD92+1,Log!AD92),Log!AD92),Log!AD92)</f>
        <v>213</v>
      </c>
      <c r="AE93" s="10">
        <f t="shared" si="5"/>
        <v>431</v>
      </c>
      <c r="AJ93" s="14" t="str">
        <f>IF(C93&lt;&gt;"",LOOKUP(C93,Gliders!O:O,Gliders!A:A), "-")</f>
        <v>-</v>
      </c>
      <c r="AK93" s="14" t="str">
        <f>IF(C93&lt;&gt;"",LOOKUP(C93,Gliders!O:O,Gliders!B:B), "-")</f>
        <v>-</v>
      </c>
    </row>
    <row r="94" spans="1:37">
      <c r="A94" s="14" t="str">
        <f t="shared" si="3"/>
        <v/>
      </c>
      <c r="R94" s="6">
        <f>IF(B94&lt;&gt;"",IF(PICCode=$F94,R93+G94,R93),R93)</f>
        <v>2.4819444444444447</v>
      </c>
      <c r="S94" s="6">
        <f>IF(B94&lt;&gt;"",IF(AK94&lt;&gt;"", IF(LOOKUP($C94,Gliders!$O:$O,Gliders!$C:$C)=1,Log!S93+Log!G94,Log!S93),Log!S93),Log!S93)</f>
        <v>1.7423611111111112</v>
      </c>
      <c r="T94" s="6">
        <f>IF(B94&lt;&gt;"",IF($AK94&lt;&gt;"",IF(AND(LOOKUP($C94,Gliders!$O:$O,Gliders!$C:$C)&gt;1,$F94=PICCode),Log!T93+Log!$G94,Log!T93),Log!T93),Log!T93)</f>
        <v>0.73958333333333337</v>
      </c>
      <c r="U94" s="6">
        <f>IF(B94&lt;&gt;"",IF($AK94&lt;&gt;"",IF(AND(LOOKUP($C94,Gliders!$O:$O,Gliders!$C:$C)&gt;1, $F94&lt;&gt;PICCode),Log!U93+Log!$G94,Log!U93),Log!U93),Log!U93)</f>
        <v>1.6958333333333335</v>
      </c>
      <c r="V94" s="8">
        <f t="shared" si="4"/>
        <v>4.177777777777778</v>
      </c>
      <c r="W94" s="8"/>
      <c r="X94" s="8"/>
      <c r="Y94" s="8"/>
      <c r="Z94" s="9">
        <f>IF(B94&lt;&gt;"",IF(PICCode=F94,Z93+1,Z93),Z93)</f>
        <v>331</v>
      </c>
      <c r="AA94" s="9">
        <f>IF(B94&lt;&gt;"",IF($AK94&lt;&gt;"", IF(LOOKUP($C94,Gliders!$O:$O,Gliders!$C:$C)=1,Log!AA93+1,Log!AA93),Log!AA93),Log!AA93)</f>
        <v>245</v>
      </c>
      <c r="AB94" s="9">
        <f>IF(B94&lt;&gt;"",IF($AK94&lt;&gt;"",IF(AND(LOOKUP($C94,Gliders!$O:$O,Gliders!$C:$C)&gt;1, $F94=PICCode),Log!AB93+1,Log!AB93),Log!AB93),Log!AB93)</f>
        <v>86</v>
      </c>
      <c r="AC94" s="9">
        <f>IF(B94&lt;&gt;"",IF($AK94&lt;&gt;"",IF(AND(LOOKUP($C94,Gliders!$O:$O,Gliders!$C:$C)&gt;1, $F94&lt;&gt;PICCode),Log!AC93+1,Log!AC93),Log!AC93),Log!AC93)</f>
        <v>100</v>
      </c>
      <c r="AD94" s="9">
        <f>IF(B94&lt;&gt;"",IF($AK94&lt;&gt;"",IF(AND(LOOKUP($C94,Gliders!$O:$O,Gliders!$D:$D)=HighCode, TRUE),Log!AD93+1,Log!AD93),Log!AD93),Log!AD93)</f>
        <v>213</v>
      </c>
      <c r="AE94" s="10">
        <f t="shared" si="5"/>
        <v>431</v>
      </c>
      <c r="AJ94" s="14" t="str">
        <f>IF(C94&lt;&gt;"",LOOKUP(C94,Gliders!O:O,Gliders!A:A), "-")</f>
        <v>-</v>
      </c>
      <c r="AK94" s="14" t="str">
        <f>IF(C94&lt;&gt;"",LOOKUP(C94,Gliders!O:O,Gliders!B:B), "-")</f>
        <v>-</v>
      </c>
    </row>
    <row r="95" spans="1:37">
      <c r="A95" s="14" t="str">
        <f t="shared" si="3"/>
        <v/>
      </c>
      <c r="R95" s="6">
        <f>IF(B95&lt;&gt;"",IF(PICCode=$F95,R94+G95,R94),R94)</f>
        <v>2.4819444444444447</v>
      </c>
      <c r="S95" s="6">
        <f>IF(B95&lt;&gt;"",IF(AK95&lt;&gt;"", IF(LOOKUP($C95,Gliders!$O:$O,Gliders!$C:$C)=1,Log!S94+Log!G95,Log!S94),Log!S94),Log!S94)</f>
        <v>1.7423611111111112</v>
      </c>
      <c r="T95" s="6">
        <f>IF(B95&lt;&gt;"",IF($AK95&lt;&gt;"",IF(AND(LOOKUP($C95,Gliders!$O:$O,Gliders!$C:$C)&gt;1,$F95=PICCode),Log!T94+Log!$G95,Log!T94),Log!T94),Log!T94)</f>
        <v>0.73958333333333337</v>
      </c>
      <c r="U95" s="6">
        <f>IF(B95&lt;&gt;"",IF($AK95&lt;&gt;"",IF(AND(LOOKUP($C95,Gliders!$O:$O,Gliders!$C:$C)&gt;1, $F95&lt;&gt;PICCode),Log!U94+Log!$G95,Log!U94),Log!U94),Log!U94)</f>
        <v>1.6958333333333335</v>
      </c>
      <c r="V95" s="8">
        <f t="shared" si="4"/>
        <v>4.177777777777778</v>
      </c>
      <c r="W95" s="8"/>
      <c r="X95" s="8"/>
      <c r="Y95" s="8"/>
      <c r="Z95" s="9">
        <f>IF(B95&lt;&gt;"",IF(PICCode=F95,Z94+1,Z94),Z94)</f>
        <v>331</v>
      </c>
      <c r="AA95" s="9">
        <f>IF(B95&lt;&gt;"",IF($AK95&lt;&gt;"", IF(LOOKUP($C95,Gliders!$O:$O,Gliders!$C:$C)=1,Log!AA94+1,Log!AA94),Log!AA94),Log!AA94)</f>
        <v>245</v>
      </c>
      <c r="AB95" s="9">
        <f>IF(B95&lt;&gt;"",IF($AK95&lt;&gt;"",IF(AND(LOOKUP($C95,Gliders!$O:$O,Gliders!$C:$C)&gt;1, $F95=PICCode),Log!AB94+1,Log!AB94),Log!AB94),Log!AB94)</f>
        <v>86</v>
      </c>
      <c r="AC95" s="9">
        <f>IF(B95&lt;&gt;"",IF($AK95&lt;&gt;"",IF(AND(LOOKUP($C95,Gliders!$O:$O,Gliders!$C:$C)&gt;1, $F95&lt;&gt;PICCode),Log!AC94+1,Log!AC94),Log!AC94),Log!AC94)</f>
        <v>100</v>
      </c>
      <c r="AD95" s="9">
        <f>IF(B95&lt;&gt;"",IF($AK95&lt;&gt;"",IF(AND(LOOKUP($C95,Gliders!$O:$O,Gliders!$D:$D)=HighCode, TRUE),Log!AD94+1,Log!AD94),Log!AD94),Log!AD94)</f>
        <v>213</v>
      </c>
      <c r="AE95" s="10">
        <f t="shared" si="5"/>
        <v>431</v>
      </c>
      <c r="AJ95" s="14" t="str">
        <f>IF(C95&lt;&gt;"",LOOKUP(C95,Gliders!O:O,Gliders!A:A), "-")</f>
        <v>-</v>
      </c>
      <c r="AK95" s="14" t="str">
        <f>IF(C95&lt;&gt;"",LOOKUP(C95,Gliders!O:O,Gliders!B:B), "-")</f>
        <v>-</v>
      </c>
    </row>
    <row r="96" spans="1:37">
      <c r="A96" s="14" t="str">
        <f t="shared" si="3"/>
        <v/>
      </c>
      <c r="R96" s="6">
        <f>IF(B96&lt;&gt;"",IF(PICCode=$F96,R95+G96,R95),R95)</f>
        <v>2.4819444444444447</v>
      </c>
      <c r="S96" s="6">
        <f>IF(B96&lt;&gt;"",IF(AK96&lt;&gt;"", IF(LOOKUP($C96,Gliders!$O:$O,Gliders!$C:$C)=1,Log!S95+Log!G96,Log!S95),Log!S95),Log!S95)</f>
        <v>1.7423611111111112</v>
      </c>
      <c r="T96" s="6">
        <f>IF(B96&lt;&gt;"",IF($AK96&lt;&gt;"",IF(AND(LOOKUP($C96,Gliders!$O:$O,Gliders!$C:$C)&gt;1,$F96=PICCode),Log!T95+Log!$G96,Log!T95),Log!T95),Log!T95)</f>
        <v>0.73958333333333337</v>
      </c>
      <c r="U96" s="6">
        <f>IF(B96&lt;&gt;"",IF($AK96&lt;&gt;"",IF(AND(LOOKUP($C96,Gliders!$O:$O,Gliders!$C:$C)&gt;1, $F96&lt;&gt;PICCode),Log!U95+Log!$G96,Log!U95),Log!U95),Log!U95)</f>
        <v>1.6958333333333335</v>
      </c>
      <c r="V96" s="8">
        <f t="shared" si="4"/>
        <v>4.177777777777778</v>
      </c>
      <c r="W96" s="8"/>
      <c r="X96" s="8"/>
      <c r="Y96" s="8"/>
      <c r="Z96" s="9">
        <f>IF(B96&lt;&gt;"",IF(PICCode=F96,Z95+1,Z95),Z95)</f>
        <v>331</v>
      </c>
      <c r="AA96" s="9">
        <f>IF(B96&lt;&gt;"",IF($AK96&lt;&gt;"", IF(LOOKUP($C96,Gliders!$O:$O,Gliders!$C:$C)=1,Log!AA95+1,Log!AA95),Log!AA95),Log!AA95)</f>
        <v>245</v>
      </c>
      <c r="AB96" s="9">
        <f>IF(B96&lt;&gt;"",IF($AK96&lt;&gt;"",IF(AND(LOOKUP($C96,Gliders!$O:$O,Gliders!$C:$C)&gt;1, $F96=PICCode),Log!AB95+1,Log!AB95),Log!AB95),Log!AB95)</f>
        <v>86</v>
      </c>
      <c r="AC96" s="9">
        <f>IF(B96&lt;&gt;"",IF($AK96&lt;&gt;"",IF(AND(LOOKUP($C96,Gliders!$O:$O,Gliders!$C:$C)&gt;1, $F96&lt;&gt;PICCode),Log!AC95+1,Log!AC95),Log!AC95),Log!AC95)</f>
        <v>100</v>
      </c>
      <c r="AD96" s="9">
        <f>IF(B96&lt;&gt;"",IF($AK96&lt;&gt;"",IF(AND(LOOKUP($C96,Gliders!$O:$O,Gliders!$D:$D)=HighCode, TRUE),Log!AD95+1,Log!AD95),Log!AD95),Log!AD95)</f>
        <v>213</v>
      </c>
      <c r="AE96" s="10">
        <f t="shared" si="5"/>
        <v>431</v>
      </c>
      <c r="AJ96" s="14" t="str">
        <f>IF(C96&lt;&gt;"",LOOKUP(C96,Gliders!O:O,Gliders!A:A), "-")</f>
        <v>-</v>
      </c>
      <c r="AK96" s="14" t="str">
        <f>IF(C96&lt;&gt;"",LOOKUP(C96,Gliders!O:O,Gliders!B:B), "-")</f>
        <v>-</v>
      </c>
    </row>
    <row r="97" spans="1:37">
      <c r="A97" s="14" t="str">
        <f t="shared" si="3"/>
        <v/>
      </c>
      <c r="R97" s="6">
        <f>IF(B97&lt;&gt;"",IF(PICCode=$F97,R96+G97,R96),R96)</f>
        <v>2.4819444444444447</v>
      </c>
      <c r="S97" s="6">
        <f>IF(B97&lt;&gt;"",IF(AK97&lt;&gt;"", IF(LOOKUP($C97,Gliders!$O:$O,Gliders!$C:$C)=1,Log!S96+Log!G97,Log!S96),Log!S96),Log!S96)</f>
        <v>1.7423611111111112</v>
      </c>
      <c r="T97" s="6">
        <f>IF(B97&lt;&gt;"",IF($AK97&lt;&gt;"",IF(AND(LOOKUP($C97,Gliders!$O:$O,Gliders!$C:$C)&gt;1,$F97=PICCode),Log!T96+Log!$G97,Log!T96),Log!T96),Log!T96)</f>
        <v>0.73958333333333337</v>
      </c>
      <c r="U97" s="6">
        <f>IF(B97&lt;&gt;"",IF($AK97&lt;&gt;"",IF(AND(LOOKUP($C97,Gliders!$O:$O,Gliders!$C:$C)&gt;1, $F97&lt;&gt;PICCode),Log!U96+Log!$G97,Log!U96),Log!U96),Log!U96)</f>
        <v>1.6958333333333335</v>
      </c>
      <c r="V97" s="8">
        <f t="shared" si="4"/>
        <v>4.177777777777778</v>
      </c>
      <c r="W97" s="8"/>
      <c r="X97" s="8"/>
      <c r="Y97" s="8"/>
      <c r="Z97" s="9">
        <f>IF(B97&lt;&gt;"",IF(PICCode=F97,Z96+1,Z96),Z96)</f>
        <v>331</v>
      </c>
      <c r="AA97" s="9">
        <f>IF(B97&lt;&gt;"",IF($AK97&lt;&gt;"", IF(LOOKUP($C97,Gliders!$O:$O,Gliders!$C:$C)=1,Log!AA96+1,Log!AA96),Log!AA96),Log!AA96)</f>
        <v>245</v>
      </c>
      <c r="AB97" s="9">
        <f>IF(B97&lt;&gt;"",IF($AK97&lt;&gt;"",IF(AND(LOOKUP($C97,Gliders!$O:$O,Gliders!$C:$C)&gt;1, $F97=PICCode),Log!AB96+1,Log!AB96),Log!AB96),Log!AB96)</f>
        <v>86</v>
      </c>
      <c r="AC97" s="9">
        <f>IF(B97&lt;&gt;"",IF($AK97&lt;&gt;"",IF(AND(LOOKUP($C97,Gliders!$O:$O,Gliders!$C:$C)&gt;1, $F97&lt;&gt;PICCode),Log!AC96+1,Log!AC96),Log!AC96),Log!AC96)</f>
        <v>100</v>
      </c>
      <c r="AD97" s="9">
        <f>IF(B97&lt;&gt;"",IF($AK97&lt;&gt;"",IF(AND(LOOKUP($C97,Gliders!$O:$O,Gliders!$D:$D)=HighCode, TRUE),Log!AD96+1,Log!AD96),Log!AD96),Log!AD96)</f>
        <v>213</v>
      </c>
      <c r="AE97" s="10">
        <f t="shared" si="5"/>
        <v>431</v>
      </c>
      <c r="AJ97" s="14" t="str">
        <f>IF(C97&lt;&gt;"",LOOKUP(C97,Gliders!O:O,Gliders!A:A), "-")</f>
        <v>-</v>
      </c>
      <c r="AK97" s="14" t="str">
        <f>IF(C97&lt;&gt;"",LOOKUP(C97,Gliders!O:O,Gliders!B:B), "-")</f>
        <v>-</v>
      </c>
    </row>
    <row r="98" spans="1:37">
      <c r="A98" s="14" t="str">
        <f t="shared" si="3"/>
        <v/>
      </c>
      <c r="R98" s="6">
        <f>IF(B98&lt;&gt;"",IF(PICCode=$F98,R97+G98,R97),R97)</f>
        <v>2.4819444444444447</v>
      </c>
      <c r="S98" s="6">
        <f>IF(B98&lt;&gt;"",IF(AK98&lt;&gt;"", IF(LOOKUP($C98,Gliders!$O:$O,Gliders!$C:$C)=1,Log!S97+Log!G98,Log!S97),Log!S97),Log!S97)</f>
        <v>1.7423611111111112</v>
      </c>
      <c r="T98" s="6">
        <f>IF(B98&lt;&gt;"",IF($AK98&lt;&gt;"",IF(AND(LOOKUP($C98,Gliders!$O:$O,Gliders!$C:$C)&gt;1,$F98=PICCode),Log!T97+Log!$G98,Log!T97),Log!T97),Log!T97)</f>
        <v>0.73958333333333337</v>
      </c>
      <c r="U98" s="6">
        <f>IF(B98&lt;&gt;"",IF($AK98&lt;&gt;"",IF(AND(LOOKUP($C98,Gliders!$O:$O,Gliders!$C:$C)&gt;1, $F98&lt;&gt;PICCode),Log!U97+Log!$G98,Log!U97),Log!U97),Log!U97)</f>
        <v>1.6958333333333335</v>
      </c>
      <c r="V98" s="8">
        <f t="shared" si="4"/>
        <v>4.177777777777778</v>
      </c>
      <c r="W98" s="8"/>
      <c r="X98" s="8"/>
      <c r="Y98" s="8"/>
      <c r="Z98" s="9">
        <f>IF(B98&lt;&gt;"",IF(PICCode=F98,Z97+1,Z97),Z97)</f>
        <v>331</v>
      </c>
      <c r="AA98" s="9">
        <f>IF(B98&lt;&gt;"",IF($AK98&lt;&gt;"", IF(LOOKUP($C98,Gliders!$O:$O,Gliders!$C:$C)=1,Log!AA97+1,Log!AA97),Log!AA97),Log!AA97)</f>
        <v>245</v>
      </c>
      <c r="AB98" s="9">
        <f>IF(B98&lt;&gt;"",IF($AK98&lt;&gt;"",IF(AND(LOOKUP($C98,Gliders!$O:$O,Gliders!$C:$C)&gt;1, $F98=PICCode),Log!AB97+1,Log!AB97),Log!AB97),Log!AB97)</f>
        <v>86</v>
      </c>
      <c r="AC98" s="9">
        <f>IF(B98&lt;&gt;"",IF($AK98&lt;&gt;"",IF(AND(LOOKUP($C98,Gliders!$O:$O,Gliders!$C:$C)&gt;1, $F98&lt;&gt;PICCode),Log!AC97+1,Log!AC97),Log!AC97),Log!AC97)</f>
        <v>100</v>
      </c>
      <c r="AD98" s="9">
        <f>IF(B98&lt;&gt;"",IF($AK98&lt;&gt;"",IF(AND(LOOKUP($C98,Gliders!$O:$O,Gliders!$D:$D)=HighCode, TRUE),Log!AD97+1,Log!AD97),Log!AD97),Log!AD97)</f>
        <v>213</v>
      </c>
      <c r="AE98" s="10">
        <f t="shared" si="5"/>
        <v>431</v>
      </c>
      <c r="AJ98" s="14" t="str">
        <f>IF(C98&lt;&gt;"",LOOKUP(C98,Gliders!O:O,Gliders!A:A), "-")</f>
        <v>-</v>
      </c>
      <c r="AK98" s="14" t="str">
        <f>IF(C98&lt;&gt;"",LOOKUP(C98,Gliders!O:O,Gliders!B:B), "-")</f>
        <v>-</v>
      </c>
    </row>
    <row r="99" spans="1:37">
      <c r="A99" s="14" t="str">
        <f t="shared" si="3"/>
        <v/>
      </c>
      <c r="R99" s="6">
        <f>IF(B99&lt;&gt;"",IF(PICCode=$F99,R98+G99,R98),R98)</f>
        <v>2.4819444444444447</v>
      </c>
      <c r="S99" s="6">
        <f>IF(B99&lt;&gt;"",IF(AK99&lt;&gt;"", IF(LOOKUP($C99,Gliders!$O:$O,Gliders!$C:$C)=1,Log!S98+Log!G99,Log!S98),Log!S98),Log!S98)</f>
        <v>1.7423611111111112</v>
      </c>
      <c r="T99" s="6">
        <f>IF(B99&lt;&gt;"",IF($AK99&lt;&gt;"",IF(AND(LOOKUP($C99,Gliders!$O:$O,Gliders!$C:$C)&gt;1,$F99=PICCode),Log!T98+Log!$G99,Log!T98),Log!T98),Log!T98)</f>
        <v>0.73958333333333337</v>
      </c>
      <c r="U99" s="6">
        <f>IF(B99&lt;&gt;"",IF($AK99&lt;&gt;"",IF(AND(LOOKUP($C99,Gliders!$O:$O,Gliders!$C:$C)&gt;1, $F99&lt;&gt;PICCode),Log!U98+Log!$G99,Log!U98),Log!U98),Log!U98)</f>
        <v>1.6958333333333335</v>
      </c>
      <c r="V99" s="8">
        <f t="shared" si="4"/>
        <v>4.177777777777778</v>
      </c>
      <c r="W99" s="8"/>
      <c r="X99" s="8"/>
      <c r="Y99" s="8"/>
      <c r="Z99" s="9">
        <f>IF(B99&lt;&gt;"",IF(PICCode=F99,Z98+1,Z98),Z98)</f>
        <v>331</v>
      </c>
      <c r="AA99" s="9">
        <f>IF(B99&lt;&gt;"",IF($AK99&lt;&gt;"", IF(LOOKUP($C99,Gliders!$O:$O,Gliders!$C:$C)=1,Log!AA98+1,Log!AA98),Log!AA98),Log!AA98)</f>
        <v>245</v>
      </c>
      <c r="AB99" s="9">
        <f>IF(B99&lt;&gt;"",IF($AK99&lt;&gt;"",IF(AND(LOOKUP($C99,Gliders!$O:$O,Gliders!$C:$C)&gt;1, $F99=PICCode),Log!AB98+1,Log!AB98),Log!AB98),Log!AB98)</f>
        <v>86</v>
      </c>
      <c r="AC99" s="9">
        <f>IF(B99&lt;&gt;"",IF($AK99&lt;&gt;"",IF(AND(LOOKUP($C99,Gliders!$O:$O,Gliders!$C:$C)&gt;1, $F99&lt;&gt;PICCode),Log!AC98+1,Log!AC98),Log!AC98),Log!AC98)</f>
        <v>100</v>
      </c>
      <c r="AD99" s="9">
        <f>IF(B99&lt;&gt;"",IF($AK99&lt;&gt;"",IF(AND(LOOKUP($C99,Gliders!$O:$O,Gliders!$D:$D)=HighCode, TRUE),Log!AD98+1,Log!AD98),Log!AD98),Log!AD98)</f>
        <v>213</v>
      </c>
      <c r="AE99" s="10">
        <f t="shared" si="5"/>
        <v>431</v>
      </c>
      <c r="AJ99" s="14" t="str">
        <f>IF(C99&lt;&gt;"",LOOKUP(C99,Gliders!O:O,Gliders!A:A), "-")</f>
        <v>-</v>
      </c>
      <c r="AK99" s="14" t="str">
        <f>IF(C99&lt;&gt;"",LOOKUP(C99,Gliders!O:O,Gliders!B:B), "-")</f>
        <v>-</v>
      </c>
    </row>
    <row r="100" spans="1:37">
      <c r="A100" s="14" t="str">
        <f t="shared" si="3"/>
        <v/>
      </c>
      <c r="R100" s="6">
        <f>IF(B100&lt;&gt;"",IF(PICCode=$F100,R99+G100,R99),R99)</f>
        <v>2.4819444444444447</v>
      </c>
      <c r="S100" s="6">
        <f>IF(B100&lt;&gt;"",IF(AK100&lt;&gt;"", IF(LOOKUP($C100,Gliders!$O:$O,Gliders!$C:$C)=1,Log!S99+Log!G100,Log!S99),Log!S99),Log!S99)</f>
        <v>1.7423611111111112</v>
      </c>
      <c r="T100" s="6">
        <f>IF(B100&lt;&gt;"",IF($AK100&lt;&gt;"",IF(AND(LOOKUP($C100,Gliders!$O:$O,Gliders!$C:$C)&gt;1,$F100=PICCode),Log!T99+Log!$G100,Log!T99),Log!T99),Log!T99)</f>
        <v>0.73958333333333337</v>
      </c>
      <c r="U100" s="6">
        <f>IF(B100&lt;&gt;"",IF($AK100&lt;&gt;"",IF(AND(LOOKUP($C100,Gliders!$O:$O,Gliders!$C:$C)&gt;1, $F100&lt;&gt;PICCode),Log!U99+Log!$G100,Log!U99),Log!U99),Log!U99)</f>
        <v>1.6958333333333335</v>
      </c>
      <c r="V100" s="8">
        <f t="shared" si="4"/>
        <v>4.177777777777778</v>
      </c>
      <c r="W100" s="8"/>
      <c r="X100" s="8"/>
      <c r="Y100" s="8"/>
      <c r="Z100" s="9">
        <f>IF(B100&lt;&gt;"",IF(PICCode=F100,Z99+1,Z99),Z99)</f>
        <v>331</v>
      </c>
      <c r="AA100" s="9">
        <f>IF(B100&lt;&gt;"",IF($AK100&lt;&gt;"", IF(LOOKUP($C100,Gliders!$O:$O,Gliders!$C:$C)=1,Log!AA99+1,Log!AA99),Log!AA99),Log!AA99)</f>
        <v>245</v>
      </c>
      <c r="AB100" s="9">
        <f>IF(B100&lt;&gt;"",IF($AK100&lt;&gt;"",IF(AND(LOOKUP($C100,Gliders!$O:$O,Gliders!$C:$C)&gt;1, $F100=PICCode),Log!AB99+1,Log!AB99),Log!AB99),Log!AB99)</f>
        <v>86</v>
      </c>
      <c r="AC100" s="9">
        <f>IF(B100&lt;&gt;"",IF($AK100&lt;&gt;"",IF(AND(LOOKUP($C100,Gliders!$O:$O,Gliders!$C:$C)&gt;1, $F100&lt;&gt;PICCode),Log!AC99+1,Log!AC99),Log!AC99),Log!AC99)</f>
        <v>100</v>
      </c>
      <c r="AD100" s="9">
        <f>IF(B100&lt;&gt;"",IF($AK100&lt;&gt;"",IF(AND(LOOKUP($C100,Gliders!$O:$O,Gliders!$D:$D)=HighCode, TRUE),Log!AD99+1,Log!AD99),Log!AD99),Log!AD99)</f>
        <v>213</v>
      </c>
      <c r="AE100" s="10">
        <f t="shared" si="5"/>
        <v>431</v>
      </c>
      <c r="AJ100" s="14" t="str">
        <f>IF(C100&lt;&gt;"",LOOKUP(C100,Gliders!O:O,Gliders!A:A), "-")</f>
        <v>-</v>
      </c>
      <c r="AK100" s="14" t="str">
        <f>IF(C100&lt;&gt;"",LOOKUP(C100,Gliders!O:O,Gliders!B:B), "-")</f>
        <v>-</v>
      </c>
    </row>
    <row r="101" spans="1:37">
      <c r="A101" s="14" t="str">
        <f t="shared" si="3"/>
        <v/>
      </c>
      <c r="R101" s="6">
        <f>IF(B101&lt;&gt;"",IF(PICCode=$F101,R100+G101,R100),R100)</f>
        <v>2.4819444444444447</v>
      </c>
      <c r="S101" s="6">
        <f>IF(B101&lt;&gt;"",IF(AK101&lt;&gt;"", IF(LOOKUP($C101,Gliders!$O:$O,Gliders!$C:$C)=1,Log!S100+Log!G101,Log!S100),Log!S100),Log!S100)</f>
        <v>1.7423611111111112</v>
      </c>
      <c r="T101" s="6">
        <f>IF(B101&lt;&gt;"",IF($AK101&lt;&gt;"",IF(AND(LOOKUP($C101,Gliders!$O:$O,Gliders!$C:$C)&gt;1,$F101=PICCode),Log!T100+Log!$G101,Log!T100),Log!T100),Log!T100)</f>
        <v>0.73958333333333337</v>
      </c>
      <c r="U101" s="6">
        <f>IF(B101&lt;&gt;"",IF($AK101&lt;&gt;"",IF(AND(LOOKUP($C101,Gliders!$O:$O,Gliders!$C:$C)&gt;1, $F101&lt;&gt;PICCode),Log!U100+Log!$G101,Log!U100),Log!U100),Log!U100)</f>
        <v>1.6958333333333335</v>
      </c>
      <c r="V101" s="8">
        <f t="shared" si="4"/>
        <v>4.177777777777778</v>
      </c>
      <c r="W101" s="8"/>
      <c r="X101" s="8"/>
      <c r="Y101" s="8"/>
      <c r="Z101" s="9">
        <f>IF(B101&lt;&gt;"",IF(PICCode=F101,Z100+1,Z100),Z100)</f>
        <v>331</v>
      </c>
      <c r="AA101" s="9">
        <f>IF(B101&lt;&gt;"",IF($AK101&lt;&gt;"", IF(LOOKUP($C101,Gliders!$O:$O,Gliders!$C:$C)=1,Log!AA100+1,Log!AA100),Log!AA100),Log!AA100)</f>
        <v>245</v>
      </c>
      <c r="AB101" s="9">
        <f>IF(B101&lt;&gt;"",IF($AK101&lt;&gt;"",IF(AND(LOOKUP($C101,Gliders!$O:$O,Gliders!$C:$C)&gt;1, $F101=PICCode),Log!AB100+1,Log!AB100),Log!AB100),Log!AB100)</f>
        <v>86</v>
      </c>
      <c r="AC101" s="9">
        <f>IF(B101&lt;&gt;"",IF($AK101&lt;&gt;"",IF(AND(LOOKUP($C101,Gliders!$O:$O,Gliders!$C:$C)&gt;1, $F101&lt;&gt;PICCode),Log!AC100+1,Log!AC100),Log!AC100),Log!AC100)</f>
        <v>100</v>
      </c>
      <c r="AD101" s="9">
        <f>IF(B101&lt;&gt;"",IF($AK101&lt;&gt;"",IF(AND(LOOKUP($C101,Gliders!$O:$O,Gliders!$D:$D)=HighCode, TRUE),Log!AD100+1,Log!AD100),Log!AD100),Log!AD100)</f>
        <v>213</v>
      </c>
      <c r="AE101" s="10">
        <f t="shared" si="5"/>
        <v>431</v>
      </c>
      <c r="AJ101" s="14" t="str">
        <f>IF(C101&lt;&gt;"",LOOKUP(C101,Gliders!O:O,Gliders!A:A), "-")</f>
        <v>-</v>
      </c>
      <c r="AK101" s="14" t="str">
        <f>IF(C101&lt;&gt;"",LOOKUP(C101,Gliders!O:O,Gliders!B:B), "-")</f>
        <v>-</v>
      </c>
    </row>
    <row r="102" spans="1:37">
      <c r="A102" s="14" t="str">
        <f t="shared" si="3"/>
        <v/>
      </c>
      <c r="R102" s="6">
        <f>IF(B102&lt;&gt;"",IF(PICCode=$F102,R101+G102,R101),R101)</f>
        <v>2.4819444444444447</v>
      </c>
      <c r="S102" s="6">
        <f>IF(B102&lt;&gt;"",IF(AK102&lt;&gt;"", IF(LOOKUP($C102,Gliders!$O:$O,Gliders!$C:$C)=1,Log!S101+Log!G102,Log!S101),Log!S101),Log!S101)</f>
        <v>1.7423611111111112</v>
      </c>
      <c r="T102" s="6">
        <f>IF(B102&lt;&gt;"",IF($AK102&lt;&gt;"",IF(AND(LOOKUP($C102,Gliders!$O:$O,Gliders!$C:$C)&gt;1,$F102=PICCode),Log!T101+Log!$G102,Log!T101),Log!T101),Log!T101)</f>
        <v>0.73958333333333337</v>
      </c>
      <c r="U102" s="6">
        <f>IF(B102&lt;&gt;"",IF($AK102&lt;&gt;"",IF(AND(LOOKUP($C102,Gliders!$O:$O,Gliders!$C:$C)&gt;1, $F102&lt;&gt;PICCode),Log!U101+Log!$G102,Log!U101),Log!U101),Log!U101)</f>
        <v>1.6958333333333335</v>
      </c>
      <c r="V102" s="8">
        <f t="shared" si="4"/>
        <v>4.177777777777778</v>
      </c>
      <c r="W102" s="8"/>
      <c r="X102" s="8"/>
      <c r="Y102" s="8"/>
      <c r="Z102" s="9">
        <f>IF(B102&lt;&gt;"",IF(PICCode=F102,Z101+1,Z101),Z101)</f>
        <v>331</v>
      </c>
      <c r="AA102" s="9">
        <f>IF(B102&lt;&gt;"",IF($AK102&lt;&gt;"", IF(LOOKUP($C102,Gliders!$O:$O,Gliders!$C:$C)=1,Log!AA101+1,Log!AA101),Log!AA101),Log!AA101)</f>
        <v>245</v>
      </c>
      <c r="AB102" s="9">
        <f>IF(B102&lt;&gt;"",IF($AK102&lt;&gt;"",IF(AND(LOOKUP($C102,Gliders!$O:$O,Gliders!$C:$C)&gt;1, $F102=PICCode),Log!AB101+1,Log!AB101),Log!AB101),Log!AB101)</f>
        <v>86</v>
      </c>
      <c r="AC102" s="9">
        <f>IF(B102&lt;&gt;"",IF($AK102&lt;&gt;"",IF(AND(LOOKUP($C102,Gliders!$O:$O,Gliders!$C:$C)&gt;1, $F102&lt;&gt;PICCode),Log!AC101+1,Log!AC101),Log!AC101),Log!AC101)</f>
        <v>100</v>
      </c>
      <c r="AD102" s="9">
        <f>IF(B102&lt;&gt;"",IF($AK102&lt;&gt;"",IF(AND(LOOKUP($C102,Gliders!$O:$O,Gliders!$D:$D)=HighCode, TRUE),Log!AD101+1,Log!AD101),Log!AD101),Log!AD101)</f>
        <v>213</v>
      </c>
      <c r="AE102" s="10">
        <f t="shared" si="5"/>
        <v>431</v>
      </c>
      <c r="AJ102" s="14" t="str">
        <f>IF(C102&lt;&gt;"",LOOKUP(C102,Gliders!O:O,Gliders!A:A), "-")</f>
        <v>-</v>
      </c>
      <c r="AK102" s="14" t="str">
        <f>IF(C102&lt;&gt;"",LOOKUP(C102,Gliders!O:O,Gliders!B:B), "-")</f>
        <v>-</v>
      </c>
    </row>
    <row r="103" spans="1:37">
      <c r="A103" s="14" t="str">
        <f t="shared" si="3"/>
        <v/>
      </c>
      <c r="R103" s="6">
        <f>IF(B103&lt;&gt;"",IF(PICCode=$F103,R102+G103,R102),R102)</f>
        <v>2.4819444444444447</v>
      </c>
      <c r="S103" s="6">
        <f>IF(B103&lt;&gt;"",IF(AK103&lt;&gt;"", IF(LOOKUP($C103,Gliders!$O:$O,Gliders!$C:$C)=1,Log!S102+Log!G103,Log!S102),Log!S102),Log!S102)</f>
        <v>1.7423611111111112</v>
      </c>
      <c r="T103" s="6">
        <f>IF(B103&lt;&gt;"",IF($AK103&lt;&gt;"",IF(AND(LOOKUP($C103,Gliders!$O:$O,Gliders!$C:$C)&gt;1,$F103=PICCode),Log!T102+Log!$G103,Log!T102),Log!T102),Log!T102)</f>
        <v>0.73958333333333337</v>
      </c>
      <c r="U103" s="6">
        <f>IF(B103&lt;&gt;"",IF($AK103&lt;&gt;"",IF(AND(LOOKUP($C103,Gliders!$O:$O,Gliders!$C:$C)&gt;1, $F103&lt;&gt;PICCode),Log!U102+Log!$G103,Log!U102),Log!U102),Log!U102)</f>
        <v>1.6958333333333335</v>
      </c>
      <c r="V103" s="8">
        <f t="shared" si="4"/>
        <v>4.177777777777778</v>
      </c>
      <c r="W103" s="8"/>
      <c r="X103" s="8"/>
      <c r="Y103" s="8"/>
      <c r="Z103" s="9">
        <f>IF(B103&lt;&gt;"",IF(PICCode=F103,Z102+1,Z102),Z102)</f>
        <v>331</v>
      </c>
      <c r="AA103" s="9">
        <f>IF(B103&lt;&gt;"",IF($AK103&lt;&gt;"", IF(LOOKUP($C103,Gliders!$O:$O,Gliders!$C:$C)=1,Log!AA102+1,Log!AA102),Log!AA102),Log!AA102)</f>
        <v>245</v>
      </c>
      <c r="AB103" s="9">
        <f>IF(B103&lt;&gt;"",IF($AK103&lt;&gt;"",IF(AND(LOOKUP($C103,Gliders!$O:$O,Gliders!$C:$C)&gt;1, $F103=PICCode),Log!AB102+1,Log!AB102),Log!AB102),Log!AB102)</f>
        <v>86</v>
      </c>
      <c r="AC103" s="9">
        <f>IF(B103&lt;&gt;"",IF($AK103&lt;&gt;"",IF(AND(LOOKUP($C103,Gliders!$O:$O,Gliders!$C:$C)&gt;1, $F103&lt;&gt;PICCode),Log!AC102+1,Log!AC102),Log!AC102),Log!AC102)</f>
        <v>100</v>
      </c>
      <c r="AD103" s="9">
        <f>IF(B103&lt;&gt;"",IF($AK103&lt;&gt;"",IF(AND(LOOKUP($C103,Gliders!$O:$O,Gliders!$D:$D)=HighCode, TRUE),Log!AD102+1,Log!AD102),Log!AD102),Log!AD102)</f>
        <v>213</v>
      </c>
      <c r="AE103" s="10">
        <f t="shared" si="5"/>
        <v>431</v>
      </c>
      <c r="AJ103" s="14" t="str">
        <f>IF(C103&lt;&gt;"",LOOKUP(C103,Gliders!O:O,Gliders!A:A), "-")</f>
        <v>-</v>
      </c>
      <c r="AK103" s="14" t="str">
        <f>IF(C103&lt;&gt;"",LOOKUP(C103,Gliders!O:O,Gliders!B:B), "-")</f>
        <v>-</v>
      </c>
    </row>
    <row r="104" spans="1:37">
      <c r="A104" s="14" t="str">
        <f t="shared" si="3"/>
        <v/>
      </c>
      <c r="R104" s="6">
        <f>IF(B104&lt;&gt;"",IF(PICCode=$F104,R103+G104,R103),R103)</f>
        <v>2.4819444444444447</v>
      </c>
      <c r="S104" s="6">
        <f>IF(B104&lt;&gt;"",IF(AK104&lt;&gt;"", IF(LOOKUP($C104,Gliders!$O:$O,Gliders!$C:$C)=1,Log!S103+Log!G104,Log!S103),Log!S103),Log!S103)</f>
        <v>1.7423611111111112</v>
      </c>
      <c r="T104" s="6">
        <f>IF(B104&lt;&gt;"",IF($AK104&lt;&gt;"",IF(AND(LOOKUP($C104,Gliders!$O:$O,Gliders!$C:$C)&gt;1,$F104=PICCode),Log!T103+Log!$G104,Log!T103),Log!T103),Log!T103)</f>
        <v>0.73958333333333337</v>
      </c>
      <c r="U104" s="6">
        <f>IF(B104&lt;&gt;"",IF($AK104&lt;&gt;"",IF(AND(LOOKUP($C104,Gliders!$O:$O,Gliders!$C:$C)&gt;1, $F104&lt;&gt;PICCode),Log!U103+Log!$G104,Log!U103),Log!U103),Log!U103)</f>
        <v>1.6958333333333335</v>
      </c>
      <c r="V104" s="8">
        <f t="shared" si="4"/>
        <v>4.177777777777778</v>
      </c>
      <c r="W104" s="8"/>
      <c r="X104" s="8"/>
      <c r="Y104" s="8"/>
      <c r="Z104" s="9">
        <f>IF(B104&lt;&gt;"",IF(PICCode=F104,Z103+1,Z103),Z103)</f>
        <v>331</v>
      </c>
      <c r="AA104" s="9">
        <f>IF(B104&lt;&gt;"",IF($AK104&lt;&gt;"", IF(LOOKUP($C104,Gliders!$O:$O,Gliders!$C:$C)=1,Log!AA103+1,Log!AA103),Log!AA103),Log!AA103)</f>
        <v>245</v>
      </c>
      <c r="AB104" s="9">
        <f>IF(B104&lt;&gt;"",IF($AK104&lt;&gt;"",IF(AND(LOOKUP($C104,Gliders!$O:$O,Gliders!$C:$C)&gt;1, $F104=PICCode),Log!AB103+1,Log!AB103),Log!AB103),Log!AB103)</f>
        <v>86</v>
      </c>
      <c r="AC104" s="9">
        <f>IF(B104&lt;&gt;"",IF($AK104&lt;&gt;"",IF(AND(LOOKUP($C104,Gliders!$O:$O,Gliders!$C:$C)&gt;1, $F104&lt;&gt;PICCode),Log!AC103+1,Log!AC103),Log!AC103),Log!AC103)</f>
        <v>100</v>
      </c>
      <c r="AD104" s="9">
        <f>IF(B104&lt;&gt;"",IF($AK104&lt;&gt;"",IF(AND(LOOKUP($C104,Gliders!$O:$O,Gliders!$D:$D)=HighCode, TRUE),Log!AD103+1,Log!AD103),Log!AD103),Log!AD103)</f>
        <v>213</v>
      </c>
      <c r="AE104" s="10">
        <f t="shared" si="5"/>
        <v>431</v>
      </c>
      <c r="AJ104" s="14" t="str">
        <f>IF(C104&lt;&gt;"",LOOKUP(C104,Gliders!O:O,Gliders!A:A), "-")</f>
        <v>-</v>
      </c>
      <c r="AK104" s="14" t="str">
        <f>IF(C104&lt;&gt;"",LOOKUP(C104,Gliders!O:O,Gliders!B:B), "-")</f>
        <v>-</v>
      </c>
    </row>
    <row r="105" spans="1:37">
      <c r="A105" s="14" t="str">
        <f t="shared" si="3"/>
        <v/>
      </c>
      <c r="R105" s="6">
        <f>IF(B105&lt;&gt;"",IF(PICCode=$F105,R104+G105,R104),R104)</f>
        <v>2.4819444444444447</v>
      </c>
      <c r="S105" s="6">
        <f>IF(B105&lt;&gt;"",IF(AK105&lt;&gt;"", IF(LOOKUP($C105,Gliders!$O:$O,Gliders!$C:$C)=1,Log!S104+Log!G105,Log!S104),Log!S104),Log!S104)</f>
        <v>1.7423611111111112</v>
      </c>
      <c r="T105" s="6">
        <f>IF(B105&lt;&gt;"",IF($AK105&lt;&gt;"",IF(AND(LOOKUP($C105,Gliders!$O:$O,Gliders!$C:$C)&gt;1,$F105=PICCode),Log!T104+Log!$G105,Log!T104),Log!T104),Log!T104)</f>
        <v>0.73958333333333337</v>
      </c>
      <c r="U105" s="6">
        <f>IF(B105&lt;&gt;"",IF($AK105&lt;&gt;"",IF(AND(LOOKUP($C105,Gliders!$O:$O,Gliders!$C:$C)&gt;1, $F105&lt;&gt;PICCode),Log!U104+Log!$G105,Log!U104),Log!U104),Log!U104)</f>
        <v>1.6958333333333335</v>
      </c>
      <c r="V105" s="8">
        <f t="shared" si="4"/>
        <v>4.177777777777778</v>
      </c>
      <c r="W105" s="8"/>
      <c r="X105" s="8"/>
      <c r="Y105" s="8"/>
      <c r="Z105" s="9">
        <f>IF(B105&lt;&gt;"",IF(PICCode=F105,Z104+1,Z104),Z104)</f>
        <v>331</v>
      </c>
      <c r="AA105" s="9">
        <f>IF(B105&lt;&gt;"",IF($AK105&lt;&gt;"", IF(LOOKUP($C105,Gliders!$O:$O,Gliders!$C:$C)=1,Log!AA104+1,Log!AA104),Log!AA104),Log!AA104)</f>
        <v>245</v>
      </c>
      <c r="AB105" s="9">
        <f>IF(B105&lt;&gt;"",IF($AK105&lt;&gt;"",IF(AND(LOOKUP($C105,Gliders!$O:$O,Gliders!$C:$C)&gt;1, $F105=PICCode),Log!AB104+1,Log!AB104),Log!AB104),Log!AB104)</f>
        <v>86</v>
      </c>
      <c r="AC105" s="9">
        <f>IF(B105&lt;&gt;"",IF($AK105&lt;&gt;"",IF(AND(LOOKUP($C105,Gliders!$O:$O,Gliders!$C:$C)&gt;1, $F105&lt;&gt;PICCode),Log!AC104+1,Log!AC104),Log!AC104),Log!AC104)</f>
        <v>100</v>
      </c>
      <c r="AD105" s="9">
        <f>IF(B105&lt;&gt;"",IF($AK105&lt;&gt;"",IF(AND(LOOKUP($C105,Gliders!$O:$O,Gliders!$D:$D)=HighCode, TRUE),Log!AD104+1,Log!AD104),Log!AD104),Log!AD104)</f>
        <v>213</v>
      </c>
      <c r="AE105" s="10">
        <f t="shared" si="5"/>
        <v>431</v>
      </c>
      <c r="AJ105" s="14" t="str">
        <f>IF(C105&lt;&gt;"",LOOKUP(C105,Gliders!O:O,Gliders!A:A), "-")</f>
        <v>-</v>
      </c>
      <c r="AK105" s="14" t="str">
        <f>IF(C105&lt;&gt;"",LOOKUP(C105,Gliders!O:O,Gliders!B:B), "-")</f>
        <v>-</v>
      </c>
    </row>
    <row r="106" spans="1:37">
      <c r="A106" s="14" t="str">
        <f t="shared" si="3"/>
        <v/>
      </c>
      <c r="R106" s="6">
        <f>IF(B106&lt;&gt;"",IF(PICCode=$F106,R105+G106,R105),R105)</f>
        <v>2.4819444444444447</v>
      </c>
      <c r="S106" s="6">
        <f>IF(B106&lt;&gt;"",IF(AK106&lt;&gt;"", IF(LOOKUP($C106,Gliders!$O:$O,Gliders!$C:$C)=1,Log!S105+Log!G106,Log!S105),Log!S105),Log!S105)</f>
        <v>1.7423611111111112</v>
      </c>
      <c r="T106" s="6">
        <f>IF(B106&lt;&gt;"",IF($AK106&lt;&gt;"",IF(AND(LOOKUP($C106,Gliders!$O:$O,Gliders!$C:$C)&gt;1,$F106=PICCode),Log!T105+Log!$G106,Log!T105),Log!T105),Log!T105)</f>
        <v>0.73958333333333337</v>
      </c>
      <c r="U106" s="6">
        <f>IF(B106&lt;&gt;"",IF($AK106&lt;&gt;"",IF(AND(LOOKUP($C106,Gliders!$O:$O,Gliders!$C:$C)&gt;1, $F106&lt;&gt;PICCode),Log!U105+Log!$G106,Log!U105),Log!U105),Log!U105)</f>
        <v>1.6958333333333335</v>
      </c>
      <c r="V106" s="8">
        <f t="shared" si="4"/>
        <v>4.177777777777778</v>
      </c>
      <c r="W106" s="8"/>
      <c r="X106" s="8"/>
      <c r="Y106" s="8"/>
      <c r="Z106" s="9">
        <f>IF(B106&lt;&gt;"",IF(PICCode=F106,Z105+1,Z105),Z105)</f>
        <v>331</v>
      </c>
      <c r="AA106" s="9">
        <f>IF(B106&lt;&gt;"",IF($AK106&lt;&gt;"", IF(LOOKUP($C106,Gliders!$O:$O,Gliders!$C:$C)=1,Log!AA105+1,Log!AA105),Log!AA105),Log!AA105)</f>
        <v>245</v>
      </c>
      <c r="AB106" s="9">
        <f>IF(B106&lt;&gt;"",IF($AK106&lt;&gt;"",IF(AND(LOOKUP($C106,Gliders!$O:$O,Gliders!$C:$C)&gt;1, $F106=PICCode),Log!AB105+1,Log!AB105),Log!AB105),Log!AB105)</f>
        <v>86</v>
      </c>
      <c r="AC106" s="9">
        <f>IF(B106&lt;&gt;"",IF($AK106&lt;&gt;"",IF(AND(LOOKUP($C106,Gliders!$O:$O,Gliders!$C:$C)&gt;1, $F106&lt;&gt;PICCode),Log!AC105+1,Log!AC105),Log!AC105),Log!AC105)</f>
        <v>100</v>
      </c>
      <c r="AD106" s="9">
        <f>IF(B106&lt;&gt;"",IF($AK106&lt;&gt;"",IF(AND(LOOKUP($C106,Gliders!$O:$O,Gliders!$D:$D)=HighCode, TRUE),Log!AD105+1,Log!AD105),Log!AD105),Log!AD105)</f>
        <v>213</v>
      </c>
      <c r="AE106" s="10">
        <f t="shared" si="5"/>
        <v>431</v>
      </c>
      <c r="AJ106" s="14" t="str">
        <f>IF(C106&lt;&gt;"",LOOKUP(C106,Gliders!O:O,Gliders!A:A), "-")</f>
        <v>-</v>
      </c>
      <c r="AK106" s="14" t="str">
        <f>IF(C106&lt;&gt;"",LOOKUP(C106,Gliders!O:O,Gliders!B:B), "-")</f>
        <v>-</v>
      </c>
    </row>
    <row r="107" spans="1:37">
      <c r="A107" s="14" t="str">
        <f t="shared" si="3"/>
        <v/>
      </c>
      <c r="R107" s="6">
        <f>IF(B107&lt;&gt;"",IF(PICCode=$F107,R106+G107,R106),R106)</f>
        <v>2.4819444444444447</v>
      </c>
      <c r="S107" s="6">
        <f>IF(B107&lt;&gt;"",IF(AK107&lt;&gt;"", IF(LOOKUP($C107,Gliders!$O:$O,Gliders!$C:$C)=1,Log!S106+Log!G107,Log!S106),Log!S106),Log!S106)</f>
        <v>1.7423611111111112</v>
      </c>
      <c r="T107" s="6">
        <f>IF(B107&lt;&gt;"",IF($AK107&lt;&gt;"",IF(AND(LOOKUP($C107,Gliders!$O:$O,Gliders!$C:$C)&gt;1,$F107=PICCode),Log!T106+Log!$G107,Log!T106),Log!T106),Log!T106)</f>
        <v>0.73958333333333337</v>
      </c>
      <c r="U107" s="6">
        <f>IF(B107&lt;&gt;"",IF($AK107&lt;&gt;"",IF(AND(LOOKUP($C107,Gliders!$O:$O,Gliders!$C:$C)&gt;1, $F107&lt;&gt;PICCode),Log!U106+Log!$G107,Log!U106),Log!U106),Log!U106)</f>
        <v>1.6958333333333335</v>
      </c>
      <c r="V107" s="8">
        <f t="shared" si="4"/>
        <v>4.177777777777778</v>
      </c>
      <c r="W107" s="8"/>
      <c r="X107" s="8"/>
      <c r="Y107" s="8"/>
      <c r="Z107" s="9">
        <f>IF(B107&lt;&gt;"",IF(PICCode=F107,Z106+1,Z106),Z106)</f>
        <v>331</v>
      </c>
      <c r="AA107" s="9">
        <f>IF(B107&lt;&gt;"",IF($AK107&lt;&gt;"", IF(LOOKUP($C107,Gliders!$O:$O,Gliders!$C:$C)=1,Log!AA106+1,Log!AA106),Log!AA106),Log!AA106)</f>
        <v>245</v>
      </c>
      <c r="AB107" s="9">
        <f>IF(B107&lt;&gt;"",IF($AK107&lt;&gt;"",IF(AND(LOOKUP($C107,Gliders!$O:$O,Gliders!$C:$C)&gt;1, $F107=PICCode),Log!AB106+1,Log!AB106),Log!AB106),Log!AB106)</f>
        <v>86</v>
      </c>
      <c r="AC107" s="9">
        <f>IF(B107&lt;&gt;"",IF($AK107&lt;&gt;"",IF(AND(LOOKUP($C107,Gliders!$O:$O,Gliders!$C:$C)&gt;1, $F107&lt;&gt;PICCode),Log!AC106+1,Log!AC106),Log!AC106),Log!AC106)</f>
        <v>100</v>
      </c>
      <c r="AD107" s="9">
        <f>IF(B107&lt;&gt;"",IF($AK107&lt;&gt;"",IF(AND(LOOKUP($C107,Gliders!$O:$O,Gliders!$D:$D)=HighCode, TRUE),Log!AD106+1,Log!AD106),Log!AD106),Log!AD106)</f>
        <v>213</v>
      </c>
      <c r="AE107" s="10">
        <f t="shared" si="5"/>
        <v>431</v>
      </c>
      <c r="AJ107" s="14" t="str">
        <f>IF(C107&lt;&gt;"",LOOKUP(C107,Gliders!O:O,Gliders!A:A), "-")</f>
        <v>-</v>
      </c>
      <c r="AK107" s="14" t="str">
        <f>IF(C107&lt;&gt;"",LOOKUP(C107,Gliders!O:O,Gliders!B:B), "-")</f>
        <v>-</v>
      </c>
    </row>
    <row r="108" spans="1:37">
      <c r="A108" s="14" t="str">
        <f t="shared" si="3"/>
        <v/>
      </c>
      <c r="R108" s="6">
        <f>IF(B108&lt;&gt;"",IF(PICCode=$F108,R107+G108,R107),R107)</f>
        <v>2.4819444444444447</v>
      </c>
      <c r="S108" s="6">
        <f>IF(B108&lt;&gt;"",IF(AK108&lt;&gt;"", IF(LOOKUP($C108,Gliders!$O:$O,Gliders!$C:$C)=1,Log!S107+Log!G108,Log!S107),Log!S107),Log!S107)</f>
        <v>1.7423611111111112</v>
      </c>
      <c r="T108" s="6">
        <f>IF(B108&lt;&gt;"",IF($AK108&lt;&gt;"",IF(AND(LOOKUP($C108,Gliders!$O:$O,Gliders!$C:$C)&gt;1,$F108=PICCode),Log!T107+Log!$G108,Log!T107),Log!T107),Log!T107)</f>
        <v>0.73958333333333337</v>
      </c>
      <c r="U108" s="6">
        <f>IF(B108&lt;&gt;"",IF($AK108&lt;&gt;"",IF(AND(LOOKUP($C108,Gliders!$O:$O,Gliders!$C:$C)&gt;1, $F108&lt;&gt;PICCode),Log!U107+Log!$G108,Log!U107),Log!U107),Log!U107)</f>
        <v>1.6958333333333335</v>
      </c>
      <c r="V108" s="8">
        <f t="shared" si="4"/>
        <v>4.177777777777778</v>
      </c>
      <c r="W108" s="8"/>
      <c r="X108" s="8"/>
      <c r="Y108" s="8"/>
      <c r="Z108" s="9">
        <f>IF(B108&lt;&gt;"",IF(PICCode=F108,Z107+1,Z107),Z107)</f>
        <v>331</v>
      </c>
      <c r="AA108" s="9">
        <f>IF(B108&lt;&gt;"",IF($AK108&lt;&gt;"", IF(LOOKUP($C108,Gliders!$O:$O,Gliders!$C:$C)=1,Log!AA107+1,Log!AA107),Log!AA107),Log!AA107)</f>
        <v>245</v>
      </c>
      <c r="AB108" s="9">
        <f>IF(B108&lt;&gt;"",IF($AK108&lt;&gt;"",IF(AND(LOOKUP($C108,Gliders!$O:$O,Gliders!$C:$C)&gt;1, $F108=PICCode),Log!AB107+1,Log!AB107),Log!AB107),Log!AB107)</f>
        <v>86</v>
      </c>
      <c r="AC108" s="9">
        <f>IF(B108&lt;&gt;"",IF($AK108&lt;&gt;"",IF(AND(LOOKUP($C108,Gliders!$O:$O,Gliders!$C:$C)&gt;1, $F108&lt;&gt;PICCode),Log!AC107+1,Log!AC107),Log!AC107),Log!AC107)</f>
        <v>100</v>
      </c>
      <c r="AD108" s="9">
        <f>IF(B108&lt;&gt;"",IF($AK108&lt;&gt;"",IF(AND(LOOKUP($C108,Gliders!$O:$O,Gliders!$D:$D)=HighCode, TRUE),Log!AD107+1,Log!AD107),Log!AD107),Log!AD107)</f>
        <v>213</v>
      </c>
      <c r="AE108" s="10">
        <f t="shared" si="5"/>
        <v>431</v>
      </c>
      <c r="AJ108" s="14" t="str">
        <f>IF(C108&lt;&gt;"",LOOKUP(C108,Gliders!O:O,Gliders!A:A), "-")</f>
        <v>-</v>
      </c>
      <c r="AK108" s="14" t="str">
        <f>IF(C108&lt;&gt;"",LOOKUP(C108,Gliders!O:O,Gliders!B:B), "-")</f>
        <v>-</v>
      </c>
    </row>
    <row r="109" spans="1:37">
      <c r="A109" s="14" t="str">
        <f t="shared" si="3"/>
        <v/>
      </c>
      <c r="R109" s="6">
        <f>IF(B109&lt;&gt;"",IF(PICCode=$F109,R108+G109,R108),R108)</f>
        <v>2.4819444444444447</v>
      </c>
      <c r="S109" s="6">
        <f>IF(B109&lt;&gt;"",IF(AK109&lt;&gt;"", IF(LOOKUP($C109,Gliders!$O:$O,Gliders!$C:$C)=1,Log!S108+Log!G109,Log!S108),Log!S108),Log!S108)</f>
        <v>1.7423611111111112</v>
      </c>
      <c r="T109" s="6">
        <f>IF(B109&lt;&gt;"",IF($AK109&lt;&gt;"",IF(AND(LOOKUP($C109,Gliders!$O:$O,Gliders!$C:$C)&gt;1,$F109=PICCode),Log!T108+Log!$G109,Log!T108),Log!T108),Log!T108)</f>
        <v>0.73958333333333337</v>
      </c>
      <c r="U109" s="6">
        <f>IF(B109&lt;&gt;"",IF($AK109&lt;&gt;"",IF(AND(LOOKUP($C109,Gliders!$O:$O,Gliders!$C:$C)&gt;1, $F109&lt;&gt;PICCode),Log!U108+Log!$G109,Log!U108),Log!U108),Log!U108)</f>
        <v>1.6958333333333335</v>
      </c>
      <c r="V109" s="8">
        <f t="shared" si="4"/>
        <v>4.177777777777778</v>
      </c>
      <c r="W109" s="8"/>
      <c r="X109" s="8"/>
      <c r="Y109" s="8"/>
      <c r="Z109" s="9">
        <f>IF(B109&lt;&gt;"",IF(PICCode=F109,Z108+1,Z108),Z108)</f>
        <v>331</v>
      </c>
      <c r="AA109" s="9">
        <f>IF(B109&lt;&gt;"",IF($AK109&lt;&gt;"", IF(LOOKUP($C109,Gliders!$O:$O,Gliders!$C:$C)=1,Log!AA108+1,Log!AA108),Log!AA108),Log!AA108)</f>
        <v>245</v>
      </c>
      <c r="AB109" s="9">
        <f>IF(B109&lt;&gt;"",IF($AK109&lt;&gt;"",IF(AND(LOOKUP($C109,Gliders!$O:$O,Gliders!$C:$C)&gt;1, $F109=PICCode),Log!AB108+1,Log!AB108),Log!AB108),Log!AB108)</f>
        <v>86</v>
      </c>
      <c r="AC109" s="9">
        <f>IF(B109&lt;&gt;"",IF($AK109&lt;&gt;"",IF(AND(LOOKUP($C109,Gliders!$O:$O,Gliders!$C:$C)&gt;1, $F109&lt;&gt;PICCode),Log!AC108+1,Log!AC108),Log!AC108),Log!AC108)</f>
        <v>100</v>
      </c>
      <c r="AD109" s="9">
        <f>IF(B109&lt;&gt;"",IF($AK109&lt;&gt;"",IF(AND(LOOKUP($C109,Gliders!$O:$O,Gliders!$D:$D)=HighCode, TRUE),Log!AD108+1,Log!AD108),Log!AD108),Log!AD108)</f>
        <v>213</v>
      </c>
      <c r="AE109" s="10">
        <f t="shared" si="5"/>
        <v>431</v>
      </c>
      <c r="AJ109" s="14" t="str">
        <f>IF(C109&lt;&gt;"",LOOKUP(C109,Gliders!O:O,Gliders!A:A), "-")</f>
        <v>-</v>
      </c>
      <c r="AK109" s="14" t="str">
        <f>IF(C109&lt;&gt;"",LOOKUP(C109,Gliders!O:O,Gliders!B:B), "-")</f>
        <v>-</v>
      </c>
    </row>
    <row r="110" spans="1:37">
      <c r="A110" s="14" t="str">
        <f t="shared" si="3"/>
        <v/>
      </c>
      <c r="R110" s="6">
        <f>IF(B110&lt;&gt;"",IF(PICCode=$F110,R109+G110,R109),R109)</f>
        <v>2.4819444444444447</v>
      </c>
      <c r="S110" s="6">
        <f>IF(B110&lt;&gt;"",IF(AK110&lt;&gt;"", IF(LOOKUP($C110,Gliders!$O:$O,Gliders!$C:$C)=1,Log!S109+Log!G110,Log!S109),Log!S109),Log!S109)</f>
        <v>1.7423611111111112</v>
      </c>
      <c r="T110" s="6">
        <f>IF(B110&lt;&gt;"",IF($AK110&lt;&gt;"",IF(AND(LOOKUP($C110,Gliders!$O:$O,Gliders!$C:$C)&gt;1,$F110=PICCode),Log!T109+Log!$G110,Log!T109),Log!T109),Log!T109)</f>
        <v>0.73958333333333337</v>
      </c>
      <c r="U110" s="6">
        <f>IF(B110&lt;&gt;"",IF($AK110&lt;&gt;"",IF(AND(LOOKUP($C110,Gliders!$O:$O,Gliders!$C:$C)&gt;1, $F110&lt;&gt;PICCode),Log!U109+Log!$G110,Log!U109),Log!U109),Log!U109)</f>
        <v>1.6958333333333335</v>
      </c>
      <c r="V110" s="8">
        <f t="shared" si="4"/>
        <v>4.177777777777778</v>
      </c>
      <c r="W110" s="8"/>
      <c r="X110" s="8"/>
      <c r="Y110" s="8"/>
      <c r="Z110" s="9">
        <f>IF(B110&lt;&gt;"",IF(PICCode=F110,Z109+1,Z109),Z109)</f>
        <v>331</v>
      </c>
      <c r="AA110" s="9">
        <f>IF(B110&lt;&gt;"",IF($AK110&lt;&gt;"", IF(LOOKUP($C110,Gliders!$O:$O,Gliders!$C:$C)=1,Log!AA109+1,Log!AA109),Log!AA109),Log!AA109)</f>
        <v>245</v>
      </c>
      <c r="AB110" s="9">
        <f>IF(B110&lt;&gt;"",IF($AK110&lt;&gt;"",IF(AND(LOOKUP($C110,Gliders!$O:$O,Gliders!$C:$C)&gt;1, $F110=PICCode),Log!AB109+1,Log!AB109),Log!AB109),Log!AB109)</f>
        <v>86</v>
      </c>
      <c r="AC110" s="9">
        <f>IF(B110&lt;&gt;"",IF($AK110&lt;&gt;"",IF(AND(LOOKUP($C110,Gliders!$O:$O,Gliders!$C:$C)&gt;1, $F110&lt;&gt;PICCode),Log!AC109+1,Log!AC109),Log!AC109),Log!AC109)</f>
        <v>100</v>
      </c>
      <c r="AD110" s="9">
        <f>IF(B110&lt;&gt;"",IF($AK110&lt;&gt;"",IF(AND(LOOKUP($C110,Gliders!$O:$O,Gliders!$D:$D)=HighCode, TRUE),Log!AD109+1,Log!AD109),Log!AD109),Log!AD109)</f>
        <v>213</v>
      </c>
      <c r="AE110" s="10">
        <f t="shared" si="5"/>
        <v>431</v>
      </c>
      <c r="AJ110" s="14" t="str">
        <f>IF(C110&lt;&gt;"",LOOKUP(C110,Gliders!O:O,Gliders!A:A), "-")</f>
        <v>-</v>
      </c>
      <c r="AK110" s="14" t="str">
        <f>IF(C110&lt;&gt;"",LOOKUP(C110,Gliders!O:O,Gliders!B:B), "-")</f>
        <v>-</v>
      </c>
    </row>
    <row r="111" spans="1:37">
      <c r="A111" s="14" t="str">
        <f t="shared" si="3"/>
        <v/>
      </c>
      <c r="R111" s="6">
        <f>IF(B111&lt;&gt;"",IF(PICCode=$F111,R110+G111,R110),R110)</f>
        <v>2.4819444444444447</v>
      </c>
      <c r="S111" s="6">
        <f>IF(B111&lt;&gt;"",IF(AK111&lt;&gt;"", IF(LOOKUP($C111,Gliders!$O:$O,Gliders!$C:$C)=1,Log!S110+Log!G111,Log!S110),Log!S110),Log!S110)</f>
        <v>1.7423611111111112</v>
      </c>
      <c r="T111" s="6">
        <f>IF(B111&lt;&gt;"",IF($AK111&lt;&gt;"",IF(AND(LOOKUP($C111,Gliders!$O:$O,Gliders!$C:$C)&gt;1,$F111=PICCode),Log!T110+Log!$G111,Log!T110),Log!T110),Log!T110)</f>
        <v>0.73958333333333337</v>
      </c>
      <c r="U111" s="6">
        <f>IF(B111&lt;&gt;"",IF($AK111&lt;&gt;"",IF(AND(LOOKUP($C111,Gliders!$O:$O,Gliders!$C:$C)&gt;1, $F111&lt;&gt;PICCode),Log!U110+Log!$G111,Log!U110),Log!U110),Log!U110)</f>
        <v>1.6958333333333335</v>
      </c>
      <c r="V111" s="8">
        <f t="shared" si="4"/>
        <v>4.177777777777778</v>
      </c>
      <c r="W111" s="8"/>
      <c r="X111" s="8"/>
      <c r="Y111" s="8"/>
      <c r="Z111" s="9">
        <f>IF(B111&lt;&gt;"",IF(PICCode=F111,Z110+1,Z110),Z110)</f>
        <v>331</v>
      </c>
      <c r="AA111" s="9">
        <f>IF(B111&lt;&gt;"",IF($AK111&lt;&gt;"", IF(LOOKUP($C111,Gliders!$O:$O,Gliders!$C:$C)=1,Log!AA110+1,Log!AA110),Log!AA110),Log!AA110)</f>
        <v>245</v>
      </c>
      <c r="AB111" s="9">
        <f>IF(B111&lt;&gt;"",IF($AK111&lt;&gt;"",IF(AND(LOOKUP($C111,Gliders!$O:$O,Gliders!$C:$C)&gt;1, $F111=PICCode),Log!AB110+1,Log!AB110),Log!AB110),Log!AB110)</f>
        <v>86</v>
      </c>
      <c r="AC111" s="9">
        <f>IF(B111&lt;&gt;"",IF($AK111&lt;&gt;"",IF(AND(LOOKUP($C111,Gliders!$O:$O,Gliders!$C:$C)&gt;1, $F111&lt;&gt;PICCode),Log!AC110+1,Log!AC110),Log!AC110),Log!AC110)</f>
        <v>100</v>
      </c>
      <c r="AD111" s="9">
        <f>IF(B111&lt;&gt;"",IF($AK111&lt;&gt;"",IF(AND(LOOKUP($C111,Gliders!$O:$O,Gliders!$D:$D)=HighCode, TRUE),Log!AD110+1,Log!AD110),Log!AD110),Log!AD110)</f>
        <v>213</v>
      </c>
      <c r="AE111" s="10">
        <f t="shared" si="5"/>
        <v>431</v>
      </c>
      <c r="AJ111" s="14" t="str">
        <f>IF(C111&lt;&gt;"",LOOKUP(C111,Gliders!O:O,Gliders!A:A), "-")</f>
        <v>-</v>
      </c>
      <c r="AK111" s="14" t="str">
        <f>IF(C111&lt;&gt;"",LOOKUP(C111,Gliders!O:O,Gliders!B:B), "-")</f>
        <v>-</v>
      </c>
    </row>
    <row r="112" spans="1:37">
      <c r="A112" s="14" t="str">
        <f t="shared" si="3"/>
        <v/>
      </c>
      <c r="R112" s="6">
        <f>IF(B112&lt;&gt;"",IF(PICCode=$F112,R111+G112,R111),R111)</f>
        <v>2.4819444444444447</v>
      </c>
      <c r="S112" s="6">
        <f>IF(B112&lt;&gt;"",IF(AK112&lt;&gt;"", IF(LOOKUP($C112,Gliders!$O:$O,Gliders!$C:$C)=1,Log!S111+Log!G112,Log!S111),Log!S111),Log!S111)</f>
        <v>1.7423611111111112</v>
      </c>
      <c r="T112" s="6">
        <f>IF(B112&lt;&gt;"",IF($AK112&lt;&gt;"",IF(AND(LOOKUP($C112,Gliders!$O:$O,Gliders!$C:$C)&gt;1,$F112=PICCode),Log!T111+Log!$G112,Log!T111),Log!T111),Log!T111)</f>
        <v>0.73958333333333337</v>
      </c>
      <c r="U112" s="6">
        <f>IF(B112&lt;&gt;"",IF($AK112&lt;&gt;"",IF(AND(LOOKUP($C112,Gliders!$O:$O,Gliders!$C:$C)&gt;1, $F112&lt;&gt;PICCode),Log!U111+Log!$G112,Log!U111),Log!U111),Log!U111)</f>
        <v>1.6958333333333335</v>
      </c>
      <c r="V112" s="8">
        <f t="shared" si="4"/>
        <v>4.177777777777778</v>
      </c>
      <c r="W112" s="8"/>
      <c r="X112" s="8"/>
      <c r="Y112" s="8"/>
      <c r="Z112" s="9">
        <f>IF(B112&lt;&gt;"",IF(PICCode=F112,Z111+1,Z111),Z111)</f>
        <v>331</v>
      </c>
      <c r="AA112" s="9">
        <f>IF(B112&lt;&gt;"",IF($AK112&lt;&gt;"", IF(LOOKUP($C112,Gliders!$O:$O,Gliders!$C:$C)=1,Log!AA111+1,Log!AA111),Log!AA111),Log!AA111)</f>
        <v>245</v>
      </c>
      <c r="AB112" s="9">
        <f>IF(B112&lt;&gt;"",IF($AK112&lt;&gt;"",IF(AND(LOOKUP($C112,Gliders!$O:$O,Gliders!$C:$C)&gt;1, $F112=PICCode),Log!AB111+1,Log!AB111),Log!AB111),Log!AB111)</f>
        <v>86</v>
      </c>
      <c r="AC112" s="9">
        <f>IF(B112&lt;&gt;"",IF($AK112&lt;&gt;"",IF(AND(LOOKUP($C112,Gliders!$O:$O,Gliders!$C:$C)&gt;1, $F112&lt;&gt;PICCode),Log!AC111+1,Log!AC111),Log!AC111),Log!AC111)</f>
        <v>100</v>
      </c>
      <c r="AD112" s="9">
        <f>IF(B112&lt;&gt;"",IF($AK112&lt;&gt;"",IF(AND(LOOKUP($C112,Gliders!$O:$O,Gliders!$D:$D)=HighCode, TRUE),Log!AD111+1,Log!AD111),Log!AD111),Log!AD111)</f>
        <v>213</v>
      </c>
      <c r="AE112" s="10">
        <f t="shared" si="5"/>
        <v>431</v>
      </c>
      <c r="AJ112" s="14" t="str">
        <f>IF(C112&lt;&gt;"",LOOKUP(C112,Gliders!O:O,Gliders!A:A), "-")</f>
        <v>-</v>
      </c>
      <c r="AK112" s="14" t="str">
        <f>IF(C112&lt;&gt;"",LOOKUP(C112,Gliders!O:O,Gliders!B:B), "-")</f>
        <v>-</v>
      </c>
    </row>
    <row r="113" spans="1:37">
      <c r="A113" s="14" t="str">
        <f t="shared" si="3"/>
        <v/>
      </c>
      <c r="R113" s="6">
        <f>IF(B113&lt;&gt;"",IF(PICCode=$F113,R112+G113,R112),R112)</f>
        <v>2.4819444444444447</v>
      </c>
      <c r="S113" s="6">
        <f>IF(B113&lt;&gt;"",IF(AK113&lt;&gt;"", IF(LOOKUP($C113,Gliders!$O:$O,Gliders!$C:$C)=1,Log!S112+Log!G113,Log!S112),Log!S112),Log!S112)</f>
        <v>1.7423611111111112</v>
      </c>
      <c r="T113" s="6">
        <f>IF(B113&lt;&gt;"",IF($AK113&lt;&gt;"",IF(AND(LOOKUP($C113,Gliders!$O:$O,Gliders!$C:$C)&gt;1,$F113=PICCode),Log!T112+Log!$G113,Log!T112),Log!T112),Log!T112)</f>
        <v>0.73958333333333337</v>
      </c>
      <c r="U113" s="6">
        <f>IF(B113&lt;&gt;"",IF($AK113&lt;&gt;"",IF(AND(LOOKUP($C113,Gliders!$O:$O,Gliders!$C:$C)&gt;1, $F113&lt;&gt;PICCode),Log!U112+Log!$G113,Log!U112),Log!U112),Log!U112)</f>
        <v>1.6958333333333335</v>
      </c>
      <c r="V113" s="8">
        <f t="shared" si="4"/>
        <v>4.177777777777778</v>
      </c>
      <c r="W113" s="8"/>
      <c r="X113" s="8"/>
      <c r="Y113" s="8"/>
      <c r="Z113" s="9">
        <f>IF(B113&lt;&gt;"",IF(PICCode=F113,Z112+1,Z112),Z112)</f>
        <v>331</v>
      </c>
      <c r="AA113" s="9">
        <f>IF(B113&lt;&gt;"",IF($AK113&lt;&gt;"", IF(LOOKUP($C113,Gliders!$O:$O,Gliders!$C:$C)=1,Log!AA112+1,Log!AA112),Log!AA112),Log!AA112)</f>
        <v>245</v>
      </c>
      <c r="AB113" s="9">
        <f>IF(B113&lt;&gt;"",IF($AK113&lt;&gt;"",IF(AND(LOOKUP($C113,Gliders!$O:$O,Gliders!$C:$C)&gt;1, $F113=PICCode),Log!AB112+1,Log!AB112),Log!AB112),Log!AB112)</f>
        <v>86</v>
      </c>
      <c r="AC113" s="9">
        <f>IF(B113&lt;&gt;"",IF($AK113&lt;&gt;"",IF(AND(LOOKUP($C113,Gliders!$O:$O,Gliders!$C:$C)&gt;1, $F113&lt;&gt;PICCode),Log!AC112+1,Log!AC112),Log!AC112),Log!AC112)</f>
        <v>100</v>
      </c>
      <c r="AD113" s="9">
        <f>IF(B113&lt;&gt;"",IF($AK113&lt;&gt;"",IF(AND(LOOKUP($C113,Gliders!$O:$O,Gliders!$D:$D)=HighCode, TRUE),Log!AD112+1,Log!AD112),Log!AD112),Log!AD112)</f>
        <v>213</v>
      </c>
      <c r="AE113" s="10">
        <f t="shared" si="5"/>
        <v>431</v>
      </c>
      <c r="AJ113" s="14" t="str">
        <f>IF(C113&lt;&gt;"",LOOKUP(C113,Gliders!O:O,Gliders!A:A), "-")</f>
        <v>-</v>
      </c>
      <c r="AK113" s="14" t="str">
        <f>IF(C113&lt;&gt;"",LOOKUP(C113,Gliders!O:O,Gliders!B:B), "-")</f>
        <v>-</v>
      </c>
    </row>
    <row r="114" spans="1:37">
      <c r="A114" s="14" t="str">
        <f t="shared" si="3"/>
        <v/>
      </c>
      <c r="R114" s="6">
        <f>IF(B114&lt;&gt;"",IF(PICCode=$F114,R113+G114,R113),R113)</f>
        <v>2.4819444444444447</v>
      </c>
      <c r="S114" s="6">
        <f>IF(B114&lt;&gt;"",IF(AK114&lt;&gt;"", IF(LOOKUP($C114,Gliders!$O:$O,Gliders!$C:$C)=1,Log!S113+Log!G114,Log!S113),Log!S113),Log!S113)</f>
        <v>1.7423611111111112</v>
      </c>
      <c r="T114" s="6">
        <f>IF(B114&lt;&gt;"",IF($AK114&lt;&gt;"",IF(AND(LOOKUP($C114,Gliders!$O:$O,Gliders!$C:$C)&gt;1,$F114=PICCode),Log!T113+Log!$G114,Log!T113),Log!T113),Log!T113)</f>
        <v>0.73958333333333337</v>
      </c>
      <c r="U114" s="6">
        <f>IF(B114&lt;&gt;"",IF($AK114&lt;&gt;"",IF(AND(LOOKUP($C114,Gliders!$O:$O,Gliders!$C:$C)&gt;1, $F114&lt;&gt;PICCode),Log!U113+Log!$G114,Log!U113),Log!U113),Log!U113)</f>
        <v>1.6958333333333335</v>
      </c>
      <c r="V114" s="8">
        <f t="shared" si="4"/>
        <v>4.177777777777778</v>
      </c>
      <c r="W114" s="8"/>
      <c r="X114" s="8"/>
      <c r="Y114" s="8"/>
      <c r="Z114" s="9">
        <f>IF(B114&lt;&gt;"",IF(PICCode=F114,Z113+1,Z113),Z113)</f>
        <v>331</v>
      </c>
      <c r="AA114" s="9">
        <f>IF(B114&lt;&gt;"",IF($AK114&lt;&gt;"", IF(LOOKUP($C114,Gliders!$O:$O,Gliders!$C:$C)=1,Log!AA113+1,Log!AA113),Log!AA113),Log!AA113)</f>
        <v>245</v>
      </c>
      <c r="AB114" s="9">
        <f>IF(B114&lt;&gt;"",IF($AK114&lt;&gt;"",IF(AND(LOOKUP($C114,Gliders!$O:$O,Gliders!$C:$C)&gt;1, $F114=PICCode),Log!AB113+1,Log!AB113),Log!AB113),Log!AB113)</f>
        <v>86</v>
      </c>
      <c r="AC114" s="9">
        <f>IF(B114&lt;&gt;"",IF($AK114&lt;&gt;"",IF(AND(LOOKUP($C114,Gliders!$O:$O,Gliders!$C:$C)&gt;1, $F114&lt;&gt;PICCode),Log!AC113+1,Log!AC113),Log!AC113),Log!AC113)</f>
        <v>100</v>
      </c>
      <c r="AD114" s="9">
        <f>IF(B114&lt;&gt;"",IF($AK114&lt;&gt;"",IF(AND(LOOKUP($C114,Gliders!$O:$O,Gliders!$D:$D)=HighCode, TRUE),Log!AD113+1,Log!AD113),Log!AD113),Log!AD113)</f>
        <v>213</v>
      </c>
      <c r="AE114" s="10">
        <f t="shared" si="5"/>
        <v>431</v>
      </c>
      <c r="AJ114" s="14" t="str">
        <f>IF(C114&lt;&gt;"",LOOKUP(C114,Gliders!O:O,Gliders!A:A), "-")</f>
        <v>-</v>
      </c>
      <c r="AK114" s="14" t="str">
        <f>IF(C114&lt;&gt;"",LOOKUP(C114,Gliders!O:O,Gliders!B:B), "-")</f>
        <v>-</v>
      </c>
    </row>
    <row r="115" spans="1:37">
      <c r="A115" s="14" t="str">
        <f t="shared" si="3"/>
        <v/>
      </c>
      <c r="R115" s="6">
        <f>IF(B115&lt;&gt;"",IF(PICCode=$F115,R114+G115,R114),R114)</f>
        <v>2.4819444444444447</v>
      </c>
      <c r="S115" s="6">
        <f>IF(B115&lt;&gt;"",IF(AK115&lt;&gt;"", IF(LOOKUP($C115,Gliders!$O:$O,Gliders!$C:$C)=1,Log!S114+Log!G115,Log!S114),Log!S114),Log!S114)</f>
        <v>1.7423611111111112</v>
      </c>
      <c r="T115" s="6">
        <f>IF(B115&lt;&gt;"",IF($AK115&lt;&gt;"",IF(AND(LOOKUP($C115,Gliders!$O:$O,Gliders!$C:$C)&gt;1,$F115=PICCode),Log!T114+Log!$G115,Log!T114),Log!T114),Log!T114)</f>
        <v>0.73958333333333337</v>
      </c>
      <c r="U115" s="6">
        <f>IF(B115&lt;&gt;"",IF($AK115&lt;&gt;"",IF(AND(LOOKUP($C115,Gliders!$O:$O,Gliders!$C:$C)&gt;1, $F115&lt;&gt;PICCode),Log!U114+Log!$G115,Log!U114),Log!U114),Log!U114)</f>
        <v>1.6958333333333335</v>
      </c>
      <c r="V115" s="8">
        <f t="shared" si="4"/>
        <v>4.177777777777778</v>
      </c>
      <c r="W115" s="8"/>
      <c r="X115" s="8"/>
      <c r="Y115" s="8"/>
      <c r="Z115" s="9">
        <f>IF(B115&lt;&gt;"",IF(PICCode=F115,Z114+1,Z114),Z114)</f>
        <v>331</v>
      </c>
      <c r="AA115" s="9">
        <f>IF(B115&lt;&gt;"",IF($AK115&lt;&gt;"", IF(LOOKUP($C115,Gliders!$O:$O,Gliders!$C:$C)=1,Log!AA114+1,Log!AA114),Log!AA114),Log!AA114)</f>
        <v>245</v>
      </c>
      <c r="AB115" s="9">
        <f>IF(B115&lt;&gt;"",IF($AK115&lt;&gt;"",IF(AND(LOOKUP($C115,Gliders!$O:$O,Gliders!$C:$C)&gt;1, $F115=PICCode),Log!AB114+1,Log!AB114),Log!AB114),Log!AB114)</f>
        <v>86</v>
      </c>
      <c r="AC115" s="9">
        <f>IF(B115&lt;&gt;"",IF($AK115&lt;&gt;"",IF(AND(LOOKUP($C115,Gliders!$O:$O,Gliders!$C:$C)&gt;1, $F115&lt;&gt;PICCode),Log!AC114+1,Log!AC114),Log!AC114),Log!AC114)</f>
        <v>100</v>
      </c>
      <c r="AD115" s="9">
        <f>IF(B115&lt;&gt;"",IF($AK115&lt;&gt;"",IF(AND(LOOKUP($C115,Gliders!$O:$O,Gliders!$D:$D)=HighCode, TRUE),Log!AD114+1,Log!AD114),Log!AD114),Log!AD114)</f>
        <v>213</v>
      </c>
      <c r="AE115" s="10">
        <f t="shared" si="5"/>
        <v>431</v>
      </c>
      <c r="AJ115" s="14" t="str">
        <f>IF(C115&lt;&gt;"",LOOKUP(C115,Gliders!O:O,Gliders!A:A), "-")</f>
        <v>-</v>
      </c>
      <c r="AK115" s="14" t="str">
        <f>IF(C115&lt;&gt;"",LOOKUP(C115,Gliders!O:O,Gliders!B:B), "-")</f>
        <v>-</v>
      </c>
    </row>
    <row r="116" spans="1:37">
      <c r="A116" s="14" t="str">
        <f t="shared" si="3"/>
        <v/>
      </c>
      <c r="R116" s="6">
        <f>IF(B116&lt;&gt;"",IF(PICCode=$F116,R115+G116,R115),R115)</f>
        <v>2.4819444444444447</v>
      </c>
      <c r="S116" s="6">
        <f>IF(B116&lt;&gt;"",IF(AK116&lt;&gt;"", IF(LOOKUP($C116,Gliders!$O:$O,Gliders!$C:$C)=1,Log!S115+Log!G116,Log!S115),Log!S115),Log!S115)</f>
        <v>1.7423611111111112</v>
      </c>
      <c r="T116" s="6">
        <f>IF(B116&lt;&gt;"",IF($AK116&lt;&gt;"",IF(AND(LOOKUP($C116,Gliders!$O:$O,Gliders!$C:$C)&gt;1,$F116=PICCode),Log!T115+Log!$G116,Log!T115),Log!T115),Log!T115)</f>
        <v>0.73958333333333337</v>
      </c>
      <c r="U116" s="6">
        <f>IF(B116&lt;&gt;"",IF($AK116&lt;&gt;"",IF(AND(LOOKUP($C116,Gliders!$O:$O,Gliders!$C:$C)&gt;1, $F116&lt;&gt;PICCode),Log!U115+Log!$G116,Log!U115),Log!U115),Log!U115)</f>
        <v>1.6958333333333335</v>
      </c>
      <c r="V116" s="8">
        <f t="shared" si="4"/>
        <v>4.177777777777778</v>
      </c>
      <c r="W116" s="8"/>
      <c r="X116" s="8"/>
      <c r="Y116" s="8"/>
      <c r="Z116" s="9">
        <f>IF(B116&lt;&gt;"",IF(PICCode=F116,Z115+1,Z115),Z115)</f>
        <v>331</v>
      </c>
      <c r="AA116" s="9">
        <f>IF(B116&lt;&gt;"",IF($AK116&lt;&gt;"", IF(LOOKUP($C116,Gliders!$O:$O,Gliders!$C:$C)=1,Log!AA115+1,Log!AA115),Log!AA115),Log!AA115)</f>
        <v>245</v>
      </c>
      <c r="AB116" s="9">
        <f>IF(B116&lt;&gt;"",IF($AK116&lt;&gt;"",IF(AND(LOOKUP($C116,Gliders!$O:$O,Gliders!$C:$C)&gt;1, $F116=PICCode),Log!AB115+1,Log!AB115),Log!AB115),Log!AB115)</f>
        <v>86</v>
      </c>
      <c r="AC116" s="9">
        <f>IF(B116&lt;&gt;"",IF($AK116&lt;&gt;"",IF(AND(LOOKUP($C116,Gliders!$O:$O,Gliders!$C:$C)&gt;1, $F116&lt;&gt;PICCode),Log!AC115+1,Log!AC115),Log!AC115),Log!AC115)</f>
        <v>100</v>
      </c>
      <c r="AD116" s="9">
        <f>IF(B116&lt;&gt;"",IF($AK116&lt;&gt;"",IF(AND(LOOKUP($C116,Gliders!$O:$O,Gliders!$D:$D)=HighCode, TRUE),Log!AD115+1,Log!AD115),Log!AD115),Log!AD115)</f>
        <v>213</v>
      </c>
      <c r="AE116" s="10">
        <f t="shared" si="5"/>
        <v>431</v>
      </c>
      <c r="AJ116" s="14" t="str">
        <f>IF(C116&lt;&gt;"",LOOKUP(C116,Gliders!O:O,Gliders!A:A), "-")</f>
        <v>-</v>
      </c>
      <c r="AK116" s="14" t="str">
        <f>IF(C116&lt;&gt;"",LOOKUP(C116,Gliders!O:O,Gliders!B:B), "-")</f>
        <v>-</v>
      </c>
    </row>
    <row r="117" spans="1:37">
      <c r="A117" s="14" t="str">
        <f t="shared" si="3"/>
        <v/>
      </c>
      <c r="R117" s="6">
        <f>IF(B117&lt;&gt;"",IF(PICCode=$F117,R116+G117,R116),R116)</f>
        <v>2.4819444444444447</v>
      </c>
      <c r="S117" s="6">
        <f>IF(B117&lt;&gt;"",IF(AK117&lt;&gt;"", IF(LOOKUP($C117,Gliders!$O:$O,Gliders!$C:$C)=1,Log!S116+Log!G117,Log!S116),Log!S116),Log!S116)</f>
        <v>1.7423611111111112</v>
      </c>
      <c r="T117" s="6">
        <f>IF(B117&lt;&gt;"",IF($AK117&lt;&gt;"",IF(AND(LOOKUP($C117,Gliders!$O:$O,Gliders!$C:$C)&gt;1,$F117=PICCode),Log!T116+Log!$G117,Log!T116),Log!T116),Log!T116)</f>
        <v>0.73958333333333337</v>
      </c>
      <c r="U117" s="6">
        <f>IF(B117&lt;&gt;"",IF($AK117&lt;&gt;"",IF(AND(LOOKUP($C117,Gliders!$O:$O,Gliders!$C:$C)&gt;1, $F117&lt;&gt;PICCode),Log!U116+Log!$G117,Log!U116),Log!U116),Log!U116)</f>
        <v>1.6958333333333335</v>
      </c>
      <c r="V117" s="8">
        <f t="shared" si="4"/>
        <v>4.177777777777778</v>
      </c>
      <c r="W117" s="8"/>
      <c r="X117" s="8"/>
      <c r="Y117" s="8"/>
      <c r="Z117" s="9">
        <f>IF(B117&lt;&gt;"",IF(PICCode=F117,Z116+1,Z116),Z116)</f>
        <v>331</v>
      </c>
      <c r="AA117" s="9">
        <f>IF(B117&lt;&gt;"",IF($AK117&lt;&gt;"", IF(LOOKUP($C117,Gliders!$O:$O,Gliders!$C:$C)=1,Log!AA116+1,Log!AA116),Log!AA116),Log!AA116)</f>
        <v>245</v>
      </c>
      <c r="AB117" s="9">
        <f>IF(B117&lt;&gt;"",IF($AK117&lt;&gt;"",IF(AND(LOOKUP($C117,Gliders!$O:$O,Gliders!$C:$C)&gt;1, $F117=PICCode),Log!AB116+1,Log!AB116),Log!AB116),Log!AB116)</f>
        <v>86</v>
      </c>
      <c r="AC117" s="9">
        <f>IF(B117&lt;&gt;"",IF($AK117&lt;&gt;"",IF(AND(LOOKUP($C117,Gliders!$O:$O,Gliders!$C:$C)&gt;1, $F117&lt;&gt;PICCode),Log!AC116+1,Log!AC116),Log!AC116),Log!AC116)</f>
        <v>100</v>
      </c>
      <c r="AD117" s="9">
        <f>IF(B117&lt;&gt;"",IF($AK117&lt;&gt;"",IF(AND(LOOKUP($C117,Gliders!$O:$O,Gliders!$D:$D)=HighCode, TRUE),Log!AD116+1,Log!AD116),Log!AD116),Log!AD116)</f>
        <v>213</v>
      </c>
      <c r="AE117" s="10">
        <f t="shared" si="5"/>
        <v>431</v>
      </c>
      <c r="AJ117" s="14" t="str">
        <f>IF(C117&lt;&gt;"",LOOKUP(C117,Gliders!O:O,Gliders!A:A), "-")</f>
        <v>-</v>
      </c>
      <c r="AK117" s="14" t="str">
        <f>IF(C117&lt;&gt;"",LOOKUP(C117,Gliders!O:O,Gliders!B:B), "-")</f>
        <v>-</v>
      </c>
    </row>
    <row r="118" spans="1:37">
      <c r="A118" s="14" t="str">
        <f t="shared" si="3"/>
        <v/>
      </c>
      <c r="R118" s="6">
        <f>IF(B118&lt;&gt;"",IF(PICCode=$F118,R117+G118,R117),R117)</f>
        <v>2.4819444444444447</v>
      </c>
      <c r="S118" s="6">
        <f>IF(B118&lt;&gt;"",IF(AK118&lt;&gt;"", IF(LOOKUP($C118,Gliders!$O:$O,Gliders!$C:$C)=1,Log!S117+Log!G118,Log!S117),Log!S117),Log!S117)</f>
        <v>1.7423611111111112</v>
      </c>
      <c r="T118" s="6">
        <f>IF(B118&lt;&gt;"",IF($AK118&lt;&gt;"",IF(AND(LOOKUP($C118,Gliders!$O:$O,Gliders!$C:$C)&gt;1,$F118=PICCode),Log!T117+Log!$G118,Log!T117),Log!T117),Log!T117)</f>
        <v>0.73958333333333337</v>
      </c>
      <c r="U118" s="6">
        <f>IF(B118&lt;&gt;"",IF($AK118&lt;&gt;"",IF(AND(LOOKUP($C118,Gliders!$O:$O,Gliders!$C:$C)&gt;1, $F118&lt;&gt;PICCode),Log!U117+Log!$G118,Log!U117),Log!U117),Log!U117)</f>
        <v>1.6958333333333335</v>
      </c>
      <c r="V118" s="8">
        <f t="shared" si="4"/>
        <v>4.177777777777778</v>
      </c>
      <c r="W118" s="8"/>
      <c r="X118" s="8"/>
      <c r="Y118" s="8"/>
      <c r="Z118" s="9">
        <f>IF(B118&lt;&gt;"",IF(PICCode=F118,Z117+1,Z117),Z117)</f>
        <v>331</v>
      </c>
      <c r="AA118" s="9">
        <f>IF(B118&lt;&gt;"",IF($AK118&lt;&gt;"", IF(LOOKUP($C118,Gliders!$O:$O,Gliders!$C:$C)=1,Log!AA117+1,Log!AA117),Log!AA117),Log!AA117)</f>
        <v>245</v>
      </c>
      <c r="AB118" s="9">
        <f>IF(B118&lt;&gt;"",IF($AK118&lt;&gt;"",IF(AND(LOOKUP($C118,Gliders!$O:$O,Gliders!$C:$C)&gt;1, $F118=PICCode),Log!AB117+1,Log!AB117),Log!AB117),Log!AB117)</f>
        <v>86</v>
      </c>
      <c r="AC118" s="9">
        <f>IF(B118&lt;&gt;"",IF($AK118&lt;&gt;"",IF(AND(LOOKUP($C118,Gliders!$O:$O,Gliders!$C:$C)&gt;1, $F118&lt;&gt;PICCode),Log!AC117+1,Log!AC117),Log!AC117),Log!AC117)</f>
        <v>100</v>
      </c>
      <c r="AD118" s="9">
        <f>IF(B118&lt;&gt;"",IF($AK118&lt;&gt;"",IF(AND(LOOKUP($C118,Gliders!$O:$O,Gliders!$D:$D)=HighCode, TRUE),Log!AD117+1,Log!AD117),Log!AD117),Log!AD117)</f>
        <v>213</v>
      </c>
      <c r="AE118" s="10">
        <f t="shared" si="5"/>
        <v>431</v>
      </c>
      <c r="AJ118" s="14" t="str">
        <f>IF(C118&lt;&gt;"",LOOKUP(C118,Gliders!O:O,Gliders!A:A), "-")</f>
        <v>-</v>
      </c>
      <c r="AK118" s="14" t="str">
        <f>IF(C118&lt;&gt;"",LOOKUP(C118,Gliders!O:O,Gliders!B:B), "-")</f>
        <v>-</v>
      </c>
    </row>
    <row r="119" spans="1:37">
      <c r="A119" s="14" t="str">
        <f t="shared" si="3"/>
        <v/>
      </c>
      <c r="R119" s="6">
        <f>IF(B119&lt;&gt;"",IF(PICCode=$F119,R118+G119,R118),R118)</f>
        <v>2.4819444444444447</v>
      </c>
      <c r="S119" s="6">
        <f>IF(B119&lt;&gt;"",IF(AK119&lt;&gt;"", IF(LOOKUP($C119,Gliders!$O:$O,Gliders!$C:$C)=1,Log!S118+Log!G119,Log!S118),Log!S118),Log!S118)</f>
        <v>1.7423611111111112</v>
      </c>
      <c r="T119" s="6">
        <f>IF(B119&lt;&gt;"",IF($AK119&lt;&gt;"",IF(AND(LOOKUP($C119,Gliders!$O:$O,Gliders!$C:$C)&gt;1,$F119=PICCode),Log!T118+Log!$G119,Log!T118),Log!T118),Log!T118)</f>
        <v>0.73958333333333337</v>
      </c>
      <c r="U119" s="6">
        <f>IF(B119&lt;&gt;"",IF($AK119&lt;&gt;"",IF(AND(LOOKUP($C119,Gliders!$O:$O,Gliders!$C:$C)&gt;1, $F119&lt;&gt;PICCode),Log!U118+Log!$G119,Log!U118),Log!U118),Log!U118)</f>
        <v>1.6958333333333335</v>
      </c>
      <c r="V119" s="8">
        <f t="shared" si="4"/>
        <v>4.177777777777778</v>
      </c>
      <c r="W119" s="8"/>
      <c r="X119" s="8"/>
      <c r="Y119" s="8"/>
      <c r="Z119" s="9">
        <f>IF(B119&lt;&gt;"",IF(PICCode=F119,Z118+1,Z118),Z118)</f>
        <v>331</v>
      </c>
      <c r="AA119" s="9">
        <f>IF(B119&lt;&gt;"",IF($AK119&lt;&gt;"", IF(LOOKUP($C119,Gliders!$O:$O,Gliders!$C:$C)=1,Log!AA118+1,Log!AA118),Log!AA118),Log!AA118)</f>
        <v>245</v>
      </c>
      <c r="AB119" s="9">
        <f>IF(B119&lt;&gt;"",IF($AK119&lt;&gt;"",IF(AND(LOOKUP($C119,Gliders!$O:$O,Gliders!$C:$C)&gt;1, $F119=PICCode),Log!AB118+1,Log!AB118),Log!AB118),Log!AB118)</f>
        <v>86</v>
      </c>
      <c r="AC119" s="9">
        <f>IF(B119&lt;&gt;"",IF($AK119&lt;&gt;"",IF(AND(LOOKUP($C119,Gliders!$O:$O,Gliders!$C:$C)&gt;1, $F119&lt;&gt;PICCode),Log!AC118+1,Log!AC118),Log!AC118),Log!AC118)</f>
        <v>100</v>
      </c>
      <c r="AD119" s="9">
        <f>IF(B119&lt;&gt;"",IF($AK119&lt;&gt;"",IF(AND(LOOKUP($C119,Gliders!$O:$O,Gliders!$D:$D)=HighCode, TRUE),Log!AD118+1,Log!AD118),Log!AD118),Log!AD118)</f>
        <v>213</v>
      </c>
      <c r="AE119" s="10">
        <f t="shared" si="5"/>
        <v>431</v>
      </c>
      <c r="AJ119" s="14" t="str">
        <f>IF(C119&lt;&gt;"",LOOKUP(C119,Gliders!O:O,Gliders!A:A), "-")</f>
        <v>-</v>
      </c>
      <c r="AK119" s="14" t="str">
        <f>IF(C119&lt;&gt;"",LOOKUP(C119,Gliders!O:O,Gliders!B:B), "-")</f>
        <v>-</v>
      </c>
    </row>
    <row r="120" spans="1:37">
      <c r="A120" s="14" t="str">
        <f t="shared" si="3"/>
        <v/>
      </c>
      <c r="R120" s="6">
        <f>IF(B120&lt;&gt;"",IF(PICCode=$F120,R119+G120,R119),R119)</f>
        <v>2.4819444444444447</v>
      </c>
      <c r="S120" s="6">
        <f>IF(B120&lt;&gt;"",IF(AK120&lt;&gt;"", IF(LOOKUP($C120,Gliders!$O:$O,Gliders!$C:$C)=1,Log!S119+Log!G120,Log!S119),Log!S119),Log!S119)</f>
        <v>1.7423611111111112</v>
      </c>
      <c r="T120" s="6">
        <f>IF(B120&lt;&gt;"",IF($AK120&lt;&gt;"",IF(AND(LOOKUP($C120,Gliders!$O:$O,Gliders!$C:$C)&gt;1,$F120=PICCode),Log!T119+Log!$G120,Log!T119),Log!T119),Log!T119)</f>
        <v>0.73958333333333337</v>
      </c>
      <c r="U120" s="6">
        <f>IF(B120&lt;&gt;"",IF($AK120&lt;&gt;"",IF(AND(LOOKUP($C120,Gliders!$O:$O,Gliders!$C:$C)&gt;1, $F120&lt;&gt;PICCode),Log!U119+Log!$G120,Log!U119),Log!U119),Log!U119)</f>
        <v>1.6958333333333335</v>
      </c>
      <c r="V120" s="8">
        <f t="shared" si="4"/>
        <v>4.177777777777778</v>
      </c>
      <c r="W120" s="8"/>
      <c r="X120" s="8"/>
      <c r="Y120" s="8"/>
      <c r="Z120" s="9">
        <f>IF(B120&lt;&gt;"",IF(PICCode=F120,Z119+1,Z119),Z119)</f>
        <v>331</v>
      </c>
      <c r="AA120" s="9">
        <f>IF(B120&lt;&gt;"",IF($AK120&lt;&gt;"", IF(LOOKUP($C120,Gliders!$O:$O,Gliders!$C:$C)=1,Log!AA119+1,Log!AA119),Log!AA119),Log!AA119)</f>
        <v>245</v>
      </c>
      <c r="AB120" s="9">
        <f>IF(B120&lt;&gt;"",IF($AK120&lt;&gt;"",IF(AND(LOOKUP($C120,Gliders!$O:$O,Gliders!$C:$C)&gt;1, $F120=PICCode),Log!AB119+1,Log!AB119),Log!AB119),Log!AB119)</f>
        <v>86</v>
      </c>
      <c r="AC120" s="9">
        <f>IF(B120&lt;&gt;"",IF($AK120&lt;&gt;"",IF(AND(LOOKUP($C120,Gliders!$O:$O,Gliders!$C:$C)&gt;1, $F120&lt;&gt;PICCode),Log!AC119+1,Log!AC119),Log!AC119),Log!AC119)</f>
        <v>100</v>
      </c>
      <c r="AD120" s="9">
        <f>IF(B120&lt;&gt;"",IF($AK120&lt;&gt;"",IF(AND(LOOKUP($C120,Gliders!$O:$O,Gliders!$D:$D)=HighCode, TRUE),Log!AD119+1,Log!AD119),Log!AD119),Log!AD119)</f>
        <v>213</v>
      </c>
      <c r="AE120" s="10">
        <f t="shared" si="5"/>
        <v>431</v>
      </c>
      <c r="AJ120" s="14" t="str">
        <f>IF(C120&lt;&gt;"",LOOKUP(C120,Gliders!O:O,Gliders!A:A), "-")</f>
        <v>-</v>
      </c>
      <c r="AK120" s="14" t="str">
        <f>IF(C120&lt;&gt;"",LOOKUP(C120,Gliders!O:O,Gliders!B:B), "-")</f>
        <v>-</v>
      </c>
    </row>
    <row r="121" spans="1:37">
      <c r="A121" s="14" t="str">
        <f t="shared" si="3"/>
        <v/>
      </c>
      <c r="R121" s="6">
        <f>IF(B121&lt;&gt;"",IF(PICCode=$F121,R120+G121,R120),R120)</f>
        <v>2.4819444444444447</v>
      </c>
      <c r="S121" s="6">
        <f>IF(B121&lt;&gt;"",IF(AK121&lt;&gt;"", IF(LOOKUP($C121,Gliders!$O:$O,Gliders!$C:$C)=1,Log!S120+Log!G121,Log!S120),Log!S120),Log!S120)</f>
        <v>1.7423611111111112</v>
      </c>
      <c r="T121" s="6">
        <f>IF(B121&lt;&gt;"",IF($AK121&lt;&gt;"",IF(AND(LOOKUP($C121,Gliders!$O:$O,Gliders!$C:$C)&gt;1,$F121=PICCode),Log!T120+Log!$G121,Log!T120),Log!T120),Log!T120)</f>
        <v>0.73958333333333337</v>
      </c>
      <c r="U121" s="6">
        <f>IF(B121&lt;&gt;"",IF($AK121&lt;&gt;"",IF(AND(LOOKUP($C121,Gliders!$O:$O,Gliders!$C:$C)&gt;1, $F121&lt;&gt;PICCode),Log!U120+Log!$G121,Log!U120),Log!U120),Log!U120)</f>
        <v>1.6958333333333335</v>
      </c>
      <c r="V121" s="8">
        <f t="shared" si="4"/>
        <v>4.177777777777778</v>
      </c>
      <c r="W121" s="8"/>
      <c r="X121" s="8"/>
      <c r="Y121" s="8"/>
      <c r="Z121" s="9">
        <f>IF(B121&lt;&gt;"",IF(PICCode=F121,Z120+1,Z120),Z120)</f>
        <v>331</v>
      </c>
      <c r="AA121" s="9">
        <f>IF(B121&lt;&gt;"",IF($AK121&lt;&gt;"", IF(LOOKUP($C121,Gliders!$O:$O,Gliders!$C:$C)=1,Log!AA120+1,Log!AA120),Log!AA120),Log!AA120)</f>
        <v>245</v>
      </c>
      <c r="AB121" s="9">
        <f>IF(B121&lt;&gt;"",IF($AK121&lt;&gt;"",IF(AND(LOOKUP($C121,Gliders!$O:$O,Gliders!$C:$C)&gt;1, $F121=PICCode),Log!AB120+1,Log!AB120),Log!AB120),Log!AB120)</f>
        <v>86</v>
      </c>
      <c r="AC121" s="9">
        <f>IF(B121&lt;&gt;"",IF($AK121&lt;&gt;"",IF(AND(LOOKUP($C121,Gliders!$O:$O,Gliders!$C:$C)&gt;1, $F121&lt;&gt;PICCode),Log!AC120+1,Log!AC120),Log!AC120),Log!AC120)</f>
        <v>100</v>
      </c>
      <c r="AD121" s="9">
        <f>IF(B121&lt;&gt;"",IF($AK121&lt;&gt;"",IF(AND(LOOKUP($C121,Gliders!$O:$O,Gliders!$D:$D)=HighCode, TRUE),Log!AD120+1,Log!AD120),Log!AD120),Log!AD120)</f>
        <v>213</v>
      </c>
      <c r="AE121" s="10">
        <f t="shared" si="5"/>
        <v>431</v>
      </c>
      <c r="AJ121" s="14" t="str">
        <f>IF(C121&lt;&gt;"",LOOKUP(C121,Gliders!O:O,Gliders!A:A), "-")</f>
        <v>-</v>
      </c>
      <c r="AK121" s="14" t="str">
        <f>IF(C121&lt;&gt;"",LOOKUP(C121,Gliders!O:O,Gliders!B:B), "-")</f>
        <v>-</v>
      </c>
    </row>
    <row r="122" spans="1:37">
      <c r="A122" s="14" t="str">
        <f t="shared" si="3"/>
        <v/>
      </c>
      <c r="R122" s="6">
        <f>IF(B122&lt;&gt;"",IF(PICCode=$F122,R121+G122,R121),R121)</f>
        <v>2.4819444444444447</v>
      </c>
      <c r="S122" s="6">
        <f>IF(B122&lt;&gt;"",IF(AK122&lt;&gt;"", IF(LOOKUP($C122,Gliders!$O:$O,Gliders!$C:$C)=1,Log!S121+Log!G122,Log!S121),Log!S121),Log!S121)</f>
        <v>1.7423611111111112</v>
      </c>
      <c r="T122" s="6">
        <f>IF(B122&lt;&gt;"",IF($AK122&lt;&gt;"",IF(AND(LOOKUP($C122,Gliders!$O:$O,Gliders!$C:$C)&gt;1,$F122=PICCode),Log!T121+Log!$G122,Log!T121),Log!T121),Log!T121)</f>
        <v>0.73958333333333337</v>
      </c>
      <c r="U122" s="6">
        <f>IF(B122&lt;&gt;"",IF($AK122&lt;&gt;"",IF(AND(LOOKUP($C122,Gliders!$O:$O,Gliders!$C:$C)&gt;1, $F122&lt;&gt;PICCode),Log!U121+Log!$G122,Log!U121),Log!U121),Log!U121)</f>
        <v>1.6958333333333335</v>
      </c>
      <c r="V122" s="8">
        <f t="shared" si="4"/>
        <v>4.177777777777778</v>
      </c>
      <c r="W122" s="8"/>
      <c r="X122" s="8"/>
      <c r="Y122" s="8"/>
      <c r="Z122" s="9">
        <f>IF(B122&lt;&gt;"",IF(PICCode=F122,Z121+1,Z121),Z121)</f>
        <v>331</v>
      </c>
      <c r="AA122" s="9">
        <f>IF(B122&lt;&gt;"",IF($AK122&lt;&gt;"", IF(LOOKUP($C122,Gliders!$O:$O,Gliders!$C:$C)=1,Log!AA121+1,Log!AA121),Log!AA121),Log!AA121)</f>
        <v>245</v>
      </c>
      <c r="AB122" s="9">
        <f>IF(B122&lt;&gt;"",IF($AK122&lt;&gt;"",IF(AND(LOOKUP($C122,Gliders!$O:$O,Gliders!$C:$C)&gt;1, $F122=PICCode),Log!AB121+1,Log!AB121),Log!AB121),Log!AB121)</f>
        <v>86</v>
      </c>
      <c r="AC122" s="9">
        <f>IF(B122&lt;&gt;"",IF($AK122&lt;&gt;"",IF(AND(LOOKUP($C122,Gliders!$O:$O,Gliders!$C:$C)&gt;1, $F122&lt;&gt;PICCode),Log!AC121+1,Log!AC121),Log!AC121),Log!AC121)</f>
        <v>100</v>
      </c>
      <c r="AD122" s="9">
        <f>IF(B122&lt;&gt;"",IF($AK122&lt;&gt;"",IF(AND(LOOKUP($C122,Gliders!$O:$O,Gliders!$D:$D)=HighCode, TRUE),Log!AD121+1,Log!AD121),Log!AD121),Log!AD121)</f>
        <v>213</v>
      </c>
      <c r="AE122" s="10">
        <f t="shared" si="5"/>
        <v>431</v>
      </c>
      <c r="AJ122" s="14" t="str">
        <f>IF(C122&lt;&gt;"",LOOKUP(C122,Gliders!O:O,Gliders!A:A), "-")</f>
        <v>-</v>
      </c>
      <c r="AK122" s="14" t="str">
        <f>IF(C122&lt;&gt;"",LOOKUP(C122,Gliders!O:O,Gliders!B:B), "-")</f>
        <v>-</v>
      </c>
    </row>
    <row r="123" spans="1:37">
      <c r="A123" s="14" t="str">
        <f t="shared" si="3"/>
        <v/>
      </c>
      <c r="R123" s="6">
        <f>IF(B123&lt;&gt;"",IF(PICCode=$F123,R122+G123,R122),R122)</f>
        <v>2.4819444444444447</v>
      </c>
      <c r="S123" s="6">
        <f>IF(B123&lt;&gt;"",IF(AK123&lt;&gt;"", IF(LOOKUP($C123,Gliders!$O:$O,Gliders!$C:$C)=1,Log!S122+Log!G123,Log!S122),Log!S122),Log!S122)</f>
        <v>1.7423611111111112</v>
      </c>
      <c r="T123" s="6">
        <f>IF(B123&lt;&gt;"",IF($AK123&lt;&gt;"",IF(AND(LOOKUP($C123,Gliders!$O:$O,Gliders!$C:$C)&gt;1,$F123=PICCode),Log!T122+Log!$G123,Log!T122),Log!T122),Log!T122)</f>
        <v>0.73958333333333337</v>
      </c>
      <c r="U123" s="6">
        <f>IF(B123&lt;&gt;"",IF($AK123&lt;&gt;"",IF(AND(LOOKUP($C123,Gliders!$O:$O,Gliders!$C:$C)&gt;1, $F123&lt;&gt;PICCode),Log!U122+Log!$G123,Log!U122),Log!U122),Log!U122)</f>
        <v>1.6958333333333335</v>
      </c>
      <c r="V123" s="8">
        <f t="shared" si="4"/>
        <v>4.177777777777778</v>
      </c>
      <c r="W123" s="8"/>
      <c r="X123" s="8"/>
      <c r="Y123" s="8"/>
      <c r="Z123" s="9">
        <f>IF(B123&lt;&gt;"",IF(PICCode=F123,Z122+1,Z122),Z122)</f>
        <v>331</v>
      </c>
      <c r="AA123" s="9">
        <f>IF(B123&lt;&gt;"",IF($AK123&lt;&gt;"", IF(LOOKUP($C123,Gliders!$O:$O,Gliders!$C:$C)=1,Log!AA122+1,Log!AA122),Log!AA122),Log!AA122)</f>
        <v>245</v>
      </c>
      <c r="AB123" s="9">
        <f>IF(B123&lt;&gt;"",IF($AK123&lt;&gt;"",IF(AND(LOOKUP($C123,Gliders!$O:$O,Gliders!$C:$C)&gt;1, $F123=PICCode),Log!AB122+1,Log!AB122),Log!AB122),Log!AB122)</f>
        <v>86</v>
      </c>
      <c r="AC123" s="9">
        <f>IF(B123&lt;&gt;"",IF($AK123&lt;&gt;"",IF(AND(LOOKUP($C123,Gliders!$O:$O,Gliders!$C:$C)&gt;1, $F123&lt;&gt;PICCode),Log!AC122+1,Log!AC122),Log!AC122),Log!AC122)</f>
        <v>100</v>
      </c>
      <c r="AD123" s="9">
        <f>IF(B123&lt;&gt;"",IF($AK123&lt;&gt;"",IF(AND(LOOKUP($C123,Gliders!$O:$O,Gliders!$D:$D)=HighCode, TRUE),Log!AD122+1,Log!AD122),Log!AD122),Log!AD122)</f>
        <v>213</v>
      </c>
      <c r="AE123" s="10">
        <f t="shared" si="5"/>
        <v>431</v>
      </c>
      <c r="AJ123" s="14" t="str">
        <f>IF(C123&lt;&gt;"",LOOKUP(C123,Gliders!O:O,Gliders!A:A), "-")</f>
        <v>-</v>
      </c>
      <c r="AK123" s="14" t="str">
        <f>IF(C123&lt;&gt;"",LOOKUP(C123,Gliders!O:O,Gliders!B:B), "-")</f>
        <v>-</v>
      </c>
    </row>
    <row r="124" spans="1:37">
      <c r="A124" s="14" t="str">
        <f t="shared" si="3"/>
        <v/>
      </c>
      <c r="R124" s="6">
        <f>IF(B124&lt;&gt;"",IF(PICCode=$F124,R123+G124,R123),R123)</f>
        <v>2.4819444444444447</v>
      </c>
      <c r="S124" s="6">
        <f>IF(B124&lt;&gt;"",IF(AK124&lt;&gt;"", IF(LOOKUP($C124,Gliders!$O:$O,Gliders!$C:$C)=1,Log!S123+Log!G124,Log!S123),Log!S123),Log!S123)</f>
        <v>1.7423611111111112</v>
      </c>
      <c r="T124" s="6">
        <f>IF(B124&lt;&gt;"",IF($AK124&lt;&gt;"",IF(AND(LOOKUP($C124,Gliders!$O:$O,Gliders!$C:$C)&gt;1,$F124=PICCode),Log!T123+Log!$G124,Log!T123),Log!T123),Log!T123)</f>
        <v>0.73958333333333337</v>
      </c>
      <c r="U124" s="6">
        <f>IF(B124&lt;&gt;"",IF($AK124&lt;&gt;"",IF(AND(LOOKUP($C124,Gliders!$O:$O,Gliders!$C:$C)&gt;1, $F124&lt;&gt;PICCode),Log!U123+Log!$G124,Log!U123),Log!U123),Log!U123)</f>
        <v>1.6958333333333335</v>
      </c>
      <c r="V124" s="8">
        <f t="shared" si="4"/>
        <v>4.177777777777778</v>
      </c>
      <c r="W124" s="8"/>
      <c r="X124" s="8"/>
      <c r="Y124" s="8"/>
      <c r="Z124" s="9">
        <f>IF(B124&lt;&gt;"",IF(PICCode=F124,Z123+1,Z123),Z123)</f>
        <v>331</v>
      </c>
      <c r="AA124" s="9">
        <f>IF(B124&lt;&gt;"",IF($AK124&lt;&gt;"", IF(LOOKUP($C124,Gliders!$O:$O,Gliders!$C:$C)=1,Log!AA123+1,Log!AA123),Log!AA123),Log!AA123)</f>
        <v>245</v>
      </c>
      <c r="AB124" s="9">
        <f>IF(B124&lt;&gt;"",IF($AK124&lt;&gt;"",IF(AND(LOOKUP($C124,Gliders!$O:$O,Gliders!$C:$C)&gt;1, $F124=PICCode),Log!AB123+1,Log!AB123),Log!AB123),Log!AB123)</f>
        <v>86</v>
      </c>
      <c r="AC124" s="9">
        <f>IF(B124&lt;&gt;"",IF($AK124&lt;&gt;"",IF(AND(LOOKUP($C124,Gliders!$O:$O,Gliders!$C:$C)&gt;1, $F124&lt;&gt;PICCode),Log!AC123+1,Log!AC123),Log!AC123),Log!AC123)</f>
        <v>100</v>
      </c>
      <c r="AD124" s="9">
        <f>IF(B124&lt;&gt;"",IF($AK124&lt;&gt;"",IF(AND(LOOKUP($C124,Gliders!$O:$O,Gliders!$D:$D)=HighCode, TRUE),Log!AD123+1,Log!AD123),Log!AD123),Log!AD123)</f>
        <v>213</v>
      </c>
      <c r="AE124" s="10">
        <f t="shared" si="5"/>
        <v>431</v>
      </c>
      <c r="AJ124" s="14" t="str">
        <f>IF(C124&lt;&gt;"",LOOKUP(C124,Gliders!O:O,Gliders!A:A), "-")</f>
        <v>-</v>
      </c>
      <c r="AK124" s="14" t="str">
        <f>IF(C124&lt;&gt;"",LOOKUP(C124,Gliders!O:O,Gliders!B:B), "-")</f>
        <v>-</v>
      </c>
    </row>
    <row r="125" spans="1:37">
      <c r="A125" s="14" t="str">
        <f t="shared" si="3"/>
        <v/>
      </c>
      <c r="R125" s="6">
        <f>IF(B125&lt;&gt;"",IF(PICCode=$F125,R124+G125,R124),R124)</f>
        <v>2.4819444444444447</v>
      </c>
      <c r="S125" s="6">
        <f>IF(B125&lt;&gt;"",IF(AK125&lt;&gt;"", IF(LOOKUP($C125,Gliders!$O:$O,Gliders!$C:$C)=1,Log!S124+Log!G125,Log!S124),Log!S124),Log!S124)</f>
        <v>1.7423611111111112</v>
      </c>
      <c r="T125" s="6">
        <f>IF(B125&lt;&gt;"",IF($AK125&lt;&gt;"",IF(AND(LOOKUP($C125,Gliders!$O:$O,Gliders!$C:$C)&gt;1,$F125=PICCode),Log!T124+Log!$G125,Log!T124),Log!T124),Log!T124)</f>
        <v>0.73958333333333337</v>
      </c>
      <c r="U125" s="6">
        <f>IF(B125&lt;&gt;"",IF($AK125&lt;&gt;"",IF(AND(LOOKUP($C125,Gliders!$O:$O,Gliders!$C:$C)&gt;1, $F125&lt;&gt;PICCode),Log!U124+Log!$G125,Log!U124),Log!U124),Log!U124)</f>
        <v>1.6958333333333335</v>
      </c>
      <c r="V125" s="8">
        <f t="shared" si="4"/>
        <v>4.177777777777778</v>
      </c>
      <c r="W125" s="8"/>
      <c r="X125" s="8"/>
      <c r="Y125" s="8"/>
      <c r="Z125" s="9">
        <f>IF(B125&lt;&gt;"",IF(PICCode=F125,Z124+1,Z124),Z124)</f>
        <v>331</v>
      </c>
      <c r="AA125" s="9">
        <f>IF(B125&lt;&gt;"",IF($AK125&lt;&gt;"", IF(LOOKUP($C125,Gliders!$O:$O,Gliders!$C:$C)=1,Log!AA124+1,Log!AA124),Log!AA124),Log!AA124)</f>
        <v>245</v>
      </c>
      <c r="AB125" s="9">
        <f>IF(B125&lt;&gt;"",IF($AK125&lt;&gt;"",IF(AND(LOOKUP($C125,Gliders!$O:$O,Gliders!$C:$C)&gt;1, $F125=PICCode),Log!AB124+1,Log!AB124),Log!AB124),Log!AB124)</f>
        <v>86</v>
      </c>
      <c r="AC125" s="9">
        <f>IF(B125&lt;&gt;"",IF($AK125&lt;&gt;"",IF(AND(LOOKUP($C125,Gliders!$O:$O,Gliders!$C:$C)&gt;1, $F125&lt;&gt;PICCode),Log!AC124+1,Log!AC124),Log!AC124),Log!AC124)</f>
        <v>100</v>
      </c>
      <c r="AD125" s="9">
        <f>IF(B125&lt;&gt;"",IF($AK125&lt;&gt;"",IF(AND(LOOKUP($C125,Gliders!$O:$O,Gliders!$D:$D)=HighCode, TRUE),Log!AD124+1,Log!AD124),Log!AD124),Log!AD124)</f>
        <v>213</v>
      </c>
      <c r="AE125" s="10">
        <f t="shared" si="5"/>
        <v>431</v>
      </c>
      <c r="AJ125" s="14" t="str">
        <f>IF(C125&lt;&gt;"",LOOKUP(C125,Gliders!O:O,Gliders!A:A), "-")</f>
        <v>-</v>
      </c>
      <c r="AK125" s="14" t="str">
        <f>IF(C125&lt;&gt;"",LOOKUP(C125,Gliders!O:O,Gliders!B:B), "-")</f>
        <v>-</v>
      </c>
    </row>
    <row r="126" spans="1:37">
      <c r="A126" s="14" t="str">
        <f t="shared" si="3"/>
        <v/>
      </c>
      <c r="R126" s="6">
        <f>IF(B126&lt;&gt;"",IF(PICCode=$F126,R125+G126,R125),R125)</f>
        <v>2.4819444444444447</v>
      </c>
      <c r="S126" s="6">
        <f>IF(B126&lt;&gt;"",IF(AK126&lt;&gt;"", IF(LOOKUP($C126,Gliders!$O:$O,Gliders!$C:$C)=1,Log!S125+Log!G126,Log!S125),Log!S125),Log!S125)</f>
        <v>1.7423611111111112</v>
      </c>
      <c r="T126" s="6">
        <f>IF(B126&lt;&gt;"",IF($AK126&lt;&gt;"",IF(AND(LOOKUP($C126,Gliders!$O:$O,Gliders!$C:$C)&gt;1,$F126=PICCode),Log!T125+Log!$G126,Log!T125),Log!T125),Log!T125)</f>
        <v>0.73958333333333337</v>
      </c>
      <c r="U126" s="6">
        <f>IF(B126&lt;&gt;"",IF($AK126&lt;&gt;"",IF(AND(LOOKUP($C126,Gliders!$O:$O,Gliders!$C:$C)&gt;1, $F126&lt;&gt;PICCode),Log!U125+Log!$G126,Log!U125),Log!U125),Log!U125)</f>
        <v>1.6958333333333335</v>
      </c>
      <c r="V126" s="8">
        <f t="shared" si="4"/>
        <v>4.177777777777778</v>
      </c>
      <c r="W126" s="8"/>
      <c r="X126" s="8"/>
      <c r="Y126" s="8"/>
      <c r="Z126" s="9">
        <f>IF(B126&lt;&gt;"",IF(PICCode=F126,Z125+1,Z125),Z125)</f>
        <v>331</v>
      </c>
      <c r="AA126" s="9">
        <f>IF(B126&lt;&gt;"",IF($AK126&lt;&gt;"", IF(LOOKUP($C126,Gliders!$O:$O,Gliders!$C:$C)=1,Log!AA125+1,Log!AA125),Log!AA125),Log!AA125)</f>
        <v>245</v>
      </c>
      <c r="AB126" s="9">
        <f>IF(B126&lt;&gt;"",IF($AK126&lt;&gt;"",IF(AND(LOOKUP($C126,Gliders!$O:$O,Gliders!$C:$C)&gt;1, $F126=PICCode),Log!AB125+1,Log!AB125),Log!AB125),Log!AB125)</f>
        <v>86</v>
      </c>
      <c r="AC126" s="9">
        <f>IF(B126&lt;&gt;"",IF($AK126&lt;&gt;"",IF(AND(LOOKUP($C126,Gliders!$O:$O,Gliders!$C:$C)&gt;1, $F126&lt;&gt;PICCode),Log!AC125+1,Log!AC125),Log!AC125),Log!AC125)</f>
        <v>100</v>
      </c>
      <c r="AD126" s="9">
        <f>IF(B126&lt;&gt;"",IF($AK126&lt;&gt;"",IF(AND(LOOKUP($C126,Gliders!$O:$O,Gliders!$D:$D)=HighCode, TRUE),Log!AD125+1,Log!AD125),Log!AD125),Log!AD125)</f>
        <v>213</v>
      </c>
      <c r="AE126" s="10">
        <f t="shared" si="5"/>
        <v>431</v>
      </c>
      <c r="AJ126" s="14" t="str">
        <f>IF(C126&lt;&gt;"",LOOKUP(C126,Gliders!O:O,Gliders!A:A), "-")</f>
        <v>-</v>
      </c>
      <c r="AK126" s="14" t="str">
        <f>IF(C126&lt;&gt;"",LOOKUP(C126,Gliders!O:O,Gliders!B:B), "-")</f>
        <v>-</v>
      </c>
    </row>
    <row r="127" spans="1:37">
      <c r="A127" s="14" t="str">
        <f t="shared" si="3"/>
        <v/>
      </c>
      <c r="R127" s="6">
        <f>IF(B127&lt;&gt;"",IF(PICCode=$F127,R126+G127,R126),R126)</f>
        <v>2.4819444444444447</v>
      </c>
      <c r="S127" s="6">
        <f>IF(B127&lt;&gt;"",IF(AK127&lt;&gt;"", IF(LOOKUP($C127,Gliders!$O:$O,Gliders!$C:$C)=1,Log!S126+Log!G127,Log!S126),Log!S126),Log!S126)</f>
        <v>1.7423611111111112</v>
      </c>
      <c r="T127" s="6">
        <f>IF(B127&lt;&gt;"",IF($AK127&lt;&gt;"",IF(AND(LOOKUP($C127,Gliders!$O:$O,Gliders!$C:$C)&gt;1,$F127=PICCode),Log!T126+Log!$G127,Log!T126),Log!T126),Log!T126)</f>
        <v>0.73958333333333337</v>
      </c>
      <c r="U127" s="6">
        <f>IF(B127&lt;&gt;"",IF($AK127&lt;&gt;"",IF(AND(LOOKUP($C127,Gliders!$O:$O,Gliders!$C:$C)&gt;1, $F127&lt;&gt;PICCode),Log!U126+Log!$G127,Log!U126),Log!U126),Log!U126)</f>
        <v>1.6958333333333335</v>
      </c>
      <c r="V127" s="8">
        <f t="shared" si="4"/>
        <v>4.177777777777778</v>
      </c>
      <c r="W127" s="8"/>
      <c r="X127" s="8"/>
      <c r="Y127" s="8"/>
      <c r="Z127" s="9">
        <f>IF(B127&lt;&gt;"",IF(PICCode=F127,Z126+1,Z126),Z126)</f>
        <v>331</v>
      </c>
      <c r="AA127" s="9">
        <f>IF(B127&lt;&gt;"",IF($AK127&lt;&gt;"", IF(LOOKUP($C127,Gliders!$O:$O,Gliders!$C:$C)=1,Log!AA126+1,Log!AA126),Log!AA126),Log!AA126)</f>
        <v>245</v>
      </c>
      <c r="AB127" s="9">
        <f>IF(B127&lt;&gt;"",IF($AK127&lt;&gt;"",IF(AND(LOOKUP($C127,Gliders!$O:$O,Gliders!$C:$C)&gt;1, $F127=PICCode),Log!AB126+1,Log!AB126),Log!AB126),Log!AB126)</f>
        <v>86</v>
      </c>
      <c r="AC127" s="9">
        <f>IF(B127&lt;&gt;"",IF($AK127&lt;&gt;"",IF(AND(LOOKUP($C127,Gliders!$O:$O,Gliders!$C:$C)&gt;1, $F127&lt;&gt;PICCode),Log!AC126+1,Log!AC126),Log!AC126),Log!AC126)</f>
        <v>100</v>
      </c>
      <c r="AD127" s="9">
        <f>IF(B127&lt;&gt;"",IF($AK127&lt;&gt;"",IF(AND(LOOKUP($C127,Gliders!$O:$O,Gliders!$D:$D)=HighCode, TRUE),Log!AD126+1,Log!AD126),Log!AD126),Log!AD126)</f>
        <v>213</v>
      </c>
      <c r="AE127" s="10">
        <f t="shared" si="5"/>
        <v>431</v>
      </c>
      <c r="AJ127" s="14" t="str">
        <f>IF(C127&lt;&gt;"",LOOKUP(C127,Gliders!O:O,Gliders!A:A), "-")</f>
        <v>-</v>
      </c>
      <c r="AK127" s="14" t="str">
        <f>IF(C127&lt;&gt;"",LOOKUP(C127,Gliders!O:O,Gliders!B:B), "-")</f>
        <v>-</v>
      </c>
    </row>
    <row r="128" spans="1:37">
      <c r="A128" s="14" t="str">
        <f t="shared" si="3"/>
        <v/>
      </c>
      <c r="R128" s="6">
        <f>IF(B128&lt;&gt;"",IF(PICCode=$F128,R127+G128,R127),R127)</f>
        <v>2.4819444444444447</v>
      </c>
      <c r="S128" s="6">
        <f>IF(B128&lt;&gt;"",IF(AK128&lt;&gt;"", IF(LOOKUP($C128,Gliders!$O:$O,Gliders!$C:$C)=1,Log!S127+Log!G128,Log!S127),Log!S127),Log!S127)</f>
        <v>1.7423611111111112</v>
      </c>
      <c r="T128" s="6">
        <f>IF(B128&lt;&gt;"",IF($AK128&lt;&gt;"",IF(AND(LOOKUP($C128,Gliders!$O:$O,Gliders!$C:$C)&gt;1,$F128=PICCode),Log!T127+Log!$G128,Log!T127),Log!T127),Log!T127)</f>
        <v>0.73958333333333337</v>
      </c>
      <c r="U128" s="6">
        <f>IF(B128&lt;&gt;"",IF($AK128&lt;&gt;"",IF(AND(LOOKUP($C128,Gliders!$O:$O,Gliders!$C:$C)&gt;1, $F128&lt;&gt;PICCode),Log!U127+Log!$G128,Log!U127),Log!U127),Log!U127)</f>
        <v>1.6958333333333335</v>
      </c>
      <c r="V128" s="8">
        <f t="shared" si="4"/>
        <v>4.177777777777778</v>
      </c>
      <c r="W128" s="8"/>
      <c r="X128" s="8"/>
      <c r="Y128" s="8"/>
      <c r="Z128" s="9">
        <f>IF(B128&lt;&gt;"",IF(PICCode=F128,Z127+1,Z127),Z127)</f>
        <v>331</v>
      </c>
      <c r="AA128" s="9">
        <f>IF(B128&lt;&gt;"",IF($AK128&lt;&gt;"", IF(LOOKUP($C128,Gliders!$O:$O,Gliders!$C:$C)=1,Log!AA127+1,Log!AA127),Log!AA127),Log!AA127)</f>
        <v>245</v>
      </c>
      <c r="AB128" s="9">
        <f>IF(B128&lt;&gt;"",IF($AK128&lt;&gt;"",IF(AND(LOOKUP($C128,Gliders!$O:$O,Gliders!$C:$C)&gt;1, $F128=PICCode),Log!AB127+1,Log!AB127),Log!AB127),Log!AB127)</f>
        <v>86</v>
      </c>
      <c r="AC128" s="9">
        <f>IF(B128&lt;&gt;"",IF($AK128&lt;&gt;"",IF(AND(LOOKUP($C128,Gliders!$O:$O,Gliders!$C:$C)&gt;1, $F128&lt;&gt;PICCode),Log!AC127+1,Log!AC127),Log!AC127),Log!AC127)</f>
        <v>100</v>
      </c>
      <c r="AD128" s="9">
        <f>IF(B128&lt;&gt;"",IF($AK128&lt;&gt;"",IF(AND(LOOKUP($C128,Gliders!$O:$O,Gliders!$D:$D)=HighCode, TRUE),Log!AD127+1,Log!AD127),Log!AD127),Log!AD127)</f>
        <v>213</v>
      </c>
      <c r="AE128" s="10">
        <f t="shared" si="5"/>
        <v>431</v>
      </c>
      <c r="AJ128" s="14" t="str">
        <f>IF(C128&lt;&gt;"",LOOKUP(C128,Gliders!O:O,Gliders!A:A), "-")</f>
        <v>-</v>
      </c>
      <c r="AK128" s="14" t="str">
        <f>IF(C128&lt;&gt;"",LOOKUP(C128,Gliders!O:O,Gliders!B:B), "-")</f>
        <v>-</v>
      </c>
    </row>
    <row r="129" spans="1:37">
      <c r="A129" s="14" t="str">
        <f t="shared" si="3"/>
        <v/>
      </c>
      <c r="R129" s="6">
        <f>IF(B129&lt;&gt;"",IF(PICCode=$F129,R128+G129,R128),R128)</f>
        <v>2.4819444444444447</v>
      </c>
      <c r="S129" s="6">
        <f>IF(B129&lt;&gt;"",IF(AK129&lt;&gt;"", IF(LOOKUP($C129,Gliders!$O:$O,Gliders!$C:$C)=1,Log!S128+Log!G129,Log!S128),Log!S128),Log!S128)</f>
        <v>1.7423611111111112</v>
      </c>
      <c r="T129" s="6">
        <f>IF(B129&lt;&gt;"",IF($AK129&lt;&gt;"",IF(AND(LOOKUP($C129,Gliders!$O:$O,Gliders!$C:$C)&gt;1,$F129=PICCode),Log!T128+Log!$G129,Log!T128),Log!T128),Log!T128)</f>
        <v>0.73958333333333337</v>
      </c>
      <c r="U129" s="6">
        <f>IF(B129&lt;&gt;"",IF($AK129&lt;&gt;"",IF(AND(LOOKUP($C129,Gliders!$O:$O,Gliders!$C:$C)&gt;1, $F129&lt;&gt;PICCode),Log!U128+Log!$G129,Log!U128),Log!U128),Log!U128)</f>
        <v>1.6958333333333335</v>
      </c>
      <c r="V129" s="8">
        <f t="shared" si="4"/>
        <v>4.177777777777778</v>
      </c>
      <c r="W129" s="8"/>
      <c r="X129" s="8"/>
      <c r="Y129" s="8"/>
      <c r="Z129" s="9">
        <f>IF(B129&lt;&gt;"",IF(PICCode=F129,Z128+1,Z128),Z128)</f>
        <v>331</v>
      </c>
      <c r="AA129" s="9">
        <f>IF(B129&lt;&gt;"",IF($AK129&lt;&gt;"", IF(LOOKUP($C129,Gliders!$O:$O,Gliders!$C:$C)=1,Log!AA128+1,Log!AA128),Log!AA128),Log!AA128)</f>
        <v>245</v>
      </c>
      <c r="AB129" s="9">
        <f>IF(B129&lt;&gt;"",IF($AK129&lt;&gt;"",IF(AND(LOOKUP($C129,Gliders!$O:$O,Gliders!$C:$C)&gt;1, $F129=PICCode),Log!AB128+1,Log!AB128),Log!AB128),Log!AB128)</f>
        <v>86</v>
      </c>
      <c r="AC129" s="9">
        <f>IF(B129&lt;&gt;"",IF($AK129&lt;&gt;"",IF(AND(LOOKUP($C129,Gliders!$O:$O,Gliders!$C:$C)&gt;1, $F129&lt;&gt;PICCode),Log!AC128+1,Log!AC128),Log!AC128),Log!AC128)</f>
        <v>100</v>
      </c>
      <c r="AD129" s="9">
        <f>IF(B129&lt;&gt;"",IF($AK129&lt;&gt;"",IF(AND(LOOKUP($C129,Gliders!$O:$O,Gliders!$D:$D)=HighCode, TRUE),Log!AD128+1,Log!AD128),Log!AD128),Log!AD128)</f>
        <v>213</v>
      </c>
      <c r="AE129" s="10">
        <f t="shared" si="5"/>
        <v>431</v>
      </c>
      <c r="AJ129" s="14" t="str">
        <f>IF(C129&lt;&gt;"",LOOKUP(C129,Gliders!O:O,Gliders!A:A), "-")</f>
        <v>-</v>
      </c>
      <c r="AK129" s="14" t="str">
        <f>IF(C129&lt;&gt;"",LOOKUP(C129,Gliders!O:O,Gliders!B:B), "-")</f>
        <v>-</v>
      </c>
    </row>
    <row r="130" spans="1:37">
      <c r="A130" s="14" t="str">
        <f t="shared" si="3"/>
        <v/>
      </c>
      <c r="R130" s="6">
        <f>IF(B130&lt;&gt;"",IF(PICCode=$F130,R129+G130,R129),R129)</f>
        <v>2.4819444444444447</v>
      </c>
      <c r="S130" s="6">
        <f>IF(B130&lt;&gt;"",IF(AK130&lt;&gt;"", IF(LOOKUP($C130,Gliders!$O:$O,Gliders!$C:$C)=1,Log!S129+Log!G130,Log!S129),Log!S129),Log!S129)</f>
        <v>1.7423611111111112</v>
      </c>
      <c r="T130" s="6">
        <f>IF(B130&lt;&gt;"",IF($AK130&lt;&gt;"",IF(AND(LOOKUP($C130,Gliders!$O:$O,Gliders!$C:$C)&gt;1,$F130=PICCode),Log!T129+Log!$G130,Log!T129),Log!T129),Log!T129)</f>
        <v>0.73958333333333337</v>
      </c>
      <c r="U130" s="6">
        <f>IF(B130&lt;&gt;"",IF($AK130&lt;&gt;"",IF(AND(LOOKUP($C130,Gliders!$O:$O,Gliders!$C:$C)&gt;1, $F130&lt;&gt;PICCode),Log!U129+Log!$G130,Log!U129),Log!U129),Log!U129)</f>
        <v>1.6958333333333335</v>
      </c>
      <c r="V130" s="8">
        <f t="shared" si="4"/>
        <v>4.177777777777778</v>
      </c>
      <c r="W130" s="8"/>
      <c r="X130" s="8"/>
      <c r="Y130" s="8"/>
      <c r="Z130" s="9">
        <f>IF(B130&lt;&gt;"",IF(PICCode=F130,Z129+1,Z129),Z129)</f>
        <v>331</v>
      </c>
      <c r="AA130" s="9">
        <f>IF(B130&lt;&gt;"",IF($AK130&lt;&gt;"", IF(LOOKUP($C130,Gliders!$O:$O,Gliders!$C:$C)=1,Log!AA129+1,Log!AA129),Log!AA129),Log!AA129)</f>
        <v>245</v>
      </c>
      <c r="AB130" s="9">
        <f>IF(B130&lt;&gt;"",IF($AK130&lt;&gt;"",IF(AND(LOOKUP($C130,Gliders!$O:$O,Gliders!$C:$C)&gt;1, $F130=PICCode),Log!AB129+1,Log!AB129),Log!AB129),Log!AB129)</f>
        <v>86</v>
      </c>
      <c r="AC130" s="9">
        <f>IF(B130&lt;&gt;"",IF($AK130&lt;&gt;"",IF(AND(LOOKUP($C130,Gliders!$O:$O,Gliders!$C:$C)&gt;1, $F130&lt;&gt;PICCode),Log!AC129+1,Log!AC129),Log!AC129),Log!AC129)</f>
        <v>100</v>
      </c>
      <c r="AD130" s="9">
        <f>IF(B130&lt;&gt;"",IF($AK130&lt;&gt;"",IF(AND(LOOKUP($C130,Gliders!$O:$O,Gliders!$D:$D)=HighCode, TRUE),Log!AD129+1,Log!AD129),Log!AD129),Log!AD129)</f>
        <v>213</v>
      </c>
      <c r="AE130" s="10">
        <f t="shared" si="5"/>
        <v>431</v>
      </c>
      <c r="AJ130" s="14" t="str">
        <f>IF(C130&lt;&gt;"",LOOKUP(C130,Gliders!O:O,Gliders!A:A), "-")</f>
        <v>-</v>
      </c>
      <c r="AK130" s="14" t="str">
        <f>IF(C130&lt;&gt;"",LOOKUP(C130,Gliders!O:O,Gliders!B:B), "-")</f>
        <v>-</v>
      </c>
    </row>
    <row r="131" spans="1:37">
      <c r="A131" s="14" t="str">
        <f t="shared" si="3"/>
        <v/>
      </c>
      <c r="R131" s="6">
        <f>IF(B131&lt;&gt;"",IF(PICCode=$F131,R130+G131,R130),R130)</f>
        <v>2.4819444444444447</v>
      </c>
      <c r="S131" s="6">
        <f>IF(B131&lt;&gt;"",IF(AK131&lt;&gt;"", IF(LOOKUP($C131,Gliders!$O:$O,Gliders!$C:$C)=1,Log!S130+Log!G131,Log!S130),Log!S130),Log!S130)</f>
        <v>1.7423611111111112</v>
      </c>
      <c r="T131" s="6">
        <f>IF(B131&lt;&gt;"",IF($AK131&lt;&gt;"",IF(AND(LOOKUP($C131,Gliders!$O:$O,Gliders!$C:$C)&gt;1,$F131=PICCode),Log!T130+Log!$G131,Log!T130),Log!T130),Log!T130)</f>
        <v>0.73958333333333337</v>
      </c>
      <c r="U131" s="6">
        <f>IF(B131&lt;&gt;"",IF($AK131&lt;&gt;"",IF(AND(LOOKUP($C131,Gliders!$O:$O,Gliders!$C:$C)&gt;1, $F131&lt;&gt;PICCode),Log!U130+Log!$G131,Log!U130),Log!U130),Log!U130)</f>
        <v>1.6958333333333335</v>
      </c>
      <c r="V131" s="8">
        <f t="shared" si="4"/>
        <v>4.177777777777778</v>
      </c>
      <c r="W131" s="8"/>
      <c r="X131" s="8"/>
      <c r="Y131" s="8"/>
      <c r="Z131" s="9">
        <f>IF(B131&lt;&gt;"",IF(PICCode=F131,Z130+1,Z130),Z130)</f>
        <v>331</v>
      </c>
      <c r="AA131" s="9">
        <f>IF(B131&lt;&gt;"",IF($AK131&lt;&gt;"", IF(LOOKUP($C131,Gliders!$O:$O,Gliders!$C:$C)=1,Log!AA130+1,Log!AA130),Log!AA130),Log!AA130)</f>
        <v>245</v>
      </c>
      <c r="AB131" s="9">
        <f>IF(B131&lt;&gt;"",IF($AK131&lt;&gt;"",IF(AND(LOOKUP($C131,Gliders!$O:$O,Gliders!$C:$C)&gt;1, $F131=PICCode),Log!AB130+1,Log!AB130),Log!AB130),Log!AB130)</f>
        <v>86</v>
      </c>
      <c r="AC131" s="9">
        <f>IF(B131&lt;&gt;"",IF($AK131&lt;&gt;"",IF(AND(LOOKUP($C131,Gliders!$O:$O,Gliders!$C:$C)&gt;1, $F131&lt;&gt;PICCode),Log!AC130+1,Log!AC130),Log!AC130),Log!AC130)</f>
        <v>100</v>
      </c>
      <c r="AD131" s="9">
        <f>IF(B131&lt;&gt;"",IF($AK131&lt;&gt;"",IF(AND(LOOKUP($C131,Gliders!$O:$O,Gliders!$D:$D)=HighCode, TRUE),Log!AD130+1,Log!AD130),Log!AD130),Log!AD130)</f>
        <v>213</v>
      </c>
      <c r="AE131" s="10">
        <f t="shared" si="5"/>
        <v>431</v>
      </c>
      <c r="AJ131" s="14" t="str">
        <f>IF(C131&lt;&gt;"",LOOKUP(C131,Gliders!O:O,Gliders!A:A), "-")</f>
        <v>-</v>
      </c>
      <c r="AK131" s="14" t="str">
        <f>IF(C131&lt;&gt;"",LOOKUP(C131,Gliders!O:O,Gliders!B:B), "-")</f>
        <v>-</v>
      </c>
    </row>
    <row r="132" spans="1:37">
      <c r="A132" s="14" t="str">
        <f t="shared" si="3"/>
        <v/>
      </c>
      <c r="R132" s="6">
        <f>IF(B132&lt;&gt;"",IF(PICCode=$F132,R131+G132,R131),R131)</f>
        <v>2.4819444444444447</v>
      </c>
      <c r="S132" s="6">
        <f>IF(B132&lt;&gt;"",IF(AK132&lt;&gt;"", IF(LOOKUP($C132,Gliders!$O:$O,Gliders!$C:$C)=1,Log!S131+Log!G132,Log!S131),Log!S131),Log!S131)</f>
        <v>1.7423611111111112</v>
      </c>
      <c r="T132" s="6">
        <f>IF(B132&lt;&gt;"",IF($AK132&lt;&gt;"",IF(AND(LOOKUP($C132,Gliders!$O:$O,Gliders!$C:$C)&gt;1,$F132=PICCode),Log!T131+Log!$G132,Log!T131),Log!T131),Log!T131)</f>
        <v>0.73958333333333337</v>
      </c>
      <c r="U132" s="6">
        <f>IF(B132&lt;&gt;"",IF($AK132&lt;&gt;"",IF(AND(LOOKUP($C132,Gliders!$O:$O,Gliders!$C:$C)&gt;1, $F132&lt;&gt;PICCode),Log!U131+Log!$G132,Log!U131),Log!U131),Log!U131)</f>
        <v>1.6958333333333335</v>
      </c>
      <c r="V132" s="8">
        <f t="shared" si="4"/>
        <v>4.177777777777778</v>
      </c>
      <c r="W132" s="8"/>
      <c r="X132" s="8"/>
      <c r="Y132" s="8"/>
      <c r="Z132" s="9">
        <f>IF(B132&lt;&gt;"",IF(PICCode=F132,Z131+1,Z131),Z131)</f>
        <v>331</v>
      </c>
      <c r="AA132" s="9">
        <f>IF(B132&lt;&gt;"",IF($AK132&lt;&gt;"", IF(LOOKUP($C132,Gliders!$O:$O,Gliders!$C:$C)=1,Log!AA131+1,Log!AA131),Log!AA131),Log!AA131)</f>
        <v>245</v>
      </c>
      <c r="AB132" s="9">
        <f>IF(B132&lt;&gt;"",IF($AK132&lt;&gt;"",IF(AND(LOOKUP($C132,Gliders!$O:$O,Gliders!$C:$C)&gt;1, $F132=PICCode),Log!AB131+1,Log!AB131),Log!AB131),Log!AB131)</f>
        <v>86</v>
      </c>
      <c r="AC132" s="9">
        <f>IF(B132&lt;&gt;"",IF($AK132&lt;&gt;"",IF(AND(LOOKUP($C132,Gliders!$O:$O,Gliders!$C:$C)&gt;1, $F132&lt;&gt;PICCode),Log!AC131+1,Log!AC131),Log!AC131),Log!AC131)</f>
        <v>100</v>
      </c>
      <c r="AD132" s="9">
        <f>IF(B132&lt;&gt;"",IF($AK132&lt;&gt;"",IF(AND(LOOKUP($C132,Gliders!$O:$O,Gliders!$D:$D)=HighCode, TRUE),Log!AD131+1,Log!AD131),Log!AD131),Log!AD131)</f>
        <v>213</v>
      </c>
      <c r="AE132" s="10">
        <f t="shared" si="5"/>
        <v>431</v>
      </c>
      <c r="AJ132" s="14" t="str">
        <f>IF(C132&lt;&gt;"",LOOKUP(C132,Gliders!O:O,Gliders!A:A), "-")</f>
        <v>-</v>
      </c>
      <c r="AK132" s="14" t="str">
        <f>IF(C132&lt;&gt;"",LOOKUP(C132,Gliders!O:O,Gliders!B:B), "-")</f>
        <v>-</v>
      </c>
    </row>
    <row r="133" spans="1:37">
      <c r="A133" s="14" t="str">
        <f t="shared" ref="A133:A196" si="6">IF(B133&lt;&gt;"", A132+1,"")</f>
        <v/>
      </c>
      <c r="R133" s="6">
        <f>IF(B133&lt;&gt;"",IF(PICCode=$F133,R132+G133,R132),R132)</f>
        <v>2.4819444444444447</v>
      </c>
      <c r="S133" s="6">
        <f>IF(B133&lt;&gt;"",IF(AK133&lt;&gt;"", IF(LOOKUP($C133,Gliders!$O:$O,Gliders!$C:$C)=1,Log!S132+Log!G133,Log!S132),Log!S132),Log!S132)</f>
        <v>1.7423611111111112</v>
      </c>
      <c r="T133" s="6">
        <f>IF(B133&lt;&gt;"",IF($AK133&lt;&gt;"",IF(AND(LOOKUP($C133,Gliders!$O:$O,Gliders!$C:$C)&gt;1,$F133=PICCode),Log!T132+Log!$G133,Log!T132),Log!T132),Log!T132)</f>
        <v>0.73958333333333337</v>
      </c>
      <c r="U133" s="6">
        <f>IF(B133&lt;&gt;"",IF($AK133&lt;&gt;"",IF(AND(LOOKUP($C133,Gliders!$O:$O,Gliders!$C:$C)&gt;1, $F133&lt;&gt;PICCode),Log!U132+Log!$G133,Log!U132),Log!U132),Log!U132)</f>
        <v>1.6958333333333335</v>
      </c>
      <c r="V133" s="8">
        <f t="shared" ref="V133:V196" si="7">IF(B133&lt;&gt;"",R133+U133,V132)</f>
        <v>4.177777777777778</v>
      </c>
      <c r="W133" s="8"/>
      <c r="X133" s="8"/>
      <c r="Y133" s="8"/>
      <c r="Z133" s="9">
        <f>IF(B133&lt;&gt;"",IF(PICCode=F133,Z132+1,Z132),Z132)</f>
        <v>331</v>
      </c>
      <c r="AA133" s="9">
        <f>IF(B133&lt;&gt;"",IF($AK133&lt;&gt;"", IF(LOOKUP($C133,Gliders!$O:$O,Gliders!$C:$C)=1,Log!AA132+1,Log!AA132),Log!AA132),Log!AA132)</f>
        <v>245</v>
      </c>
      <c r="AB133" s="9">
        <f>IF(B133&lt;&gt;"",IF($AK133&lt;&gt;"",IF(AND(LOOKUP($C133,Gliders!$O:$O,Gliders!$C:$C)&gt;1, $F133=PICCode),Log!AB132+1,Log!AB132),Log!AB132),Log!AB132)</f>
        <v>86</v>
      </c>
      <c r="AC133" s="9">
        <f>IF(B133&lt;&gt;"",IF($AK133&lt;&gt;"",IF(AND(LOOKUP($C133,Gliders!$O:$O,Gliders!$C:$C)&gt;1, $F133&lt;&gt;PICCode),Log!AC132+1,Log!AC132),Log!AC132),Log!AC132)</f>
        <v>100</v>
      </c>
      <c r="AD133" s="9">
        <f>IF(B133&lt;&gt;"",IF($AK133&lt;&gt;"",IF(AND(LOOKUP($C133,Gliders!$O:$O,Gliders!$D:$D)=HighCode, TRUE),Log!AD132+1,Log!AD132),Log!AD132),Log!AD132)</f>
        <v>213</v>
      </c>
      <c r="AE133" s="10">
        <f t="shared" ref="AE133:AE196" si="8">IF(B133&lt;&gt;"",Z133+AC133,AE132)</f>
        <v>431</v>
      </c>
      <c r="AJ133" s="14" t="str">
        <f>IF(C133&lt;&gt;"",LOOKUP(C133,Gliders!O:O,Gliders!A:A), "-")</f>
        <v>-</v>
      </c>
      <c r="AK133" s="14" t="str">
        <f>IF(C133&lt;&gt;"",LOOKUP(C133,Gliders!O:O,Gliders!B:B), "-")</f>
        <v>-</v>
      </c>
    </row>
    <row r="134" spans="1:37">
      <c r="A134" s="14" t="str">
        <f t="shared" si="6"/>
        <v/>
      </c>
      <c r="R134" s="6">
        <f>IF(B134&lt;&gt;"",IF(PICCode=$F134,R133+G134,R133),R133)</f>
        <v>2.4819444444444447</v>
      </c>
      <c r="S134" s="6">
        <f>IF(B134&lt;&gt;"",IF(AK134&lt;&gt;"", IF(LOOKUP($C134,Gliders!$O:$O,Gliders!$C:$C)=1,Log!S133+Log!G134,Log!S133),Log!S133),Log!S133)</f>
        <v>1.7423611111111112</v>
      </c>
      <c r="T134" s="6">
        <f>IF(B134&lt;&gt;"",IF($AK134&lt;&gt;"",IF(AND(LOOKUP($C134,Gliders!$O:$O,Gliders!$C:$C)&gt;1,$F134=PICCode),Log!T133+Log!$G134,Log!T133),Log!T133),Log!T133)</f>
        <v>0.73958333333333337</v>
      </c>
      <c r="U134" s="6">
        <f>IF(B134&lt;&gt;"",IF($AK134&lt;&gt;"",IF(AND(LOOKUP($C134,Gliders!$O:$O,Gliders!$C:$C)&gt;1, $F134&lt;&gt;PICCode),Log!U133+Log!$G134,Log!U133),Log!U133),Log!U133)</f>
        <v>1.6958333333333335</v>
      </c>
      <c r="V134" s="8">
        <f t="shared" si="7"/>
        <v>4.177777777777778</v>
      </c>
      <c r="W134" s="8"/>
      <c r="X134" s="8"/>
      <c r="Y134" s="8"/>
      <c r="Z134" s="9">
        <f>IF(B134&lt;&gt;"",IF(PICCode=F134,Z133+1,Z133),Z133)</f>
        <v>331</v>
      </c>
      <c r="AA134" s="9">
        <f>IF(B134&lt;&gt;"",IF($AK134&lt;&gt;"", IF(LOOKUP($C134,Gliders!$O:$O,Gliders!$C:$C)=1,Log!AA133+1,Log!AA133),Log!AA133),Log!AA133)</f>
        <v>245</v>
      </c>
      <c r="AB134" s="9">
        <f>IF(B134&lt;&gt;"",IF($AK134&lt;&gt;"",IF(AND(LOOKUP($C134,Gliders!$O:$O,Gliders!$C:$C)&gt;1, $F134=PICCode),Log!AB133+1,Log!AB133),Log!AB133),Log!AB133)</f>
        <v>86</v>
      </c>
      <c r="AC134" s="9">
        <f>IF(B134&lt;&gt;"",IF($AK134&lt;&gt;"",IF(AND(LOOKUP($C134,Gliders!$O:$O,Gliders!$C:$C)&gt;1, $F134&lt;&gt;PICCode),Log!AC133+1,Log!AC133),Log!AC133),Log!AC133)</f>
        <v>100</v>
      </c>
      <c r="AD134" s="9">
        <f>IF(B134&lt;&gt;"",IF($AK134&lt;&gt;"",IF(AND(LOOKUP($C134,Gliders!$O:$O,Gliders!$D:$D)=HighCode, TRUE),Log!AD133+1,Log!AD133),Log!AD133),Log!AD133)</f>
        <v>213</v>
      </c>
      <c r="AE134" s="10">
        <f t="shared" si="8"/>
        <v>431</v>
      </c>
      <c r="AJ134" s="14" t="str">
        <f>IF(C134&lt;&gt;"",LOOKUP(C134,Gliders!O:O,Gliders!A:A), "-")</f>
        <v>-</v>
      </c>
      <c r="AK134" s="14" t="str">
        <f>IF(C134&lt;&gt;"",LOOKUP(C134,Gliders!O:O,Gliders!B:B), "-")</f>
        <v>-</v>
      </c>
    </row>
    <row r="135" spans="1:37">
      <c r="A135" s="14" t="str">
        <f t="shared" si="6"/>
        <v/>
      </c>
      <c r="R135" s="6">
        <f>IF(B135&lt;&gt;"",IF(PICCode=$F135,R134+G135,R134),R134)</f>
        <v>2.4819444444444447</v>
      </c>
      <c r="S135" s="6">
        <f>IF(B135&lt;&gt;"",IF(AK135&lt;&gt;"", IF(LOOKUP($C135,Gliders!$O:$O,Gliders!$C:$C)=1,Log!S134+Log!G135,Log!S134),Log!S134),Log!S134)</f>
        <v>1.7423611111111112</v>
      </c>
      <c r="T135" s="6">
        <f>IF(B135&lt;&gt;"",IF($AK135&lt;&gt;"",IF(AND(LOOKUP($C135,Gliders!$O:$O,Gliders!$C:$C)&gt;1,$F135=PICCode),Log!T134+Log!$G135,Log!T134),Log!T134),Log!T134)</f>
        <v>0.73958333333333337</v>
      </c>
      <c r="U135" s="6">
        <f>IF(B135&lt;&gt;"",IF($AK135&lt;&gt;"",IF(AND(LOOKUP($C135,Gliders!$O:$O,Gliders!$C:$C)&gt;1, $F135&lt;&gt;PICCode),Log!U134+Log!$G135,Log!U134),Log!U134),Log!U134)</f>
        <v>1.6958333333333335</v>
      </c>
      <c r="V135" s="8">
        <f t="shared" si="7"/>
        <v>4.177777777777778</v>
      </c>
      <c r="W135" s="8"/>
      <c r="X135" s="8"/>
      <c r="Y135" s="8"/>
      <c r="Z135" s="9">
        <f>IF(B135&lt;&gt;"",IF(PICCode=F135,Z134+1,Z134),Z134)</f>
        <v>331</v>
      </c>
      <c r="AA135" s="9">
        <f>IF(B135&lt;&gt;"",IF($AK135&lt;&gt;"", IF(LOOKUP($C135,Gliders!$O:$O,Gliders!$C:$C)=1,Log!AA134+1,Log!AA134),Log!AA134),Log!AA134)</f>
        <v>245</v>
      </c>
      <c r="AB135" s="9">
        <f>IF(B135&lt;&gt;"",IF($AK135&lt;&gt;"",IF(AND(LOOKUP($C135,Gliders!$O:$O,Gliders!$C:$C)&gt;1, $F135=PICCode),Log!AB134+1,Log!AB134),Log!AB134),Log!AB134)</f>
        <v>86</v>
      </c>
      <c r="AC135" s="9">
        <f>IF(B135&lt;&gt;"",IF($AK135&lt;&gt;"",IF(AND(LOOKUP($C135,Gliders!$O:$O,Gliders!$C:$C)&gt;1, $F135&lt;&gt;PICCode),Log!AC134+1,Log!AC134),Log!AC134),Log!AC134)</f>
        <v>100</v>
      </c>
      <c r="AD135" s="9">
        <f>IF(B135&lt;&gt;"",IF($AK135&lt;&gt;"",IF(AND(LOOKUP($C135,Gliders!$O:$O,Gliders!$D:$D)=HighCode, TRUE),Log!AD134+1,Log!AD134),Log!AD134),Log!AD134)</f>
        <v>213</v>
      </c>
      <c r="AE135" s="10">
        <f t="shared" si="8"/>
        <v>431</v>
      </c>
      <c r="AJ135" s="14" t="str">
        <f>IF(C135&lt;&gt;"",LOOKUP(C135,Gliders!O:O,Gliders!A:A), "-")</f>
        <v>-</v>
      </c>
      <c r="AK135" s="14" t="str">
        <f>IF(C135&lt;&gt;"",LOOKUP(C135,Gliders!O:O,Gliders!B:B), "-")</f>
        <v>-</v>
      </c>
    </row>
    <row r="136" spans="1:37">
      <c r="A136" s="14" t="str">
        <f t="shared" si="6"/>
        <v/>
      </c>
      <c r="R136" s="6">
        <f>IF(B136&lt;&gt;"",IF(PICCode=$F136,R135+G136,R135),R135)</f>
        <v>2.4819444444444447</v>
      </c>
      <c r="S136" s="6">
        <f>IF(B136&lt;&gt;"",IF(AK136&lt;&gt;"", IF(LOOKUP($C136,Gliders!$O:$O,Gliders!$C:$C)=1,Log!S135+Log!G136,Log!S135),Log!S135),Log!S135)</f>
        <v>1.7423611111111112</v>
      </c>
      <c r="T136" s="6">
        <f>IF(B136&lt;&gt;"",IF($AK136&lt;&gt;"",IF(AND(LOOKUP($C136,Gliders!$O:$O,Gliders!$C:$C)&gt;1,$F136=PICCode),Log!T135+Log!$G136,Log!T135),Log!T135),Log!T135)</f>
        <v>0.73958333333333337</v>
      </c>
      <c r="U136" s="6">
        <f>IF(B136&lt;&gt;"",IF($AK136&lt;&gt;"",IF(AND(LOOKUP($C136,Gliders!$O:$O,Gliders!$C:$C)&gt;1, $F136&lt;&gt;PICCode),Log!U135+Log!$G136,Log!U135),Log!U135),Log!U135)</f>
        <v>1.6958333333333335</v>
      </c>
      <c r="V136" s="8">
        <f t="shared" si="7"/>
        <v>4.177777777777778</v>
      </c>
      <c r="W136" s="8"/>
      <c r="X136" s="8"/>
      <c r="Y136" s="8"/>
      <c r="Z136" s="9">
        <f>IF(B136&lt;&gt;"",IF(PICCode=F136,Z135+1,Z135),Z135)</f>
        <v>331</v>
      </c>
      <c r="AA136" s="9">
        <f>IF(B136&lt;&gt;"",IF($AK136&lt;&gt;"", IF(LOOKUP($C136,Gliders!$O:$O,Gliders!$C:$C)=1,Log!AA135+1,Log!AA135),Log!AA135),Log!AA135)</f>
        <v>245</v>
      </c>
      <c r="AB136" s="9">
        <f>IF(B136&lt;&gt;"",IF($AK136&lt;&gt;"",IF(AND(LOOKUP($C136,Gliders!$O:$O,Gliders!$C:$C)&gt;1, $F136=PICCode),Log!AB135+1,Log!AB135),Log!AB135),Log!AB135)</f>
        <v>86</v>
      </c>
      <c r="AC136" s="9">
        <f>IF(B136&lt;&gt;"",IF($AK136&lt;&gt;"",IF(AND(LOOKUP($C136,Gliders!$O:$O,Gliders!$C:$C)&gt;1, $F136&lt;&gt;PICCode),Log!AC135+1,Log!AC135),Log!AC135),Log!AC135)</f>
        <v>100</v>
      </c>
      <c r="AD136" s="9">
        <f>IF(B136&lt;&gt;"",IF($AK136&lt;&gt;"",IF(AND(LOOKUP($C136,Gliders!$O:$O,Gliders!$D:$D)=HighCode, TRUE),Log!AD135+1,Log!AD135),Log!AD135),Log!AD135)</f>
        <v>213</v>
      </c>
      <c r="AE136" s="10">
        <f t="shared" si="8"/>
        <v>431</v>
      </c>
      <c r="AJ136" s="14" t="str">
        <f>IF(C136&lt;&gt;"",LOOKUP(C136,Gliders!O:O,Gliders!A:A), "-")</f>
        <v>-</v>
      </c>
      <c r="AK136" s="14" t="str">
        <f>IF(C136&lt;&gt;"",LOOKUP(C136,Gliders!O:O,Gliders!B:B), "-")</f>
        <v>-</v>
      </c>
    </row>
    <row r="137" spans="1:37">
      <c r="A137" s="14" t="str">
        <f t="shared" si="6"/>
        <v/>
      </c>
      <c r="R137" s="6">
        <f>IF(B137&lt;&gt;"",IF(PICCode=$F137,R136+G137,R136),R136)</f>
        <v>2.4819444444444447</v>
      </c>
      <c r="S137" s="6">
        <f>IF(B137&lt;&gt;"",IF(AK137&lt;&gt;"", IF(LOOKUP($C137,Gliders!$O:$O,Gliders!$C:$C)=1,Log!S136+Log!G137,Log!S136),Log!S136),Log!S136)</f>
        <v>1.7423611111111112</v>
      </c>
      <c r="T137" s="6">
        <f>IF(B137&lt;&gt;"",IF($AK137&lt;&gt;"",IF(AND(LOOKUP($C137,Gliders!$O:$O,Gliders!$C:$C)&gt;1,$F137=PICCode),Log!T136+Log!$G137,Log!T136),Log!T136),Log!T136)</f>
        <v>0.73958333333333337</v>
      </c>
      <c r="U137" s="6">
        <f>IF(B137&lt;&gt;"",IF($AK137&lt;&gt;"",IF(AND(LOOKUP($C137,Gliders!$O:$O,Gliders!$C:$C)&gt;1, $F137&lt;&gt;PICCode),Log!U136+Log!$G137,Log!U136),Log!U136),Log!U136)</f>
        <v>1.6958333333333335</v>
      </c>
      <c r="V137" s="8">
        <f t="shared" si="7"/>
        <v>4.177777777777778</v>
      </c>
      <c r="W137" s="8"/>
      <c r="X137" s="8"/>
      <c r="Y137" s="8"/>
      <c r="Z137" s="9">
        <f>IF(B137&lt;&gt;"",IF(PICCode=F137,Z136+1,Z136),Z136)</f>
        <v>331</v>
      </c>
      <c r="AA137" s="9">
        <f>IF(B137&lt;&gt;"",IF($AK137&lt;&gt;"", IF(LOOKUP($C137,Gliders!$O:$O,Gliders!$C:$C)=1,Log!AA136+1,Log!AA136),Log!AA136),Log!AA136)</f>
        <v>245</v>
      </c>
      <c r="AB137" s="9">
        <f>IF(B137&lt;&gt;"",IF($AK137&lt;&gt;"",IF(AND(LOOKUP($C137,Gliders!$O:$O,Gliders!$C:$C)&gt;1, $F137=PICCode),Log!AB136+1,Log!AB136),Log!AB136),Log!AB136)</f>
        <v>86</v>
      </c>
      <c r="AC137" s="9">
        <f>IF(B137&lt;&gt;"",IF($AK137&lt;&gt;"",IF(AND(LOOKUP($C137,Gliders!$O:$O,Gliders!$C:$C)&gt;1, $F137&lt;&gt;PICCode),Log!AC136+1,Log!AC136),Log!AC136),Log!AC136)</f>
        <v>100</v>
      </c>
      <c r="AD137" s="9">
        <f>IF(B137&lt;&gt;"",IF($AK137&lt;&gt;"",IF(AND(LOOKUP($C137,Gliders!$O:$O,Gliders!$D:$D)=HighCode, TRUE),Log!AD136+1,Log!AD136),Log!AD136),Log!AD136)</f>
        <v>213</v>
      </c>
      <c r="AE137" s="10">
        <f t="shared" si="8"/>
        <v>431</v>
      </c>
      <c r="AJ137" s="14" t="str">
        <f>IF(C137&lt;&gt;"",LOOKUP(C137,Gliders!O:O,Gliders!A:A), "-")</f>
        <v>-</v>
      </c>
      <c r="AK137" s="14" t="str">
        <f>IF(C137&lt;&gt;"",LOOKUP(C137,Gliders!O:O,Gliders!B:B), "-")</f>
        <v>-</v>
      </c>
    </row>
    <row r="138" spans="1:37">
      <c r="A138" s="14" t="str">
        <f t="shared" si="6"/>
        <v/>
      </c>
      <c r="R138" s="6">
        <f>IF(B138&lt;&gt;"",IF(PICCode=$F138,R137+G138,R137),R137)</f>
        <v>2.4819444444444447</v>
      </c>
      <c r="S138" s="6">
        <f>IF(B138&lt;&gt;"",IF(AK138&lt;&gt;"", IF(LOOKUP($C138,Gliders!$O:$O,Gliders!$C:$C)=1,Log!S137+Log!G138,Log!S137),Log!S137),Log!S137)</f>
        <v>1.7423611111111112</v>
      </c>
      <c r="T138" s="6">
        <f>IF(B138&lt;&gt;"",IF($AK138&lt;&gt;"",IF(AND(LOOKUP($C138,Gliders!$O:$O,Gliders!$C:$C)&gt;1,$F138=PICCode),Log!T137+Log!$G138,Log!T137),Log!T137),Log!T137)</f>
        <v>0.73958333333333337</v>
      </c>
      <c r="U138" s="6">
        <f>IF(B138&lt;&gt;"",IF($AK138&lt;&gt;"",IF(AND(LOOKUP($C138,Gliders!$O:$O,Gliders!$C:$C)&gt;1, $F138&lt;&gt;PICCode),Log!U137+Log!$G138,Log!U137),Log!U137),Log!U137)</f>
        <v>1.6958333333333335</v>
      </c>
      <c r="V138" s="8">
        <f t="shared" si="7"/>
        <v>4.177777777777778</v>
      </c>
      <c r="W138" s="8"/>
      <c r="X138" s="8"/>
      <c r="Y138" s="8"/>
      <c r="Z138" s="9">
        <f>IF(B138&lt;&gt;"",IF(PICCode=F138,Z137+1,Z137),Z137)</f>
        <v>331</v>
      </c>
      <c r="AA138" s="9">
        <f>IF(B138&lt;&gt;"",IF($AK138&lt;&gt;"", IF(LOOKUP($C138,Gliders!$O:$O,Gliders!$C:$C)=1,Log!AA137+1,Log!AA137),Log!AA137),Log!AA137)</f>
        <v>245</v>
      </c>
      <c r="AB138" s="9">
        <f>IF(B138&lt;&gt;"",IF($AK138&lt;&gt;"",IF(AND(LOOKUP($C138,Gliders!$O:$O,Gliders!$C:$C)&gt;1, $F138=PICCode),Log!AB137+1,Log!AB137),Log!AB137),Log!AB137)</f>
        <v>86</v>
      </c>
      <c r="AC138" s="9">
        <f>IF(B138&lt;&gt;"",IF($AK138&lt;&gt;"",IF(AND(LOOKUP($C138,Gliders!$O:$O,Gliders!$C:$C)&gt;1, $F138&lt;&gt;PICCode),Log!AC137+1,Log!AC137),Log!AC137),Log!AC137)</f>
        <v>100</v>
      </c>
      <c r="AD138" s="9">
        <f>IF(B138&lt;&gt;"",IF($AK138&lt;&gt;"",IF(AND(LOOKUP($C138,Gliders!$O:$O,Gliders!$D:$D)=HighCode, TRUE),Log!AD137+1,Log!AD137),Log!AD137),Log!AD137)</f>
        <v>213</v>
      </c>
      <c r="AE138" s="10">
        <f t="shared" si="8"/>
        <v>431</v>
      </c>
      <c r="AJ138" s="14" t="str">
        <f>IF(C138&lt;&gt;"",LOOKUP(C138,Gliders!O:O,Gliders!A:A), "-")</f>
        <v>-</v>
      </c>
      <c r="AK138" s="14" t="str">
        <f>IF(C138&lt;&gt;"",LOOKUP(C138,Gliders!O:O,Gliders!B:B), "-")</f>
        <v>-</v>
      </c>
    </row>
    <row r="139" spans="1:37">
      <c r="A139" s="14" t="str">
        <f t="shared" si="6"/>
        <v/>
      </c>
      <c r="R139" s="6">
        <f>IF(B139&lt;&gt;"",IF(PICCode=$F139,R138+G139,R138),R138)</f>
        <v>2.4819444444444447</v>
      </c>
      <c r="S139" s="6">
        <f>IF(B139&lt;&gt;"",IF(AK139&lt;&gt;"", IF(LOOKUP($C139,Gliders!$O:$O,Gliders!$C:$C)=1,Log!S138+Log!G139,Log!S138),Log!S138),Log!S138)</f>
        <v>1.7423611111111112</v>
      </c>
      <c r="T139" s="6">
        <f>IF(B139&lt;&gt;"",IF($AK139&lt;&gt;"",IF(AND(LOOKUP($C139,Gliders!$O:$O,Gliders!$C:$C)&gt;1,$F139=PICCode),Log!T138+Log!$G139,Log!T138),Log!T138),Log!T138)</f>
        <v>0.73958333333333337</v>
      </c>
      <c r="U139" s="6">
        <f>IF(B139&lt;&gt;"",IF($AK139&lt;&gt;"",IF(AND(LOOKUP($C139,Gliders!$O:$O,Gliders!$C:$C)&gt;1, $F139&lt;&gt;PICCode),Log!U138+Log!$G139,Log!U138),Log!U138),Log!U138)</f>
        <v>1.6958333333333335</v>
      </c>
      <c r="V139" s="8">
        <f t="shared" si="7"/>
        <v>4.177777777777778</v>
      </c>
      <c r="W139" s="8"/>
      <c r="X139" s="8"/>
      <c r="Y139" s="8"/>
      <c r="Z139" s="9">
        <f>IF(B139&lt;&gt;"",IF(PICCode=F139,Z138+1,Z138),Z138)</f>
        <v>331</v>
      </c>
      <c r="AA139" s="9">
        <f>IF(B139&lt;&gt;"",IF($AK139&lt;&gt;"", IF(LOOKUP($C139,Gliders!$O:$O,Gliders!$C:$C)=1,Log!AA138+1,Log!AA138),Log!AA138),Log!AA138)</f>
        <v>245</v>
      </c>
      <c r="AB139" s="9">
        <f>IF(B139&lt;&gt;"",IF($AK139&lt;&gt;"",IF(AND(LOOKUP($C139,Gliders!$O:$O,Gliders!$C:$C)&gt;1, $F139=PICCode),Log!AB138+1,Log!AB138),Log!AB138),Log!AB138)</f>
        <v>86</v>
      </c>
      <c r="AC139" s="9">
        <f>IF(B139&lt;&gt;"",IF($AK139&lt;&gt;"",IF(AND(LOOKUP($C139,Gliders!$O:$O,Gliders!$C:$C)&gt;1, $F139&lt;&gt;PICCode),Log!AC138+1,Log!AC138),Log!AC138),Log!AC138)</f>
        <v>100</v>
      </c>
      <c r="AD139" s="9">
        <f>IF(B139&lt;&gt;"",IF($AK139&lt;&gt;"",IF(AND(LOOKUP($C139,Gliders!$O:$O,Gliders!$D:$D)=HighCode, TRUE),Log!AD138+1,Log!AD138),Log!AD138),Log!AD138)</f>
        <v>213</v>
      </c>
      <c r="AE139" s="10">
        <f t="shared" si="8"/>
        <v>431</v>
      </c>
      <c r="AJ139" s="14" t="str">
        <f>IF(C139&lt;&gt;"",LOOKUP(C139,Gliders!O:O,Gliders!A:A), "-")</f>
        <v>-</v>
      </c>
      <c r="AK139" s="14" t="str">
        <f>IF(C139&lt;&gt;"",LOOKUP(C139,Gliders!O:O,Gliders!B:B), "-")</f>
        <v>-</v>
      </c>
    </row>
    <row r="140" spans="1:37">
      <c r="A140" s="14" t="str">
        <f t="shared" si="6"/>
        <v/>
      </c>
      <c r="R140" s="6">
        <f>IF(B140&lt;&gt;"",IF(PICCode=$F140,R139+G140,R139),R139)</f>
        <v>2.4819444444444447</v>
      </c>
      <c r="S140" s="6">
        <f>IF(B140&lt;&gt;"",IF(AK140&lt;&gt;"", IF(LOOKUP($C140,Gliders!$O:$O,Gliders!$C:$C)=1,Log!S139+Log!G140,Log!S139),Log!S139),Log!S139)</f>
        <v>1.7423611111111112</v>
      </c>
      <c r="T140" s="6">
        <f>IF(B140&lt;&gt;"",IF($AK140&lt;&gt;"",IF(AND(LOOKUP($C140,Gliders!$O:$O,Gliders!$C:$C)&gt;1,$F140=PICCode),Log!T139+Log!$G140,Log!T139),Log!T139),Log!T139)</f>
        <v>0.73958333333333337</v>
      </c>
      <c r="U140" s="6">
        <f>IF(B140&lt;&gt;"",IF($AK140&lt;&gt;"",IF(AND(LOOKUP($C140,Gliders!$O:$O,Gliders!$C:$C)&gt;1, $F140&lt;&gt;PICCode),Log!U139+Log!$G140,Log!U139),Log!U139),Log!U139)</f>
        <v>1.6958333333333335</v>
      </c>
      <c r="V140" s="8">
        <f t="shared" si="7"/>
        <v>4.177777777777778</v>
      </c>
      <c r="W140" s="8"/>
      <c r="X140" s="8"/>
      <c r="Y140" s="8"/>
      <c r="Z140" s="9">
        <f>IF(B140&lt;&gt;"",IF(PICCode=F140,Z139+1,Z139),Z139)</f>
        <v>331</v>
      </c>
      <c r="AA140" s="9">
        <f>IF(B140&lt;&gt;"",IF($AK140&lt;&gt;"", IF(LOOKUP($C140,Gliders!$O:$O,Gliders!$C:$C)=1,Log!AA139+1,Log!AA139),Log!AA139),Log!AA139)</f>
        <v>245</v>
      </c>
      <c r="AB140" s="9">
        <f>IF(B140&lt;&gt;"",IF($AK140&lt;&gt;"",IF(AND(LOOKUP($C140,Gliders!$O:$O,Gliders!$C:$C)&gt;1, $F140=PICCode),Log!AB139+1,Log!AB139),Log!AB139),Log!AB139)</f>
        <v>86</v>
      </c>
      <c r="AC140" s="9">
        <f>IF(B140&lt;&gt;"",IF($AK140&lt;&gt;"",IF(AND(LOOKUP($C140,Gliders!$O:$O,Gliders!$C:$C)&gt;1, $F140&lt;&gt;PICCode),Log!AC139+1,Log!AC139),Log!AC139),Log!AC139)</f>
        <v>100</v>
      </c>
      <c r="AD140" s="9">
        <f>IF(B140&lt;&gt;"",IF($AK140&lt;&gt;"",IF(AND(LOOKUP($C140,Gliders!$O:$O,Gliders!$D:$D)=HighCode, TRUE),Log!AD139+1,Log!AD139),Log!AD139),Log!AD139)</f>
        <v>213</v>
      </c>
      <c r="AE140" s="10">
        <f t="shared" si="8"/>
        <v>431</v>
      </c>
      <c r="AJ140" s="14" t="str">
        <f>IF(C140&lt;&gt;"",LOOKUP(C140,Gliders!O:O,Gliders!A:A), "-")</f>
        <v>-</v>
      </c>
      <c r="AK140" s="14" t="str">
        <f>IF(C140&lt;&gt;"",LOOKUP(C140,Gliders!O:O,Gliders!B:B), "-")</f>
        <v>-</v>
      </c>
    </row>
    <row r="141" spans="1:37">
      <c r="A141" s="14" t="str">
        <f t="shared" si="6"/>
        <v/>
      </c>
      <c r="R141" s="6">
        <f>IF(B141&lt;&gt;"",IF(PICCode=$F141,R140+G141,R140),R140)</f>
        <v>2.4819444444444447</v>
      </c>
      <c r="S141" s="6">
        <f>IF(B141&lt;&gt;"",IF(AK141&lt;&gt;"", IF(LOOKUP($C141,Gliders!$O:$O,Gliders!$C:$C)=1,Log!S140+Log!G141,Log!S140),Log!S140),Log!S140)</f>
        <v>1.7423611111111112</v>
      </c>
      <c r="T141" s="6">
        <f>IF(B141&lt;&gt;"",IF($AK141&lt;&gt;"",IF(AND(LOOKUP($C141,Gliders!$O:$O,Gliders!$C:$C)&gt;1,$F141=PICCode),Log!T140+Log!$G141,Log!T140),Log!T140),Log!T140)</f>
        <v>0.73958333333333337</v>
      </c>
      <c r="U141" s="6">
        <f>IF(B141&lt;&gt;"",IF($AK141&lt;&gt;"",IF(AND(LOOKUP($C141,Gliders!$O:$O,Gliders!$C:$C)&gt;1, $F141&lt;&gt;PICCode),Log!U140+Log!$G141,Log!U140),Log!U140),Log!U140)</f>
        <v>1.6958333333333335</v>
      </c>
      <c r="V141" s="8">
        <f t="shared" si="7"/>
        <v>4.177777777777778</v>
      </c>
      <c r="W141" s="8"/>
      <c r="X141" s="8"/>
      <c r="Y141" s="8"/>
      <c r="Z141" s="9">
        <f>IF(B141&lt;&gt;"",IF(PICCode=F141,Z140+1,Z140),Z140)</f>
        <v>331</v>
      </c>
      <c r="AA141" s="9">
        <f>IF(B141&lt;&gt;"",IF($AK141&lt;&gt;"", IF(LOOKUP($C141,Gliders!$O:$O,Gliders!$C:$C)=1,Log!AA140+1,Log!AA140),Log!AA140),Log!AA140)</f>
        <v>245</v>
      </c>
      <c r="AB141" s="9">
        <f>IF(B141&lt;&gt;"",IF($AK141&lt;&gt;"",IF(AND(LOOKUP($C141,Gliders!$O:$O,Gliders!$C:$C)&gt;1, $F141=PICCode),Log!AB140+1,Log!AB140),Log!AB140),Log!AB140)</f>
        <v>86</v>
      </c>
      <c r="AC141" s="9">
        <f>IF(B141&lt;&gt;"",IF($AK141&lt;&gt;"",IF(AND(LOOKUP($C141,Gliders!$O:$O,Gliders!$C:$C)&gt;1, $F141&lt;&gt;PICCode),Log!AC140+1,Log!AC140),Log!AC140),Log!AC140)</f>
        <v>100</v>
      </c>
      <c r="AD141" s="9">
        <f>IF(B141&lt;&gt;"",IF($AK141&lt;&gt;"",IF(AND(LOOKUP($C141,Gliders!$O:$O,Gliders!$D:$D)=HighCode, TRUE),Log!AD140+1,Log!AD140),Log!AD140),Log!AD140)</f>
        <v>213</v>
      </c>
      <c r="AE141" s="10">
        <f t="shared" si="8"/>
        <v>431</v>
      </c>
      <c r="AJ141" s="14" t="str">
        <f>IF(C141&lt;&gt;"",LOOKUP(C141,Gliders!O:O,Gliders!A:A), "-")</f>
        <v>-</v>
      </c>
      <c r="AK141" s="14" t="str">
        <f>IF(C141&lt;&gt;"",LOOKUP(C141,Gliders!O:O,Gliders!B:B), "-")</f>
        <v>-</v>
      </c>
    </row>
    <row r="142" spans="1:37">
      <c r="A142" s="14" t="str">
        <f t="shared" si="6"/>
        <v/>
      </c>
      <c r="R142" s="6">
        <f>IF(B142&lt;&gt;"",IF(PICCode=$F142,R141+G142,R141),R141)</f>
        <v>2.4819444444444447</v>
      </c>
      <c r="S142" s="6">
        <f>IF(B142&lt;&gt;"",IF(AK142&lt;&gt;"", IF(LOOKUP($C142,Gliders!$O:$O,Gliders!$C:$C)=1,Log!S141+Log!G142,Log!S141),Log!S141),Log!S141)</f>
        <v>1.7423611111111112</v>
      </c>
      <c r="T142" s="6">
        <f>IF(B142&lt;&gt;"",IF($AK142&lt;&gt;"",IF(AND(LOOKUP($C142,Gliders!$O:$O,Gliders!$C:$C)&gt;1,$F142=PICCode),Log!T141+Log!$G142,Log!T141),Log!T141),Log!T141)</f>
        <v>0.73958333333333337</v>
      </c>
      <c r="U142" s="6">
        <f>IF(B142&lt;&gt;"",IF($AK142&lt;&gt;"",IF(AND(LOOKUP($C142,Gliders!$O:$O,Gliders!$C:$C)&gt;1, $F142&lt;&gt;PICCode),Log!U141+Log!$G142,Log!U141),Log!U141),Log!U141)</f>
        <v>1.6958333333333335</v>
      </c>
      <c r="V142" s="8">
        <f t="shared" si="7"/>
        <v>4.177777777777778</v>
      </c>
      <c r="W142" s="8"/>
      <c r="X142" s="8"/>
      <c r="Y142" s="8"/>
      <c r="Z142" s="9">
        <f>IF(B142&lt;&gt;"",IF(PICCode=F142,Z141+1,Z141),Z141)</f>
        <v>331</v>
      </c>
      <c r="AA142" s="9">
        <f>IF(B142&lt;&gt;"",IF($AK142&lt;&gt;"", IF(LOOKUP($C142,Gliders!$O:$O,Gliders!$C:$C)=1,Log!AA141+1,Log!AA141),Log!AA141),Log!AA141)</f>
        <v>245</v>
      </c>
      <c r="AB142" s="9">
        <f>IF(B142&lt;&gt;"",IF($AK142&lt;&gt;"",IF(AND(LOOKUP($C142,Gliders!$O:$O,Gliders!$C:$C)&gt;1, $F142=PICCode),Log!AB141+1,Log!AB141),Log!AB141),Log!AB141)</f>
        <v>86</v>
      </c>
      <c r="AC142" s="9">
        <f>IF(B142&lt;&gt;"",IF($AK142&lt;&gt;"",IF(AND(LOOKUP($C142,Gliders!$O:$O,Gliders!$C:$C)&gt;1, $F142&lt;&gt;PICCode),Log!AC141+1,Log!AC141),Log!AC141),Log!AC141)</f>
        <v>100</v>
      </c>
      <c r="AD142" s="9">
        <f>IF(B142&lt;&gt;"",IF($AK142&lt;&gt;"",IF(AND(LOOKUP($C142,Gliders!$O:$O,Gliders!$D:$D)=HighCode, TRUE),Log!AD141+1,Log!AD141),Log!AD141),Log!AD141)</f>
        <v>213</v>
      </c>
      <c r="AE142" s="10">
        <f t="shared" si="8"/>
        <v>431</v>
      </c>
      <c r="AJ142" s="14" t="str">
        <f>IF(C142&lt;&gt;"",LOOKUP(C142,Gliders!O:O,Gliders!A:A), "-")</f>
        <v>-</v>
      </c>
      <c r="AK142" s="14" t="str">
        <f>IF(C142&lt;&gt;"",LOOKUP(C142,Gliders!O:O,Gliders!B:B), "-")</f>
        <v>-</v>
      </c>
    </row>
    <row r="143" spans="1:37">
      <c r="A143" s="14" t="str">
        <f t="shared" si="6"/>
        <v/>
      </c>
      <c r="R143" s="6">
        <f>IF(B143&lt;&gt;"",IF(PICCode=$F143,R142+G143,R142),R142)</f>
        <v>2.4819444444444447</v>
      </c>
      <c r="S143" s="6">
        <f>IF(B143&lt;&gt;"",IF(AK143&lt;&gt;"", IF(LOOKUP($C143,Gliders!$O:$O,Gliders!$C:$C)=1,Log!S142+Log!G143,Log!S142),Log!S142),Log!S142)</f>
        <v>1.7423611111111112</v>
      </c>
      <c r="T143" s="6">
        <f>IF(B143&lt;&gt;"",IF($AK143&lt;&gt;"",IF(AND(LOOKUP($C143,Gliders!$O:$O,Gliders!$C:$C)&gt;1,$F143=PICCode),Log!T142+Log!$G143,Log!T142),Log!T142),Log!T142)</f>
        <v>0.73958333333333337</v>
      </c>
      <c r="U143" s="6">
        <f>IF(B143&lt;&gt;"",IF($AK143&lt;&gt;"",IF(AND(LOOKUP($C143,Gliders!$O:$O,Gliders!$C:$C)&gt;1, $F143&lt;&gt;PICCode),Log!U142+Log!$G143,Log!U142),Log!U142),Log!U142)</f>
        <v>1.6958333333333335</v>
      </c>
      <c r="V143" s="8">
        <f t="shared" si="7"/>
        <v>4.177777777777778</v>
      </c>
      <c r="W143" s="8"/>
      <c r="X143" s="8"/>
      <c r="Y143" s="8"/>
      <c r="Z143" s="9">
        <f>IF(B143&lt;&gt;"",IF(PICCode=F143,Z142+1,Z142),Z142)</f>
        <v>331</v>
      </c>
      <c r="AA143" s="9">
        <f>IF(B143&lt;&gt;"",IF($AK143&lt;&gt;"", IF(LOOKUP($C143,Gliders!$O:$O,Gliders!$C:$C)=1,Log!AA142+1,Log!AA142),Log!AA142),Log!AA142)</f>
        <v>245</v>
      </c>
      <c r="AB143" s="9">
        <f>IF(B143&lt;&gt;"",IF($AK143&lt;&gt;"",IF(AND(LOOKUP($C143,Gliders!$O:$O,Gliders!$C:$C)&gt;1, $F143=PICCode),Log!AB142+1,Log!AB142),Log!AB142),Log!AB142)</f>
        <v>86</v>
      </c>
      <c r="AC143" s="9">
        <f>IF(B143&lt;&gt;"",IF($AK143&lt;&gt;"",IF(AND(LOOKUP($C143,Gliders!$O:$O,Gliders!$C:$C)&gt;1, $F143&lt;&gt;PICCode),Log!AC142+1,Log!AC142),Log!AC142),Log!AC142)</f>
        <v>100</v>
      </c>
      <c r="AD143" s="9">
        <f>IF(B143&lt;&gt;"",IF($AK143&lt;&gt;"",IF(AND(LOOKUP($C143,Gliders!$O:$O,Gliders!$D:$D)=HighCode, TRUE),Log!AD142+1,Log!AD142),Log!AD142),Log!AD142)</f>
        <v>213</v>
      </c>
      <c r="AE143" s="10">
        <f t="shared" si="8"/>
        <v>431</v>
      </c>
      <c r="AJ143" s="14" t="str">
        <f>IF(C143&lt;&gt;"",LOOKUP(C143,Gliders!O:O,Gliders!A:A), "-")</f>
        <v>-</v>
      </c>
      <c r="AK143" s="14" t="str">
        <f>IF(C143&lt;&gt;"",LOOKUP(C143,Gliders!O:O,Gliders!B:B), "-")</f>
        <v>-</v>
      </c>
    </row>
    <row r="144" spans="1:37">
      <c r="A144" s="14" t="str">
        <f t="shared" si="6"/>
        <v/>
      </c>
      <c r="R144" s="6">
        <f>IF(B144&lt;&gt;"",IF(PICCode=$F144,R143+G144,R143),R143)</f>
        <v>2.4819444444444447</v>
      </c>
      <c r="S144" s="6">
        <f>IF(B144&lt;&gt;"",IF(AK144&lt;&gt;"", IF(LOOKUP($C144,Gliders!$O:$O,Gliders!$C:$C)=1,Log!S143+Log!G144,Log!S143),Log!S143),Log!S143)</f>
        <v>1.7423611111111112</v>
      </c>
      <c r="T144" s="6">
        <f>IF(B144&lt;&gt;"",IF($AK144&lt;&gt;"",IF(AND(LOOKUP($C144,Gliders!$O:$O,Gliders!$C:$C)&gt;1,$F144=PICCode),Log!T143+Log!$G144,Log!T143),Log!T143),Log!T143)</f>
        <v>0.73958333333333337</v>
      </c>
      <c r="U144" s="6">
        <f>IF(B144&lt;&gt;"",IF($AK144&lt;&gt;"",IF(AND(LOOKUP($C144,Gliders!$O:$O,Gliders!$C:$C)&gt;1, $F144&lt;&gt;PICCode),Log!U143+Log!$G144,Log!U143),Log!U143),Log!U143)</f>
        <v>1.6958333333333335</v>
      </c>
      <c r="V144" s="8">
        <f t="shared" si="7"/>
        <v>4.177777777777778</v>
      </c>
      <c r="W144" s="8"/>
      <c r="X144" s="8"/>
      <c r="Y144" s="8"/>
      <c r="Z144" s="9">
        <f>IF(B144&lt;&gt;"",IF(PICCode=F144,Z143+1,Z143),Z143)</f>
        <v>331</v>
      </c>
      <c r="AA144" s="9">
        <f>IF(B144&lt;&gt;"",IF($AK144&lt;&gt;"", IF(LOOKUP($C144,Gliders!$O:$O,Gliders!$C:$C)=1,Log!AA143+1,Log!AA143),Log!AA143),Log!AA143)</f>
        <v>245</v>
      </c>
      <c r="AB144" s="9">
        <f>IF(B144&lt;&gt;"",IF($AK144&lt;&gt;"",IF(AND(LOOKUP($C144,Gliders!$O:$O,Gliders!$C:$C)&gt;1, $F144=PICCode),Log!AB143+1,Log!AB143),Log!AB143),Log!AB143)</f>
        <v>86</v>
      </c>
      <c r="AC144" s="9">
        <f>IF(B144&lt;&gt;"",IF($AK144&lt;&gt;"",IF(AND(LOOKUP($C144,Gliders!$O:$O,Gliders!$C:$C)&gt;1, $F144&lt;&gt;PICCode),Log!AC143+1,Log!AC143),Log!AC143),Log!AC143)</f>
        <v>100</v>
      </c>
      <c r="AD144" s="9">
        <f>IF(B144&lt;&gt;"",IF($AK144&lt;&gt;"",IF(AND(LOOKUP($C144,Gliders!$O:$O,Gliders!$D:$D)=HighCode, TRUE),Log!AD143+1,Log!AD143),Log!AD143),Log!AD143)</f>
        <v>213</v>
      </c>
      <c r="AE144" s="10">
        <f t="shared" si="8"/>
        <v>431</v>
      </c>
      <c r="AJ144" s="14" t="str">
        <f>IF(C144&lt;&gt;"",LOOKUP(C144,Gliders!O:O,Gliders!A:A), "-")</f>
        <v>-</v>
      </c>
      <c r="AK144" s="14" t="str">
        <f>IF(C144&lt;&gt;"",LOOKUP(C144,Gliders!O:O,Gliders!B:B), "-")</f>
        <v>-</v>
      </c>
    </row>
    <row r="145" spans="1:37">
      <c r="A145" s="14" t="str">
        <f t="shared" si="6"/>
        <v/>
      </c>
      <c r="R145" s="6">
        <f>IF(B145&lt;&gt;"",IF(PICCode=$F145,R144+G145,R144),R144)</f>
        <v>2.4819444444444447</v>
      </c>
      <c r="S145" s="6">
        <f>IF(B145&lt;&gt;"",IF(AK145&lt;&gt;"", IF(LOOKUP($C145,Gliders!$O:$O,Gliders!$C:$C)=1,Log!S144+Log!G145,Log!S144),Log!S144),Log!S144)</f>
        <v>1.7423611111111112</v>
      </c>
      <c r="T145" s="6">
        <f>IF(B145&lt;&gt;"",IF($AK145&lt;&gt;"",IF(AND(LOOKUP($C145,Gliders!$O:$O,Gliders!$C:$C)&gt;1,$F145=PICCode),Log!T144+Log!$G145,Log!T144),Log!T144),Log!T144)</f>
        <v>0.73958333333333337</v>
      </c>
      <c r="U145" s="6">
        <f>IF(B145&lt;&gt;"",IF($AK145&lt;&gt;"",IF(AND(LOOKUP($C145,Gliders!$O:$O,Gliders!$C:$C)&gt;1, $F145&lt;&gt;PICCode),Log!U144+Log!$G145,Log!U144),Log!U144),Log!U144)</f>
        <v>1.6958333333333335</v>
      </c>
      <c r="V145" s="8">
        <f t="shared" si="7"/>
        <v>4.177777777777778</v>
      </c>
      <c r="W145" s="8"/>
      <c r="X145" s="8"/>
      <c r="Y145" s="8"/>
      <c r="Z145" s="9">
        <f>IF(B145&lt;&gt;"",IF(PICCode=F145,Z144+1,Z144),Z144)</f>
        <v>331</v>
      </c>
      <c r="AA145" s="9">
        <f>IF(B145&lt;&gt;"",IF($AK145&lt;&gt;"", IF(LOOKUP($C145,Gliders!$O:$O,Gliders!$C:$C)=1,Log!AA144+1,Log!AA144),Log!AA144),Log!AA144)</f>
        <v>245</v>
      </c>
      <c r="AB145" s="9">
        <f>IF(B145&lt;&gt;"",IF($AK145&lt;&gt;"",IF(AND(LOOKUP($C145,Gliders!$O:$O,Gliders!$C:$C)&gt;1, $F145=PICCode),Log!AB144+1,Log!AB144),Log!AB144),Log!AB144)</f>
        <v>86</v>
      </c>
      <c r="AC145" s="9">
        <f>IF(B145&lt;&gt;"",IF($AK145&lt;&gt;"",IF(AND(LOOKUP($C145,Gliders!$O:$O,Gliders!$C:$C)&gt;1, $F145&lt;&gt;PICCode),Log!AC144+1,Log!AC144),Log!AC144),Log!AC144)</f>
        <v>100</v>
      </c>
      <c r="AD145" s="9">
        <f>IF(B145&lt;&gt;"",IF($AK145&lt;&gt;"",IF(AND(LOOKUP($C145,Gliders!$O:$O,Gliders!$D:$D)=HighCode, TRUE),Log!AD144+1,Log!AD144),Log!AD144),Log!AD144)</f>
        <v>213</v>
      </c>
      <c r="AE145" s="10">
        <f t="shared" si="8"/>
        <v>431</v>
      </c>
      <c r="AJ145" s="14" t="str">
        <f>IF(C145&lt;&gt;"",LOOKUP(C145,Gliders!O:O,Gliders!A:A), "-")</f>
        <v>-</v>
      </c>
      <c r="AK145" s="14" t="str">
        <f>IF(C145&lt;&gt;"",LOOKUP(C145,Gliders!O:O,Gliders!B:B), "-")</f>
        <v>-</v>
      </c>
    </row>
    <row r="146" spans="1:37">
      <c r="A146" s="14" t="str">
        <f t="shared" si="6"/>
        <v/>
      </c>
      <c r="R146" s="6">
        <f>IF(B146&lt;&gt;"",IF(PICCode=$F146,R145+G146,R145),R145)</f>
        <v>2.4819444444444447</v>
      </c>
      <c r="S146" s="6">
        <f>IF(B146&lt;&gt;"",IF(AK146&lt;&gt;"", IF(LOOKUP($C146,Gliders!$O:$O,Gliders!$C:$C)=1,Log!S145+Log!G146,Log!S145),Log!S145),Log!S145)</f>
        <v>1.7423611111111112</v>
      </c>
      <c r="T146" s="6">
        <f>IF(B146&lt;&gt;"",IF($AK146&lt;&gt;"",IF(AND(LOOKUP($C146,Gliders!$O:$O,Gliders!$C:$C)&gt;1,$F146=PICCode),Log!T145+Log!$G146,Log!T145),Log!T145),Log!T145)</f>
        <v>0.73958333333333337</v>
      </c>
      <c r="U146" s="6">
        <f>IF(B146&lt;&gt;"",IF($AK146&lt;&gt;"",IF(AND(LOOKUP($C146,Gliders!$O:$O,Gliders!$C:$C)&gt;1, $F146&lt;&gt;PICCode),Log!U145+Log!$G146,Log!U145),Log!U145),Log!U145)</f>
        <v>1.6958333333333335</v>
      </c>
      <c r="V146" s="8">
        <f t="shared" si="7"/>
        <v>4.177777777777778</v>
      </c>
      <c r="W146" s="8"/>
      <c r="X146" s="8"/>
      <c r="Y146" s="8"/>
      <c r="Z146" s="9">
        <f>IF(B146&lt;&gt;"",IF(PICCode=F146,Z145+1,Z145),Z145)</f>
        <v>331</v>
      </c>
      <c r="AA146" s="9">
        <f>IF(B146&lt;&gt;"",IF($AK146&lt;&gt;"", IF(LOOKUP($C146,Gliders!$O:$O,Gliders!$C:$C)=1,Log!AA145+1,Log!AA145),Log!AA145),Log!AA145)</f>
        <v>245</v>
      </c>
      <c r="AB146" s="9">
        <f>IF(B146&lt;&gt;"",IF($AK146&lt;&gt;"",IF(AND(LOOKUP($C146,Gliders!$O:$O,Gliders!$C:$C)&gt;1, $F146=PICCode),Log!AB145+1,Log!AB145),Log!AB145),Log!AB145)</f>
        <v>86</v>
      </c>
      <c r="AC146" s="9">
        <f>IF(B146&lt;&gt;"",IF($AK146&lt;&gt;"",IF(AND(LOOKUP($C146,Gliders!$O:$O,Gliders!$C:$C)&gt;1, $F146&lt;&gt;PICCode),Log!AC145+1,Log!AC145),Log!AC145),Log!AC145)</f>
        <v>100</v>
      </c>
      <c r="AD146" s="9">
        <f>IF(B146&lt;&gt;"",IF($AK146&lt;&gt;"",IF(AND(LOOKUP($C146,Gliders!$O:$O,Gliders!$D:$D)=HighCode, TRUE),Log!AD145+1,Log!AD145),Log!AD145),Log!AD145)</f>
        <v>213</v>
      </c>
      <c r="AE146" s="10">
        <f t="shared" si="8"/>
        <v>431</v>
      </c>
      <c r="AJ146" s="14" t="str">
        <f>IF(C146&lt;&gt;"",LOOKUP(C146,Gliders!O:O,Gliders!A:A), "-")</f>
        <v>-</v>
      </c>
      <c r="AK146" s="14" t="str">
        <f>IF(C146&lt;&gt;"",LOOKUP(C146,Gliders!O:O,Gliders!B:B), "-")</f>
        <v>-</v>
      </c>
    </row>
    <row r="147" spans="1:37">
      <c r="A147" s="14" t="str">
        <f t="shared" si="6"/>
        <v/>
      </c>
      <c r="R147" s="6">
        <f>IF(B147&lt;&gt;"",IF(PICCode=$F147,R146+G147,R146),R146)</f>
        <v>2.4819444444444447</v>
      </c>
      <c r="S147" s="6">
        <f>IF(B147&lt;&gt;"",IF(AK147&lt;&gt;"", IF(LOOKUP($C147,Gliders!$O:$O,Gliders!$C:$C)=1,Log!S146+Log!G147,Log!S146),Log!S146),Log!S146)</f>
        <v>1.7423611111111112</v>
      </c>
      <c r="T147" s="6">
        <f>IF(B147&lt;&gt;"",IF($AK147&lt;&gt;"",IF(AND(LOOKUP($C147,Gliders!$O:$O,Gliders!$C:$C)&gt;1,$F147=PICCode),Log!T146+Log!$G147,Log!T146),Log!T146),Log!T146)</f>
        <v>0.73958333333333337</v>
      </c>
      <c r="U147" s="6">
        <f>IF(B147&lt;&gt;"",IF($AK147&lt;&gt;"",IF(AND(LOOKUP($C147,Gliders!$O:$O,Gliders!$C:$C)&gt;1, $F147&lt;&gt;PICCode),Log!U146+Log!$G147,Log!U146),Log!U146),Log!U146)</f>
        <v>1.6958333333333335</v>
      </c>
      <c r="V147" s="8">
        <f t="shared" si="7"/>
        <v>4.177777777777778</v>
      </c>
      <c r="W147" s="8"/>
      <c r="X147" s="8"/>
      <c r="Y147" s="8"/>
      <c r="Z147" s="9">
        <f>IF(B147&lt;&gt;"",IF(PICCode=F147,Z146+1,Z146),Z146)</f>
        <v>331</v>
      </c>
      <c r="AA147" s="9">
        <f>IF(B147&lt;&gt;"",IF($AK147&lt;&gt;"", IF(LOOKUP($C147,Gliders!$O:$O,Gliders!$C:$C)=1,Log!AA146+1,Log!AA146),Log!AA146),Log!AA146)</f>
        <v>245</v>
      </c>
      <c r="AB147" s="9">
        <f>IF(B147&lt;&gt;"",IF($AK147&lt;&gt;"",IF(AND(LOOKUP($C147,Gliders!$O:$O,Gliders!$C:$C)&gt;1, $F147=PICCode),Log!AB146+1,Log!AB146),Log!AB146),Log!AB146)</f>
        <v>86</v>
      </c>
      <c r="AC147" s="9">
        <f>IF(B147&lt;&gt;"",IF($AK147&lt;&gt;"",IF(AND(LOOKUP($C147,Gliders!$O:$O,Gliders!$C:$C)&gt;1, $F147&lt;&gt;PICCode),Log!AC146+1,Log!AC146),Log!AC146),Log!AC146)</f>
        <v>100</v>
      </c>
      <c r="AD147" s="9">
        <f>IF(B147&lt;&gt;"",IF($AK147&lt;&gt;"",IF(AND(LOOKUP($C147,Gliders!$O:$O,Gliders!$D:$D)=HighCode, TRUE),Log!AD146+1,Log!AD146),Log!AD146),Log!AD146)</f>
        <v>213</v>
      </c>
      <c r="AE147" s="10">
        <f t="shared" si="8"/>
        <v>431</v>
      </c>
      <c r="AJ147" s="14" t="str">
        <f>IF(C147&lt;&gt;"",LOOKUP(C147,Gliders!O:O,Gliders!A:A), "-")</f>
        <v>-</v>
      </c>
      <c r="AK147" s="14" t="str">
        <f>IF(C147&lt;&gt;"",LOOKUP(C147,Gliders!O:O,Gliders!B:B), "-")</f>
        <v>-</v>
      </c>
    </row>
    <row r="148" spans="1:37">
      <c r="A148" s="14" t="str">
        <f t="shared" si="6"/>
        <v/>
      </c>
      <c r="R148" s="6">
        <f>IF(B148&lt;&gt;"",IF(PICCode=$F148,R147+G148,R147),R147)</f>
        <v>2.4819444444444447</v>
      </c>
      <c r="S148" s="6">
        <f>IF(B148&lt;&gt;"",IF(AK148&lt;&gt;"", IF(LOOKUP($C148,Gliders!$O:$O,Gliders!$C:$C)=1,Log!S147+Log!G148,Log!S147),Log!S147),Log!S147)</f>
        <v>1.7423611111111112</v>
      </c>
      <c r="T148" s="6">
        <f>IF(B148&lt;&gt;"",IF($AK148&lt;&gt;"",IF(AND(LOOKUP($C148,Gliders!$O:$O,Gliders!$C:$C)&gt;1,$F148=PICCode),Log!T147+Log!$G148,Log!T147),Log!T147),Log!T147)</f>
        <v>0.73958333333333337</v>
      </c>
      <c r="U148" s="6">
        <f>IF(B148&lt;&gt;"",IF($AK148&lt;&gt;"",IF(AND(LOOKUP($C148,Gliders!$O:$O,Gliders!$C:$C)&gt;1, $F148&lt;&gt;PICCode),Log!U147+Log!$G148,Log!U147),Log!U147),Log!U147)</f>
        <v>1.6958333333333335</v>
      </c>
      <c r="V148" s="8">
        <f t="shared" si="7"/>
        <v>4.177777777777778</v>
      </c>
      <c r="W148" s="8"/>
      <c r="X148" s="8"/>
      <c r="Y148" s="8"/>
      <c r="Z148" s="9">
        <f>IF(B148&lt;&gt;"",IF(PICCode=F148,Z147+1,Z147),Z147)</f>
        <v>331</v>
      </c>
      <c r="AA148" s="9">
        <f>IF(B148&lt;&gt;"",IF($AK148&lt;&gt;"", IF(LOOKUP($C148,Gliders!$O:$O,Gliders!$C:$C)=1,Log!AA147+1,Log!AA147),Log!AA147),Log!AA147)</f>
        <v>245</v>
      </c>
      <c r="AB148" s="9">
        <f>IF(B148&lt;&gt;"",IF($AK148&lt;&gt;"",IF(AND(LOOKUP($C148,Gliders!$O:$O,Gliders!$C:$C)&gt;1, $F148=PICCode),Log!AB147+1,Log!AB147),Log!AB147),Log!AB147)</f>
        <v>86</v>
      </c>
      <c r="AC148" s="9">
        <f>IF(B148&lt;&gt;"",IF($AK148&lt;&gt;"",IF(AND(LOOKUP($C148,Gliders!$O:$O,Gliders!$C:$C)&gt;1, $F148&lt;&gt;PICCode),Log!AC147+1,Log!AC147),Log!AC147),Log!AC147)</f>
        <v>100</v>
      </c>
      <c r="AD148" s="9">
        <f>IF(B148&lt;&gt;"",IF($AK148&lt;&gt;"",IF(AND(LOOKUP($C148,Gliders!$O:$O,Gliders!$D:$D)=HighCode, TRUE),Log!AD147+1,Log!AD147),Log!AD147),Log!AD147)</f>
        <v>213</v>
      </c>
      <c r="AE148" s="10">
        <f t="shared" si="8"/>
        <v>431</v>
      </c>
      <c r="AJ148" s="14" t="str">
        <f>IF(C148&lt;&gt;"",LOOKUP(C148,Gliders!O:O,Gliders!A:A), "-")</f>
        <v>-</v>
      </c>
      <c r="AK148" s="14" t="str">
        <f>IF(C148&lt;&gt;"",LOOKUP(C148,Gliders!O:O,Gliders!B:B), "-")</f>
        <v>-</v>
      </c>
    </row>
    <row r="149" spans="1:37">
      <c r="A149" s="14" t="str">
        <f t="shared" si="6"/>
        <v/>
      </c>
      <c r="R149" s="6">
        <f>IF(B149&lt;&gt;"",IF(PICCode=$F149,R148+G149,R148),R148)</f>
        <v>2.4819444444444447</v>
      </c>
      <c r="S149" s="6">
        <f>IF(B149&lt;&gt;"",IF(AK149&lt;&gt;"", IF(LOOKUP($C149,Gliders!$O:$O,Gliders!$C:$C)=1,Log!S148+Log!G149,Log!S148),Log!S148),Log!S148)</f>
        <v>1.7423611111111112</v>
      </c>
      <c r="T149" s="6">
        <f>IF(B149&lt;&gt;"",IF($AK149&lt;&gt;"",IF(AND(LOOKUP($C149,Gliders!$O:$O,Gliders!$C:$C)&gt;1,$F149=PICCode),Log!T148+Log!$G149,Log!T148),Log!T148),Log!T148)</f>
        <v>0.73958333333333337</v>
      </c>
      <c r="U149" s="6">
        <f>IF(B149&lt;&gt;"",IF($AK149&lt;&gt;"",IF(AND(LOOKUP($C149,Gliders!$O:$O,Gliders!$C:$C)&gt;1, $F149&lt;&gt;PICCode),Log!U148+Log!$G149,Log!U148),Log!U148),Log!U148)</f>
        <v>1.6958333333333335</v>
      </c>
      <c r="V149" s="8">
        <f t="shared" si="7"/>
        <v>4.177777777777778</v>
      </c>
      <c r="W149" s="8"/>
      <c r="X149" s="8"/>
      <c r="Y149" s="8"/>
      <c r="Z149" s="9">
        <f>IF(B149&lt;&gt;"",IF(PICCode=F149,Z148+1,Z148),Z148)</f>
        <v>331</v>
      </c>
      <c r="AA149" s="9">
        <f>IF(B149&lt;&gt;"",IF($AK149&lt;&gt;"", IF(LOOKUP($C149,Gliders!$O:$O,Gliders!$C:$C)=1,Log!AA148+1,Log!AA148),Log!AA148),Log!AA148)</f>
        <v>245</v>
      </c>
      <c r="AB149" s="9">
        <f>IF(B149&lt;&gt;"",IF($AK149&lt;&gt;"",IF(AND(LOOKUP($C149,Gliders!$O:$O,Gliders!$C:$C)&gt;1, $F149=PICCode),Log!AB148+1,Log!AB148),Log!AB148),Log!AB148)</f>
        <v>86</v>
      </c>
      <c r="AC149" s="9">
        <f>IF(B149&lt;&gt;"",IF($AK149&lt;&gt;"",IF(AND(LOOKUP($C149,Gliders!$O:$O,Gliders!$C:$C)&gt;1, $F149&lt;&gt;PICCode),Log!AC148+1,Log!AC148),Log!AC148),Log!AC148)</f>
        <v>100</v>
      </c>
      <c r="AD149" s="9">
        <f>IF(B149&lt;&gt;"",IF($AK149&lt;&gt;"",IF(AND(LOOKUP($C149,Gliders!$O:$O,Gliders!$D:$D)=HighCode, TRUE),Log!AD148+1,Log!AD148),Log!AD148),Log!AD148)</f>
        <v>213</v>
      </c>
      <c r="AE149" s="10">
        <f t="shared" si="8"/>
        <v>431</v>
      </c>
      <c r="AJ149" s="14" t="str">
        <f>IF(C149&lt;&gt;"",LOOKUP(C149,Gliders!O:O,Gliders!A:A), "-")</f>
        <v>-</v>
      </c>
      <c r="AK149" s="14" t="str">
        <f>IF(C149&lt;&gt;"",LOOKUP(C149,Gliders!O:O,Gliders!B:B), "-")</f>
        <v>-</v>
      </c>
    </row>
    <row r="150" spans="1:37">
      <c r="A150" s="14" t="str">
        <f t="shared" si="6"/>
        <v/>
      </c>
      <c r="R150" s="6">
        <f>IF(B150&lt;&gt;"",IF(PICCode=$F150,R149+G150,R149),R149)</f>
        <v>2.4819444444444447</v>
      </c>
      <c r="S150" s="6">
        <f>IF(B150&lt;&gt;"",IF(AK150&lt;&gt;"", IF(LOOKUP($C150,Gliders!$O:$O,Gliders!$C:$C)=1,Log!S149+Log!G150,Log!S149),Log!S149),Log!S149)</f>
        <v>1.7423611111111112</v>
      </c>
      <c r="T150" s="6">
        <f>IF(B150&lt;&gt;"",IF($AK150&lt;&gt;"",IF(AND(LOOKUP($C150,Gliders!$O:$O,Gliders!$C:$C)&gt;1,$F150=PICCode),Log!T149+Log!$G150,Log!T149),Log!T149),Log!T149)</f>
        <v>0.73958333333333337</v>
      </c>
      <c r="U150" s="6">
        <f>IF(B150&lt;&gt;"",IF($AK150&lt;&gt;"",IF(AND(LOOKUP($C150,Gliders!$O:$O,Gliders!$C:$C)&gt;1, $F150&lt;&gt;PICCode),Log!U149+Log!$G150,Log!U149),Log!U149),Log!U149)</f>
        <v>1.6958333333333335</v>
      </c>
      <c r="V150" s="8">
        <f t="shared" si="7"/>
        <v>4.177777777777778</v>
      </c>
      <c r="W150" s="8"/>
      <c r="X150" s="8"/>
      <c r="Y150" s="8"/>
      <c r="Z150" s="9">
        <f>IF(B150&lt;&gt;"",IF(PICCode=F150,Z149+1,Z149),Z149)</f>
        <v>331</v>
      </c>
      <c r="AA150" s="9">
        <f>IF(B150&lt;&gt;"",IF($AK150&lt;&gt;"", IF(LOOKUP($C150,Gliders!$O:$O,Gliders!$C:$C)=1,Log!AA149+1,Log!AA149),Log!AA149),Log!AA149)</f>
        <v>245</v>
      </c>
      <c r="AB150" s="9">
        <f>IF(B150&lt;&gt;"",IF($AK150&lt;&gt;"",IF(AND(LOOKUP($C150,Gliders!$O:$O,Gliders!$C:$C)&gt;1, $F150=PICCode),Log!AB149+1,Log!AB149),Log!AB149),Log!AB149)</f>
        <v>86</v>
      </c>
      <c r="AC150" s="9">
        <f>IF(B150&lt;&gt;"",IF($AK150&lt;&gt;"",IF(AND(LOOKUP($C150,Gliders!$O:$O,Gliders!$C:$C)&gt;1, $F150&lt;&gt;PICCode),Log!AC149+1,Log!AC149),Log!AC149),Log!AC149)</f>
        <v>100</v>
      </c>
      <c r="AD150" s="9">
        <f>IF(B150&lt;&gt;"",IF($AK150&lt;&gt;"",IF(AND(LOOKUP($C150,Gliders!$O:$O,Gliders!$D:$D)=HighCode, TRUE),Log!AD149+1,Log!AD149),Log!AD149),Log!AD149)</f>
        <v>213</v>
      </c>
      <c r="AE150" s="10">
        <f t="shared" si="8"/>
        <v>431</v>
      </c>
      <c r="AJ150" s="14" t="str">
        <f>IF(C150&lt;&gt;"",LOOKUP(C150,Gliders!O:O,Gliders!A:A), "-")</f>
        <v>-</v>
      </c>
      <c r="AK150" s="14" t="str">
        <f>IF(C150&lt;&gt;"",LOOKUP(C150,Gliders!O:O,Gliders!B:B), "-")</f>
        <v>-</v>
      </c>
    </row>
    <row r="151" spans="1:37">
      <c r="A151" s="14" t="str">
        <f t="shared" si="6"/>
        <v/>
      </c>
      <c r="R151" s="6">
        <f>IF(B151&lt;&gt;"",IF(PICCode=$F151,R150+G151,R150),R150)</f>
        <v>2.4819444444444447</v>
      </c>
      <c r="S151" s="6">
        <f>IF(B151&lt;&gt;"",IF(AK151&lt;&gt;"", IF(LOOKUP($C151,Gliders!$O:$O,Gliders!$C:$C)=1,Log!S150+Log!G151,Log!S150),Log!S150),Log!S150)</f>
        <v>1.7423611111111112</v>
      </c>
      <c r="T151" s="6">
        <f>IF(B151&lt;&gt;"",IF($AK151&lt;&gt;"",IF(AND(LOOKUP($C151,Gliders!$O:$O,Gliders!$C:$C)&gt;1,$F151=PICCode),Log!T150+Log!$G151,Log!T150),Log!T150),Log!T150)</f>
        <v>0.73958333333333337</v>
      </c>
      <c r="U151" s="6">
        <f>IF(B151&lt;&gt;"",IF($AK151&lt;&gt;"",IF(AND(LOOKUP($C151,Gliders!$O:$O,Gliders!$C:$C)&gt;1, $F151&lt;&gt;PICCode),Log!U150+Log!$G151,Log!U150),Log!U150),Log!U150)</f>
        <v>1.6958333333333335</v>
      </c>
      <c r="V151" s="8">
        <f t="shared" si="7"/>
        <v>4.177777777777778</v>
      </c>
      <c r="W151" s="8"/>
      <c r="X151" s="8"/>
      <c r="Y151" s="8"/>
      <c r="Z151" s="9">
        <f>IF(B151&lt;&gt;"",IF(PICCode=F151,Z150+1,Z150),Z150)</f>
        <v>331</v>
      </c>
      <c r="AA151" s="9">
        <f>IF(B151&lt;&gt;"",IF($AK151&lt;&gt;"", IF(LOOKUP($C151,Gliders!$O:$O,Gliders!$C:$C)=1,Log!AA150+1,Log!AA150),Log!AA150),Log!AA150)</f>
        <v>245</v>
      </c>
      <c r="AB151" s="9">
        <f>IF(B151&lt;&gt;"",IF($AK151&lt;&gt;"",IF(AND(LOOKUP($C151,Gliders!$O:$O,Gliders!$C:$C)&gt;1, $F151=PICCode),Log!AB150+1,Log!AB150),Log!AB150),Log!AB150)</f>
        <v>86</v>
      </c>
      <c r="AC151" s="9">
        <f>IF(B151&lt;&gt;"",IF($AK151&lt;&gt;"",IF(AND(LOOKUP($C151,Gliders!$O:$O,Gliders!$C:$C)&gt;1, $F151&lt;&gt;PICCode),Log!AC150+1,Log!AC150),Log!AC150),Log!AC150)</f>
        <v>100</v>
      </c>
      <c r="AD151" s="9">
        <f>IF(B151&lt;&gt;"",IF($AK151&lt;&gt;"",IF(AND(LOOKUP($C151,Gliders!$O:$O,Gliders!$D:$D)=HighCode, TRUE),Log!AD150+1,Log!AD150),Log!AD150),Log!AD150)</f>
        <v>213</v>
      </c>
      <c r="AE151" s="10">
        <f t="shared" si="8"/>
        <v>431</v>
      </c>
      <c r="AJ151" s="14" t="str">
        <f>IF(C151&lt;&gt;"",LOOKUP(C151,Gliders!O:O,Gliders!A:A), "-")</f>
        <v>-</v>
      </c>
      <c r="AK151" s="14" t="str">
        <f>IF(C151&lt;&gt;"",LOOKUP(C151,Gliders!O:O,Gliders!B:B), "-")</f>
        <v>-</v>
      </c>
    </row>
    <row r="152" spans="1:37">
      <c r="A152" s="14" t="str">
        <f t="shared" si="6"/>
        <v/>
      </c>
      <c r="R152" s="6">
        <f>IF(B152&lt;&gt;"",IF(PICCode=$F152,R151+G152,R151),R151)</f>
        <v>2.4819444444444447</v>
      </c>
      <c r="S152" s="6">
        <f>IF(B152&lt;&gt;"",IF(AK152&lt;&gt;"", IF(LOOKUP($C152,Gliders!$O:$O,Gliders!$C:$C)=1,Log!S151+Log!G152,Log!S151),Log!S151),Log!S151)</f>
        <v>1.7423611111111112</v>
      </c>
      <c r="T152" s="6">
        <f>IF(B152&lt;&gt;"",IF($AK152&lt;&gt;"",IF(AND(LOOKUP($C152,Gliders!$O:$O,Gliders!$C:$C)&gt;1,$F152=PICCode),Log!T151+Log!$G152,Log!T151),Log!T151),Log!T151)</f>
        <v>0.73958333333333337</v>
      </c>
      <c r="U152" s="6">
        <f>IF(B152&lt;&gt;"",IF($AK152&lt;&gt;"",IF(AND(LOOKUP($C152,Gliders!$O:$O,Gliders!$C:$C)&gt;1, $F152&lt;&gt;PICCode),Log!U151+Log!$G152,Log!U151),Log!U151),Log!U151)</f>
        <v>1.6958333333333335</v>
      </c>
      <c r="V152" s="8">
        <f t="shared" si="7"/>
        <v>4.177777777777778</v>
      </c>
      <c r="W152" s="8"/>
      <c r="X152" s="8"/>
      <c r="Y152" s="8"/>
      <c r="Z152" s="9">
        <f>IF(B152&lt;&gt;"",IF(PICCode=F152,Z151+1,Z151),Z151)</f>
        <v>331</v>
      </c>
      <c r="AA152" s="9">
        <f>IF(B152&lt;&gt;"",IF($AK152&lt;&gt;"", IF(LOOKUP($C152,Gliders!$O:$O,Gliders!$C:$C)=1,Log!AA151+1,Log!AA151),Log!AA151),Log!AA151)</f>
        <v>245</v>
      </c>
      <c r="AB152" s="9">
        <f>IF(B152&lt;&gt;"",IF($AK152&lt;&gt;"",IF(AND(LOOKUP($C152,Gliders!$O:$O,Gliders!$C:$C)&gt;1, $F152=PICCode),Log!AB151+1,Log!AB151),Log!AB151),Log!AB151)</f>
        <v>86</v>
      </c>
      <c r="AC152" s="9">
        <f>IF(B152&lt;&gt;"",IF($AK152&lt;&gt;"",IF(AND(LOOKUP($C152,Gliders!$O:$O,Gliders!$C:$C)&gt;1, $F152&lt;&gt;PICCode),Log!AC151+1,Log!AC151),Log!AC151),Log!AC151)</f>
        <v>100</v>
      </c>
      <c r="AD152" s="9">
        <f>IF(B152&lt;&gt;"",IF($AK152&lt;&gt;"",IF(AND(LOOKUP($C152,Gliders!$O:$O,Gliders!$D:$D)=HighCode, TRUE),Log!AD151+1,Log!AD151),Log!AD151),Log!AD151)</f>
        <v>213</v>
      </c>
      <c r="AE152" s="10">
        <f t="shared" si="8"/>
        <v>431</v>
      </c>
      <c r="AJ152" s="14" t="str">
        <f>IF(C152&lt;&gt;"",LOOKUP(C152,Gliders!O:O,Gliders!A:A), "-")</f>
        <v>-</v>
      </c>
      <c r="AK152" s="14" t="str">
        <f>IF(C152&lt;&gt;"",LOOKUP(C152,Gliders!O:O,Gliders!B:B), "-")</f>
        <v>-</v>
      </c>
    </row>
    <row r="153" spans="1:37">
      <c r="A153" s="14" t="str">
        <f t="shared" si="6"/>
        <v/>
      </c>
      <c r="R153" s="6">
        <f>IF(B153&lt;&gt;"",IF(PICCode=$F153,R152+G153,R152),R152)</f>
        <v>2.4819444444444447</v>
      </c>
      <c r="S153" s="6">
        <f>IF(B153&lt;&gt;"",IF(AK153&lt;&gt;"", IF(LOOKUP($C153,Gliders!$O:$O,Gliders!$C:$C)=1,Log!S152+Log!G153,Log!S152),Log!S152),Log!S152)</f>
        <v>1.7423611111111112</v>
      </c>
      <c r="T153" s="6">
        <f>IF(B153&lt;&gt;"",IF($AK153&lt;&gt;"",IF(AND(LOOKUP($C153,Gliders!$O:$O,Gliders!$C:$C)&gt;1,$F153=PICCode),Log!T152+Log!$G153,Log!T152),Log!T152),Log!T152)</f>
        <v>0.73958333333333337</v>
      </c>
      <c r="U153" s="6">
        <f>IF(B153&lt;&gt;"",IF($AK153&lt;&gt;"",IF(AND(LOOKUP($C153,Gliders!$O:$O,Gliders!$C:$C)&gt;1, $F153&lt;&gt;PICCode),Log!U152+Log!$G153,Log!U152),Log!U152),Log!U152)</f>
        <v>1.6958333333333335</v>
      </c>
      <c r="V153" s="8">
        <f t="shared" si="7"/>
        <v>4.177777777777778</v>
      </c>
      <c r="W153" s="8"/>
      <c r="X153" s="8"/>
      <c r="Y153" s="8"/>
      <c r="Z153" s="9">
        <f>IF(B153&lt;&gt;"",IF(PICCode=F153,Z152+1,Z152),Z152)</f>
        <v>331</v>
      </c>
      <c r="AA153" s="9">
        <f>IF(B153&lt;&gt;"",IF($AK153&lt;&gt;"", IF(LOOKUP($C153,Gliders!$O:$O,Gliders!$C:$C)=1,Log!AA152+1,Log!AA152),Log!AA152),Log!AA152)</f>
        <v>245</v>
      </c>
      <c r="AB153" s="9">
        <f>IF(B153&lt;&gt;"",IF($AK153&lt;&gt;"",IF(AND(LOOKUP($C153,Gliders!$O:$O,Gliders!$C:$C)&gt;1, $F153=PICCode),Log!AB152+1,Log!AB152),Log!AB152),Log!AB152)</f>
        <v>86</v>
      </c>
      <c r="AC153" s="9">
        <f>IF(B153&lt;&gt;"",IF($AK153&lt;&gt;"",IF(AND(LOOKUP($C153,Gliders!$O:$O,Gliders!$C:$C)&gt;1, $F153&lt;&gt;PICCode),Log!AC152+1,Log!AC152),Log!AC152),Log!AC152)</f>
        <v>100</v>
      </c>
      <c r="AD153" s="9">
        <f>IF(B153&lt;&gt;"",IF($AK153&lt;&gt;"",IF(AND(LOOKUP($C153,Gliders!$O:$O,Gliders!$D:$D)=HighCode, TRUE),Log!AD152+1,Log!AD152),Log!AD152),Log!AD152)</f>
        <v>213</v>
      </c>
      <c r="AE153" s="10">
        <f t="shared" si="8"/>
        <v>431</v>
      </c>
      <c r="AJ153" s="14" t="str">
        <f>IF(C153&lt;&gt;"",LOOKUP(C153,Gliders!O:O,Gliders!A:A), "-")</f>
        <v>-</v>
      </c>
      <c r="AK153" s="14" t="str">
        <f>IF(C153&lt;&gt;"",LOOKUP(C153,Gliders!O:O,Gliders!B:B), "-")</f>
        <v>-</v>
      </c>
    </row>
    <row r="154" spans="1:37">
      <c r="A154" s="14" t="str">
        <f t="shared" si="6"/>
        <v/>
      </c>
      <c r="R154" s="6">
        <f>IF(B154&lt;&gt;"",IF(PICCode=$F154,R153+G154,R153),R153)</f>
        <v>2.4819444444444447</v>
      </c>
      <c r="S154" s="6">
        <f>IF(B154&lt;&gt;"",IF(AK154&lt;&gt;"", IF(LOOKUP($C154,Gliders!$O:$O,Gliders!$C:$C)=1,Log!S153+Log!G154,Log!S153),Log!S153),Log!S153)</f>
        <v>1.7423611111111112</v>
      </c>
      <c r="T154" s="6">
        <f>IF(B154&lt;&gt;"",IF($AK154&lt;&gt;"",IF(AND(LOOKUP($C154,Gliders!$O:$O,Gliders!$C:$C)&gt;1,$F154=PICCode),Log!T153+Log!$G154,Log!T153),Log!T153),Log!T153)</f>
        <v>0.73958333333333337</v>
      </c>
      <c r="U154" s="6">
        <f>IF(B154&lt;&gt;"",IF($AK154&lt;&gt;"",IF(AND(LOOKUP($C154,Gliders!$O:$O,Gliders!$C:$C)&gt;1, $F154&lt;&gt;PICCode),Log!U153+Log!$G154,Log!U153),Log!U153),Log!U153)</f>
        <v>1.6958333333333335</v>
      </c>
      <c r="V154" s="8">
        <f t="shared" si="7"/>
        <v>4.177777777777778</v>
      </c>
      <c r="W154" s="8"/>
      <c r="X154" s="8"/>
      <c r="Y154" s="8"/>
      <c r="Z154" s="9">
        <f>IF(B154&lt;&gt;"",IF(PICCode=F154,Z153+1,Z153),Z153)</f>
        <v>331</v>
      </c>
      <c r="AA154" s="9">
        <f>IF(B154&lt;&gt;"",IF($AK154&lt;&gt;"", IF(LOOKUP($C154,Gliders!$O:$O,Gliders!$C:$C)=1,Log!AA153+1,Log!AA153),Log!AA153),Log!AA153)</f>
        <v>245</v>
      </c>
      <c r="AB154" s="9">
        <f>IF(B154&lt;&gt;"",IF($AK154&lt;&gt;"",IF(AND(LOOKUP($C154,Gliders!$O:$O,Gliders!$C:$C)&gt;1, $F154=PICCode),Log!AB153+1,Log!AB153),Log!AB153),Log!AB153)</f>
        <v>86</v>
      </c>
      <c r="AC154" s="9">
        <f>IF(B154&lt;&gt;"",IF($AK154&lt;&gt;"",IF(AND(LOOKUP($C154,Gliders!$O:$O,Gliders!$C:$C)&gt;1, $F154&lt;&gt;PICCode),Log!AC153+1,Log!AC153),Log!AC153),Log!AC153)</f>
        <v>100</v>
      </c>
      <c r="AD154" s="9">
        <f>IF(B154&lt;&gt;"",IF($AK154&lt;&gt;"",IF(AND(LOOKUP($C154,Gliders!$O:$O,Gliders!$D:$D)=HighCode, TRUE),Log!AD153+1,Log!AD153),Log!AD153),Log!AD153)</f>
        <v>213</v>
      </c>
      <c r="AE154" s="10">
        <f t="shared" si="8"/>
        <v>431</v>
      </c>
      <c r="AJ154" s="14" t="str">
        <f>IF(C154&lt;&gt;"",LOOKUP(C154,Gliders!O:O,Gliders!A:A), "-")</f>
        <v>-</v>
      </c>
      <c r="AK154" s="14" t="str">
        <f>IF(C154&lt;&gt;"",LOOKUP(C154,Gliders!O:O,Gliders!B:B), "-")</f>
        <v>-</v>
      </c>
    </row>
    <row r="155" spans="1:37">
      <c r="A155" s="14" t="str">
        <f t="shared" si="6"/>
        <v/>
      </c>
      <c r="R155" s="6">
        <f>IF(B155&lt;&gt;"",IF(PICCode=$F155,R154+G155,R154),R154)</f>
        <v>2.4819444444444447</v>
      </c>
      <c r="S155" s="6">
        <f>IF(B155&lt;&gt;"",IF(AK155&lt;&gt;"", IF(LOOKUP($C155,Gliders!$O:$O,Gliders!$C:$C)=1,Log!S154+Log!G155,Log!S154),Log!S154),Log!S154)</f>
        <v>1.7423611111111112</v>
      </c>
      <c r="T155" s="6">
        <f>IF(B155&lt;&gt;"",IF($AK155&lt;&gt;"",IF(AND(LOOKUP($C155,Gliders!$O:$O,Gliders!$C:$C)&gt;1,$F155=PICCode),Log!T154+Log!$G155,Log!T154),Log!T154),Log!T154)</f>
        <v>0.73958333333333337</v>
      </c>
      <c r="U155" s="6">
        <f>IF(B155&lt;&gt;"",IF($AK155&lt;&gt;"",IF(AND(LOOKUP($C155,Gliders!$O:$O,Gliders!$C:$C)&gt;1, $F155&lt;&gt;PICCode),Log!U154+Log!$G155,Log!U154),Log!U154),Log!U154)</f>
        <v>1.6958333333333335</v>
      </c>
      <c r="V155" s="8">
        <f t="shared" si="7"/>
        <v>4.177777777777778</v>
      </c>
      <c r="W155" s="8"/>
      <c r="X155" s="8"/>
      <c r="Y155" s="8"/>
      <c r="Z155" s="9">
        <f>IF(B155&lt;&gt;"",IF(PICCode=F155,Z154+1,Z154),Z154)</f>
        <v>331</v>
      </c>
      <c r="AA155" s="9">
        <f>IF(B155&lt;&gt;"",IF($AK155&lt;&gt;"", IF(LOOKUP($C155,Gliders!$O:$O,Gliders!$C:$C)=1,Log!AA154+1,Log!AA154),Log!AA154),Log!AA154)</f>
        <v>245</v>
      </c>
      <c r="AB155" s="9">
        <f>IF(B155&lt;&gt;"",IF($AK155&lt;&gt;"",IF(AND(LOOKUP($C155,Gliders!$O:$O,Gliders!$C:$C)&gt;1, $F155=PICCode),Log!AB154+1,Log!AB154),Log!AB154),Log!AB154)</f>
        <v>86</v>
      </c>
      <c r="AC155" s="9">
        <f>IF(B155&lt;&gt;"",IF($AK155&lt;&gt;"",IF(AND(LOOKUP($C155,Gliders!$O:$O,Gliders!$C:$C)&gt;1, $F155&lt;&gt;PICCode),Log!AC154+1,Log!AC154),Log!AC154),Log!AC154)</f>
        <v>100</v>
      </c>
      <c r="AD155" s="9">
        <f>IF(B155&lt;&gt;"",IF($AK155&lt;&gt;"",IF(AND(LOOKUP($C155,Gliders!$O:$O,Gliders!$D:$D)=HighCode, TRUE),Log!AD154+1,Log!AD154),Log!AD154),Log!AD154)</f>
        <v>213</v>
      </c>
      <c r="AE155" s="10">
        <f t="shared" si="8"/>
        <v>431</v>
      </c>
      <c r="AJ155" s="14" t="str">
        <f>IF(C155&lt;&gt;"",LOOKUP(C155,Gliders!O:O,Gliders!A:A), "-")</f>
        <v>-</v>
      </c>
      <c r="AK155" s="14" t="str">
        <f>IF(C155&lt;&gt;"",LOOKUP(C155,Gliders!O:O,Gliders!B:B), "-")</f>
        <v>-</v>
      </c>
    </row>
    <row r="156" spans="1:37">
      <c r="A156" s="14" t="str">
        <f t="shared" si="6"/>
        <v/>
      </c>
      <c r="R156" s="6">
        <f>IF(B156&lt;&gt;"",IF(PICCode=$F156,R155+G156,R155),R155)</f>
        <v>2.4819444444444447</v>
      </c>
      <c r="S156" s="6">
        <f>IF(B156&lt;&gt;"",IF(AK156&lt;&gt;"", IF(LOOKUP($C156,Gliders!$O:$O,Gliders!$C:$C)=1,Log!S155+Log!G156,Log!S155),Log!S155),Log!S155)</f>
        <v>1.7423611111111112</v>
      </c>
      <c r="T156" s="6">
        <f>IF(B156&lt;&gt;"",IF($AK156&lt;&gt;"",IF(AND(LOOKUP($C156,Gliders!$O:$O,Gliders!$C:$C)&gt;1,$F156=PICCode),Log!T155+Log!$G156,Log!T155),Log!T155),Log!T155)</f>
        <v>0.73958333333333337</v>
      </c>
      <c r="U156" s="6">
        <f>IF(B156&lt;&gt;"",IF($AK156&lt;&gt;"",IF(AND(LOOKUP($C156,Gliders!$O:$O,Gliders!$C:$C)&gt;1, $F156&lt;&gt;PICCode),Log!U155+Log!$G156,Log!U155),Log!U155),Log!U155)</f>
        <v>1.6958333333333335</v>
      </c>
      <c r="V156" s="8">
        <f t="shared" si="7"/>
        <v>4.177777777777778</v>
      </c>
      <c r="W156" s="8"/>
      <c r="X156" s="8"/>
      <c r="Y156" s="8"/>
      <c r="Z156" s="9">
        <f>IF(B156&lt;&gt;"",IF(PICCode=F156,Z155+1,Z155),Z155)</f>
        <v>331</v>
      </c>
      <c r="AA156" s="9">
        <f>IF(B156&lt;&gt;"",IF($AK156&lt;&gt;"", IF(LOOKUP($C156,Gliders!$O:$O,Gliders!$C:$C)=1,Log!AA155+1,Log!AA155),Log!AA155),Log!AA155)</f>
        <v>245</v>
      </c>
      <c r="AB156" s="9">
        <f>IF(B156&lt;&gt;"",IF($AK156&lt;&gt;"",IF(AND(LOOKUP($C156,Gliders!$O:$O,Gliders!$C:$C)&gt;1, $F156=PICCode),Log!AB155+1,Log!AB155),Log!AB155),Log!AB155)</f>
        <v>86</v>
      </c>
      <c r="AC156" s="9">
        <f>IF(B156&lt;&gt;"",IF($AK156&lt;&gt;"",IF(AND(LOOKUP($C156,Gliders!$O:$O,Gliders!$C:$C)&gt;1, $F156&lt;&gt;PICCode),Log!AC155+1,Log!AC155),Log!AC155),Log!AC155)</f>
        <v>100</v>
      </c>
      <c r="AD156" s="9">
        <f>IF(B156&lt;&gt;"",IF($AK156&lt;&gt;"",IF(AND(LOOKUP($C156,Gliders!$O:$O,Gliders!$D:$D)=HighCode, TRUE),Log!AD155+1,Log!AD155),Log!AD155),Log!AD155)</f>
        <v>213</v>
      </c>
      <c r="AE156" s="10">
        <f t="shared" si="8"/>
        <v>431</v>
      </c>
      <c r="AJ156" s="14" t="str">
        <f>IF(C156&lt;&gt;"",LOOKUP(C156,Gliders!O:O,Gliders!A:A), "-")</f>
        <v>-</v>
      </c>
      <c r="AK156" s="14" t="str">
        <f>IF(C156&lt;&gt;"",LOOKUP(C156,Gliders!O:O,Gliders!B:B), "-")</f>
        <v>-</v>
      </c>
    </row>
    <row r="157" spans="1:37">
      <c r="A157" s="14" t="str">
        <f t="shared" si="6"/>
        <v/>
      </c>
      <c r="R157" s="6">
        <f>IF(B157&lt;&gt;"",IF(PICCode=$F157,R156+G157,R156),R156)</f>
        <v>2.4819444444444447</v>
      </c>
      <c r="S157" s="6">
        <f>IF(B157&lt;&gt;"",IF(AK157&lt;&gt;"", IF(LOOKUP($C157,Gliders!$O:$O,Gliders!$C:$C)=1,Log!S156+Log!G157,Log!S156),Log!S156),Log!S156)</f>
        <v>1.7423611111111112</v>
      </c>
      <c r="T157" s="6">
        <f>IF(B157&lt;&gt;"",IF($AK157&lt;&gt;"",IF(AND(LOOKUP($C157,Gliders!$O:$O,Gliders!$C:$C)&gt;1,$F157=PICCode),Log!T156+Log!$G157,Log!T156),Log!T156),Log!T156)</f>
        <v>0.73958333333333337</v>
      </c>
      <c r="U157" s="6">
        <f>IF(B157&lt;&gt;"",IF($AK157&lt;&gt;"",IF(AND(LOOKUP($C157,Gliders!$O:$O,Gliders!$C:$C)&gt;1, $F157&lt;&gt;PICCode),Log!U156+Log!$G157,Log!U156),Log!U156),Log!U156)</f>
        <v>1.6958333333333335</v>
      </c>
      <c r="V157" s="8">
        <f t="shared" si="7"/>
        <v>4.177777777777778</v>
      </c>
      <c r="W157" s="8"/>
      <c r="X157" s="8"/>
      <c r="Y157" s="8"/>
      <c r="Z157" s="9">
        <f>IF(B157&lt;&gt;"",IF(PICCode=F157,Z156+1,Z156),Z156)</f>
        <v>331</v>
      </c>
      <c r="AA157" s="9">
        <f>IF(B157&lt;&gt;"",IF($AK157&lt;&gt;"", IF(LOOKUP($C157,Gliders!$O:$O,Gliders!$C:$C)=1,Log!AA156+1,Log!AA156),Log!AA156),Log!AA156)</f>
        <v>245</v>
      </c>
      <c r="AB157" s="9">
        <f>IF(B157&lt;&gt;"",IF($AK157&lt;&gt;"",IF(AND(LOOKUP($C157,Gliders!$O:$O,Gliders!$C:$C)&gt;1, $F157=PICCode),Log!AB156+1,Log!AB156),Log!AB156),Log!AB156)</f>
        <v>86</v>
      </c>
      <c r="AC157" s="9">
        <f>IF(B157&lt;&gt;"",IF($AK157&lt;&gt;"",IF(AND(LOOKUP($C157,Gliders!$O:$O,Gliders!$C:$C)&gt;1, $F157&lt;&gt;PICCode),Log!AC156+1,Log!AC156),Log!AC156),Log!AC156)</f>
        <v>100</v>
      </c>
      <c r="AD157" s="9">
        <f>IF(B157&lt;&gt;"",IF($AK157&lt;&gt;"",IF(AND(LOOKUP($C157,Gliders!$O:$O,Gliders!$D:$D)=HighCode, TRUE),Log!AD156+1,Log!AD156),Log!AD156),Log!AD156)</f>
        <v>213</v>
      </c>
      <c r="AE157" s="10">
        <f t="shared" si="8"/>
        <v>431</v>
      </c>
      <c r="AJ157" s="14" t="str">
        <f>IF(C157&lt;&gt;"",LOOKUP(C157,Gliders!O:O,Gliders!A:A), "-")</f>
        <v>-</v>
      </c>
      <c r="AK157" s="14" t="str">
        <f>IF(C157&lt;&gt;"",LOOKUP(C157,Gliders!O:O,Gliders!B:B), "-")</f>
        <v>-</v>
      </c>
    </row>
    <row r="158" spans="1:37">
      <c r="A158" s="14" t="str">
        <f t="shared" si="6"/>
        <v/>
      </c>
      <c r="R158" s="6">
        <f>IF(B158&lt;&gt;"",IF(PICCode=$F158,R157+G158,R157),R157)</f>
        <v>2.4819444444444447</v>
      </c>
      <c r="S158" s="6">
        <f>IF(B158&lt;&gt;"",IF(AK158&lt;&gt;"", IF(LOOKUP($C158,Gliders!$O:$O,Gliders!$C:$C)=1,Log!S157+Log!G158,Log!S157),Log!S157),Log!S157)</f>
        <v>1.7423611111111112</v>
      </c>
      <c r="T158" s="6">
        <f>IF(B158&lt;&gt;"",IF($AK158&lt;&gt;"",IF(AND(LOOKUP($C158,Gliders!$O:$O,Gliders!$C:$C)&gt;1,$F158=PICCode),Log!T157+Log!$G158,Log!T157),Log!T157),Log!T157)</f>
        <v>0.73958333333333337</v>
      </c>
      <c r="U158" s="6">
        <f>IF(B158&lt;&gt;"",IF($AK158&lt;&gt;"",IF(AND(LOOKUP($C158,Gliders!$O:$O,Gliders!$C:$C)&gt;1, $F158&lt;&gt;PICCode),Log!U157+Log!$G158,Log!U157),Log!U157),Log!U157)</f>
        <v>1.6958333333333335</v>
      </c>
      <c r="V158" s="8">
        <f t="shared" si="7"/>
        <v>4.177777777777778</v>
      </c>
      <c r="W158" s="8"/>
      <c r="X158" s="8"/>
      <c r="Y158" s="8"/>
      <c r="Z158" s="9">
        <f>IF(B158&lt;&gt;"",IF(PICCode=F158,Z157+1,Z157),Z157)</f>
        <v>331</v>
      </c>
      <c r="AA158" s="9">
        <f>IF(B158&lt;&gt;"",IF($AK158&lt;&gt;"", IF(LOOKUP($C158,Gliders!$O:$O,Gliders!$C:$C)=1,Log!AA157+1,Log!AA157),Log!AA157),Log!AA157)</f>
        <v>245</v>
      </c>
      <c r="AB158" s="9">
        <f>IF(B158&lt;&gt;"",IF($AK158&lt;&gt;"",IF(AND(LOOKUP($C158,Gliders!$O:$O,Gliders!$C:$C)&gt;1, $F158=PICCode),Log!AB157+1,Log!AB157),Log!AB157),Log!AB157)</f>
        <v>86</v>
      </c>
      <c r="AC158" s="9">
        <f>IF(B158&lt;&gt;"",IF($AK158&lt;&gt;"",IF(AND(LOOKUP($C158,Gliders!$O:$O,Gliders!$C:$C)&gt;1, $F158&lt;&gt;PICCode),Log!AC157+1,Log!AC157),Log!AC157),Log!AC157)</f>
        <v>100</v>
      </c>
      <c r="AD158" s="9">
        <f>IF(B158&lt;&gt;"",IF($AK158&lt;&gt;"",IF(AND(LOOKUP($C158,Gliders!$O:$O,Gliders!$D:$D)=HighCode, TRUE),Log!AD157+1,Log!AD157),Log!AD157),Log!AD157)</f>
        <v>213</v>
      </c>
      <c r="AE158" s="10">
        <f t="shared" si="8"/>
        <v>431</v>
      </c>
      <c r="AJ158" s="14" t="str">
        <f>IF(C158&lt;&gt;"",LOOKUP(C158,Gliders!O:O,Gliders!A:A), "-")</f>
        <v>-</v>
      </c>
      <c r="AK158" s="14" t="str">
        <f>IF(C158&lt;&gt;"",LOOKUP(C158,Gliders!O:O,Gliders!B:B), "-")</f>
        <v>-</v>
      </c>
    </row>
    <row r="159" spans="1:37">
      <c r="A159" s="14" t="str">
        <f t="shared" si="6"/>
        <v/>
      </c>
      <c r="R159" s="6">
        <f>IF(B159&lt;&gt;"",IF(PICCode=$F159,R158+G159,R158),R158)</f>
        <v>2.4819444444444447</v>
      </c>
      <c r="S159" s="6">
        <f>IF(B159&lt;&gt;"",IF(AK159&lt;&gt;"", IF(LOOKUP($C159,Gliders!$O:$O,Gliders!$C:$C)=1,Log!S158+Log!G159,Log!S158),Log!S158),Log!S158)</f>
        <v>1.7423611111111112</v>
      </c>
      <c r="T159" s="6">
        <f>IF(B159&lt;&gt;"",IF($AK159&lt;&gt;"",IF(AND(LOOKUP($C159,Gliders!$O:$O,Gliders!$C:$C)&gt;1,$F159=PICCode),Log!T158+Log!$G159,Log!T158),Log!T158),Log!T158)</f>
        <v>0.73958333333333337</v>
      </c>
      <c r="U159" s="6">
        <f>IF(B159&lt;&gt;"",IF($AK159&lt;&gt;"",IF(AND(LOOKUP($C159,Gliders!$O:$O,Gliders!$C:$C)&gt;1, $F159&lt;&gt;PICCode),Log!U158+Log!$G159,Log!U158),Log!U158),Log!U158)</f>
        <v>1.6958333333333335</v>
      </c>
      <c r="V159" s="8">
        <f t="shared" si="7"/>
        <v>4.177777777777778</v>
      </c>
      <c r="W159" s="8"/>
      <c r="X159" s="8"/>
      <c r="Y159" s="8"/>
      <c r="Z159" s="9">
        <f>IF(B159&lt;&gt;"",IF(PICCode=F159,Z158+1,Z158),Z158)</f>
        <v>331</v>
      </c>
      <c r="AA159" s="9">
        <f>IF(B159&lt;&gt;"",IF($AK159&lt;&gt;"", IF(LOOKUP($C159,Gliders!$O:$O,Gliders!$C:$C)=1,Log!AA158+1,Log!AA158),Log!AA158),Log!AA158)</f>
        <v>245</v>
      </c>
      <c r="AB159" s="9">
        <f>IF(B159&lt;&gt;"",IF($AK159&lt;&gt;"",IF(AND(LOOKUP($C159,Gliders!$O:$O,Gliders!$C:$C)&gt;1, $F159=PICCode),Log!AB158+1,Log!AB158),Log!AB158),Log!AB158)</f>
        <v>86</v>
      </c>
      <c r="AC159" s="9">
        <f>IF(B159&lt;&gt;"",IF($AK159&lt;&gt;"",IF(AND(LOOKUP($C159,Gliders!$O:$O,Gliders!$C:$C)&gt;1, $F159&lt;&gt;PICCode),Log!AC158+1,Log!AC158),Log!AC158),Log!AC158)</f>
        <v>100</v>
      </c>
      <c r="AD159" s="9">
        <f>IF(B159&lt;&gt;"",IF($AK159&lt;&gt;"",IF(AND(LOOKUP($C159,Gliders!$O:$O,Gliders!$D:$D)=HighCode, TRUE),Log!AD158+1,Log!AD158),Log!AD158),Log!AD158)</f>
        <v>213</v>
      </c>
      <c r="AE159" s="10">
        <f t="shared" si="8"/>
        <v>431</v>
      </c>
      <c r="AJ159" s="14" t="str">
        <f>IF(C159&lt;&gt;"",LOOKUP(C159,Gliders!O:O,Gliders!A:A), "-")</f>
        <v>-</v>
      </c>
      <c r="AK159" s="14" t="str">
        <f>IF(C159&lt;&gt;"",LOOKUP(C159,Gliders!O:O,Gliders!B:B), "-")</f>
        <v>-</v>
      </c>
    </row>
    <row r="160" spans="1:37">
      <c r="A160" s="14" t="str">
        <f t="shared" si="6"/>
        <v/>
      </c>
      <c r="R160" s="6">
        <f>IF(B160&lt;&gt;"",IF(PICCode=$F160,R159+G160,R159),R159)</f>
        <v>2.4819444444444447</v>
      </c>
      <c r="S160" s="6">
        <f>IF(B160&lt;&gt;"",IF(AK160&lt;&gt;"", IF(LOOKUP($C160,Gliders!$O:$O,Gliders!$C:$C)=1,Log!S159+Log!G160,Log!S159),Log!S159),Log!S159)</f>
        <v>1.7423611111111112</v>
      </c>
      <c r="T160" s="6">
        <f>IF(B160&lt;&gt;"",IF($AK160&lt;&gt;"",IF(AND(LOOKUP($C160,Gliders!$O:$O,Gliders!$C:$C)&gt;1,$F160=PICCode),Log!T159+Log!$G160,Log!T159),Log!T159),Log!T159)</f>
        <v>0.73958333333333337</v>
      </c>
      <c r="U160" s="6">
        <f>IF(B160&lt;&gt;"",IF($AK160&lt;&gt;"",IF(AND(LOOKUP($C160,Gliders!$O:$O,Gliders!$C:$C)&gt;1, $F160&lt;&gt;PICCode),Log!U159+Log!$G160,Log!U159),Log!U159),Log!U159)</f>
        <v>1.6958333333333335</v>
      </c>
      <c r="V160" s="8">
        <f t="shared" si="7"/>
        <v>4.177777777777778</v>
      </c>
      <c r="W160" s="8"/>
      <c r="X160" s="8"/>
      <c r="Y160" s="8"/>
      <c r="Z160" s="9">
        <f>IF(B160&lt;&gt;"",IF(PICCode=F160,Z159+1,Z159),Z159)</f>
        <v>331</v>
      </c>
      <c r="AA160" s="9">
        <f>IF(B160&lt;&gt;"",IF($AK160&lt;&gt;"", IF(LOOKUP($C160,Gliders!$O:$O,Gliders!$C:$C)=1,Log!AA159+1,Log!AA159),Log!AA159),Log!AA159)</f>
        <v>245</v>
      </c>
      <c r="AB160" s="9">
        <f>IF(B160&lt;&gt;"",IF($AK160&lt;&gt;"",IF(AND(LOOKUP($C160,Gliders!$O:$O,Gliders!$C:$C)&gt;1, $F160=PICCode),Log!AB159+1,Log!AB159),Log!AB159),Log!AB159)</f>
        <v>86</v>
      </c>
      <c r="AC160" s="9">
        <f>IF(B160&lt;&gt;"",IF($AK160&lt;&gt;"",IF(AND(LOOKUP($C160,Gliders!$O:$O,Gliders!$C:$C)&gt;1, $F160&lt;&gt;PICCode),Log!AC159+1,Log!AC159),Log!AC159),Log!AC159)</f>
        <v>100</v>
      </c>
      <c r="AD160" s="9">
        <f>IF(B160&lt;&gt;"",IF($AK160&lt;&gt;"",IF(AND(LOOKUP($C160,Gliders!$O:$O,Gliders!$D:$D)=HighCode, TRUE),Log!AD159+1,Log!AD159),Log!AD159),Log!AD159)</f>
        <v>213</v>
      </c>
      <c r="AE160" s="10">
        <f t="shared" si="8"/>
        <v>431</v>
      </c>
      <c r="AJ160" s="14" t="str">
        <f>IF(C160&lt;&gt;"",LOOKUP(C160,Gliders!O:O,Gliders!A:A), "-")</f>
        <v>-</v>
      </c>
      <c r="AK160" s="14" t="str">
        <f>IF(C160&lt;&gt;"",LOOKUP(C160,Gliders!O:O,Gliders!B:B), "-")</f>
        <v>-</v>
      </c>
    </row>
    <row r="161" spans="1:37">
      <c r="A161" s="14" t="str">
        <f t="shared" si="6"/>
        <v/>
      </c>
      <c r="R161" s="6">
        <f>IF(B161&lt;&gt;"",IF(PICCode=$F161,R160+G161,R160),R160)</f>
        <v>2.4819444444444447</v>
      </c>
      <c r="S161" s="6">
        <f>IF(B161&lt;&gt;"",IF(AK161&lt;&gt;"", IF(LOOKUP($C161,Gliders!$O:$O,Gliders!$C:$C)=1,Log!S160+Log!G161,Log!S160),Log!S160),Log!S160)</f>
        <v>1.7423611111111112</v>
      </c>
      <c r="T161" s="6">
        <f>IF(B161&lt;&gt;"",IF($AK161&lt;&gt;"",IF(AND(LOOKUP($C161,Gliders!$O:$O,Gliders!$C:$C)&gt;1,$F161=PICCode),Log!T160+Log!$G161,Log!T160),Log!T160),Log!T160)</f>
        <v>0.73958333333333337</v>
      </c>
      <c r="U161" s="6">
        <f>IF(B161&lt;&gt;"",IF($AK161&lt;&gt;"",IF(AND(LOOKUP($C161,Gliders!$O:$O,Gliders!$C:$C)&gt;1, $F161&lt;&gt;PICCode),Log!U160+Log!$G161,Log!U160),Log!U160),Log!U160)</f>
        <v>1.6958333333333335</v>
      </c>
      <c r="V161" s="8">
        <f t="shared" si="7"/>
        <v>4.177777777777778</v>
      </c>
      <c r="W161" s="8"/>
      <c r="X161" s="8"/>
      <c r="Y161" s="8"/>
      <c r="Z161" s="9">
        <f>IF(B161&lt;&gt;"",IF(PICCode=F161,Z160+1,Z160),Z160)</f>
        <v>331</v>
      </c>
      <c r="AA161" s="9">
        <f>IF(B161&lt;&gt;"",IF($AK161&lt;&gt;"", IF(LOOKUP($C161,Gliders!$O:$O,Gliders!$C:$C)=1,Log!AA160+1,Log!AA160),Log!AA160),Log!AA160)</f>
        <v>245</v>
      </c>
      <c r="AB161" s="9">
        <f>IF(B161&lt;&gt;"",IF($AK161&lt;&gt;"",IF(AND(LOOKUP($C161,Gliders!$O:$O,Gliders!$C:$C)&gt;1, $F161=PICCode),Log!AB160+1,Log!AB160),Log!AB160),Log!AB160)</f>
        <v>86</v>
      </c>
      <c r="AC161" s="9">
        <f>IF(B161&lt;&gt;"",IF($AK161&lt;&gt;"",IF(AND(LOOKUP($C161,Gliders!$O:$O,Gliders!$C:$C)&gt;1, $F161&lt;&gt;PICCode),Log!AC160+1,Log!AC160),Log!AC160),Log!AC160)</f>
        <v>100</v>
      </c>
      <c r="AD161" s="9">
        <f>IF(B161&lt;&gt;"",IF($AK161&lt;&gt;"",IF(AND(LOOKUP($C161,Gliders!$O:$O,Gliders!$D:$D)=HighCode, TRUE),Log!AD160+1,Log!AD160),Log!AD160),Log!AD160)</f>
        <v>213</v>
      </c>
      <c r="AE161" s="10">
        <f t="shared" si="8"/>
        <v>431</v>
      </c>
      <c r="AJ161" s="14" t="str">
        <f>IF(C161&lt;&gt;"",LOOKUP(C161,Gliders!O:O,Gliders!A:A), "-")</f>
        <v>-</v>
      </c>
      <c r="AK161" s="14" t="str">
        <f>IF(C161&lt;&gt;"",LOOKUP(C161,Gliders!O:O,Gliders!B:B), "-")</f>
        <v>-</v>
      </c>
    </row>
    <row r="162" spans="1:37">
      <c r="A162" s="14" t="str">
        <f t="shared" si="6"/>
        <v/>
      </c>
      <c r="R162" s="6">
        <f>IF(B162&lt;&gt;"",IF(PICCode=$F162,R161+G162,R161),R161)</f>
        <v>2.4819444444444447</v>
      </c>
      <c r="S162" s="6">
        <f>IF(B162&lt;&gt;"",IF(AK162&lt;&gt;"", IF(LOOKUP($C162,Gliders!$O:$O,Gliders!$C:$C)=1,Log!S161+Log!G162,Log!S161),Log!S161),Log!S161)</f>
        <v>1.7423611111111112</v>
      </c>
      <c r="T162" s="6">
        <f>IF(B162&lt;&gt;"",IF($AK162&lt;&gt;"",IF(AND(LOOKUP($C162,Gliders!$O:$O,Gliders!$C:$C)&gt;1,$F162=PICCode),Log!T161+Log!$G162,Log!T161),Log!T161),Log!T161)</f>
        <v>0.73958333333333337</v>
      </c>
      <c r="U162" s="6">
        <f>IF(B162&lt;&gt;"",IF($AK162&lt;&gt;"",IF(AND(LOOKUP($C162,Gliders!$O:$O,Gliders!$C:$C)&gt;1, $F162&lt;&gt;PICCode),Log!U161+Log!$G162,Log!U161),Log!U161),Log!U161)</f>
        <v>1.6958333333333335</v>
      </c>
      <c r="V162" s="8">
        <f t="shared" si="7"/>
        <v>4.177777777777778</v>
      </c>
      <c r="W162" s="8"/>
      <c r="X162" s="8"/>
      <c r="Y162" s="8"/>
      <c r="Z162" s="9">
        <f>IF(B162&lt;&gt;"",IF(PICCode=F162,Z161+1,Z161),Z161)</f>
        <v>331</v>
      </c>
      <c r="AA162" s="9">
        <f>IF(B162&lt;&gt;"",IF($AK162&lt;&gt;"", IF(LOOKUP($C162,Gliders!$O:$O,Gliders!$C:$C)=1,Log!AA161+1,Log!AA161),Log!AA161),Log!AA161)</f>
        <v>245</v>
      </c>
      <c r="AB162" s="9">
        <f>IF(B162&lt;&gt;"",IF($AK162&lt;&gt;"",IF(AND(LOOKUP($C162,Gliders!$O:$O,Gliders!$C:$C)&gt;1, $F162=PICCode),Log!AB161+1,Log!AB161),Log!AB161),Log!AB161)</f>
        <v>86</v>
      </c>
      <c r="AC162" s="9">
        <f>IF(B162&lt;&gt;"",IF($AK162&lt;&gt;"",IF(AND(LOOKUP($C162,Gliders!$O:$O,Gliders!$C:$C)&gt;1, $F162&lt;&gt;PICCode),Log!AC161+1,Log!AC161),Log!AC161),Log!AC161)</f>
        <v>100</v>
      </c>
      <c r="AD162" s="9">
        <f>IF(B162&lt;&gt;"",IF($AK162&lt;&gt;"",IF(AND(LOOKUP($C162,Gliders!$O:$O,Gliders!$D:$D)=HighCode, TRUE),Log!AD161+1,Log!AD161),Log!AD161),Log!AD161)</f>
        <v>213</v>
      </c>
      <c r="AE162" s="10">
        <f t="shared" si="8"/>
        <v>431</v>
      </c>
      <c r="AJ162" s="14" t="str">
        <f>IF(C162&lt;&gt;"",LOOKUP(C162,Gliders!O:O,Gliders!A:A), "-")</f>
        <v>-</v>
      </c>
      <c r="AK162" s="14" t="str">
        <f>IF(C162&lt;&gt;"",LOOKUP(C162,Gliders!O:O,Gliders!B:B), "-")</f>
        <v>-</v>
      </c>
    </row>
    <row r="163" spans="1:37">
      <c r="A163" s="14" t="str">
        <f t="shared" si="6"/>
        <v/>
      </c>
      <c r="R163" s="6">
        <f>IF(B163&lt;&gt;"",IF(PICCode=$F163,R162+G163,R162),R162)</f>
        <v>2.4819444444444447</v>
      </c>
      <c r="S163" s="6">
        <f>IF(B163&lt;&gt;"",IF(AK163&lt;&gt;"", IF(LOOKUP($C163,Gliders!$O:$O,Gliders!$C:$C)=1,Log!S162+Log!G163,Log!S162),Log!S162),Log!S162)</f>
        <v>1.7423611111111112</v>
      </c>
      <c r="T163" s="6">
        <f>IF(B163&lt;&gt;"",IF($AK163&lt;&gt;"",IF(AND(LOOKUP($C163,Gliders!$O:$O,Gliders!$C:$C)&gt;1,$F163=PICCode),Log!T162+Log!$G163,Log!T162),Log!T162),Log!T162)</f>
        <v>0.73958333333333337</v>
      </c>
      <c r="U163" s="6">
        <f>IF(B163&lt;&gt;"",IF($AK163&lt;&gt;"",IF(AND(LOOKUP($C163,Gliders!$O:$O,Gliders!$C:$C)&gt;1, $F163&lt;&gt;PICCode),Log!U162+Log!$G163,Log!U162),Log!U162),Log!U162)</f>
        <v>1.6958333333333335</v>
      </c>
      <c r="V163" s="8">
        <f t="shared" si="7"/>
        <v>4.177777777777778</v>
      </c>
      <c r="W163" s="8"/>
      <c r="X163" s="8"/>
      <c r="Y163" s="8"/>
      <c r="Z163" s="9">
        <f>IF(B163&lt;&gt;"",IF(PICCode=F163,Z162+1,Z162),Z162)</f>
        <v>331</v>
      </c>
      <c r="AA163" s="9">
        <f>IF(B163&lt;&gt;"",IF($AK163&lt;&gt;"", IF(LOOKUP($C163,Gliders!$O:$O,Gliders!$C:$C)=1,Log!AA162+1,Log!AA162),Log!AA162),Log!AA162)</f>
        <v>245</v>
      </c>
      <c r="AB163" s="9">
        <f>IF(B163&lt;&gt;"",IF($AK163&lt;&gt;"",IF(AND(LOOKUP($C163,Gliders!$O:$O,Gliders!$C:$C)&gt;1, $F163=PICCode),Log!AB162+1,Log!AB162),Log!AB162),Log!AB162)</f>
        <v>86</v>
      </c>
      <c r="AC163" s="9">
        <f>IF(B163&lt;&gt;"",IF($AK163&lt;&gt;"",IF(AND(LOOKUP($C163,Gliders!$O:$O,Gliders!$C:$C)&gt;1, $F163&lt;&gt;PICCode),Log!AC162+1,Log!AC162),Log!AC162),Log!AC162)</f>
        <v>100</v>
      </c>
      <c r="AD163" s="9">
        <f>IF(B163&lt;&gt;"",IF($AK163&lt;&gt;"",IF(AND(LOOKUP($C163,Gliders!$O:$O,Gliders!$D:$D)=HighCode, TRUE),Log!AD162+1,Log!AD162),Log!AD162),Log!AD162)</f>
        <v>213</v>
      </c>
      <c r="AE163" s="10">
        <f t="shared" si="8"/>
        <v>431</v>
      </c>
      <c r="AJ163" s="14" t="str">
        <f>IF(C163&lt;&gt;"",LOOKUP(C163,Gliders!O:O,Gliders!A:A), "-")</f>
        <v>-</v>
      </c>
      <c r="AK163" s="14" t="str">
        <f>IF(C163&lt;&gt;"",LOOKUP(C163,Gliders!O:O,Gliders!B:B), "-")</f>
        <v>-</v>
      </c>
    </row>
    <row r="164" spans="1:37">
      <c r="A164" s="14" t="str">
        <f t="shared" si="6"/>
        <v/>
      </c>
      <c r="R164" s="6">
        <f>IF(B164&lt;&gt;"",IF(PICCode=$F164,R163+G164,R163),R163)</f>
        <v>2.4819444444444447</v>
      </c>
      <c r="S164" s="6">
        <f>IF(B164&lt;&gt;"",IF(AK164&lt;&gt;"", IF(LOOKUP($C164,Gliders!$O:$O,Gliders!$C:$C)=1,Log!S163+Log!G164,Log!S163),Log!S163),Log!S163)</f>
        <v>1.7423611111111112</v>
      </c>
      <c r="T164" s="6">
        <f>IF(B164&lt;&gt;"",IF($AK164&lt;&gt;"",IF(AND(LOOKUP($C164,Gliders!$O:$O,Gliders!$C:$C)&gt;1,$F164=PICCode),Log!T163+Log!$G164,Log!T163),Log!T163),Log!T163)</f>
        <v>0.73958333333333337</v>
      </c>
      <c r="U164" s="6">
        <f>IF(B164&lt;&gt;"",IF($AK164&lt;&gt;"",IF(AND(LOOKUP($C164,Gliders!$O:$O,Gliders!$C:$C)&gt;1, $F164&lt;&gt;PICCode),Log!U163+Log!$G164,Log!U163),Log!U163),Log!U163)</f>
        <v>1.6958333333333335</v>
      </c>
      <c r="V164" s="8">
        <f t="shared" si="7"/>
        <v>4.177777777777778</v>
      </c>
      <c r="W164" s="8"/>
      <c r="X164" s="8"/>
      <c r="Y164" s="8"/>
      <c r="Z164" s="9">
        <f>IF(B164&lt;&gt;"",IF(PICCode=F164,Z163+1,Z163),Z163)</f>
        <v>331</v>
      </c>
      <c r="AA164" s="9">
        <f>IF(B164&lt;&gt;"",IF($AK164&lt;&gt;"", IF(LOOKUP($C164,Gliders!$O:$O,Gliders!$C:$C)=1,Log!AA163+1,Log!AA163),Log!AA163),Log!AA163)</f>
        <v>245</v>
      </c>
      <c r="AB164" s="9">
        <f>IF(B164&lt;&gt;"",IF($AK164&lt;&gt;"",IF(AND(LOOKUP($C164,Gliders!$O:$O,Gliders!$C:$C)&gt;1, $F164=PICCode),Log!AB163+1,Log!AB163),Log!AB163),Log!AB163)</f>
        <v>86</v>
      </c>
      <c r="AC164" s="9">
        <f>IF(B164&lt;&gt;"",IF($AK164&lt;&gt;"",IF(AND(LOOKUP($C164,Gliders!$O:$O,Gliders!$C:$C)&gt;1, $F164&lt;&gt;PICCode),Log!AC163+1,Log!AC163),Log!AC163),Log!AC163)</f>
        <v>100</v>
      </c>
      <c r="AD164" s="9">
        <f>IF(B164&lt;&gt;"",IF($AK164&lt;&gt;"",IF(AND(LOOKUP($C164,Gliders!$O:$O,Gliders!$D:$D)=HighCode, TRUE),Log!AD163+1,Log!AD163),Log!AD163),Log!AD163)</f>
        <v>213</v>
      </c>
      <c r="AE164" s="10">
        <f t="shared" si="8"/>
        <v>431</v>
      </c>
      <c r="AJ164" s="14" t="str">
        <f>IF(C164&lt;&gt;"",LOOKUP(C164,Gliders!O:O,Gliders!A:A), "-")</f>
        <v>-</v>
      </c>
      <c r="AK164" s="14" t="str">
        <f>IF(C164&lt;&gt;"",LOOKUP(C164,Gliders!O:O,Gliders!B:B), "-")</f>
        <v>-</v>
      </c>
    </row>
    <row r="165" spans="1:37">
      <c r="A165" s="14" t="str">
        <f t="shared" si="6"/>
        <v/>
      </c>
      <c r="R165" s="6">
        <f>IF(B165&lt;&gt;"",IF(PICCode=$F165,R164+G165,R164),R164)</f>
        <v>2.4819444444444447</v>
      </c>
      <c r="S165" s="6">
        <f>IF(B165&lt;&gt;"",IF(AK165&lt;&gt;"", IF(LOOKUP($C165,Gliders!$O:$O,Gliders!$C:$C)=1,Log!S164+Log!G165,Log!S164),Log!S164),Log!S164)</f>
        <v>1.7423611111111112</v>
      </c>
      <c r="T165" s="6">
        <f>IF(B165&lt;&gt;"",IF($AK165&lt;&gt;"",IF(AND(LOOKUP($C165,Gliders!$O:$O,Gliders!$C:$C)&gt;1,$F165=PICCode),Log!T164+Log!$G165,Log!T164),Log!T164),Log!T164)</f>
        <v>0.73958333333333337</v>
      </c>
      <c r="U165" s="6">
        <f>IF(B165&lt;&gt;"",IF($AK165&lt;&gt;"",IF(AND(LOOKUP($C165,Gliders!$O:$O,Gliders!$C:$C)&gt;1, $F165&lt;&gt;PICCode),Log!U164+Log!$G165,Log!U164),Log!U164),Log!U164)</f>
        <v>1.6958333333333335</v>
      </c>
      <c r="V165" s="8">
        <f t="shared" si="7"/>
        <v>4.177777777777778</v>
      </c>
      <c r="W165" s="8"/>
      <c r="X165" s="8"/>
      <c r="Y165" s="8"/>
      <c r="Z165" s="9">
        <f>IF(B165&lt;&gt;"",IF(PICCode=F165,Z164+1,Z164),Z164)</f>
        <v>331</v>
      </c>
      <c r="AA165" s="9">
        <f>IF(B165&lt;&gt;"",IF($AK165&lt;&gt;"", IF(LOOKUP($C165,Gliders!$O:$O,Gliders!$C:$C)=1,Log!AA164+1,Log!AA164),Log!AA164),Log!AA164)</f>
        <v>245</v>
      </c>
      <c r="AB165" s="9">
        <f>IF(B165&lt;&gt;"",IF($AK165&lt;&gt;"",IF(AND(LOOKUP($C165,Gliders!$O:$O,Gliders!$C:$C)&gt;1, $F165=PICCode),Log!AB164+1,Log!AB164),Log!AB164),Log!AB164)</f>
        <v>86</v>
      </c>
      <c r="AC165" s="9">
        <f>IF(B165&lt;&gt;"",IF($AK165&lt;&gt;"",IF(AND(LOOKUP($C165,Gliders!$O:$O,Gliders!$C:$C)&gt;1, $F165&lt;&gt;PICCode),Log!AC164+1,Log!AC164),Log!AC164),Log!AC164)</f>
        <v>100</v>
      </c>
      <c r="AD165" s="9">
        <f>IF(B165&lt;&gt;"",IF($AK165&lt;&gt;"",IF(AND(LOOKUP($C165,Gliders!$O:$O,Gliders!$D:$D)=HighCode, TRUE),Log!AD164+1,Log!AD164),Log!AD164),Log!AD164)</f>
        <v>213</v>
      </c>
      <c r="AE165" s="10">
        <f t="shared" si="8"/>
        <v>431</v>
      </c>
      <c r="AJ165" s="14" t="str">
        <f>IF(C165&lt;&gt;"",LOOKUP(C165,Gliders!O:O,Gliders!A:A), "-")</f>
        <v>-</v>
      </c>
      <c r="AK165" s="14" t="str">
        <f>IF(C165&lt;&gt;"",LOOKUP(C165,Gliders!O:O,Gliders!B:B), "-")</f>
        <v>-</v>
      </c>
    </row>
    <row r="166" spans="1:37">
      <c r="A166" s="14" t="str">
        <f t="shared" si="6"/>
        <v/>
      </c>
      <c r="R166" s="6">
        <f>IF(B166&lt;&gt;"",IF(PICCode=$F166,R165+G166,R165),R165)</f>
        <v>2.4819444444444447</v>
      </c>
      <c r="S166" s="6">
        <f>IF(B166&lt;&gt;"",IF(AK166&lt;&gt;"", IF(LOOKUP($C166,Gliders!$O:$O,Gliders!$C:$C)=1,Log!S165+Log!G166,Log!S165),Log!S165),Log!S165)</f>
        <v>1.7423611111111112</v>
      </c>
      <c r="T166" s="6">
        <f>IF(B166&lt;&gt;"",IF($AK166&lt;&gt;"",IF(AND(LOOKUP($C166,Gliders!$O:$O,Gliders!$C:$C)&gt;1,$F166=PICCode),Log!T165+Log!$G166,Log!T165),Log!T165),Log!T165)</f>
        <v>0.73958333333333337</v>
      </c>
      <c r="U166" s="6">
        <f>IF(B166&lt;&gt;"",IF($AK166&lt;&gt;"",IF(AND(LOOKUP($C166,Gliders!$O:$O,Gliders!$C:$C)&gt;1, $F166&lt;&gt;PICCode),Log!U165+Log!$G166,Log!U165),Log!U165),Log!U165)</f>
        <v>1.6958333333333335</v>
      </c>
      <c r="V166" s="8">
        <f t="shared" si="7"/>
        <v>4.177777777777778</v>
      </c>
      <c r="W166" s="8"/>
      <c r="X166" s="8"/>
      <c r="Y166" s="8"/>
      <c r="Z166" s="9">
        <f>IF(B166&lt;&gt;"",IF(PICCode=F166,Z165+1,Z165),Z165)</f>
        <v>331</v>
      </c>
      <c r="AA166" s="9">
        <f>IF(B166&lt;&gt;"",IF($AK166&lt;&gt;"", IF(LOOKUP($C166,Gliders!$O:$O,Gliders!$C:$C)=1,Log!AA165+1,Log!AA165),Log!AA165),Log!AA165)</f>
        <v>245</v>
      </c>
      <c r="AB166" s="9">
        <f>IF(B166&lt;&gt;"",IF($AK166&lt;&gt;"",IF(AND(LOOKUP($C166,Gliders!$O:$O,Gliders!$C:$C)&gt;1, $F166=PICCode),Log!AB165+1,Log!AB165),Log!AB165),Log!AB165)</f>
        <v>86</v>
      </c>
      <c r="AC166" s="9">
        <f>IF(B166&lt;&gt;"",IF($AK166&lt;&gt;"",IF(AND(LOOKUP($C166,Gliders!$O:$O,Gliders!$C:$C)&gt;1, $F166&lt;&gt;PICCode),Log!AC165+1,Log!AC165),Log!AC165),Log!AC165)</f>
        <v>100</v>
      </c>
      <c r="AD166" s="9">
        <f>IF(B166&lt;&gt;"",IF($AK166&lt;&gt;"",IF(AND(LOOKUP($C166,Gliders!$O:$O,Gliders!$D:$D)=HighCode, TRUE),Log!AD165+1,Log!AD165),Log!AD165),Log!AD165)</f>
        <v>213</v>
      </c>
      <c r="AE166" s="10">
        <f t="shared" si="8"/>
        <v>431</v>
      </c>
      <c r="AJ166" s="14" t="str">
        <f>IF(C166&lt;&gt;"",LOOKUP(C166,Gliders!O:O,Gliders!A:A), "-")</f>
        <v>-</v>
      </c>
      <c r="AK166" s="14" t="str">
        <f>IF(C166&lt;&gt;"",LOOKUP(C166,Gliders!O:O,Gliders!B:B), "-")</f>
        <v>-</v>
      </c>
    </row>
    <row r="167" spans="1:37">
      <c r="A167" s="14" t="str">
        <f t="shared" si="6"/>
        <v/>
      </c>
      <c r="R167" s="6">
        <f>IF(B167&lt;&gt;"",IF(PICCode=$F167,R166+G167,R166),R166)</f>
        <v>2.4819444444444447</v>
      </c>
      <c r="S167" s="6">
        <f>IF(B167&lt;&gt;"",IF(AK167&lt;&gt;"", IF(LOOKUP($C167,Gliders!$O:$O,Gliders!$C:$C)=1,Log!S166+Log!G167,Log!S166),Log!S166),Log!S166)</f>
        <v>1.7423611111111112</v>
      </c>
      <c r="T167" s="6">
        <f>IF(B167&lt;&gt;"",IF($AK167&lt;&gt;"",IF(AND(LOOKUP($C167,Gliders!$O:$O,Gliders!$C:$C)&gt;1,$F167=PICCode),Log!T166+Log!$G167,Log!T166),Log!T166),Log!T166)</f>
        <v>0.73958333333333337</v>
      </c>
      <c r="U167" s="6">
        <f>IF(B167&lt;&gt;"",IF($AK167&lt;&gt;"",IF(AND(LOOKUP($C167,Gliders!$O:$O,Gliders!$C:$C)&gt;1, $F167&lt;&gt;PICCode),Log!U166+Log!$G167,Log!U166),Log!U166),Log!U166)</f>
        <v>1.6958333333333335</v>
      </c>
      <c r="V167" s="8">
        <f t="shared" si="7"/>
        <v>4.177777777777778</v>
      </c>
      <c r="W167" s="8"/>
      <c r="X167" s="8"/>
      <c r="Y167" s="8"/>
      <c r="Z167" s="9">
        <f>IF(B167&lt;&gt;"",IF(PICCode=F167,Z166+1,Z166),Z166)</f>
        <v>331</v>
      </c>
      <c r="AA167" s="9">
        <f>IF(B167&lt;&gt;"",IF($AK167&lt;&gt;"", IF(LOOKUP($C167,Gliders!$O:$O,Gliders!$C:$C)=1,Log!AA166+1,Log!AA166),Log!AA166),Log!AA166)</f>
        <v>245</v>
      </c>
      <c r="AB167" s="9">
        <f>IF(B167&lt;&gt;"",IF($AK167&lt;&gt;"",IF(AND(LOOKUP($C167,Gliders!$O:$O,Gliders!$C:$C)&gt;1, $F167=PICCode),Log!AB166+1,Log!AB166),Log!AB166),Log!AB166)</f>
        <v>86</v>
      </c>
      <c r="AC167" s="9">
        <f>IF(B167&lt;&gt;"",IF($AK167&lt;&gt;"",IF(AND(LOOKUP($C167,Gliders!$O:$O,Gliders!$C:$C)&gt;1, $F167&lt;&gt;PICCode),Log!AC166+1,Log!AC166),Log!AC166),Log!AC166)</f>
        <v>100</v>
      </c>
      <c r="AD167" s="9">
        <f>IF(B167&lt;&gt;"",IF($AK167&lt;&gt;"",IF(AND(LOOKUP($C167,Gliders!$O:$O,Gliders!$D:$D)=HighCode, TRUE),Log!AD166+1,Log!AD166),Log!AD166),Log!AD166)</f>
        <v>213</v>
      </c>
      <c r="AE167" s="10">
        <f t="shared" si="8"/>
        <v>431</v>
      </c>
      <c r="AJ167" s="14" t="str">
        <f>IF(C167&lt;&gt;"",LOOKUP(C167,Gliders!O:O,Gliders!A:A), "-")</f>
        <v>-</v>
      </c>
      <c r="AK167" s="14" t="str">
        <f>IF(C167&lt;&gt;"",LOOKUP(C167,Gliders!O:O,Gliders!B:B), "-")</f>
        <v>-</v>
      </c>
    </row>
    <row r="168" spans="1:37">
      <c r="A168" s="14" t="str">
        <f t="shared" si="6"/>
        <v/>
      </c>
      <c r="R168" s="6">
        <f>IF(B168&lt;&gt;"",IF(PICCode=$F168,R167+G168,R167),R167)</f>
        <v>2.4819444444444447</v>
      </c>
      <c r="S168" s="6">
        <f>IF(B168&lt;&gt;"",IF(AK168&lt;&gt;"", IF(LOOKUP($C168,Gliders!$O:$O,Gliders!$C:$C)=1,Log!S167+Log!G168,Log!S167),Log!S167),Log!S167)</f>
        <v>1.7423611111111112</v>
      </c>
      <c r="T168" s="6">
        <f>IF(B168&lt;&gt;"",IF($AK168&lt;&gt;"",IF(AND(LOOKUP($C168,Gliders!$O:$O,Gliders!$C:$C)&gt;1,$F168=PICCode),Log!T167+Log!$G168,Log!T167),Log!T167),Log!T167)</f>
        <v>0.73958333333333337</v>
      </c>
      <c r="U168" s="6">
        <f>IF(B168&lt;&gt;"",IF($AK168&lt;&gt;"",IF(AND(LOOKUP($C168,Gliders!$O:$O,Gliders!$C:$C)&gt;1, $F168&lt;&gt;PICCode),Log!U167+Log!$G168,Log!U167),Log!U167),Log!U167)</f>
        <v>1.6958333333333335</v>
      </c>
      <c r="V168" s="8">
        <f t="shared" si="7"/>
        <v>4.177777777777778</v>
      </c>
      <c r="W168" s="8"/>
      <c r="X168" s="8"/>
      <c r="Y168" s="8"/>
      <c r="Z168" s="9">
        <f>IF(B168&lt;&gt;"",IF(PICCode=F168,Z167+1,Z167),Z167)</f>
        <v>331</v>
      </c>
      <c r="AA168" s="9">
        <f>IF(B168&lt;&gt;"",IF($AK168&lt;&gt;"", IF(LOOKUP($C168,Gliders!$O:$O,Gliders!$C:$C)=1,Log!AA167+1,Log!AA167),Log!AA167),Log!AA167)</f>
        <v>245</v>
      </c>
      <c r="AB168" s="9">
        <f>IF(B168&lt;&gt;"",IF($AK168&lt;&gt;"",IF(AND(LOOKUP($C168,Gliders!$O:$O,Gliders!$C:$C)&gt;1, $F168=PICCode),Log!AB167+1,Log!AB167),Log!AB167),Log!AB167)</f>
        <v>86</v>
      </c>
      <c r="AC168" s="9">
        <f>IF(B168&lt;&gt;"",IF($AK168&lt;&gt;"",IF(AND(LOOKUP($C168,Gliders!$O:$O,Gliders!$C:$C)&gt;1, $F168&lt;&gt;PICCode),Log!AC167+1,Log!AC167),Log!AC167),Log!AC167)</f>
        <v>100</v>
      </c>
      <c r="AD168" s="9">
        <f>IF(B168&lt;&gt;"",IF($AK168&lt;&gt;"",IF(AND(LOOKUP($C168,Gliders!$O:$O,Gliders!$D:$D)=HighCode, TRUE),Log!AD167+1,Log!AD167),Log!AD167),Log!AD167)</f>
        <v>213</v>
      </c>
      <c r="AE168" s="10">
        <f t="shared" si="8"/>
        <v>431</v>
      </c>
      <c r="AJ168" s="14" t="str">
        <f>IF(C168&lt;&gt;"",LOOKUP(C168,Gliders!O:O,Gliders!A:A), "-")</f>
        <v>-</v>
      </c>
      <c r="AK168" s="14" t="str">
        <f>IF(C168&lt;&gt;"",LOOKUP(C168,Gliders!O:O,Gliders!B:B), "-")</f>
        <v>-</v>
      </c>
    </row>
    <row r="169" spans="1:37">
      <c r="A169" s="14" t="str">
        <f t="shared" si="6"/>
        <v/>
      </c>
      <c r="R169" s="6">
        <f>IF(B169&lt;&gt;"",IF(PICCode=$F169,R168+G169,R168),R168)</f>
        <v>2.4819444444444447</v>
      </c>
      <c r="S169" s="6">
        <f>IF(B169&lt;&gt;"",IF(AK169&lt;&gt;"", IF(LOOKUP($C169,Gliders!$O:$O,Gliders!$C:$C)=1,Log!S168+Log!G169,Log!S168),Log!S168),Log!S168)</f>
        <v>1.7423611111111112</v>
      </c>
      <c r="T169" s="6">
        <f>IF(B169&lt;&gt;"",IF($AK169&lt;&gt;"",IF(AND(LOOKUP($C169,Gliders!$O:$O,Gliders!$C:$C)&gt;1,$F169=PICCode),Log!T168+Log!$G169,Log!T168),Log!T168),Log!T168)</f>
        <v>0.73958333333333337</v>
      </c>
      <c r="U169" s="6">
        <f>IF(B169&lt;&gt;"",IF($AK169&lt;&gt;"",IF(AND(LOOKUP($C169,Gliders!$O:$O,Gliders!$C:$C)&gt;1, $F169&lt;&gt;PICCode),Log!U168+Log!$G169,Log!U168),Log!U168),Log!U168)</f>
        <v>1.6958333333333335</v>
      </c>
      <c r="V169" s="8">
        <f t="shared" si="7"/>
        <v>4.177777777777778</v>
      </c>
      <c r="W169" s="8"/>
      <c r="X169" s="8"/>
      <c r="Y169" s="8"/>
      <c r="Z169" s="9">
        <f>IF(B169&lt;&gt;"",IF(PICCode=F169,Z168+1,Z168),Z168)</f>
        <v>331</v>
      </c>
      <c r="AA169" s="9">
        <f>IF(B169&lt;&gt;"",IF($AK169&lt;&gt;"", IF(LOOKUP($C169,Gliders!$O:$O,Gliders!$C:$C)=1,Log!AA168+1,Log!AA168),Log!AA168),Log!AA168)</f>
        <v>245</v>
      </c>
      <c r="AB169" s="9">
        <f>IF(B169&lt;&gt;"",IF($AK169&lt;&gt;"",IF(AND(LOOKUP($C169,Gliders!$O:$O,Gliders!$C:$C)&gt;1, $F169=PICCode),Log!AB168+1,Log!AB168),Log!AB168),Log!AB168)</f>
        <v>86</v>
      </c>
      <c r="AC169" s="9">
        <f>IF(B169&lt;&gt;"",IF($AK169&lt;&gt;"",IF(AND(LOOKUP($C169,Gliders!$O:$O,Gliders!$C:$C)&gt;1, $F169&lt;&gt;PICCode),Log!AC168+1,Log!AC168),Log!AC168),Log!AC168)</f>
        <v>100</v>
      </c>
      <c r="AD169" s="9">
        <f>IF(B169&lt;&gt;"",IF($AK169&lt;&gt;"",IF(AND(LOOKUP($C169,Gliders!$O:$O,Gliders!$D:$D)=HighCode, TRUE),Log!AD168+1,Log!AD168),Log!AD168),Log!AD168)</f>
        <v>213</v>
      </c>
      <c r="AE169" s="10">
        <f t="shared" si="8"/>
        <v>431</v>
      </c>
      <c r="AJ169" s="14" t="str">
        <f>IF(C169&lt;&gt;"",LOOKUP(C169,Gliders!O:O,Gliders!A:A), "-")</f>
        <v>-</v>
      </c>
      <c r="AK169" s="14" t="str">
        <f>IF(C169&lt;&gt;"",LOOKUP(C169,Gliders!O:O,Gliders!B:B), "-")</f>
        <v>-</v>
      </c>
    </row>
    <row r="170" spans="1:37">
      <c r="A170" s="14" t="str">
        <f t="shared" si="6"/>
        <v/>
      </c>
      <c r="R170" s="6">
        <f>IF(B170&lt;&gt;"",IF(PICCode=$F170,R169+G170,R169),R169)</f>
        <v>2.4819444444444447</v>
      </c>
      <c r="S170" s="6">
        <f>IF(B170&lt;&gt;"",IF(AK170&lt;&gt;"", IF(LOOKUP($C170,Gliders!$O:$O,Gliders!$C:$C)=1,Log!S169+Log!G170,Log!S169),Log!S169),Log!S169)</f>
        <v>1.7423611111111112</v>
      </c>
      <c r="T170" s="6">
        <f>IF(B170&lt;&gt;"",IF($AK170&lt;&gt;"",IF(AND(LOOKUP($C170,Gliders!$O:$O,Gliders!$C:$C)&gt;1,$F170=PICCode),Log!T169+Log!$G170,Log!T169),Log!T169),Log!T169)</f>
        <v>0.73958333333333337</v>
      </c>
      <c r="U170" s="6">
        <f>IF(B170&lt;&gt;"",IF($AK170&lt;&gt;"",IF(AND(LOOKUP($C170,Gliders!$O:$O,Gliders!$C:$C)&gt;1, $F170&lt;&gt;PICCode),Log!U169+Log!$G170,Log!U169),Log!U169),Log!U169)</f>
        <v>1.6958333333333335</v>
      </c>
      <c r="V170" s="8">
        <f t="shared" si="7"/>
        <v>4.177777777777778</v>
      </c>
      <c r="W170" s="8"/>
      <c r="X170" s="8"/>
      <c r="Y170" s="8"/>
      <c r="Z170" s="9">
        <f>IF(B170&lt;&gt;"",IF(PICCode=F170,Z169+1,Z169),Z169)</f>
        <v>331</v>
      </c>
      <c r="AA170" s="9">
        <f>IF(B170&lt;&gt;"",IF($AK170&lt;&gt;"", IF(LOOKUP($C170,Gliders!$O:$O,Gliders!$C:$C)=1,Log!AA169+1,Log!AA169),Log!AA169),Log!AA169)</f>
        <v>245</v>
      </c>
      <c r="AB170" s="9">
        <f>IF(B170&lt;&gt;"",IF($AK170&lt;&gt;"",IF(AND(LOOKUP($C170,Gliders!$O:$O,Gliders!$C:$C)&gt;1, $F170=PICCode),Log!AB169+1,Log!AB169),Log!AB169),Log!AB169)</f>
        <v>86</v>
      </c>
      <c r="AC170" s="9">
        <f>IF(B170&lt;&gt;"",IF($AK170&lt;&gt;"",IF(AND(LOOKUP($C170,Gliders!$O:$O,Gliders!$C:$C)&gt;1, $F170&lt;&gt;PICCode),Log!AC169+1,Log!AC169),Log!AC169),Log!AC169)</f>
        <v>100</v>
      </c>
      <c r="AD170" s="9">
        <f>IF(B170&lt;&gt;"",IF($AK170&lt;&gt;"",IF(AND(LOOKUP($C170,Gliders!$O:$O,Gliders!$D:$D)=HighCode, TRUE),Log!AD169+1,Log!AD169),Log!AD169),Log!AD169)</f>
        <v>213</v>
      </c>
      <c r="AE170" s="10">
        <f t="shared" si="8"/>
        <v>431</v>
      </c>
      <c r="AJ170" s="14" t="str">
        <f>IF(C170&lt;&gt;"",LOOKUP(C170,Gliders!O:O,Gliders!A:A), "-")</f>
        <v>-</v>
      </c>
      <c r="AK170" s="14" t="str">
        <f>IF(C170&lt;&gt;"",LOOKUP(C170,Gliders!O:O,Gliders!B:B), "-")</f>
        <v>-</v>
      </c>
    </row>
    <row r="171" spans="1:37">
      <c r="A171" s="14" t="str">
        <f t="shared" si="6"/>
        <v/>
      </c>
      <c r="R171" s="6">
        <f>IF(B171&lt;&gt;"",IF(PICCode=$F171,R170+G171,R170),R170)</f>
        <v>2.4819444444444447</v>
      </c>
      <c r="S171" s="6">
        <f>IF(B171&lt;&gt;"",IF(AK171&lt;&gt;"", IF(LOOKUP($C171,Gliders!$O:$O,Gliders!$C:$C)=1,Log!S170+Log!G171,Log!S170),Log!S170),Log!S170)</f>
        <v>1.7423611111111112</v>
      </c>
      <c r="T171" s="6">
        <f>IF(B171&lt;&gt;"",IF($AK171&lt;&gt;"",IF(AND(LOOKUP($C171,Gliders!$O:$O,Gliders!$C:$C)&gt;1,$F171=PICCode),Log!T170+Log!$G171,Log!T170),Log!T170),Log!T170)</f>
        <v>0.73958333333333337</v>
      </c>
      <c r="U171" s="6">
        <f>IF(B171&lt;&gt;"",IF($AK171&lt;&gt;"",IF(AND(LOOKUP($C171,Gliders!$O:$O,Gliders!$C:$C)&gt;1, $F171&lt;&gt;PICCode),Log!U170+Log!$G171,Log!U170),Log!U170),Log!U170)</f>
        <v>1.6958333333333335</v>
      </c>
      <c r="V171" s="8">
        <f t="shared" si="7"/>
        <v>4.177777777777778</v>
      </c>
      <c r="W171" s="8"/>
      <c r="X171" s="8"/>
      <c r="Y171" s="8"/>
      <c r="Z171" s="9">
        <f>IF(B171&lt;&gt;"",IF(PICCode=F171,Z170+1,Z170),Z170)</f>
        <v>331</v>
      </c>
      <c r="AA171" s="9">
        <f>IF(B171&lt;&gt;"",IF($AK171&lt;&gt;"", IF(LOOKUP($C171,Gliders!$O:$O,Gliders!$C:$C)=1,Log!AA170+1,Log!AA170),Log!AA170),Log!AA170)</f>
        <v>245</v>
      </c>
      <c r="AB171" s="9">
        <f>IF(B171&lt;&gt;"",IF($AK171&lt;&gt;"",IF(AND(LOOKUP($C171,Gliders!$O:$O,Gliders!$C:$C)&gt;1, $F171=PICCode),Log!AB170+1,Log!AB170),Log!AB170),Log!AB170)</f>
        <v>86</v>
      </c>
      <c r="AC171" s="9">
        <f>IF(B171&lt;&gt;"",IF($AK171&lt;&gt;"",IF(AND(LOOKUP($C171,Gliders!$O:$O,Gliders!$C:$C)&gt;1, $F171&lt;&gt;PICCode),Log!AC170+1,Log!AC170),Log!AC170),Log!AC170)</f>
        <v>100</v>
      </c>
      <c r="AD171" s="9">
        <f>IF(B171&lt;&gt;"",IF($AK171&lt;&gt;"",IF(AND(LOOKUP($C171,Gliders!$O:$O,Gliders!$D:$D)=HighCode, TRUE),Log!AD170+1,Log!AD170),Log!AD170),Log!AD170)</f>
        <v>213</v>
      </c>
      <c r="AE171" s="10">
        <f t="shared" si="8"/>
        <v>431</v>
      </c>
      <c r="AJ171" s="14" t="str">
        <f>IF(C171&lt;&gt;"",LOOKUP(C171,Gliders!O:O,Gliders!A:A), "-")</f>
        <v>-</v>
      </c>
      <c r="AK171" s="14" t="str">
        <f>IF(C171&lt;&gt;"",LOOKUP(C171,Gliders!O:O,Gliders!B:B), "-")</f>
        <v>-</v>
      </c>
    </row>
    <row r="172" spans="1:37">
      <c r="A172" s="14" t="str">
        <f t="shared" si="6"/>
        <v/>
      </c>
      <c r="R172" s="6">
        <f>IF(B172&lt;&gt;"",IF(PICCode=$F172,R171+G172,R171),R171)</f>
        <v>2.4819444444444447</v>
      </c>
      <c r="S172" s="6">
        <f>IF(B172&lt;&gt;"",IF(AK172&lt;&gt;"", IF(LOOKUP($C172,Gliders!$O:$O,Gliders!$C:$C)=1,Log!S171+Log!G172,Log!S171),Log!S171),Log!S171)</f>
        <v>1.7423611111111112</v>
      </c>
      <c r="T172" s="6">
        <f>IF(B172&lt;&gt;"",IF($AK172&lt;&gt;"",IF(AND(LOOKUP($C172,Gliders!$O:$O,Gliders!$C:$C)&gt;1,$F172=PICCode),Log!T171+Log!$G172,Log!T171),Log!T171),Log!T171)</f>
        <v>0.73958333333333337</v>
      </c>
      <c r="U172" s="6">
        <f>IF(B172&lt;&gt;"",IF($AK172&lt;&gt;"",IF(AND(LOOKUP($C172,Gliders!$O:$O,Gliders!$C:$C)&gt;1, $F172&lt;&gt;PICCode),Log!U171+Log!$G172,Log!U171),Log!U171),Log!U171)</f>
        <v>1.6958333333333335</v>
      </c>
      <c r="V172" s="8">
        <f t="shared" si="7"/>
        <v>4.177777777777778</v>
      </c>
      <c r="W172" s="8"/>
      <c r="X172" s="8"/>
      <c r="Y172" s="8"/>
      <c r="Z172" s="9">
        <f>IF(B172&lt;&gt;"",IF(PICCode=F172,Z171+1,Z171),Z171)</f>
        <v>331</v>
      </c>
      <c r="AA172" s="9">
        <f>IF(B172&lt;&gt;"",IF($AK172&lt;&gt;"", IF(LOOKUP($C172,Gliders!$O:$O,Gliders!$C:$C)=1,Log!AA171+1,Log!AA171),Log!AA171),Log!AA171)</f>
        <v>245</v>
      </c>
      <c r="AB172" s="9">
        <f>IF(B172&lt;&gt;"",IF($AK172&lt;&gt;"",IF(AND(LOOKUP($C172,Gliders!$O:$O,Gliders!$C:$C)&gt;1, $F172=PICCode),Log!AB171+1,Log!AB171),Log!AB171),Log!AB171)</f>
        <v>86</v>
      </c>
      <c r="AC172" s="9">
        <f>IF(B172&lt;&gt;"",IF($AK172&lt;&gt;"",IF(AND(LOOKUP($C172,Gliders!$O:$O,Gliders!$C:$C)&gt;1, $F172&lt;&gt;PICCode),Log!AC171+1,Log!AC171),Log!AC171),Log!AC171)</f>
        <v>100</v>
      </c>
      <c r="AD172" s="9">
        <f>IF(B172&lt;&gt;"",IF($AK172&lt;&gt;"",IF(AND(LOOKUP($C172,Gliders!$O:$O,Gliders!$D:$D)=HighCode, TRUE),Log!AD171+1,Log!AD171),Log!AD171),Log!AD171)</f>
        <v>213</v>
      </c>
      <c r="AE172" s="10">
        <f t="shared" si="8"/>
        <v>431</v>
      </c>
      <c r="AJ172" s="14" t="str">
        <f>IF(C172&lt;&gt;"",LOOKUP(C172,Gliders!O:O,Gliders!A:A), "-")</f>
        <v>-</v>
      </c>
      <c r="AK172" s="14" t="str">
        <f>IF(C172&lt;&gt;"",LOOKUP(C172,Gliders!O:O,Gliders!B:B), "-")</f>
        <v>-</v>
      </c>
    </row>
    <row r="173" spans="1:37">
      <c r="A173" s="14" t="str">
        <f t="shared" si="6"/>
        <v/>
      </c>
      <c r="R173" s="6">
        <f>IF(B173&lt;&gt;"",IF(PICCode=$F173,R172+G173,R172),R172)</f>
        <v>2.4819444444444447</v>
      </c>
      <c r="S173" s="6">
        <f>IF(B173&lt;&gt;"",IF(AK173&lt;&gt;"", IF(LOOKUP($C173,Gliders!$O:$O,Gliders!$C:$C)=1,Log!S172+Log!G173,Log!S172),Log!S172),Log!S172)</f>
        <v>1.7423611111111112</v>
      </c>
      <c r="T173" s="6">
        <f>IF(B173&lt;&gt;"",IF($AK173&lt;&gt;"",IF(AND(LOOKUP($C173,Gliders!$O:$O,Gliders!$C:$C)&gt;1,$F173=PICCode),Log!T172+Log!$G173,Log!T172),Log!T172),Log!T172)</f>
        <v>0.73958333333333337</v>
      </c>
      <c r="U173" s="6">
        <f>IF(B173&lt;&gt;"",IF($AK173&lt;&gt;"",IF(AND(LOOKUP($C173,Gliders!$O:$O,Gliders!$C:$C)&gt;1, $F173&lt;&gt;PICCode),Log!U172+Log!$G173,Log!U172),Log!U172),Log!U172)</f>
        <v>1.6958333333333335</v>
      </c>
      <c r="V173" s="8">
        <f t="shared" si="7"/>
        <v>4.177777777777778</v>
      </c>
      <c r="W173" s="8"/>
      <c r="X173" s="8"/>
      <c r="Y173" s="8"/>
      <c r="Z173" s="9">
        <f>IF(B173&lt;&gt;"",IF(PICCode=F173,Z172+1,Z172),Z172)</f>
        <v>331</v>
      </c>
      <c r="AA173" s="9">
        <f>IF(B173&lt;&gt;"",IF($AK173&lt;&gt;"", IF(LOOKUP($C173,Gliders!$O:$O,Gliders!$C:$C)=1,Log!AA172+1,Log!AA172),Log!AA172),Log!AA172)</f>
        <v>245</v>
      </c>
      <c r="AB173" s="9">
        <f>IF(B173&lt;&gt;"",IF($AK173&lt;&gt;"",IF(AND(LOOKUP($C173,Gliders!$O:$O,Gliders!$C:$C)&gt;1, $F173=PICCode),Log!AB172+1,Log!AB172),Log!AB172),Log!AB172)</f>
        <v>86</v>
      </c>
      <c r="AC173" s="9">
        <f>IF(B173&lt;&gt;"",IF($AK173&lt;&gt;"",IF(AND(LOOKUP($C173,Gliders!$O:$O,Gliders!$C:$C)&gt;1, $F173&lt;&gt;PICCode),Log!AC172+1,Log!AC172),Log!AC172),Log!AC172)</f>
        <v>100</v>
      </c>
      <c r="AD173" s="9">
        <f>IF(B173&lt;&gt;"",IF($AK173&lt;&gt;"",IF(AND(LOOKUP($C173,Gliders!$O:$O,Gliders!$D:$D)=HighCode, TRUE),Log!AD172+1,Log!AD172),Log!AD172),Log!AD172)</f>
        <v>213</v>
      </c>
      <c r="AE173" s="10">
        <f t="shared" si="8"/>
        <v>431</v>
      </c>
      <c r="AJ173" s="14" t="str">
        <f>IF(C173&lt;&gt;"",LOOKUP(C173,Gliders!O:O,Gliders!A:A), "-")</f>
        <v>-</v>
      </c>
      <c r="AK173" s="14" t="str">
        <f>IF(C173&lt;&gt;"",LOOKUP(C173,Gliders!O:O,Gliders!B:B), "-")</f>
        <v>-</v>
      </c>
    </row>
    <row r="174" spans="1:37">
      <c r="A174" s="14" t="str">
        <f t="shared" si="6"/>
        <v/>
      </c>
      <c r="R174" s="6">
        <f>IF(B174&lt;&gt;"",IF(PICCode=$F174,R173+G174,R173),R173)</f>
        <v>2.4819444444444447</v>
      </c>
      <c r="S174" s="6">
        <f>IF(B174&lt;&gt;"",IF(AK174&lt;&gt;"", IF(LOOKUP($C174,Gliders!$O:$O,Gliders!$C:$C)=1,Log!S173+Log!G174,Log!S173),Log!S173),Log!S173)</f>
        <v>1.7423611111111112</v>
      </c>
      <c r="T174" s="6">
        <f>IF(B174&lt;&gt;"",IF($AK174&lt;&gt;"",IF(AND(LOOKUP($C174,Gliders!$O:$O,Gliders!$C:$C)&gt;1,$F174=PICCode),Log!T173+Log!$G174,Log!T173),Log!T173),Log!T173)</f>
        <v>0.73958333333333337</v>
      </c>
      <c r="U174" s="6">
        <f>IF(B174&lt;&gt;"",IF($AK174&lt;&gt;"",IF(AND(LOOKUP($C174,Gliders!$O:$O,Gliders!$C:$C)&gt;1, $F174&lt;&gt;PICCode),Log!U173+Log!$G174,Log!U173),Log!U173),Log!U173)</f>
        <v>1.6958333333333335</v>
      </c>
      <c r="V174" s="8">
        <f t="shared" si="7"/>
        <v>4.177777777777778</v>
      </c>
      <c r="W174" s="8"/>
      <c r="X174" s="8"/>
      <c r="Y174" s="8"/>
      <c r="Z174" s="9">
        <f>IF(B174&lt;&gt;"",IF(PICCode=F174,Z173+1,Z173),Z173)</f>
        <v>331</v>
      </c>
      <c r="AA174" s="9">
        <f>IF(B174&lt;&gt;"",IF($AK174&lt;&gt;"", IF(LOOKUP($C174,Gliders!$O:$O,Gliders!$C:$C)=1,Log!AA173+1,Log!AA173),Log!AA173),Log!AA173)</f>
        <v>245</v>
      </c>
      <c r="AB174" s="9">
        <f>IF(B174&lt;&gt;"",IF($AK174&lt;&gt;"",IF(AND(LOOKUP($C174,Gliders!$O:$O,Gliders!$C:$C)&gt;1, $F174=PICCode),Log!AB173+1,Log!AB173),Log!AB173),Log!AB173)</f>
        <v>86</v>
      </c>
      <c r="AC174" s="9">
        <f>IF(B174&lt;&gt;"",IF($AK174&lt;&gt;"",IF(AND(LOOKUP($C174,Gliders!$O:$O,Gliders!$C:$C)&gt;1, $F174&lt;&gt;PICCode),Log!AC173+1,Log!AC173),Log!AC173),Log!AC173)</f>
        <v>100</v>
      </c>
      <c r="AD174" s="9">
        <f>IF(B174&lt;&gt;"",IF($AK174&lt;&gt;"",IF(AND(LOOKUP($C174,Gliders!$O:$O,Gliders!$D:$D)=HighCode, TRUE),Log!AD173+1,Log!AD173),Log!AD173),Log!AD173)</f>
        <v>213</v>
      </c>
      <c r="AE174" s="10">
        <f t="shared" si="8"/>
        <v>431</v>
      </c>
      <c r="AJ174" s="14" t="str">
        <f>IF(C174&lt;&gt;"",LOOKUP(C174,Gliders!O:O,Gliders!A:A), "-")</f>
        <v>-</v>
      </c>
      <c r="AK174" s="14" t="str">
        <f>IF(C174&lt;&gt;"",LOOKUP(C174,Gliders!O:O,Gliders!B:B), "-")</f>
        <v>-</v>
      </c>
    </row>
    <row r="175" spans="1:37">
      <c r="A175" s="14" t="str">
        <f t="shared" si="6"/>
        <v/>
      </c>
      <c r="R175" s="6">
        <f>IF(B175&lt;&gt;"",IF(PICCode=$F175,R174+G175,R174),R174)</f>
        <v>2.4819444444444447</v>
      </c>
      <c r="S175" s="6">
        <f>IF(B175&lt;&gt;"",IF(AK175&lt;&gt;"", IF(LOOKUP($C175,Gliders!$O:$O,Gliders!$C:$C)=1,Log!S174+Log!G175,Log!S174),Log!S174),Log!S174)</f>
        <v>1.7423611111111112</v>
      </c>
      <c r="T175" s="6">
        <f>IF(B175&lt;&gt;"",IF($AK175&lt;&gt;"",IF(AND(LOOKUP($C175,Gliders!$O:$O,Gliders!$C:$C)&gt;1,$F175=PICCode),Log!T174+Log!$G175,Log!T174),Log!T174),Log!T174)</f>
        <v>0.73958333333333337</v>
      </c>
      <c r="U175" s="6">
        <f>IF(B175&lt;&gt;"",IF($AK175&lt;&gt;"",IF(AND(LOOKUP($C175,Gliders!$O:$O,Gliders!$C:$C)&gt;1, $F175&lt;&gt;PICCode),Log!U174+Log!$G175,Log!U174),Log!U174),Log!U174)</f>
        <v>1.6958333333333335</v>
      </c>
      <c r="V175" s="8">
        <f t="shared" si="7"/>
        <v>4.177777777777778</v>
      </c>
      <c r="W175" s="8"/>
      <c r="X175" s="8"/>
      <c r="Y175" s="8"/>
      <c r="Z175" s="9">
        <f>IF(B175&lt;&gt;"",IF(PICCode=F175,Z174+1,Z174),Z174)</f>
        <v>331</v>
      </c>
      <c r="AA175" s="9">
        <f>IF(B175&lt;&gt;"",IF($AK175&lt;&gt;"", IF(LOOKUP($C175,Gliders!$O:$O,Gliders!$C:$C)=1,Log!AA174+1,Log!AA174),Log!AA174),Log!AA174)</f>
        <v>245</v>
      </c>
      <c r="AB175" s="9">
        <f>IF(B175&lt;&gt;"",IF($AK175&lt;&gt;"",IF(AND(LOOKUP($C175,Gliders!$O:$O,Gliders!$C:$C)&gt;1, $F175=PICCode),Log!AB174+1,Log!AB174),Log!AB174),Log!AB174)</f>
        <v>86</v>
      </c>
      <c r="AC175" s="9">
        <f>IF(B175&lt;&gt;"",IF($AK175&lt;&gt;"",IF(AND(LOOKUP($C175,Gliders!$O:$O,Gliders!$C:$C)&gt;1, $F175&lt;&gt;PICCode),Log!AC174+1,Log!AC174),Log!AC174),Log!AC174)</f>
        <v>100</v>
      </c>
      <c r="AD175" s="9">
        <f>IF(B175&lt;&gt;"",IF($AK175&lt;&gt;"",IF(AND(LOOKUP($C175,Gliders!$O:$O,Gliders!$D:$D)=HighCode, TRUE),Log!AD174+1,Log!AD174),Log!AD174),Log!AD174)</f>
        <v>213</v>
      </c>
      <c r="AE175" s="10">
        <f t="shared" si="8"/>
        <v>431</v>
      </c>
      <c r="AJ175" s="14" t="str">
        <f>IF(C175&lt;&gt;"",LOOKUP(C175,Gliders!O:O,Gliders!A:A), "-")</f>
        <v>-</v>
      </c>
      <c r="AK175" s="14" t="str">
        <f>IF(C175&lt;&gt;"",LOOKUP(C175,Gliders!O:O,Gliders!B:B), "-")</f>
        <v>-</v>
      </c>
    </row>
    <row r="176" spans="1:37">
      <c r="A176" s="14" t="str">
        <f t="shared" si="6"/>
        <v/>
      </c>
      <c r="R176" s="6">
        <f>IF(B176&lt;&gt;"",IF(PICCode=$F176,R175+G176,R175),R175)</f>
        <v>2.4819444444444447</v>
      </c>
      <c r="S176" s="6">
        <f>IF(B176&lt;&gt;"",IF(AK176&lt;&gt;"", IF(LOOKUP($C176,Gliders!$O:$O,Gliders!$C:$C)=1,Log!S175+Log!G176,Log!S175),Log!S175),Log!S175)</f>
        <v>1.7423611111111112</v>
      </c>
      <c r="T176" s="6">
        <f>IF(B176&lt;&gt;"",IF($AK176&lt;&gt;"",IF(AND(LOOKUP($C176,Gliders!$O:$O,Gliders!$C:$C)&gt;1,$F176=PICCode),Log!T175+Log!$G176,Log!T175),Log!T175),Log!T175)</f>
        <v>0.73958333333333337</v>
      </c>
      <c r="U176" s="6">
        <f>IF(B176&lt;&gt;"",IF($AK176&lt;&gt;"",IF(AND(LOOKUP($C176,Gliders!$O:$O,Gliders!$C:$C)&gt;1, $F176&lt;&gt;PICCode),Log!U175+Log!$G176,Log!U175),Log!U175),Log!U175)</f>
        <v>1.6958333333333335</v>
      </c>
      <c r="V176" s="8">
        <f t="shared" si="7"/>
        <v>4.177777777777778</v>
      </c>
      <c r="W176" s="8"/>
      <c r="X176" s="8"/>
      <c r="Y176" s="8"/>
      <c r="Z176" s="9">
        <f>IF(B176&lt;&gt;"",IF(PICCode=F176,Z175+1,Z175),Z175)</f>
        <v>331</v>
      </c>
      <c r="AA176" s="9">
        <f>IF(B176&lt;&gt;"",IF($AK176&lt;&gt;"", IF(LOOKUP($C176,Gliders!$O:$O,Gliders!$C:$C)=1,Log!AA175+1,Log!AA175),Log!AA175),Log!AA175)</f>
        <v>245</v>
      </c>
      <c r="AB176" s="9">
        <f>IF(B176&lt;&gt;"",IF($AK176&lt;&gt;"",IF(AND(LOOKUP($C176,Gliders!$O:$O,Gliders!$C:$C)&gt;1, $F176=PICCode),Log!AB175+1,Log!AB175),Log!AB175),Log!AB175)</f>
        <v>86</v>
      </c>
      <c r="AC176" s="9">
        <f>IF(B176&lt;&gt;"",IF($AK176&lt;&gt;"",IF(AND(LOOKUP($C176,Gliders!$O:$O,Gliders!$C:$C)&gt;1, $F176&lt;&gt;PICCode),Log!AC175+1,Log!AC175),Log!AC175),Log!AC175)</f>
        <v>100</v>
      </c>
      <c r="AD176" s="9">
        <f>IF(B176&lt;&gt;"",IF($AK176&lt;&gt;"",IF(AND(LOOKUP($C176,Gliders!$O:$O,Gliders!$D:$D)=HighCode, TRUE),Log!AD175+1,Log!AD175),Log!AD175),Log!AD175)</f>
        <v>213</v>
      </c>
      <c r="AE176" s="10">
        <f t="shared" si="8"/>
        <v>431</v>
      </c>
      <c r="AJ176" s="14" t="str">
        <f>IF(C176&lt;&gt;"",LOOKUP(C176,Gliders!O:O,Gliders!A:A), "-")</f>
        <v>-</v>
      </c>
      <c r="AK176" s="14" t="str">
        <f>IF(C176&lt;&gt;"",LOOKUP(C176,Gliders!O:O,Gliders!B:B), "-")</f>
        <v>-</v>
      </c>
    </row>
    <row r="177" spans="1:37">
      <c r="A177" s="14" t="str">
        <f t="shared" si="6"/>
        <v/>
      </c>
      <c r="R177" s="6">
        <f>IF(B177&lt;&gt;"",IF(PICCode=$F177,R176+G177,R176),R176)</f>
        <v>2.4819444444444447</v>
      </c>
      <c r="S177" s="6">
        <f>IF(B177&lt;&gt;"",IF(AK177&lt;&gt;"", IF(LOOKUP($C177,Gliders!$O:$O,Gliders!$C:$C)=1,Log!S176+Log!G177,Log!S176),Log!S176),Log!S176)</f>
        <v>1.7423611111111112</v>
      </c>
      <c r="T177" s="6">
        <f>IF(B177&lt;&gt;"",IF($AK177&lt;&gt;"",IF(AND(LOOKUP($C177,Gliders!$O:$O,Gliders!$C:$C)&gt;1,$F177=PICCode),Log!T176+Log!$G177,Log!T176),Log!T176),Log!T176)</f>
        <v>0.73958333333333337</v>
      </c>
      <c r="U177" s="6">
        <f>IF(B177&lt;&gt;"",IF($AK177&lt;&gt;"",IF(AND(LOOKUP($C177,Gliders!$O:$O,Gliders!$C:$C)&gt;1, $F177&lt;&gt;PICCode),Log!U176+Log!$G177,Log!U176),Log!U176),Log!U176)</f>
        <v>1.6958333333333335</v>
      </c>
      <c r="V177" s="8">
        <f t="shared" si="7"/>
        <v>4.177777777777778</v>
      </c>
      <c r="W177" s="8"/>
      <c r="X177" s="8"/>
      <c r="Y177" s="8"/>
      <c r="Z177" s="9">
        <f>IF(B177&lt;&gt;"",IF(PICCode=F177,Z176+1,Z176),Z176)</f>
        <v>331</v>
      </c>
      <c r="AA177" s="9">
        <f>IF(B177&lt;&gt;"",IF($AK177&lt;&gt;"", IF(LOOKUP($C177,Gliders!$O:$O,Gliders!$C:$C)=1,Log!AA176+1,Log!AA176),Log!AA176),Log!AA176)</f>
        <v>245</v>
      </c>
      <c r="AB177" s="9">
        <f>IF(B177&lt;&gt;"",IF($AK177&lt;&gt;"",IF(AND(LOOKUP($C177,Gliders!$O:$O,Gliders!$C:$C)&gt;1, $F177=PICCode),Log!AB176+1,Log!AB176),Log!AB176),Log!AB176)</f>
        <v>86</v>
      </c>
      <c r="AC177" s="9">
        <f>IF(B177&lt;&gt;"",IF($AK177&lt;&gt;"",IF(AND(LOOKUP($C177,Gliders!$O:$O,Gliders!$C:$C)&gt;1, $F177&lt;&gt;PICCode),Log!AC176+1,Log!AC176),Log!AC176),Log!AC176)</f>
        <v>100</v>
      </c>
      <c r="AD177" s="9">
        <f>IF(B177&lt;&gt;"",IF($AK177&lt;&gt;"",IF(AND(LOOKUP($C177,Gliders!$O:$O,Gliders!$D:$D)=HighCode, TRUE),Log!AD176+1,Log!AD176),Log!AD176),Log!AD176)</f>
        <v>213</v>
      </c>
      <c r="AE177" s="10">
        <f t="shared" si="8"/>
        <v>431</v>
      </c>
      <c r="AJ177" s="14" t="str">
        <f>IF(C177&lt;&gt;"",LOOKUP(C177,Gliders!O:O,Gliders!A:A), "-")</f>
        <v>-</v>
      </c>
      <c r="AK177" s="14" t="str">
        <f>IF(C177&lt;&gt;"",LOOKUP(C177,Gliders!O:O,Gliders!B:B), "-")</f>
        <v>-</v>
      </c>
    </row>
    <row r="178" spans="1:37">
      <c r="A178" s="14" t="str">
        <f t="shared" si="6"/>
        <v/>
      </c>
      <c r="R178" s="6">
        <f>IF(B178&lt;&gt;"",IF(PICCode=$F178,R177+G178,R177),R177)</f>
        <v>2.4819444444444447</v>
      </c>
      <c r="S178" s="6">
        <f>IF(B178&lt;&gt;"",IF(AK178&lt;&gt;"", IF(LOOKUP($C178,Gliders!$O:$O,Gliders!$C:$C)=1,Log!S177+Log!G178,Log!S177),Log!S177),Log!S177)</f>
        <v>1.7423611111111112</v>
      </c>
      <c r="T178" s="6">
        <f>IF(B178&lt;&gt;"",IF($AK178&lt;&gt;"",IF(AND(LOOKUP($C178,Gliders!$O:$O,Gliders!$C:$C)&gt;1,$F178=PICCode),Log!T177+Log!$G178,Log!T177),Log!T177),Log!T177)</f>
        <v>0.73958333333333337</v>
      </c>
      <c r="U178" s="6">
        <f>IF(B178&lt;&gt;"",IF($AK178&lt;&gt;"",IF(AND(LOOKUP($C178,Gliders!$O:$O,Gliders!$C:$C)&gt;1, $F178&lt;&gt;PICCode),Log!U177+Log!$G178,Log!U177),Log!U177),Log!U177)</f>
        <v>1.6958333333333335</v>
      </c>
      <c r="V178" s="8">
        <f t="shared" si="7"/>
        <v>4.177777777777778</v>
      </c>
      <c r="W178" s="8"/>
      <c r="X178" s="8"/>
      <c r="Y178" s="8"/>
      <c r="Z178" s="9">
        <f>IF(B178&lt;&gt;"",IF(PICCode=F178,Z177+1,Z177),Z177)</f>
        <v>331</v>
      </c>
      <c r="AA178" s="9">
        <f>IF(B178&lt;&gt;"",IF($AK178&lt;&gt;"", IF(LOOKUP($C178,Gliders!$O:$O,Gliders!$C:$C)=1,Log!AA177+1,Log!AA177),Log!AA177),Log!AA177)</f>
        <v>245</v>
      </c>
      <c r="AB178" s="9">
        <f>IF(B178&lt;&gt;"",IF($AK178&lt;&gt;"",IF(AND(LOOKUP($C178,Gliders!$O:$O,Gliders!$C:$C)&gt;1, $F178=PICCode),Log!AB177+1,Log!AB177),Log!AB177),Log!AB177)</f>
        <v>86</v>
      </c>
      <c r="AC178" s="9">
        <f>IF(B178&lt;&gt;"",IF($AK178&lt;&gt;"",IF(AND(LOOKUP($C178,Gliders!$O:$O,Gliders!$C:$C)&gt;1, $F178&lt;&gt;PICCode),Log!AC177+1,Log!AC177),Log!AC177),Log!AC177)</f>
        <v>100</v>
      </c>
      <c r="AD178" s="9">
        <f>IF(B178&lt;&gt;"",IF($AK178&lt;&gt;"",IF(AND(LOOKUP($C178,Gliders!$O:$O,Gliders!$D:$D)=HighCode, TRUE),Log!AD177+1,Log!AD177),Log!AD177),Log!AD177)</f>
        <v>213</v>
      </c>
      <c r="AE178" s="10">
        <f t="shared" si="8"/>
        <v>431</v>
      </c>
      <c r="AJ178" s="14" t="str">
        <f>IF(C178&lt;&gt;"",LOOKUP(C178,Gliders!O:O,Gliders!A:A), "-")</f>
        <v>-</v>
      </c>
      <c r="AK178" s="14" t="str">
        <f>IF(C178&lt;&gt;"",LOOKUP(C178,Gliders!O:O,Gliders!B:B), "-")</f>
        <v>-</v>
      </c>
    </row>
    <row r="179" spans="1:37">
      <c r="A179" s="14" t="str">
        <f t="shared" si="6"/>
        <v/>
      </c>
      <c r="R179" s="6">
        <f>IF(B179&lt;&gt;"",IF(PICCode=$F179,R178+G179,R178),R178)</f>
        <v>2.4819444444444447</v>
      </c>
      <c r="S179" s="6">
        <f>IF(B179&lt;&gt;"",IF(AK179&lt;&gt;"", IF(LOOKUP($C179,Gliders!$O:$O,Gliders!$C:$C)=1,Log!S178+Log!G179,Log!S178),Log!S178),Log!S178)</f>
        <v>1.7423611111111112</v>
      </c>
      <c r="T179" s="6">
        <f>IF(B179&lt;&gt;"",IF($AK179&lt;&gt;"",IF(AND(LOOKUP($C179,Gliders!$O:$O,Gliders!$C:$C)&gt;1,$F179=PICCode),Log!T178+Log!$G179,Log!T178),Log!T178),Log!T178)</f>
        <v>0.73958333333333337</v>
      </c>
      <c r="U179" s="6">
        <f>IF(B179&lt;&gt;"",IF($AK179&lt;&gt;"",IF(AND(LOOKUP($C179,Gliders!$O:$O,Gliders!$C:$C)&gt;1, $F179&lt;&gt;PICCode),Log!U178+Log!$G179,Log!U178),Log!U178),Log!U178)</f>
        <v>1.6958333333333335</v>
      </c>
      <c r="V179" s="8">
        <f t="shared" si="7"/>
        <v>4.177777777777778</v>
      </c>
      <c r="W179" s="8"/>
      <c r="X179" s="8"/>
      <c r="Y179" s="8"/>
      <c r="Z179" s="9">
        <f>IF(B179&lt;&gt;"",IF(PICCode=F179,Z178+1,Z178),Z178)</f>
        <v>331</v>
      </c>
      <c r="AA179" s="9">
        <f>IF(B179&lt;&gt;"",IF($AK179&lt;&gt;"", IF(LOOKUP($C179,Gliders!$O:$O,Gliders!$C:$C)=1,Log!AA178+1,Log!AA178),Log!AA178),Log!AA178)</f>
        <v>245</v>
      </c>
      <c r="AB179" s="9">
        <f>IF(B179&lt;&gt;"",IF($AK179&lt;&gt;"",IF(AND(LOOKUP($C179,Gliders!$O:$O,Gliders!$C:$C)&gt;1, $F179=PICCode),Log!AB178+1,Log!AB178),Log!AB178),Log!AB178)</f>
        <v>86</v>
      </c>
      <c r="AC179" s="9">
        <f>IF(B179&lt;&gt;"",IF($AK179&lt;&gt;"",IF(AND(LOOKUP($C179,Gliders!$O:$O,Gliders!$C:$C)&gt;1, $F179&lt;&gt;PICCode),Log!AC178+1,Log!AC178),Log!AC178),Log!AC178)</f>
        <v>100</v>
      </c>
      <c r="AD179" s="9">
        <f>IF(B179&lt;&gt;"",IF($AK179&lt;&gt;"",IF(AND(LOOKUP($C179,Gliders!$O:$O,Gliders!$D:$D)=HighCode, TRUE),Log!AD178+1,Log!AD178),Log!AD178),Log!AD178)</f>
        <v>213</v>
      </c>
      <c r="AE179" s="10">
        <f t="shared" si="8"/>
        <v>431</v>
      </c>
      <c r="AJ179" s="14" t="str">
        <f>IF(C179&lt;&gt;"",LOOKUP(C179,Gliders!O:O,Gliders!A:A), "-")</f>
        <v>-</v>
      </c>
      <c r="AK179" s="14" t="str">
        <f>IF(C179&lt;&gt;"",LOOKUP(C179,Gliders!O:O,Gliders!B:B), "-")</f>
        <v>-</v>
      </c>
    </row>
    <row r="180" spans="1:37">
      <c r="A180" s="14" t="str">
        <f t="shared" si="6"/>
        <v/>
      </c>
      <c r="R180" s="6">
        <f>IF(B180&lt;&gt;"",IF(PICCode=$F180,R179+G180,R179),R179)</f>
        <v>2.4819444444444447</v>
      </c>
      <c r="S180" s="6">
        <f>IF(B180&lt;&gt;"",IF(AK180&lt;&gt;"", IF(LOOKUP($C180,Gliders!$O:$O,Gliders!$C:$C)=1,Log!S179+Log!G180,Log!S179),Log!S179),Log!S179)</f>
        <v>1.7423611111111112</v>
      </c>
      <c r="T180" s="6">
        <f>IF(B180&lt;&gt;"",IF($AK180&lt;&gt;"",IF(AND(LOOKUP($C180,Gliders!$O:$O,Gliders!$C:$C)&gt;1,$F180=PICCode),Log!T179+Log!$G180,Log!T179),Log!T179),Log!T179)</f>
        <v>0.73958333333333337</v>
      </c>
      <c r="U180" s="6">
        <f>IF(B180&lt;&gt;"",IF($AK180&lt;&gt;"",IF(AND(LOOKUP($C180,Gliders!$O:$O,Gliders!$C:$C)&gt;1, $F180&lt;&gt;PICCode),Log!U179+Log!$G180,Log!U179),Log!U179),Log!U179)</f>
        <v>1.6958333333333335</v>
      </c>
      <c r="V180" s="8">
        <f t="shared" si="7"/>
        <v>4.177777777777778</v>
      </c>
      <c r="W180" s="8"/>
      <c r="X180" s="8"/>
      <c r="Y180" s="8"/>
      <c r="Z180" s="9">
        <f>IF(B180&lt;&gt;"",IF(PICCode=F180,Z179+1,Z179),Z179)</f>
        <v>331</v>
      </c>
      <c r="AA180" s="9">
        <f>IF(B180&lt;&gt;"",IF($AK180&lt;&gt;"", IF(LOOKUP($C180,Gliders!$O:$O,Gliders!$C:$C)=1,Log!AA179+1,Log!AA179),Log!AA179),Log!AA179)</f>
        <v>245</v>
      </c>
      <c r="AB180" s="9">
        <f>IF(B180&lt;&gt;"",IF($AK180&lt;&gt;"",IF(AND(LOOKUP($C180,Gliders!$O:$O,Gliders!$C:$C)&gt;1, $F180=PICCode),Log!AB179+1,Log!AB179),Log!AB179),Log!AB179)</f>
        <v>86</v>
      </c>
      <c r="AC180" s="9">
        <f>IF(B180&lt;&gt;"",IF($AK180&lt;&gt;"",IF(AND(LOOKUP($C180,Gliders!$O:$O,Gliders!$C:$C)&gt;1, $F180&lt;&gt;PICCode),Log!AC179+1,Log!AC179),Log!AC179),Log!AC179)</f>
        <v>100</v>
      </c>
      <c r="AD180" s="9">
        <f>IF(B180&lt;&gt;"",IF($AK180&lt;&gt;"",IF(AND(LOOKUP($C180,Gliders!$O:$O,Gliders!$D:$D)=HighCode, TRUE),Log!AD179+1,Log!AD179),Log!AD179),Log!AD179)</f>
        <v>213</v>
      </c>
      <c r="AE180" s="10">
        <f t="shared" si="8"/>
        <v>431</v>
      </c>
      <c r="AJ180" s="14" t="str">
        <f>IF(C180&lt;&gt;"",LOOKUP(C180,Gliders!O:O,Gliders!A:A), "-")</f>
        <v>-</v>
      </c>
      <c r="AK180" s="14" t="str">
        <f>IF(C180&lt;&gt;"",LOOKUP(C180,Gliders!O:O,Gliders!B:B), "-")</f>
        <v>-</v>
      </c>
    </row>
    <row r="181" spans="1:37">
      <c r="A181" s="14" t="str">
        <f t="shared" si="6"/>
        <v/>
      </c>
      <c r="R181" s="6">
        <f>IF(B181&lt;&gt;"",IF(PICCode=$F181,R180+G181,R180),R180)</f>
        <v>2.4819444444444447</v>
      </c>
      <c r="S181" s="6">
        <f>IF(B181&lt;&gt;"",IF(AK181&lt;&gt;"", IF(LOOKUP($C181,Gliders!$O:$O,Gliders!$C:$C)=1,Log!S180+Log!G181,Log!S180),Log!S180),Log!S180)</f>
        <v>1.7423611111111112</v>
      </c>
      <c r="T181" s="6">
        <f>IF(B181&lt;&gt;"",IF($AK181&lt;&gt;"",IF(AND(LOOKUP($C181,Gliders!$O:$O,Gliders!$C:$C)&gt;1,$F181=PICCode),Log!T180+Log!$G181,Log!T180),Log!T180),Log!T180)</f>
        <v>0.73958333333333337</v>
      </c>
      <c r="U181" s="6">
        <f>IF(B181&lt;&gt;"",IF($AK181&lt;&gt;"",IF(AND(LOOKUP($C181,Gliders!$O:$O,Gliders!$C:$C)&gt;1, $F181&lt;&gt;PICCode),Log!U180+Log!$G181,Log!U180),Log!U180),Log!U180)</f>
        <v>1.6958333333333335</v>
      </c>
      <c r="V181" s="8">
        <f t="shared" si="7"/>
        <v>4.177777777777778</v>
      </c>
      <c r="W181" s="8"/>
      <c r="X181" s="8"/>
      <c r="Y181" s="8"/>
      <c r="Z181" s="9">
        <f>IF(B181&lt;&gt;"",IF(PICCode=F181,Z180+1,Z180),Z180)</f>
        <v>331</v>
      </c>
      <c r="AA181" s="9">
        <f>IF(B181&lt;&gt;"",IF($AK181&lt;&gt;"", IF(LOOKUP($C181,Gliders!$O:$O,Gliders!$C:$C)=1,Log!AA180+1,Log!AA180),Log!AA180),Log!AA180)</f>
        <v>245</v>
      </c>
      <c r="AB181" s="9">
        <f>IF(B181&lt;&gt;"",IF($AK181&lt;&gt;"",IF(AND(LOOKUP($C181,Gliders!$O:$O,Gliders!$C:$C)&gt;1, $F181=PICCode),Log!AB180+1,Log!AB180),Log!AB180),Log!AB180)</f>
        <v>86</v>
      </c>
      <c r="AC181" s="9">
        <f>IF(B181&lt;&gt;"",IF($AK181&lt;&gt;"",IF(AND(LOOKUP($C181,Gliders!$O:$O,Gliders!$C:$C)&gt;1, $F181&lt;&gt;PICCode),Log!AC180+1,Log!AC180),Log!AC180),Log!AC180)</f>
        <v>100</v>
      </c>
      <c r="AD181" s="9">
        <f>IF(B181&lt;&gt;"",IF($AK181&lt;&gt;"",IF(AND(LOOKUP($C181,Gliders!$O:$O,Gliders!$D:$D)=HighCode, TRUE),Log!AD180+1,Log!AD180),Log!AD180),Log!AD180)</f>
        <v>213</v>
      </c>
      <c r="AE181" s="10">
        <f t="shared" si="8"/>
        <v>431</v>
      </c>
      <c r="AJ181" s="14" t="str">
        <f>IF(C181&lt;&gt;"",LOOKUP(C181,Gliders!O:O,Gliders!A:A), "-")</f>
        <v>-</v>
      </c>
      <c r="AK181" s="14" t="str">
        <f>IF(C181&lt;&gt;"",LOOKUP(C181,Gliders!O:O,Gliders!B:B), "-")</f>
        <v>-</v>
      </c>
    </row>
    <row r="182" spans="1:37">
      <c r="A182" s="14" t="str">
        <f t="shared" si="6"/>
        <v/>
      </c>
      <c r="R182" s="6">
        <f>IF(B182&lt;&gt;"",IF(PICCode=$F182,R181+G182,R181),R181)</f>
        <v>2.4819444444444447</v>
      </c>
      <c r="S182" s="6">
        <f>IF(B182&lt;&gt;"",IF(AK182&lt;&gt;"", IF(LOOKUP($C182,Gliders!$O:$O,Gliders!$C:$C)=1,Log!S181+Log!G182,Log!S181),Log!S181),Log!S181)</f>
        <v>1.7423611111111112</v>
      </c>
      <c r="T182" s="6">
        <f>IF(B182&lt;&gt;"",IF($AK182&lt;&gt;"",IF(AND(LOOKUP($C182,Gliders!$O:$O,Gliders!$C:$C)&gt;1,$F182=PICCode),Log!T181+Log!$G182,Log!T181),Log!T181),Log!T181)</f>
        <v>0.73958333333333337</v>
      </c>
      <c r="U182" s="6">
        <f>IF(B182&lt;&gt;"",IF($AK182&lt;&gt;"",IF(AND(LOOKUP($C182,Gliders!$O:$O,Gliders!$C:$C)&gt;1, $F182&lt;&gt;PICCode),Log!U181+Log!$G182,Log!U181),Log!U181),Log!U181)</f>
        <v>1.6958333333333335</v>
      </c>
      <c r="V182" s="8">
        <f t="shared" si="7"/>
        <v>4.177777777777778</v>
      </c>
      <c r="W182" s="8"/>
      <c r="X182" s="8"/>
      <c r="Y182" s="8"/>
      <c r="Z182" s="9">
        <f>IF(B182&lt;&gt;"",IF(PICCode=F182,Z181+1,Z181),Z181)</f>
        <v>331</v>
      </c>
      <c r="AA182" s="9">
        <f>IF(B182&lt;&gt;"",IF($AK182&lt;&gt;"", IF(LOOKUP($C182,Gliders!$O:$O,Gliders!$C:$C)=1,Log!AA181+1,Log!AA181),Log!AA181),Log!AA181)</f>
        <v>245</v>
      </c>
      <c r="AB182" s="9">
        <f>IF(B182&lt;&gt;"",IF($AK182&lt;&gt;"",IF(AND(LOOKUP($C182,Gliders!$O:$O,Gliders!$C:$C)&gt;1, $F182=PICCode),Log!AB181+1,Log!AB181),Log!AB181),Log!AB181)</f>
        <v>86</v>
      </c>
      <c r="AC182" s="9">
        <f>IF(B182&lt;&gt;"",IF($AK182&lt;&gt;"",IF(AND(LOOKUP($C182,Gliders!$O:$O,Gliders!$C:$C)&gt;1, $F182&lt;&gt;PICCode),Log!AC181+1,Log!AC181),Log!AC181),Log!AC181)</f>
        <v>100</v>
      </c>
      <c r="AD182" s="9">
        <f>IF(B182&lt;&gt;"",IF($AK182&lt;&gt;"",IF(AND(LOOKUP($C182,Gliders!$O:$O,Gliders!$D:$D)=HighCode, TRUE),Log!AD181+1,Log!AD181),Log!AD181),Log!AD181)</f>
        <v>213</v>
      </c>
      <c r="AE182" s="10">
        <f t="shared" si="8"/>
        <v>431</v>
      </c>
      <c r="AJ182" s="14" t="str">
        <f>IF(C182&lt;&gt;"",LOOKUP(C182,Gliders!O:O,Gliders!A:A), "-")</f>
        <v>-</v>
      </c>
      <c r="AK182" s="14" t="str">
        <f>IF(C182&lt;&gt;"",LOOKUP(C182,Gliders!O:O,Gliders!B:B), "-")</f>
        <v>-</v>
      </c>
    </row>
    <row r="183" spans="1:37">
      <c r="A183" s="14" t="str">
        <f t="shared" si="6"/>
        <v/>
      </c>
      <c r="R183" s="6">
        <f>IF(B183&lt;&gt;"",IF(PICCode=$F183,R182+G183,R182),R182)</f>
        <v>2.4819444444444447</v>
      </c>
      <c r="S183" s="6">
        <f>IF(B183&lt;&gt;"",IF(AK183&lt;&gt;"", IF(LOOKUP($C183,Gliders!$O:$O,Gliders!$C:$C)=1,Log!S182+Log!G183,Log!S182),Log!S182),Log!S182)</f>
        <v>1.7423611111111112</v>
      </c>
      <c r="T183" s="6">
        <f>IF(B183&lt;&gt;"",IF($AK183&lt;&gt;"",IF(AND(LOOKUP($C183,Gliders!$O:$O,Gliders!$C:$C)&gt;1,$F183=PICCode),Log!T182+Log!$G183,Log!T182),Log!T182),Log!T182)</f>
        <v>0.73958333333333337</v>
      </c>
      <c r="U183" s="6">
        <f>IF(B183&lt;&gt;"",IF($AK183&lt;&gt;"",IF(AND(LOOKUP($C183,Gliders!$O:$O,Gliders!$C:$C)&gt;1, $F183&lt;&gt;PICCode),Log!U182+Log!$G183,Log!U182),Log!U182),Log!U182)</f>
        <v>1.6958333333333335</v>
      </c>
      <c r="V183" s="8">
        <f t="shared" si="7"/>
        <v>4.177777777777778</v>
      </c>
      <c r="W183" s="8"/>
      <c r="X183" s="8"/>
      <c r="Y183" s="8"/>
      <c r="Z183" s="9">
        <f>IF(B183&lt;&gt;"",IF(PICCode=F183,Z182+1,Z182),Z182)</f>
        <v>331</v>
      </c>
      <c r="AA183" s="9">
        <f>IF(B183&lt;&gt;"",IF($AK183&lt;&gt;"", IF(LOOKUP($C183,Gliders!$O:$O,Gliders!$C:$C)=1,Log!AA182+1,Log!AA182),Log!AA182),Log!AA182)</f>
        <v>245</v>
      </c>
      <c r="AB183" s="9">
        <f>IF(B183&lt;&gt;"",IF($AK183&lt;&gt;"",IF(AND(LOOKUP($C183,Gliders!$O:$O,Gliders!$C:$C)&gt;1, $F183=PICCode),Log!AB182+1,Log!AB182),Log!AB182),Log!AB182)</f>
        <v>86</v>
      </c>
      <c r="AC183" s="9">
        <f>IF(B183&lt;&gt;"",IF($AK183&lt;&gt;"",IF(AND(LOOKUP($C183,Gliders!$O:$O,Gliders!$C:$C)&gt;1, $F183&lt;&gt;PICCode),Log!AC182+1,Log!AC182),Log!AC182),Log!AC182)</f>
        <v>100</v>
      </c>
      <c r="AD183" s="9">
        <f>IF(B183&lt;&gt;"",IF($AK183&lt;&gt;"",IF(AND(LOOKUP($C183,Gliders!$O:$O,Gliders!$D:$D)=HighCode, TRUE),Log!AD182+1,Log!AD182),Log!AD182),Log!AD182)</f>
        <v>213</v>
      </c>
      <c r="AE183" s="10">
        <f t="shared" si="8"/>
        <v>431</v>
      </c>
      <c r="AJ183" s="14" t="str">
        <f>IF(C183&lt;&gt;"",LOOKUP(C183,Gliders!O:O,Gliders!A:A), "-")</f>
        <v>-</v>
      </c>
      <c r="AK183" s="14" t="str">
        <f>IF(C183&lt;&gt;"",LOOKUP(C183,Gliders!O:O,Gliders!B:B), "-")</f>
        <v>-</v>
      </c>
    </row>
    <row r="184" spans="1:37">
      <c r="A184" s="14" t="str">
        <f t="shared" si="6"/>
        <v/>
      </c>
      <c r="R184" s="6">
        <f>IF(B184&lt;&gt;"",IF(PICCode=$F184,R183+G184,R183),R183)</f>
        <v>2.4819444444444447</v>
      </c>
      <c r="S184" s="6">
        <f>IF(B184&lt;&gt;"",IF(AK184&lt;&gt;"", IF(LOOKUP($C184,Gliders!$O:$O,Gliders!$C:$C)=1,Log!S183+Log!G184,Log!S183),Log!S183),Log!S183)</f>
        <v>1.7423611111111112</v>
      </c>
      <c r="T184" s="6">
        <f>IF(B184&lt;&gt;"",IF($AK184&lt;&gt;"",IF(AND(LOOKUP($C184,Gliders!$O:$O,Gliders!$C:$C)&gt;1,$F184=PICCode),Log!T183+Log!$G184,Log!T183),Log!T183),Log!T183)</f>
        <v>0.73958333333333337</v>
      </c>
      <c r="U184" s="6">
        <f>IF(B184&lt;&gt;"",IF($AK184&lt;&gt;"",IF(AND(LOOKUP($C184,Gliders!$O:$O,Gliders!$C:$C)&gt;1, $F184&lt;&gt;PICCode),Log!U183+Log!$G184,Log!U183),Log!U183),Log!U183)</f>
        <v>1.6958333333333335</v>
      </c>
      <c r="V184" s="8">
        <f t="shared" si="7"/>
        <v>4.177777777777778</v>
      </c>
      <c r="W184" s="8"/>
      <c r="X184" s="8"/>
      <c r="Y184" s="8"/>
      <c r="Z184" s="9">
        <f>IF(B184&lt;&gt;"",IF(PICCode=F184,Z183+1,Z183),Z183)</f>
        <v>331</v>
      </c>
      <c r="AA184" s="9">
        <f>IF(B184&lt;&gt;"",IF($AK184&lt;&gt;"", IF(LOOKUP($C184,Gliders!$O:$O,Gliders!$C:$C)=1,Log!AA183+1,Log!AA183),Log!AA183),Log!AA183)</f>
        <v>245</v>
      </c>
      <c r="AB184" s="9">
        <f>IF(B184&lt;&gt;"",IF($AK184&lt;&gt;"",IF(AND(LOOKUP($C184,Gliders!$O:$O,Gliders!$C:$C)&gt;1, $F184=PICCode),Log!AB183+1,Log!AB183),Log!AB183),Log!AB183)</f>
        <v>86</v>
      </c>
      <c r="AC184" s="9">
        <f>IF(B184&lt;&gt;"",IF($AK184&lt;&gt;"",IF(AND(LOOKUP($C184,Gliders!$O:$O,Gliders!$C:$C)&gt;1, $F184&lt;&gt;PICCode),Log!AC183+1,Log!AC183),Log!AC183),Log!AC183)</f>
        <v>100</v>
      </c>
      <c r="AD184" s="9">
        <f>IF(B184&lt;&gt;"",IF($AK184&lt;&gt;"",IF(AND(LOOKUP($C184,Gliders!$O:$O,Gliders!$D:$D)=HighCode, TRUE),Log!AD183+1,Log!AD183),Log!AD183),Log!AD183)</f>
        <v>213</v>
      </c>
      <c r="AE184" s="10">
        <f t="shared" si="8"/>
        <v>431</v>
      </c>
      <c r="AJ184" s="14" t="str">
        <f>IF(C184&lt;&gt;"",LOOKUP(C184,Gliders!O:O,Gliders!A:A), "-")</f>
        <v>-</v>
      </c>
      <c r="AK184" s="14" t="str">
        <f>IF(C184&lt;&gt;"",LOOKUP(C184,Gliders!O:O,Gliders!B:B), "-")</f>
        <v>-</v>
      </c>
    </row>
    <row r="185" spans="1:37">
      <c r="A185" s="14" t="str">
        <f t="shared" si="6"/>
        <v/>
      </c>
      <c r="R185" s="6">
        <f>IF(B185&lt;&gt;"",IF(PICCode=$F185,R184+G185,R184),R184)</f>
        <v>2.4819444444444447</v>
      </c>
      <c r="S185" s="6">
        <f>IF(B185&lt;&gt;"",IF(AK185&lt;&gt;"", IF(LOOKUP($C185,Gliders!$O:$O,Gliders!$C:$C)=1,Log!S184+Log!G185,Log!S184),Log!S184),Log!S184)</f>
        <v>1.7423611111111112</v>
      </c>
      <c r="T185" s="6">
        <f>IF(B185&lt;&gt;"",IF($AK185&lt;&gt;"",IF(AND(LOOKUP($C185,Gliders!$O:$O,Gliders!$C:$C)&gt;1,$F185=PICCode),Log!T184+Log!$G185,Log!T184),Log!T184),Log!T184)</f>
        <v>0.73958333333333337</v>
      </c>
      <c r="U185" s="6">
        <f>IF(B185&lt;&gt;"",IF($AK185&lt;&gt;"",IF(AND(LOOKUP($C185,Gliders!$O:$O,Gliders!$C:$C)&gt;1, $F185&lt;&gt;PICCode),Log!U184+Log!$G185,Log!U184),Log!U184),Log!U184)</f>
        <v>1.6958333333333335</v>
      </c>
      <c r="V185" s="8">
        <f t="shared" si="7"/>
        <v>4.177777777777778</v>
      </c>
      <c r="W185" s="8"/>
      <c r="X185" s="8"/>
      <c r="Y185" s="8"/>
      <c r="Z185" s="9">
        <f>IF(B185&lt;&gt;"",IF(PICCode=F185,Z184+1,Z184),Z184)</f>
        <v>331</v>
      </c>
      <c r="AA185" s="9">
        <f>IF(B185&lt;&gt;"",IF($AK185&lt;&gt;"", IF(LOOKUP($C185,Gliders!$O:$O,Gliders!$C:$C)=1,Log!AA184+1,Log!AA184),Log!AA184),Log!AA184)</f>
        <v>245</v>
      </c>
      <c r="AB185" s="9">
        <f>IF(B185&lt;&gt;"",IF($AK185&lt;&gt;"",IF(AND(LOOKUP($C185,Gliders!$O:$O,Gliders!$C:$C)&gt;1, $F185=PICCode),Log!AB184+1,Log!AB184),Log!AB184),Log!AB184)</f>
        <v>86</v>
      </c>
      <c r="AC185" s="9">
        <f>IF(B185&lt;&gt;"",IF($AK185&lt;&gt;"",IF(AND(LOOKUP($C185,Gliders!$O:$O,Gliders!$C:$C)&gt;1, $F185&lt;&gt;PICCode),Log!AC184+1,Log!AC184),Log!AC184),Log!AC184)</f>
        <v>100</v>
      </c>
      <c r="AD185" s="9">
        <f>IF(B185&lt;&gt;"",IF($AK185&lt;&gt;"",IF(AND(LOOKUP($C185,Gliders!$O:$O,Gliders!$D:$D)=HighCode, TRUE),Log!AD184+1,Log!AD184),Log!AD184),Log!AD184)</f>
        <v>213</v>
      </c>
      <c r="AE185" s="10">
        <f t="shared" si="8"/>
        <v>431</v>
      </c>
      <c r="AJ185" s="14" t="str">
        <f>IF(C185&lt;&gt;"",LOOKUP(C185,Gliders!O:O,Gliders!A:A), "-")</f>
        <v>-</v>
      </c>
      <c r="AK185" s="14" t="str">
        <f>IF(C185&lt;&gt;"",LOOKUP(C185,Gliders!O:O,Gliders!B:B), "-")</f>
        <v>-</v>
      </c>
    </row>
    <row r="186" spans="1:37">
      <c r="A186" s="14" t="str">
        <f t="shared" si="6"/>
        <v/>
      </c>
      <c r="R186" s="6">
        <f>IF(B186&lt;&gt;"",IF(PICCode=$F186,R185+G186,R185),R185)</f>
        <v>2.4819444444444447</v>
      </c>
      <c r="S186" s="6">
        <f>IF(B186&lt;&gt;"",IF(AK186&lt;&gt;"", IF(LOOKUP($C186,Gliders!$O:$O,Gliders!$C:$C)=1,Log!S185+Log!G186,Log!S185),Log!S185),Log!S185)</f>
        <v>1.7423611111111112</v>
      </c>
      <c r="T186" s="6">
        <f>IF(B186&lt;&gt;"",IF($AK186&lt;&gt;"",IF(AND(LOOKUP($C186,Gliders!$O:$O,Gliders!$C:$C)&gt;1,$F186=PICCode),Log!T185+Log!$G186,Log!T185),Log!T185),Log!T185)</f>
        <v>0.73958333333333337</v>
      </c>
      <c r="U186" s="6">
        <f>IF(B186&lt;&gt;"",IF($AK186&lt;&gt;"",IF(AND(LOOKUP($C186,Gliders!$O:$O,Gliders!$C:$C)&gt;1, $F186&lt;&gt;PICCode),Log!U185+Log!$G186,Log!U185),Log!U185),Log!U185)</f>
        <v>1.6958333333333335</v>
      </c>
      <c r="V186" s="8">
        <f t="shared" si="7"/>
        <v>4.177777777777778</v>
      </c>
      <c r="W186" s="8"/>
      <c r="X186" s="8"/>
      <c r="Y186" s="8"/>
      <c r="Z186" s="9">
        <f>IF(B186&lt;&gt;"",IF(PICCode=F186,Z185+1,Z185),Z185)</f>
        <v>331</v>
      </c>
      <c r="AA186" s="9">
        <f>IF(B186&lt;&gt;"",IF($AK186&lt;&gt;"", IF(LOOKUP($C186,Gliders!$O:$O,Gliders!$C:$C)=1,Log!AA185+1,Log!AA185),Log!AA185),Log!AA185)</f>
        <v>245</v>
      </c>
      <c r="AB186" s="9">
        <f>IF(B186&lt;&gt;"",IF($AK186&lt;&gt;"",IF(AND(LOOKUP($C186,Gliders!$O:$O,Gliders!$C:$C)&gt;1, $F186=PICCode),Log!AB185+1,Log!AB185),Log!AB185),Log!AB185)</f>
        <v>86</v>
      </c>
      <c r="AC186" s="9">
        <f>IF(B186&lt;&gt;"",IF($AK186&lt;&gt;"",IF(AND(LOOKUP($C186,Gliders!$O:$O,Gliders!$C:$C)&gt;1, $F186&lt;&gt;PICCode),Log!AC185+1,Log!AC185),Log!AC185),Log!AC185)</f>
        <v>100</v>
      </c>
      <c r="AD186" s="9">
        <f>IF(B186&lt;&gt;"",IF($AK186&lt;&gt;"",IF(AND(LOOKUP($C186,Gliders!$O:$O,Gliders!$D:$D)=HighCode, TRUE),Log!AD185+1,Log!AD185),Log!AD185),Log!AD185)</f>
        <v>213</v>
      </c>
      <c r="AE186" s="10">
        <f t="shared" si="8"/>
        <v>431</v>
      </c>
      <c r="AJ186" s="14" t="str">
        <f>IF(C186&lt;&gt;"",LOOKUP(C186,Gliders!O:O,Gliders!A:A), "-")</f>
        <v>-</v>
      </c>
      <c r="AK186" s="14" t="str">
        <f>IF(C186&lt;&gt;"",LOOKUP(C186,Gliders!O:O,Gliders!B:B), "-")</f>
        <v>-</v>
      </c>
    </row>
    <row r="187" spans="1:37">
      <c r="A187" s="14" t="str">
        <f t="shared" si="6"/>
        <v/>
      </c>
      <c r="R187" s="6">
        <f>IF(B187&lt;&gt;"",IF(PICCode=$F187,R186+G187,R186),R186)</f>
        <v>2.4819444444444447</v>
      </c>
      <c r="S187" s="6">
        <f>IF(B187&lt;&gt;"",IF(AK187&lt;&gt;"", IF(LOOKUP($C187,Gliders!$O:$O,Gliders!$C:$C)=1,Log!S186+Log!G187,Log!S186),Log!S186),Log!S186)</f>
        <v>1.7423611111111112</v>
      </c>
      <c r="T187" s="6">
        <f>IF(B187&lt;&gt;"",IF($AK187&lt;&gt;"",IF(AND(LOOKUP($C187,Gliders!$O:$O,Gliders!$C:$C)&gt;1,$F187=PICCode),Log!T186+Log!$G187,Log!T186),Log!T186),Log!T186)</f>
        <v>0.73958333333333337</v>
      </c>
      <c r="U187" s="6">
        <f>IF(B187&lt;&gt;"",IF($AK187&lt;&gt;"",IF(AND(LOOKUP($C187,Gliders!$O:$O,Gliders!$C:$C)&gt;1, $F187&lt;&gt;PICCode),Log!U186+Log!$G187,Log!U186),Log!U186),Log!U186)</f>
        <v>1.6958333333333335</v>
      </c>
      <c r="V187" s="8">
        <f t="shared" si="7"/>
        <v>4.177777777777778</v>
      </c>
      <c r="W187" s="8"/>
      <c r="X187" s="8"/>
      <c r="Y187" s="8"/>
      <c r="Z187" s="9">
        <f>IF(B187&lt;&gt;"",IF(PICCode=F187,Z186+1,Z186),Z186)</f>
        <v>331</v>
      </c>
      <c r="AA187" s="9">
        <f>IF(B187&lt;&gt;"",IF($AK187&lt;&gt;"", IF(LOOKUP($C187,Gliders!$O:$O,Gliders!$C:$C)=1,Log!AA186+1,Log!AA186),Log!AA186),Log!AA186)</f>
        <v>245</v>
      </c>
      <c r="AB187" s="9">
        <f>IF(B187&lt;&gt;"",IF($AK187&lt;&gt;"",IF(AND(LOOKUP($C187,Gliders!$O:$O,Gliders!$C:$C)&gt;1, $F187=PICCode),Log!AB186+1,Log!AB186),Log!AB186),Log!AB186)</f>
        <v>86</v>
      </c>
      <c r="AC187" s="9">
        <f>IF(B187&lt;&gt;"",IF($AK187&lt;&gt;"",IF(AND(LOOKUP($C187,Gliders!$O:$O,Gliders!$C:$C)&gt;1, $F187&lt;&gt;PICCode),Log!AC186+1,Log!AC186),Log!AC186),Log!AC186)</f>
        <v>100</v>
      </c>
      <c r="AD187" s="9">
        <f>IF(B187&lt;&gt;"",IF($AK187&lt;&gt;"",IF(AND(LOOKUP($C187,Gliders!$O:$O,Gliders!$D:$D)=HighCode, TRUE),Log!AD186+1,Log!AD186),Log!AD186),Log!AD186)</f>
        <v>213</v>
      </c>
      <c r="AE187" s="10">
        <f t="shared" si="8"/>
        <v>431</v>
      </c>
      <c r="AJ187" s="14" t="str">
        <f>IF(C187&lt;&gt;"",LOOKUP(C187,Gliders!O:O,Gliders!A:A), "-")</f>
        <v>-</v>
      </c>
      <c r="AK187" s="14" t="str">
        <f>IF(C187&lt;&gt;"",LOOKUP(C187,Gliders!O:O,Gliders!B:B), "-")</f>
        <v>-</v>
      </c>
    </row>
    <row r="188" spans="1:37">
      <c r="A188" s="14" t="str">
        <f t="shared" si="6"/>
        <v/>
      </c>
      <c r="R188" s="6">
        <f>IF(B188&lt;&gt;"",IF(PICCode=$F188,R187+G188,R187),R187)</f>
        <v>2.4819444444444447</v>
      </c>
      <c r="S188" s="6">
        <f>IF(B188&lt;&gt;"",IF(AK188&lt;&gt;"", IF(LOOKUP($C188,Gliders!$O:$O,Gliders!$C:$C)=1,Log!S187+Log!G188,Log!S187),Log!S187),Log!S187)</f>
        <v>1.7423611111111112</v>
      </c>
      <c r="T188" s="6">
        <f>IF(B188&lt;&gt;"",IF($AK188&lt;&gt;"",IF(AND(LOOKUP($C188,Gliders!$O:$O,Gliders!$C:$C)&gt;1,$F188=PICCode),Log!T187+Log!$G188,Log!T187),Log!T187),Log!T187)</f>
        <v>0.73958333333333337</v>
      </c>
      <c r="U188" s="6">
        <f>IF(B188&lt;&gt;"",IF($AK188&lt;&gt;"",IF(AND(LOOKUP($C188,Gliders!$O:$O,Gliders!$C:$C)&gt;1, $F188&lt;&gt;PICCode),Log!U187+Log!$G188,Log!U187),Log!U187),Log!U187)</f>
        <v>1.6958333333333335</v>
      </c>
      <c r="V188" s="8">
        <f t="shared" si="7"/>
        <v>4.177777777777778</v>
      </c>
      <c r="W188" s="8"/>
      <c r="X188" s="8"/>
      <c r="Y188" s="8"/>
      <c r="Z188" s="9">
        <f>IF(B188&lt;&gt;"",IF(PICCode=F188,Z187+1,Z187),Z187)</f>
        <v>331</v>
      </c>
      <c r="AA188" s="9">
        <f>IF(B188&lt;&gt;"",IF($AK188&lt;&gt;"", IF(LOOKUP($C188,Gliders!$O:$O,Gliders!$C:$C)=1,Log!AA187+1,Log!AA187),Log!AA187),Log!AA187)</f>
        <v>245</v>
      </c>
      <c r="AB188" s="9">
        <f>IF(B188&lt;&gt;"",IF($AK188&lt;&gt;"",IF(AND(LOOKUP($C188,Gliders!$O:$O,Gliders!$C:$C)&gt;1, $F188=PICCode),Log!AB187+1,Log!AB187),Log!AB187),Log!AB187)</f>
        <v>86</v>
      </c>
      <c r="AC188" s="9">
        <f>IF(B188&lt;&gt;"",IF($AK188&lt;&gt;"",IF(AND(LOOKUP($C188,Gliders!$O:$O,Gliders!$C:$C)&gt;1, $F188&lt;&gt;PICCode),Log!AC187+1,Log!AC187),Log!AC187),Log!AC187)</f>
        <v>100</v>
      </c>
      <c r="AD188" s="9">
        <f>IF(B188&lt;&gt;"",IF($AK188&lt;&gt;"",IF(AND(LOOKUP($C188,Gliders!$O:$O,Gliders!$D:$D)=HighCode, TRUE),Log!AD187+1,Log!AD187),Log!AD187),Log!AD187)</f>
        <v>213</v>
      </c>
      <c r="AE188" s="10">
        <f t="shared" si="8"/>
        <v>431</v>
      </c>
      <c r="AJ188" s="14" t="str">
        <f>IF(C188&lt;&gt;"",LOOKUP(C188,Gliders!O:O,Gliders!A:A), "-")</f>
        <v>-</v>
      </c>
      <c r="AK188" s="14" t="str">
        <f>IF(C188&lt;&gt;"",LOOKUP(C188,Gliders!O:O,Gliders!B:B), "-")</f>
        <v>-</v>
      </c>
    </row>
    <row r="189" spans="1:37">
      <c r="A189" s="14" t="str">
        <f t="shared" si="6"/>
        <v/>
      </c>
      <c r="R189" s="6">
        <f>IF(B189&lt;&gt;"",IF(PICCode=$F189,R188+G189,R188),R188)</f>
        <v>2.4819444444444447</v>
      </c>
      <c r="S189" s="6">
        <f>IF(B189&lt;&gt;"",IF(AK189&lt;&gt;"", IF(LOOKUP($C189,Gliders!$O:$O,Gliders!$C:$C)=1,Log!S188+Log!G189,Log!S188),Log!S188),Log!S188)</f>
        <v>1.7423611111111112</v>
      </c>
      <c r="T189" s="6">
        <f>IF(B189&lt;&gt;"",IF($AK189&lt;&gt;"",IF(AND(LOOKUP($C189,Gliders!$O:$O,Gliders!$C:$C)&gt;1,$F189=PICCode),Log!T188+Log!$G189,Log!T188),Log!T188),Log!T188)</f>
        <v>0.73958333333333337</v>
      </c>
      <c r="U189" s="6">
        <f>IF(B189&lt;&gt;"",IF($AK189&lt;&gt;"",IF(AND(LOOKUP($C189,Gliders!$O:$O,Gliders!$C:$C)&gt;1, $F189&lt;&gt;PICCode),Log!U188+Log!$G189,Log!U188),Log!U188),Log!U188)</f>
        <v>1.6958333333333335</v>
      </c>
      <c r="V189" s="8">
        <f t="shared" si="7"/>
        <v>4.177777777777778</v>
      </c>
      <c r="W189" s="8"/>
      <c r="X189" s="8"/>
      <c r="Y189" s="8"/>
      <c r="Z189" s="9">
        <f>IF(B189&lt;&gt;"",IF(PICCode=F189,Z188+1,Z188),Z188)</f>
        <v>331</v>
      </c>
      <c r="AA189" s="9">
        <f>IF(B189&lt;&gt;"",IF($AK189&lt;&gt;"", IF(LOOKUP($C189,Gliders!$O:$O,Gliders!$C:$C)=1,Log!AA188+1,Log!AA188),Log!AA188),Log!AA188)</f>
        <v>245</v>
      </c>
      <c r="AB189" s="9">
        <f>IF(B189&lt;&gt;"",IF($AK189&lt;&gt;"",IF(AND(LOOKUP($C189,Gliders!$O:$O,Gliders!$C:$C)&gt;1, $F189=PICCode),Log!AB188+1,Log!AB188),Log!AB188),Log!AB188)</f>
        <v>86</v>
      </c>
      <c r="AC189" s="9">
        <f>IF(B189&lt;&gt;"",IF($AK189&lt;&gt;"",IF(AND(LOOKUP($C189,Gliders!$O:$O,Gliders!$C:$C)&gt;1, $F189&lt;&gt;PICCode),Log!AC188+1,Log!AC188),Log!AC188),Log!AC188)</f>
        <v>100</v>
      </c>
      <c r="AD189" s="9">
        <f>IF(B189&lt;&gt;"",IF($AK189&lt;&gt;"",IF(AND(LOOKUP($C189,Gliders!$O:$O,Gliders!$D:$D)=HighCode, TRUE),Log!AD188+1,Log!AD188),Log!AD188),Log!AD188)</f>
        <v>213</v>
      </c>
      <c r="AE189" s="10">
        <f t="shared" si="8"/>
        <v>431</v>
      </c>
      <c r="AJ189" s="14" t="str">
        <f>IF(C189&lt;&gt;"",LOOKUP(C189,Gliders!O:O,Gliders!A:A), "-")</f>
        <v>-</v>
      </c>
      <c r="AK189" s="14" t="str">
        <f>IF(C189&lt;&gt;"",LOOKUP(C189,Gliders!O:O,Gliders!B:B), "-")</f>
        <v>-</v>
      </c>
    </row>
    <row r="190" spans="1:37">
      <c r="A190" s="14" t="str">
        <f t="shared" si="6"/>
        <v/>
      </c>
      <c r="R190" s="6">
        <f>IF(B190&lt;&gt;"",IF(PICCode=$F190,R189+G190,R189),R189)</f>
        <v>2.4819444444444447</v>
      </c>
      <c r="S190" s="6">
        <f>IF(B190&lt;&gt;"",IF(AK190&lt;&gt;"", IF(LOOKUP($C190,Gliders!$O:$O,Gliders!$C:$C)=1,Log!S189+Log!G190,Log!S189),Log!S189),Log!S189)</f>
        <v>1.7423611111111112</v>
      </c>
      <c r="T190" s="6">
        <f>IF(B190&lt;&gt;"",IF($AK190&lt;&gt;"",IF(AND(LOOKUP($C190,Gliders!$O:$O,Gliders!$C:$C)&gt;1,$F190=PICCode),Log!T189+Log!$G190,Log!T189),Log!T189),Log!T189)</f>
        <v>0.73958333333333337</v>
      </c>
      <c r="U190" s="6">
        <f>IF(B190&lt;&gt;"",IF($AK190&lt;&gt;"",IF(AND(LOOKUP($C190,Gliders!$O:$O,Gliders!$C:$C)&gt;1, $F190&lt;&gt;PICCode),Log!U189+Log!$G190,Log!U189),Log!U189),Log!U189)</f>
        <v>1.6958333333333335</v>
      </c>
      <c r="V190" s="8">
        <f t="shared" si="7"/>
        <v>4.177777777777778</v>
      </c>
      <c r="W190" s="8"/>
      <c r="X190" s="8"/>
      <c r="Y190" s="8"/>
      <c r="Z190" s="9">
        <f>IF(B190&lt;&gt;"",IF(PICCode=F190,Z189+1,Z189),Z189)</f>
        <v>331</v>
      </c>
      <c r="AA190" s="9">
        <f>IF(B190&lt;&gt;"",IF($AK190&lt;&gt;"", IF(LOOKUP($C190,Gliders!$O:$O,Gliders!$C:$C)=1,Log!AA189+1,Log!AA189),Log!AA189),Log!AA189)</f>
        <v>245</v>
      </c>
      <c r="AB190" s="9">
        <f>IF(B190&lt;&gt;"",IF($AK190&lt;&gt;"",IF(AND(LOOKUP($C190,Gliders!$O:$O,Gliders!$C:$C)&gt;1, $F190=PICCode),Log!AB189+1,Log!AB189),Log!AB189),Log!AB189)</f>
        <v>86</v>
      </c>
      <c r="AC190" s="9">
        <f>IF(B190&lt;&gt;"",IF($AK190&lt;&gt;"",IF(AND(LOOKUP($C190,Gliders!$O:$O,Gliders!$C:$C)&gt;1, $F190&lt;&gt;PICCode),Log!AC189+1,Log!AC189),Log!AC189),Log!AC189)</f>
        <v>100</v>
      </c>
      <c r="AD190" s="9">
        <f>IF(B190&lt;&gt;"",IF($AK190&lt;&gt;"",IF(AND(LOOKUP($C190,Gliders!$O:$O,Gliders!$D:$D)=HighCode, TRUE),Log!AD189+1,Log!AD189),Log!AD189),Log!AD189)</f>
        <v>213</v>
      </c>
      <c r="AE190" s="10">
        <f t="shared" si="8"/>
        <v>431</v>
      </c>
      <c r="AJ190" s="14" t="str">
        <f>IF(C190&lt;&gt;"",LOOKUP(C190,Gliders!O:O,Gliders!A:A), "-")</f>
        <v>-</v>
      </c>
      <c r="AK190" s="14" t="str">
        <f>IF(C190&lt;&gt;"",LOOKUP(C190,Gliders!O:O,Gliders!B:B), "-")</f>
        <v>-</v>
      </c>
    </row>
    <row r="191" spans="1:37">
      <c r="A191" s="14" t="str">
        <f t="shared" si="6"/>
        <v/>
      </c>
      <c r="R191" s="6">
        <f>IF(B191&lt;&gt;"",IF(PICCode=$F191,R190+G191,R190),R190)</f>
        <v>2.4819444444444447</v>
      </c>
      <c r="S191" s="6">
        <f>IF(B191&lt;&gt;"",IF(AK191&lt;&gt;"", IF(LOOKUP($C191,Gliders!$O:$O,Gliders!$C:$C)=1,Log!S190+Log!G191,Log!S190),Log!S190),Log!S190)</f>
        <v>1.7423611111111112</v>
      </c>
      <c r="T191" s="6">
        <f>IF(B191&lt;&gt;"",IF($AK191&lt;&gt;"",IF(AND(LOOKUP($C191,Gliders!$O:$O,Gliders!$C:$C)&gt;1,$F191=PICCode),Log!T190+Log!$G191,Log!T190),Log!T190),Log!T190)</f>
        <v>0.73958333333333337</v>
      </c>
      <c r="U191" s="6">
        <f>IF(B191&lt;&gt;"",IF($AK191&lt;&gt;"",IF(AND(LOOKUP($C191,Gliders!$O:$O,Gliders!$C:$C)&gt;1, $F191&lt;&gt;PICCode),Log!U190+Log!$G191,Log!U190),Log!U190),Log!U190)</f>
        <v>1.6958333333333335</v>
      </c>
      <c r="V191" s="8">
        <f t="shared" si="7"/>
        <v>4.177777777777778</v>
      </c>
      <c r="W191" s="8"/>
      <c r="X191" s="8"/>
      <c r="Y191" s="8"/>
      <c r="Z191" s="9">
        <f>IF(B191&lt;&gt;"",IF(PICCode=F191,Z190+1,Z190),Z190)</f>
        <v>331</v>
      </c>
      <c r="AA191" s="9">
        <f>IF(B191&lt;&gt;"",IF($AK191&lt;&gt;"", IF(LOOKUP($C191,Gliders!$O:$O,Gliders!$C:$C)=1,Log!AA190+1,Log!AA190),Log!AA190),Log!AA190)</f>
        <v>245</v>
      </c>
      <c r="AB191" s="9">
        <f>IF(B191&lt;&gt;"",IF($AK191&lt;&gt;"",IF(AND(LOOKUP($C191,Gliders!$O:$O,Gliders!$C:$C)&gt;1, $F191=PICCode),Log!AB190+1,Log!AB190),Log!AB190),Log!AB190)</f>
        <v>86</v>
      </c>
      <c r="AC191" s="9">
        <f>IF(B191&lt;&gt;"",IF($AK191&lt;&gt;"",IF(AND(LOOKUP($C191,Gliders!$O:$O,Gliders!$C:$C)&gt;1, $F191&lt;&gt;PICCode),Log!AC190+1,Log!AC190),Log!AC190),Log!AC190)</f>
        <v>100</v>
      </c>
      <c r="AD191" s="9">
        <f>IF(B191&lt;&gt;"",IF($AK191&lt;&gt;"",IF(AND(LOOKUP($C191,Gliders!$O:$O,Gliders!$D:$D)=HighCode, TRUE),Log!AD190+1,Log!AD190),Log!AD190),Log!AD190)</f>
        <v>213</v>
      </c>
      <c r="AE191" s="10">
        <f t="shared" si="8"/>
        <v>431</v>
      </c>
      <c r="AJ191" s="14" t="str">
        <f>IF(C191&lt;&gt;"",LOOKUP(C191,Gliders!O:O,Gliders!A:A), "-")</f>
        <v>-</v>
      </c>
      <c r="AK191" s="14" t="str">
        <f>IF(C191&lt;&gt;"",LOOKUP(C191,Gliders!O:O,Gliders!B:B), "-")</f>
        <v>-</v>
      </c>
    </row>
    <row r="192" spans="1:37">
      <c r="A192" s="14" t="str">
        <f t="shared" si="6"/>
        <v/>
      </c>
      <c r="R192" s="6">
        <f>IF(B192&lt;&gt;"",IF(PICCode=$F192,R191+G192,R191),R191)</f>
        <v>2.4819444444444447</v>
      </c>
      <c r="S192" s="6">
        <f>IF(B192&lt;&gt;"",IF(AK192&lt;&gt;"", IF(LOOKUP($C192,Gliders!$O:$O,Gliders!$C:$C)=1,Log!S191+Log!G192,Log!S191),Log!S191),Log!S191)</f>
        <v>1.7423611111111112</v>
      </c>
      <c r="T192" s="6">
        <f>IF(B192&lt;&gt;"",IF($AK192&lt;&gt;"",IF(AND(LOOKUP($C192,Gliders!$O:$O,Gliders!$C:$C)&gt;1,$F192=PICCode),Log!T191+Log!$G192,Log!T191),Log!T191),Log!T191)</f>
        <v>0.73958333333333337</v>
      </c>
      <c r="U192" s="6">
        <f>IF(B192&lt;&gt;"",IF($AK192&lt;&gt;"",IF(AND(LOOKUP($C192,Gliders!$O:$O,Gliders!$C:$C)&gt;1, $F192&lt;&gt;PICCode),Log!U191+Log!$G192,Log!U191),Log!U191),Log!U191)</f>
        <v>1.6958333333333335</v>
      </c>
      <c r="V192" s="8">
        <f t="shared" si="7"/>
        <v>4.177777777777778</v>
      </c>
      <c r="W192" s="8"/>
      <c r="X192" s="8"/>
      <c r="Y192" s="8"/>
      <c r="Z192" s="9">
        <f>IF(B192&lt;&gt;"",IF(PICCode=F192,Z191+1,Z191),Z191)</f>
        <v>331</v>
      </c>
      <c r="AA192" s="9">
        <f>IF(B192&lt;&gt;"",IF($AK192&lt;&gt;"", IF(LOOKUP($C192,Gliders!$O:$O,Gliders!$C:$C)=1,Log!AA191+1,Log!AA191),Log!AA191),Log!AA191)</f>
        <v>245</v>
      </c>
      <c r="AB192" s="9">
        <f>IF(B192&lt;&gt;"",IF($AK192&lt;&gt;"",IF(AND(LOOKUP($C192,Gliders!$O:$O,Gliders!$C:$C)&gt;1, $F192=PICCode),Log!AB191+1,Log!AB191),Log!AB191),Log!AB191)</f>
        <v>86</v>
      </c>
      <c r="AC192" s="9">
        <f>IF(B192&lt;&gt;"",IF($AK192&lt;&gt;"",IF(AND(LOOKUP($C192,Gliders!$O:$O,Gliders!$C:$C)&gt;1, $F192&lt;&gt;PICCode),Log!AC191+1,Log!AC191),Log!AC191),Log!AC191)</f>
        <v>100</v>
      </c>
      <c r="AD192" s="9">
        <f>IF(B192&lt;&gt;"",IF($AK192&lt;&gt;"",IF(AND(LOOKUP($C192,Gliders!$O:$O,Gliders!$D:$D)=HighCode, TRUE),Log!AD191+1,Log!AD191),Log!AD191),Log!AD191)</f>
        <v>213</v>
      </c>
      <c r="AE192" s="10">
        <f t="shared" si="8"/>
        <v>431</v>
      </c>
      <c r="AJ192" s="14" t="str">
        <f>IF(C192&lt;&gt;"",LOOKUP(C192,Gliders!O:O,Gliders!A:A), "-")</f>
        <v>-</v>
      </c>
      <c r="AK192" s="14" t="str">
        <f>IF(C192&lt;&gt;"",LOOKUP(C192,Gliders!O:O,Gliders!B:B), "-")</f>
        <v>-</v>
      </c>
    </row>
    <row r="193" spans="1:37">
      <c r="A193" s="14" t="str">
        <f t="shared" si="6"/>
        <v/>
      </c>
      <c r="R193" s="6">
        <f>IF(B193&lt;&gt;"",IF(PICCode=$F193,R192+G193,R192),R192)</f>
        <v>2.4819444444444447</v>
      </c>
      <c r="S193" s="6">
        <f>IF(B193&lt;&gt;"",IF(AK193&lt;&gt;"", IF(LOOKUP($C193,Gliders!$O:$O,Gliders!$C:$C)=1,Log!S192+Log!G193,Log!S192),Log!S192),Log!S192)</f>
        <v>1.7423611111111112</v>
      </c>
      <c r="T193" s="6">
        <f>IF(B193&lt;&gt;"",IF($AK193&lt;&gt;"",IF(AND(LOOKUP($C193,Gliders!$O:$O,Gliders!$C:$C)&gt;1,$F193=PICCode),Log!T192+Log!$G193,Log!T192),Log!T192),Log!T192)</f>
        <v>0.73958333333333337</v>
      </c>
      <c r="U193" s="6">
        <f>IF(B193&lt;&gt;"",IF($AK193&lt;&gt;"",IF(AND(LOOKUP($C193,Gliders!$O:$O,Gliders!$C:$C)&gt;1, $F193&lt;&gt;PICCode),Log!U192+Log!$G193,Log!U192),Log!U192),Log!U192)</f>
        <v>1.6958333333333335</v>
      </c>
      <c r="V193" s="8">
        <f t="shared" si="7"/>
        <v>4.177777777777778</v>
      </c>
      <c r="W193" s="8"/>
      <c r="X193" s="8"/>
      <c r="Y193" s="8"/>
      <c r="Z193" s="9">
        <f>IF(B193&lt;&gt;"",IF(PICCode=F193,Z192+1,Z192),Z192)</f>
        <v>331</v>
      </c>
      <c r="AA193" s="9">
        <f>IF(B193&lt;&gt;"",IF($AK193&lt;&gt;"", IF(LOOKUP($C193,Gliders!$O:$O,Gliders!$C:$C)=1,Log!AA192+1,Log!AA192),Log!AA192),Log!AA192)</f>
        <v>245</v>
      </c>
      <c r="AB193" s="9">
        <f>IF(B193&lt;&gt;"",IF($AK193&lt;&gt;"",IF(AND(LOOKUP($C193,Gliders!$O:$O,Gliders!$C:$C)&gt;1, $F193=PICCode),Log!AB192+1,Log!AB192),Log!AB192),Log!AB192)</f>
        <v>86</v>
      </c>
      <c r="AC193" s="9">
        <f>IF(B193&lt;&gt;"",IF($AK193&lt;&gt;"",IF(AND(LOOKUP($C193,Gliders!$O:$O,Gliders!$C:$C)&gt;1, $F193&lt;&gt;PICCode),Log!AC192+1,Log!AC192),Log!AC192),Log!AC192)</f>
        <v>100</v>
      </c>
      <c r="AD193" s="9">
        <f>IF(B193&lt;&gt;"",IF($AK193&lt;&gt;"",IF(AND(LOOKUP($C193,Gliders!$O:$O,Gliders!$D:$D)=HighCode, TRUE),Log!AD192+1,Log!AD192),Log!AD192),Log!AD192)</f>
        <v>213</v>
      </c>
      <c r="AE193" s="10">
        <f t="shared" si="8"/>
        <v>431</v>
      </c>
      <c r="AJ193" s="14" t="str">
        <f>IF(C193&lt;&gt;"",LOOKUP(C193,Gliders!O:O,Gliders!A:A), "-")</f>
        <v>-</v>
      </c>
      <c r="AK193" s="14" t="str">
        <f>IF(C193&lt;&gt;"",LOOKUP(C193,Gliders!O:O,Gliders!B:B), "-")</f>
        <v>-</v>
      </c>
    </row>
    <row r="194" spans="1:37">
      <c r="A194" s="14" t="str">
        <f t="shared" si="6"/>
        <v/>
      </c>
      <c r="R194" s="6">
        <f>IF(B194&lt;&gt;"",IF(PICCode=$F194,R193+G194,R193),R193)</f>
        <v>2.4819444444444447</v>
      </c>
      <c r="S194" s="6">
        <f>IF(B194&lt;&gt;"",IF(AK194&lt;&gt;"", IF(LOOKUP($C194,Gliders!$O:$O,Gliders!$C:$C)=1,Log!S193+Log!G194,Log!S193),Log!S193),Log!S193)</f>
        <v>1.7423611111111112</v>
      </c>
      <c r="T194" s="6">
        <f>IF(B194&lt;&gt;"",IF($AK194&lt;&gt;"",IF(AND(LOOKUP($C194,Gliders!$O:$O,Gliders!$C:$C)&gt;1,$F194=PICCode),Log!T193+Log!$G194,Log!T193),Log!T193),Log!T193)</f>
        <v>0.73958333333333337</v>
      </c>
      <c r="U194" s="6">
        <f>IF(B194&lt;&gt;"",IF($AK194&lt;&gt;"",IF(AND(LOOKUP($C194,Gliders!$O:$O,Gliders!$C:$C)&gt;1, $F194&lt;&gt;PICCode),Log!U193+Log!$G194,Log!U193),Log!U193),Log!U193)</f>
        <v>1.6958333333333335</v>
      </c>
      <c r="V194" s="8">
        <f t="shared" si="7"/>
        <v>4.177777777777778</v>
      </c>
      <c r="W194" s="8"/>
      <c r="X194" s="8"/>
      <c r="Y194" s="8"/>
      <c r="Z194" s="9">
        <f>IF(B194&lt;&gt;"",IF(PICCode=F194,Z193+1,Z193),Z193)</f>
        <v>331</v>
      </c>
      <c r="AA194" s="9">
        <f>IF(B194&lt;&gt;"",IF($AK194&lt;&gt;"", IF(LOOKUP($C194,Gliders!$O:$O,Gliders!$C:$C)=1,Log!AA193+1,Log!AA193),Log!AA193),Log!AA193)</f>
        <v>245</v>
      </c>
      <c r="AB194" s="9">
        <f>IF(B194&lt;&gt;"",IF($AK194&lt;&gt;"",IF(AND(LOOKUP($C194,Gliders!$O:$O,Gliders!$C:$C)&gt;1, $F194=PICCode),Log!AB193+1,Log!AB193),Log!AB193),Log!AB193)</f>
        <v>86</v>
      </c>
      <c r="AC194" s="9">
        <f>IF(B194&lt;&gt;"",IF($AK194&lt;&gt;"",IF(AND(LOOKUP($C194,Gliders!$O:$O,Gliders!$C:$C)&gt;1, $F194&lt;&gt;PICCode),Log!AC193+1,Log!AC193),Log!AC193),Log!AC193)</f>
        <v>100</v>
      </c>
      <c r="AD194" s="9">
        <f>IF(B194&lt;&gt;"",IF($AK194&lt;&gt;"",IF(AND(LOOKUP($C194,Gliders!$O:$O,Gliders!$D:$D)=HighCode, TRUE),Log!AD193+1,Log!AD193),Log!AD193),Log!AD193)</f>
        <v>213</v>
      </c>
      <c r="AE194" s="10">
        <f t="shared" si="8"/>
        <v>431</v>
      </c>
      <c r="AJ194" s="14" t="str">
        <f>IF(C194&lt;&gt;"",LOOKUP(C194,Gliders!O:O,Gliders!A:A), "-")</f>
        <v>-</v>
      </c>
      <c r="AK194" s="14" t="str">
        <f>IF(C194&lt;&gt;"",LOOKUP(C194,Gliders!O:O,Gliders!B:B), "-")</f>
        <v>-</v>
      </c>
    </row>
    <row r="195" spans="1:37">
      <c r="A195" s="14" t="str">
        <f t="shared" si="6"/>
        <v/>
      </c>
      <c r="R195" s="6">
        <f>IF(B195&lt;&gt;"",IF(PICCode=$F195,R194+G195,R194),R194)</f>
        <v>2.4819444444444447</v>
      </c>
      <c r="S195" s="6">
        <f>IF(B195&lt;&gt;"",IF(AK195&lt;&gt;"", IF(LOOKUP($C195,Gliders!$O:$O,Gliders!$C:$C)=1,Log!S194+Log!G195,Log!S194),Log!S194),Log!S194)</f>
        <v>1.7423611111111112</v>
      </c>
      <c r="T195" s="6">
        <f>IF(B195&lt;&gt;"",IF($AK195&lt;&gt;"",IF(AND(LOOKUP($C195,Gliders!$O:$O,Gliders!$C:$C)&gt;1,$F195=PICCode),Log!T194+Log!$G195,Log!T194),Log!T194),Log!T194)</f>
        <v>0.73958333333333337</v>
      </c>
      <c r="U195" s="6">
        <f>IF(B195&lt;&gt;"",IF($AK195&lt;&gt;"",IF(AND(LOOKUP($C195,Gliders!$O:$O,Gliders!$C:$C)&gt;1, $F195&lt;&gt;PICCode),Log!U194+Log!$G195,Log!U194),Log!U194),Log!U194)</f>
        <v>1.6958333333333335</v>
      </c>
      <c r="V195" s="8">
        <f t="shared" si="7"/>
        <v>4.177777777777778</v>
      </c>
      <c r="W195" s="8"/>
      <c r="X195" s="8"/>
      <c r="Y195" s="8"/>
      <c r="Z195" s="9">
        <f>IF(B195&lt;&gt;"",IF(PICCode=F195,Z194+1,Z194),Z194)</f>
        <v>331</v>
      </c>
      <c r="AA195" s="9">
        <f>IF(B195&lt;&gt;"",IF($AK195&lt;&gt;"", IF(LOOKUP($C195,Gliders!$O:$O,Gliders!$C:$C)=1,Log!AA194+1,Log!AA194),Log!AA194),Log!AA194)</f>
        <v>245</v>
      </c>
      <c r="AB195" s="9">
        <f>IF(B195&lt;&gt;"",IF($AK195&lt;&gt;"",IF(AND(LOOKUP($C195,Gliders!$O:$O,Gliders!$C:$C)&gt;1, $F195=PICCode),Log!AB194+1,Log!AB194),Log!AB194),Log!AB194)</f>
        <v>86</v>
      </c>
      <c r="AC195" s="9">
        <f>IF(B195&lt;&gt;"",IF($AK195&lt;&gt;"",IF(AND(LOOKUP($C195,Gliders!$O:$O,Gliders!$C:$C)&gt;1, $F195&lt;&gt;PICCode),Log!AC194+1,Log!AC194),Log!AC194),Log!AC194)</f>
        <v>100</v>
      </c>
      <c r="AD195" s="9">
        <f>IF(B195&lt;&gt;"",IF($AK195&lt;&gt;"",IF(AND(LOOKUP($C195,Gliders!$O:$O,Gliders!$D:$D)=HighCode, TRUE),Log!AD194+1,Log!AD194),Log!AD194),Log!AD194)</f>
        <v>213</v>
      </c>
      <c r="AE195" s="10">
        <f t="shared" si="8"/>
        <v>431</v>
      </c>
      <c r="AJ195" s="14" t="str">
        <f>IF(C195&lt;&gt;"",LOOKUP(C195,Gliders!O:O,Gliders!A:A), "-")</f>
        <v>-</v>
      </c>
      <c r="AK195" s="14" t="str">
        <f>IF(C195&lt;&gt;"",LOOKUP(C195,Gliders!O:O,Gliders!B:B), "-")</f>
        <v>-</v>
      </c>
    </row>
    <row r="196" spans="1:37">
      <c r="A196" s="14" t="str">
        <f t="shared" si="6"/>
        <v/>
      </c>
      <c r="R196" s="6">
        <f>IF(B196&lt;&gt;"",IF(PICCode=$F196,R195+G196,R195),R195)</f>
        <v>2.4819444444444447</v>
      </c>
      <c r="S196" s="6">
        <f>IF(B196&lt;&gt;"",IF(AK196&lt;&gt;"", IF(LOOKUP($C196,Gliders!$O:$O,Gliders!$C:$C)=1,Log!S195+Log!G196,Log!S195),Log!S195),Log!S195)</f>
        <v>1.7423611111111112</v>
      </c>
      <c r="T196" s="6">
        <f>IF(B196&lt;&gt;"",IF($AK196&lt;&gt;"",IF(AND(LOOKUP($C196,Gliders!$O:$O,Gliders!$C:$C)&gt;1,$F196=PICCode),Log!T195+Log!$G196,Log!T195),Log!T195),Log!T195)</f>
        <v>0.73958333333333337</v>
      </c>
      <c r="U196" s="6">
        <f>IF(B196&lt;&gt;"",IF($AK196&lt;&gt;"",IF(AND(LOOKUP($C196,Gliders!$O:$O,Gliders!$C:$C)&gt;1, $F196&lt;&gt;PICCode),Log!U195+Log!$G196,Log!U195),Log!U195),Log!U195)</f>
        <v>1.6958333333333335</v>
      </c>
      <c r="V196" s="8">
        <f t="shared" si="7"/>
        <v>4.177777777777778</v>
      </c>
      <c r="W196" s="8"/>
      <c r="X196" s="8"/>
      <c r="Y196" s="8"/>
      <c r="Z196" s="9">
        <f>IF(B196&lt;&gt;"",IF(PICCode=F196,Z195+1,Z195),Z195)</f>
        <v>331</v>
      </c>
      <c r="AA196" s="9">
        <f>IF(B196&lt;&gt;"",IF($AK196&lt;&gt;"", IF(LOOKUP($C196,Gliders!$O:$O,Gliders!$C:$C)=1,Log!AA195+1,Log!AA195),Log!AA195),Log!AA195)</f>
        <v>245</v>
      </c>
      <c r="AB196" s="9">
        <f>IF(B196&lt;&gt;"",IF($AK196&lt;&gt;"",IF(AND(LOOKUP($C196,Gliders!$O:$O,Gliders!$C:$C)&gt;1, $F196=PICCode),Log!AB195+1,Log!AB195),Log!AB195),Log!AB195)</f>
        <v>86</v>
      </c>
      <c r="AC196" s="9">
        <f>IF(B196&lt;&gt;"",IF($AK196&lt;&gt;"",IF(AND(LOOKUP($C196,Gliders!$O:$O,Gliders!$C:$C)&gt;1, $F196&lt;&gt;PICCode),Log!AC195+1,Log!AC195),Log!AC195),Log!AC195)</f>
        <v>100</v>
      </c>
      <c r="AD196" s="9">
        <f>IF(B196&lt;&gt;"",IF($AK196&lt;&gt;"",IF(AND(LOOKUP($C196,Gliders!$O:$O,Gliders!$D:$D)=HighCode, TRUE),Log!AD195+1,Log!AD195),Log!AD195),Log!AD195)</f>
        <v>213</v>
      </c>
      <c r="AE196" s="10">
        <f t="shared" si="8"/>
        <v>431</v>
      </c>
      <c r="AJ196" s="14" t="str">
        <f>IF(C196&lt;&gt;"",LOOKUP(C196,Gliders!O:O,Gliders!A:A), "-")</f>
        <v>-</v>
      </c>
      <c r="AK196" s="14" t="str">
        <f>IF(C196&lt;&gt;"",LOOKUP(C196,Gliders!O:O,Gliders!B:B), "-")</f>
        <v>-</v>
      </c>
    </row>
    <row r="197" spans="1:37">
      <c r="A197" s="14" t="str">
        <f t="shared" ref="A197:A260" si="9">IF(B197&lt;&gt;"", A196+1,"")</f>
        <v/>
      </c>
      <c r="R197" s="6">
        <f>IF(B197&lt;&gt;"",IF(PICCode=$F197,R196+G197,R196),R196)</f>
        <v>2.4819444444444447</v>
      </c>
      <c r="S197" s="6">
        <f>IF(B197&lt;&gt;"",IF(AK197&lt;&gt;"", IF(LOOKUP($C197,Gliders!$O:$O,Gliders!$C:$C)=1,Log!S196+Log!G197,Log!S196),Log!S196),Log!S196)</f>
        <v>1.7423611111111112</v>
      </c>
      <c r="T197" s="6">
        <f>IF(B197&lt;&gt;"",IF($AK197&lt;&gt;"",IF(AND(LOOKUP($C197,Gliders!$O:$O,Gliders!$C:$C)&gt;1,$F197=PICCode),Log!T196+Log!$G197,Log!T196),Log!T196),Log!T196)</f>
        <v>0.73958333333333337</v>
      </c>
      <c r="U197" s="6">
        <f>IF(B197&lt;&gt;"",IF($AK197&lt;&gt;"",IF(AND(LOOKUP($C197,Gliders!$O:$O,Gliders!$C:$C)&gt;1, $F197&lt;&gt;PICCode),Log!U196+Log!$G197,Log!U196),Log!U196),Log!U196)</f>
        <v>1.6958333333333335</v>
      </c>
      <c r="V197" s="8">
        <f t="shared" ref="V197:V260" si="10">IF(B197&lt;&gt;"",R197+U197,V196)</f>
        <v>4.177777777777778</v>
      </c>
      <c r="W197" s="8"/>
      <c r="X197" s="8"/>
      <c r="Y197" s="8"/>
      <c r="Z197" s="9">
        <f>IF(B197&lt;&gt;"",IF(PICCode=F197,Z196+1,Z196),Z196)</f>
        <v>331</v>
      </c>
      <c r="AA197" s="9">
        <f>IF(B197&lt;&gt;"",IF($AK197&lt;&gt;"", IF(LOOKUP($C197,Gliders!$O:$O,Gliders!$C:$C)=1,Log!AA196+1,Log!AA196),Log!AA196),Log!AA196)</f>
        <v>245</v>
      </c>
      <c r="AB197" s="9">
        <f>IF(B197&lt;&gt;"",IF($AK197&lt;&gt;"",IF(AND(LOOKUP($C197,Gliders!$O:$O,Gliders!$C:$C)&gt;1, $F197=PICCode),Log!AB196+1,Log!AB196),Log!AB196),Log!AB196)</f>
        <v>86</v>
      </c>
      <c r="AC197" s="9">
        <f>IF(B197&lt;&gt;"",IF($AK197&lt;&gt;"",IF(AND(LOOKUP($C197,Gliders!$O:$O,Gliders!$C:$C)&gt;1, $F197&lt;&gt;PICCode),Log!AC196+1,Log!AC196),Log!AC196),Log!AC196)</f>
        <v>100</v>
      </c>
      <c r="AD197" s="9">
        <f>IF(B197&lt;&gt;"",IF($AK197&lt;&gt;"",IF(AND(LOOKUP($C197,Gliders!$O:$O,Gliders!$D:$D)=HighCode, TRUE),Log!AD196+1,Log!AD196),Log!AD196),Log!AD196)</f>
        <v>213</v>
      </c>
      <c r="AE197" s="10">
        <f t="shared" ref="AE197:AE260" si="11">IF(B197&lt;&gt;"",Z197+AC197,AE196)</f>
        <v>431</v>
      </c>
      <c r="AJ197" s="14" t="str">
        <f>IF(C197&lt;&gt;"",LOOKUP(C197,Gliders!O:O,Gliders!A:A), "-")</f>
        <v>-</v>
      </c>
      <c r="AK197" s="14" t="str">
        <f>IF(C197&lt;&gt;"",LOOKUP(C197,Gliders!O:O,Gliders!B:B), "-")</f>
        <v>-</v>
      </c>
    </row>
    <row r="198" spans="1:37">
      <c r="A198" s="14" t="str">
        <f t="shared" si="9"/>
        <v/>
      </c>
      <c r="R198" s="6">
        <f>IF(B198&lt;&gt;"",IF(PICCode=$F198,R197+G198,R197),R197)</f>
        <v>2.4819444444444447</v>
      </c>
      <c r="S198" s="6">
        <f>IF(B198&lt;&gt;"",IF(AK198&lt;&gt;"", IF(LOOKUP($C198,Gliders!$O:$O,Gliders!$C:$C)=1,Log!S197+Log!G198,Log!S197),Log!S197),Log!S197)</f>
        <v>1.7423611111111112</v>
      </c>
      <c r="T198" s="6">
        <f>IF(B198&lt;&gt;"",IF($AK198&lt;&gt;"",IF(AND(LOOKUP($C198,Gliders!$O:$O,Gliders!$C:$C)&gt;1,$F198=PICCode),Log!T197+Log!$G198,Log!T197),Log!T197),Log!T197)</f>
        <v>0.73958333333333337</v>
      </c>
      <c r="U198" s="6">
        <f>IF(B198&lt;&gt;"",IF($AK198&lt;&gt;"",IF(AND(LOOKUP($C198,Gliders!$O:$O,Gliders!$C:$C)&gt;1, $F198&lt;&gt;PICCode),Log!U197+Log!$G198,Log!U197),Log!U197),Log!U197)</f>
        <v>1.6958333333333335</v>
      </c>
      <c r="V198" s="8">
        <f t="shared" si="10"/>
        <v>4.177777777777778</v>
      </c>
      <c r="W198" s="8"/>
      <c r="X198" s="8"/>
      <c r="Y198" s="8"/>
      <c r="Z198" s="9">
        <f>IF(B198&lt;&gt;"",IF(PICCode=F198,Z197+1,Z197),Z197)</f>
        <v>331</v>
      </c>
      <c r="AA198" s="9">
        <f>IF(B198&lt;&gt;"",IF($AK198&lt;&gt;"", IF(LOOKUP($C198,Gliders!$O:$O,Gliders!$C:$C)=1,Log!AA197+1,Log!AA197),Log!AA197),Log!AA197)</f>
        <v>245</v>
      </c>
      <c r="AB198" s="9">
        <f>IF(B198&lt;&gt;"",IF($AK198&lt;&gt;"",IF(AND(LOOKUP($C198,Gliders!$O:$O,Gliders!$C:$C)&gt;1, $F198=PICCode),Log!AB197+1,Log!AB197),Log!AB197),Log!AB197)</f>
        <v>86</v>
      </c>
      <c r="AC198" s="9">
        <f>IF(B198&lt;&gt;"",IF($AK198&lt;&gt;"",IF(AND(LOOKUP($C198,Gliders!$O:$O,Gliders!$C:$C)&gt;1, $F198&lt;&gt;PICCode),Log!AC197+1,Log!AC197),Log!AC197),Log!AC197)</f>
        <v>100</v>
      </c>
      <c r="AD198" s="9">
        <f>IF(B198&lt;&gt;"",IF($AK198&lt;&gt;"",IF(AND(LOOKUP($C198,Gliders!$O:$O,Gliders!$D:$D)=HighCode, TRUE),Log!AD197+1,Log!AD197),Log!AD197),Log!AD197)</f>
        <v>213</v>
      </c>
      <c r="AE198" s="10">
        <f t="shared" si="11"/>
        <v>431</v>
      </c>
      <c r="AJ198" s="14" t="str">
        <f>IF(C198&lt;&gt;"",LOOKUP(C198,Gliders!O:O,Gliders!A:A), "-")</f>
        <v>-</v>
      </c>
      <c r="AK198" s="14" t="str">
        <f>IF(C198&lt;&gt;"",LOOKUP(C198,Gliders!O:O,Gliders!B:B), "-")</f>
        <v>-</v>
      </c>
    </row>
    <row r="199" spans="1:37">
      <c r="A199" s="14" t="str">
        <f t="shared" si="9"/>
        <v/>
      </c>
      <c r="R199" s="6">
        <f>IF(B199&lt;&gt;"",IF(PICCode=$F199,R198+G199,R198),R198)</f>
        <v>2.4819444444444447</v>
      </c>
      <c r="S199" s="6">
        <f>IF(B199&lt;&gt;"",IF(AK199&lt;&gt;"", IF(LOOKUP($C199,Gliders!$O:$O,Gliders!$C:$C)=1,Log!S198+Log!G199,Log!S198),Log!S198),Log!S198)</f>
        <v>1.7423611111111112</v>
      </c>
      <c r="T199" s="6">
        <f>IF(B199&lt;&gt;"",IF($AK199&lt;&gt;"",IF(AND(LOOKUP($C199,Gliders!$O:$O,Gliders!$C:$C)&gt;1,$F199=PICCode),Log!T198+Log!$G199,Log!T198),Log!T198),Log!T198)</f>
        <v>0.73958333333333337</v>
      </c>
      <c r="U199" s="6">
        <f>IF(B199&lt;&gt;"",IF($AK199&lt;&gt;"",IF(AND(LOOKUP($C199,Gliders!$O:$O,Gliders!$C:$C)&gt;1, $F199&lt;&gt;PICCode),Log!U198+Log!$G199,Log!U198),Log!U198),Log!U198)</f>
        <v>1.6958333333333335</v>
      </c>
      <c r="V199" s="8">
        <f t="shared" si="10"/>
        <v>4.177777777777778</v>
      </c>
      <c r="W199" s="8"/>
      <c r="X199" s="8"/>
      <c r="Y199" s="8"/>
      <c r="Z199" s="9">
        <f>IF(B199&lt;&gt;"",IF(PICCode=F199,Z198+1,Z198),Z198)</f>
        <v>331</v>
      </c>
      <c r="AA199" s="9">
        <f>IF(B199&lt;&gt;"",IF($AK199&lt;&gt;"", IF(LOOKUP($C199,Gliders!$O:$O,Gliders!$C:$C)=1,Log!AA198+1,Log!AA198),Log!AA198),Log!AA198)</f>
        <v>245</v>
      </c>
      <c r="AB199" s="9">
        <f>IF(B199&lt;&gt;"",IF($AK199&lt;&gt;"",IF(AND(LOOKUP($C199,Gliders!$O:$O,Gliders!$C:$C)&gt;1, $F199=PICCode),Log!AB198+1,Log!AB198),Log!AB198),Log!AB198)</f>
        <v>86</v>
      </c>
      <c r="AC199" s="9">
        <f>IF(B199&lt;&gt;"",IF($AK199&lt;&gt;"",IF(AND(LOOKUP($C199,Gliders!$O:$O,Gliders!$C:$C)&gt;1, $F199&lt;&gt;PICCode),Log!AC198+1,Log!AC198),Log!AC198),Log!AC198)</f>
        <v>100</v>
      </c>
      <c r="AD199" s="9">
        <f>IF(B199&lt;&gt;"",IF($AK199&lt;&gt;"",IF(AND(LOOKUP($C199,Gliders!$O:$O,Gliders!$D:$D)=HighCode, TRUE),Log!AD198+1,Log!AD198),Log!AD198),Log!AD198)</f>
        <v>213</v>
      </c>
      <c r="AE199" s="10">
        <f t="shared" si="11"/>
        <v>431</v>
      </c>
      <c r="AJ199" s="14" t="str">
        <f>IF(C199&lt;&gt;"",LOOKUP(C199,Gliders!O:O,Gliders!A:A), "-")</f>
        <v>-</v>
      </c>
      <c r="AK199" s="14" t="str">
        <f>IF(C199&lt;&gt;"",LOOKUP(C199,Gliders!O:O,Gliders!B:B), "-")</f>
        <v>-</v>
      </c>
    </row>
    <row r="200" spans="1:37">
      <c r="A200" s="14" t="str">
        <f t="shared" si="9"/>
        <v/>
      </c>
      <c r="R200" s="6">
        <f>IF(B200&lt;&gt;"",IF(PICCode=$F200,R199+G200,R199),R199)</f>
        <v>2.4819444444444447</v>
      </c>
      <c r="S200" s="6">
        <f>IF(B200&lt;&gt;"",IF(AK200&lt;&gt;"", IF(LOOKUP($C200,Gliders!$O:$O,Gliders!$C:$C)=1,Log!S199+Log!G200,Log!S199),Log!S199),Log!S199)</f>
        <v>1.7423611111111112</v>
      </c>
      <c r="T200" s="6">
        <f>IF(B200&lt;&gt;"",IF($AK200&lt;&gt;"",IF(AND(LOOKUP($C200,Gliders!$O:$O,Gliders!$C:$C)&gt;1,$F200=PICCode),Log!T199+Log!$G200,Log!T199),Log!T199),Log!T199)</f>
        <v>0.73958333333333337</v>
      </c>
      <c r="U200" s="6">
        <f>IF(B200&lt;&gt;"",IF($AK200&lt;&gt;"",IF(AND(LOOKUP($C200,Gliders!$O:$O,Gliders!$C:$C)&gt;1, $F200&lt;&gt;PICCode),Log!U199+Log!$G200,Log!U199),Log!U199),Log!U199)</f>
        <v>1.6958333333333335</v>
      </c>
      <c r="V200" s="8">
        <f t="shared" si="10"/>
        <v>4.177777777777778</v>
      </c>
      <c r="W200" s="8"/>
      <c r="X200" s="8"/>
      <c r="Y200" s="8"/>
      <c r="Z200" s="9">
        <f>IF(B200&lt;&gt;"",IF(PICCode=F200,Z199+1,Z199),Z199)</f>
        <v>331</v>
      </c>
      <c r="AA200" s="9">
        <f>IF(B200&lt;&gt;"",IF($AK200&lt;&gt;"", IF(LOOKUP($C200,Gliders!$O:$O,Gliders!$C:$C)=1,Log!AA199+1,Log!AA199),Log!AA199),Log!AA199)</f>
        <v>245</v>
      </c>
      <c r="AB200" s="9">
        <f>IF(B200&lt;&gt;"",IF($AK200&lt;&gt;"",IF(AND(LOOKUP($C200,Gliders!$O:$O,Gliders!$C:$C)&gt;1, $F200=PICCode),Log!AB199+1,Log!AB199),Log!AB199),Log!AB199)</f>
        <v>86</v>
      </c>
      <c r="AC200" s="9">
        <f>IF(B200&lt;&gt;"",IF($AK200&lt;&gt;"",IF(AND(LOOKUP($C200,Gliders!$O:$O,Gliders!$C:$C)&gt;1, $F200&lt;&gt;PICCode),Log!AC199+1,Log!AC199),Log!AC199),Log!AC199)</f>
        <v>100</v>
      </c>
      <c r="AD200" s="9">
        <f>IF(B200&lt;&gt;"",IF($AK200&lt;&gt;"",IF(AND(LOOKUP($C200,Gliders!$O:$O,Gliders!$D:$D)=HighCode, TRUE),Log!AD199+1,Log!AD199),Log!AD199),Log!AD199)</f>
        <v>213</v>
      </c>
      <c r="AE200" s="10">
        <f t="shared" si="11"/>
        <v>431</v>
      </c>
      <c r="AJ200" s="14" t="str">
        <f>IF(C200&lt;&gt;"",LOOKUP(C200,Gliders!O:O,Gliders!A:A), "-")</f>
        <v>-</v>
      </c>
      <c r="AK200" s="14" t="str">
        <f>IF(C200&lt;&gt;"",LOOKUP(C200,Gliders!O:O,Gliders!B:B), "-")</f>
        <v>-</v>
      </c>
    </row>
    <row r="201" spans="1:37">
      <c r="A201" s="14" t="str">
        <f t="shared" si="9"/>
        <v/>
      </c>
      <c r="R201" s="6">
        <f>IF(B201&lt;&gt;"",IF(PICCode=$F201,R200+G201,R200),R200)</f>
        <v>2.4819444444444447</v>
      </c>
      <c r="S201" s="6">
        <f>IF(B201&lt;&gt;"",IF(AK201&lt;&gt;"", IF(LOOKUP($C201,Gliders!$O:$O,Gliders!$C:$C)=1,Log!S200+Log!G201,Log!S200),Log!S200),Log!S200)</f>
        <v>1.7423611111111112</v>
      </c>
      <c r="T201" s="6">
        <f>IF(B201&lt;&gt;"",IF($AK201&lt;&gt;"",IF(AND(LOOKUP($C201,Gliders!$O:$O,Gliders!$C:$C)&gt;1,$F201=PICCode),Log!T200+Log!$G201,Log!T200),Log!T200),Log!T200)</f>
        <v>0.73958333333333337</v>
      </c>
      <c r="U201" s="6">
        <f>IF(B201&lt;&gt;"",IF($AK201&lt;&gt;"",IF(AND(LOOKUP($C201,Gliders!$O:$O,Gliders!$C:$C)&gt;1, $F201&lt;&gt;PICCode),Log!U200+Log!$G201,Log!U200),Log!U200),Log!U200)</f>
        <v>1.6958333333333335</v>
      </c>
      <c r="V201" s="8">
        <f t="shared" si="10"/>
        <v>4.177777777777778</v>
      </c>
      <c r="W201" s="8"/>
      <c r="X201" s="8"/>
      <c r="Y201" s="8"/>
      <c r="Z201" s="9">
        <f>IF(B201&lt;&gt;"",IF(PICCode=F201,Z200+1,Z200),Z200)</f>
        <v>331</v>
      </c>
      <c r="AA201" s="9">
        <f>IF(B201&lt;&gt;"",IF($AK201&lt;&gt;"", IF(LOOKUP($C201,Gliders!$O:$O,Gliders!$C:$C)=1,Log!AA200+1,Log!AA200),Log!AA200),Log!AA200)</f>
        <v>245</v>
      </c>
      <c r="AB201" s="9">
        <f>IF(B201&lt;&gt;"",IF($AK201&lt;&gt;"",IF(AND(LOOKUP($C201,Gliders!$O:$O,Gliders!$C:$C)&gt;1, $F201=PICCode),Log!AB200+1,Log!AB200),Log!AB200),Log!AB200)</f>
        <v>86</v>
      </c>
      <c r="AC201" s="9">
        <f>IF(B201&lt;&gt;"",IF($AK201&lt;&gt;"",IF(AND(LOOKUP($C201,Gliders!$O:$O,Gliders!$C:$C)&gt;1, $F201&lt;&gt;PICCode),Log!AC200+1,Log!AC200),Log!AC200),Log!AC200)</f>
        <v>100</v>
      </c>
      <c r="AD201" s="9">
        <f>IF(B201&lt;&gt;"",IF($AK201&lt;&gt;"",IF(AND(LOOKUP($C201,Gliders!$O:$O,Gliders!$D:$D)=HighCode, TRUE),Log!AD200+1,Log!AD200),Log!AD200),Log!AD200)</f>
        <v>213</v>
      </c>
      <c r="AE201" s="10">
        <f t="shared" si="11"/>
        <v>431</v>
      </c>
      <c r="AJ201" s="14" t="str">
        <f>IF(C201&lt;&gt;"",LOOKUP(C201,Gliders!O:O,Gliders!A:A), "-")</f>
        <v>-</v>
      </c>
      <c r="AK201" s="14" t="str">
        <f>IF(C201&lt;&gt;"",LOOKUP(C201,Gliders!O:O,Gliders!B:B), "-")</f>
        <v>-</v>
      </c>
    </row>
    <row r="202" spans="1:37">
      <c r="A202" s="14" t="str">
        <f t="shared" si="9"/>
        <v/>
      </c>
      <c r="R202" s="6">
        <f>IF(B202&lt;&gt;"",IF(PICCode=$F202,R201+G202,R201),R201)</f>
        <v>2.4819444444444447</v>
      </c>
      <c r="S202" s="6">
        <f>IF(B202&lt;&gt;"",IF(AK202&lt;&gt;"", IF(LOOKUP($C202,Gliders!$O:$O,Gliders!$C:$C)=1,Log!S201+Log!G202,Log!S201),Log!S201),Log!S201)</f>
        <v>1.7423611111111112</v>
      </c>
      <c r="T202" s="6">
        <f>IF(B202&lt;&gt;"",IF($AK202&lt;&gt;"",IF(AND(LOOKUP($C202,Gliders!$O:$O,Gliders!$C:$C)&gt;1,$F202=PICCode),Log!T201+Log!$G202,Log!T201),Log!T201),Log!T201)</f>
        <v>0.73958333333333337</v>
      </c>
      <c r="U202" s="6">
        <f>IF(B202&lt;&gt;"",IF($AK202&lt;&gt;"",IF(AND(LOOKUP($C202,Gliders!$O:$O,Gliders!$C:$C)&gt;1, $F202&lt;&gt;PICCode),Log!U201+Log!$G202,Log!U201),Log!U201),Log!U201)</f>
        <v>1.6958333333333335</v>
      </c>
      <c r="V202" s="8">
        <f t="shared" si="10"/>
        <v>4.177777777777778</v>
      </c>
      <c r="W202" s="8"/>
      <c r="X202" s="8"/>
      <c r="Y202" s="8"/>
      <c r="Z202" s="9">
        <f>IF(B202&lt;&gt;"",IF(PICCode=F202,Z201+1,Z201),Z201)</f>
        <v>331</v>
      </c>
      <c r="AA202" s="9">
        <f>IF(B202&lt;&gt;"",IF($AK202&lt;&gt;"", IF(LOOKUP($C202,Gliders!$O:$O,Gliders!$C:$C)=1,Log!AA201+1,Log!AA201),Log!AA201),Log!AA201)</f>
        <v>245</v>
      </c>
      <c r="AB202" s="9">
        <f>IF(B202&lt;&gt;"",IF($AK202&lt;&gt;"",IF(AND(LOOKUP($C202,Gliders!$O:$O,Gliders!$C:$C)&gt;1, $F202=PICCode),Log!AB201+1,Log!AB201),Log!AB201),Log!AB201)</f>
        <v>86</v>
      </c>
      <c r="AC202" s="9">
        <f>IF(B202&lt;&gt;"",IF($AK202&lt;&gt;"",IF(AND(LOOKUP($C202,Gliders!$O:$O,Gliders!$C:$C)&gt;1, $F202&lt;&gt;PICCode),Log!AC201+1,Log!AC201),Log!AC201),Log!AC201)</f>
        <v>100</v>
      </c>
      <c r="AD202" s="9">
        <f>IF(B202&lt;&gt;"",IF($AK202&lt;&gt;"",IF(AND(LOOKUP($C202,Gliders!$O:$O,Gliders!$D:$D)=HighCode, TRUE),Log!AD201+1,Log!AD201),Log!AD201),Log!AD201)</f>
        <v>213</v>
      </c>
      <c r="AE202" s="10">
        <f t="shared" si="11"/>
        <v>431</v>
      </c>
      <c r="AJ202" s="14" t="str">
        <f>IF(C202&lt;&gt;"",LOOKUP(C202,Gliders!O:O,Gliders!A:A), "-")</f>
        <v>-</v>
      </c>
      <c r="AK202" s="14" t="str">
        <f>IF(C202&lt;&gt;"",LOOKUP(C202,Gliders!O:O,Gliders!B:B), "-")</f>
        <v>-</v>
      </c>
    </row>
    <row r="203" spans="1:37">
      <c r="A203" s="14" t="str">
        <f t="shared" si="9"/>
        <v/>
      </c>
      <c r="R203" s="6">
        <f>IF(B203&lt;&gt;"",IF(PICCode=$F203,R202+G203,R202),R202)</f>
        <v>2.4819444444444447</v>
      </c>
      <c r="S203" s="6">
        <f>IF(B203&lt;&gt;"",IF(AK203&lt;&gt;"", IF(LOOKUP($C203,Gliders!$O:$O,Gliders!$C:$C)=1,Log!S202+Log!G203,Log!S202),Log!S202),Log!S202)</f>
        <v>1.7423611111111112</v>
      </c>
      <c r="T203" s="6">
        <f>IF(B203&lt;&gt;"",IF($AK203&lt;&gt;"",IF(AND(LOOKUP($C203,Gliders!$O:$O,Gliders!$C:$C)&gt;1,$F203=PICCode),Log!T202+Log!$G203,Log!T202),Log!T202),Log!T202)</f>
        <v>0.73958333333333337</v>
      </c>
      <c r="U203" s="6">
        <f>IF(B203&lt;&gt;"",IF($AK203&lt;&gt;"",IF(AND(LOOKUP($C203,Gliders!$O:$O,Gliders!$C:$C)&gt;1, $F203&lt;&gt;PICCode),Log!U202+Log!$G203,Log!U202),Log!U202),Log!U202)</f>
        <v>1.6958333333333335</v>
      </c>
      <c r="V203" s="8">
        <f t="shared" si="10"/>
        <v>4.177777777777778</v>
      </c>
      <c r="W203" s="8"/>
      <c r="X203" s="8"/>
      <c r="Y203" s="8"/>
      <c r="Z203" s="9">
        <f>IF(B203&lt;&gt;"",IF(PICCode=F203,Z202+1,Z202),Z202)</f>
        <v>331</v>
      </c>
      <c r="AA203" s="9">
        <f>IF(B203&lt;&gt;"",IF($AK203&lt;&gt;"", IF(LOOKUP($C203,Gliders!$O:$O,Gliders!$C:$C)=1,Log!AA202+1,Log!AA202),Log!AA202),Log!AA202)</f>
        <v>245</v>
      </c>
      <c r="AB203" s="9">
        <f>IF(B203&lt;&gt;"",IF($AK203&lt;&gt;"",IF(AND(LOOKUP($C203,Gliders!$O:$O,Gliders!$C:$C)&gt;1, $F203=PICCode),Log!AB202+1,Log!AB202),Log!AB202),Log!AB202)</f>
        <v>86</v>
      </c>
      <c r="AC203" s="9">
        <f>IF(B203&lt;&gt;"",IF($AK203&lt;&gt;"",IF(AND(LOOKUP($C203,Gliders!$O:$O,Gliders!$C:$C)&gt;1, $F203&lt;&gt;PICCode),Log!AC202+1,Log!AC202),Log!AC202),Log!AC202)</f>
        <v>100</v>
      </c>
      <c r="AD203" s="9">
        <f>IF(B203&lt;&gt;"",IF($AK203&lt;&gt;"",IF(AND(LOOKUP($C203,Gliders!$O:$O,Gliders!$D:$D)=HighCode, TRUE),Log!AD202+1,Log!AD202),Log!AD202),Log!AD202)</f>
        <v>213</v>
      </c>
      <c r="AE203" s="10">
        <f t="shared" si="11"/>
        <v>431</v>
      </c>
      <c r="AJ203" s="14" t="str">
        <f>IF(C203&lt;&gt;"",LOOKUP(C203,Gliders!O:O,Gliders!A:A), "-")</f>
        <v>-</v>
      </c>
      <c r="AK203" s="14" t="str">
        <f>IF(C203&lt;&gt;"",LOOKUP(C203,Gliders!O:O,Gliders!B:B), "-")</f>
        <v>-</v>
      </c>
    </row>
    <row r="204" spans="1:37">
      <c r="A204" s="14" t="str">
        <f t="shared" si="9"/>
        <v/>
      </c>
      <c r="R204" s="6">
        <f>IF(B204&lt;&gt;"",IF(PICCode=$F204,R203+G204,R203),R203)</f>
        <v>2.4819444444444447</v>
      </c>
      <c r="S204" s="6">
        <f>IF(B204&lt;&gt;"",IF(AK204&lt;&gt;"", IF(LOOKUP($C204,Gliders!$O:$O,Gliders!$C:$C)=1,Log!S203+Log!G204,Log!S203),Log!S203),Log!S203)</f>
        <v>1.7423611111111112</v>
      </c>
      <c r="T204" s="6">
        <f>IF(B204&lt;&gt;"",IF($AK204&lt;&gt;"",IF(AND(LOOKUP($C204,Gliders!$O:$O,Gliders!$C:$C)&gt;1,$F204=PICCode),Log!T203+Log!$G204,Log!T203),Log!T203),Log!T203)</f>
        <v>0.73958333333333337</v>
      </c>
      <c r="U204" s="6">
        <f>IF(B204&lt;&gt;"",IF($AK204&lt;&gt;"",IF(AND(LOOKUP($C204,Gliders!$O:$O,Gliders!$C:$C)&gt;1, $F204&lt;&gt;PICCode),Log!U203+Log!$G204,Log!U203),Log!U203),Log!U203)</f>
        <v>1.6958333333333335</v>
      </c>
      <c r="V204" s="8">
        <f t="shared" si="10"/>
        <v>4.177777777777778</v>
      </c>
      <c r="W204" s="8"/>
      <c r="X204" s="8"/>
      <c r="Y204" s="8"/>
      <c r="Z204" s="9">
        <f>IF(B204&lt;&gt;"",IF(PICCode=F204,Z203+1,Z203),Z203)</f>
        <v>331</v>
      </c>
      <c r="AA204" s="9">
        <f>IF(B204&lt;&gt;"",IF($AK204&lt;&gt;"", IF(LOOKUP($C204,Gliders!$O:$O,Gliders!$C:$C)=1,Log!AA203+1,Log!AA203),Log!AA203),Log!AA203)</f>
        <v>245</v>
      </c>
      <c r="AB204" s="9">
        <f>IF(B204&lt;&gt;"",IF($AK204&lt;&gt;"",IF(AND(LOOKUP($C204,Gliders!$O:$O,Gliders!$C:$C)&gt;1, $F204=PICCode),Log!AB203+1,Log!AB203),Log!AB203),Log!AB203)</f>
        <v>86</v>
      </c>
      <c r="AC204" s="9">
        <f>IF(B204&lt;&gt;"",IF($AK204&lt;&gt;"",IF(AND(LOOKUP($C204,Gliders!$O:$O,Gliders!$C:$C)&gt;1, $F204&lt;&gt;PICCode),Log!AC203+1,Log!AC203),Log!AC203),Log!AC203)</f>
        <v>100</v>
      </c>
      <c r="AD204" s="9">
        <f>IF(B204&lt;&gt;"",IF($AK204&lt;&gt;"",IF(AND(LOOKUP($C204,Gliders!$O:$O,Gliders!$D:$D)=HighCode, TRUE),Log!AD203+1,Log!AD203),Log!AD203),Log!AD203)</f>
        <v>213</v>
      </c>
      <c r="AE204" s="10">
        <f t="shared" si="11"/>
        <v>431</v>
      </c>
      <c r="AJ204" s="14" t="str">
        <f>IF(C204&lt;&gt;"",LOOKUP(C204,Gliders!O:O,Gliders!A:A), "-")</f>
        <v>-</v>
      </c>
      <c r="AK204" s="14" t="str">
        <f>IF(C204&lt;&gt;"",LOOKUP(C204,Gliders!O:O,Gliders!B:B), "-")</f>
        <v>-</v>
      </c>
    </row>
    <row r="205" spans="1:37">
      <c r="A205" s="14" t="str">
        <f t="shared" si="9"/>
        <v/>
      </c>
      <c r="R205" s="6">
        <f>IF(B205&lt;&gt;"",IF(PICCode=$F205,R204+G205,R204),R204)</f>
        <v>2.4819444444444447</v>
      </c>
      <c r="S205" s="6">
        <f>IF(B205&lt;&gt;"",IF(AK205&lt;&gt;"", IF(LOOKUP($C205,Gliders!$O:$O,Gliders!$C:$C)=1,Log!S204+Log!G205,Log!S204),Log!S204),Log!S204)</f>
        <v>1.7423611111111112</v>
      </c>
      <c r="T205" s="6">
        <f>IF(B205&lt;&gt;"",IF($AK205&lt;&gt;"",IF(AND(LOOKUP($C205,Gliders!$O:$O,Gliders!$C:$C)&gt;1,$F205=PICCode),Log!T204+Log!$G205,Log!T204),Log!T204),Log!T204)</f>
        <v>0.73958333333333337</v>
      </c>
      <c r="U205" s="6">
        <f>IF(B205&lt;&gt;"",IF($AK205&lt;&gt;"",IF(AND(LOOKUP($C205,Gliders!$O:$O,Gliders!$C:$C)&gt;1, $F205&lt;&gt;PICCode),Log!U204+Log!$G205,Log!U204),Log!U204),Log!U204)</f>
        <v>1.6958333333333335</v>
      </c>
      <c r="V205" s="8">
        <f t="shared" si="10"/>
        <v>4.177777777777778</v>
      </c>
      <c r="W205" s="8"/>
      <c r="X205" s="8"/>
      <c r="Y205" s="8"/>
      <c r="Z205" s="9">
        <f>IF(B205&lt;&gt;"",IF(PICCode=F205,Z204+1,Z204),Z204)</f>
        <v>331</v>
      </c>
      <c r="AA205" s="9">
        <f>IF(B205&lt;&gt;"",IF($AK205&lt;&gt;"", IF(LOOKUP($C205,Gliders!$O:$O,Gliders!$C:$C)=1,Log!AA204+1,Log!AA204),Log!AA204),Log!AA204)</f>
        <v>245</v>
      </c>
      <c r="AB205" s="9">
        <f>IF(B205&lt;&gt;"",IF($AK205&lt;&gt;"",IF(AND(LOOKUP($C205,Gliders!$O:$O,Gliders!$C:$C)&gt;1, $F205=PICCode),Log!AB204+1,Log!AB204),Log!AB204),Log!AB204)</f>
        <v>86</v>
      </c>
      <c r="AC205" s="9">
        <f>IF(B205&lt;&gt;"",IF($AK205&lt;&gt;"",IF(AND(LOOKUP($C205,Gliders!$O:$O,Gliders!$C:$C)&gt;1, $F205&lt;&gt;PICCode),Log!AC204+1,Log!AC204),Log!AC204),Log!AC204)</f>
        <v>100</v>
      </c>
      <c r="AD205" s="9">
        <f>IF(B205&lt;&gt;"",IF($AK205&lt;&gt;"",IF(AND(LOOKUP($C205,Gliders!$O:$O,Gliders!$D:$D)=HighCode, TRUE),Log!AD204+1,Log!AD204),Log!AD204),Log!AD204)</f>
        <v>213</v>
      </c>
      <c r="AE205" s="10">
        <f t="shared" si="11"/>
        <v>431</v>
      </c>
      <c r="AJ205" s="14" t="str">
        <f>IF(C205&lt;&gt;"",LOOKUP(C205,Gliders!O:O,Gliders!A:A), "-")</f>
        <v>-</v>
      </c>
      <c r="AK205" s="14" t="str">
        <f>IF(C205&lt;&gt;"",LOOKUP(C205,Gliders!O:O,Gliders!B:B), "-")</f>
        <v>-</v>
      </c>
    </row>
    <row r="206" spans="1:37">
      <c r="A206" s="14" t="str">
        <f t="shared" si="9"/>
        <v/>
      </c>
      <c r="R206" s="6">
        <f>IF(B206&lt;&gt;"",IF(PICCode=$F206,R205+G206,R205),R205)</f>
        <v>2.4819444444444447</v>
      </c>
      <c r="S206" s="6">
        <f>IF(B206&lt;&gt;"",IF(AK206&lt;&gt;"", IF(LOOKUP($C206,Gliders!$O:$O,Gliders!$C:$C)=1,Log!S205+Log!G206,Log!S205),Log!S205),Log!S205)</f>
        <v>1.7423611111111112</v>
      </c>
      <c r="T206" s="6">
        <f>IF(B206&lt;&gt;"",IF($AK206&lt;&gt;"",IF(AND(LOOKUP($C206,Gliders!$O:$O,Gliders!$C:$C)&gt;1,$F206=PICCode),Log!T205+Log!$G206,Log!T205),Log!T205),Log!T205)</f>
        <v>0.73958333333333337</v>
      </c>
      <c r="U206" s="6">
        <f>IF(B206&lt;&gt;"",IF($AK206&lt;&gt;"",IF(AND(LOOKUP($C206,Gliders!$O:$O,Gliders!$C:$C)&gt;1, $F206&lt;&gt;PICCode),Log!U205+Log!$G206,Log!U205),Log!U205),Log!U205)</f>
        <v>1.6958333333333335</v>
      </c>
      <c r="V206" s="8">
        <f t="shared" si="10"/>
        <v>4.177777777777778</v>
      </c>
      <c r="W206" s="8"/>
      <c r="X206" s="8"/>
      <c r="Y206" s="8"/>
      <c r="Z206" s="9">
        <f>IF(B206&lt;&gt;"",IF(PICCode=F206,Z205+1,Z205),Z205)</f>
        <v>331</v>
      </c>
      <c r="AA206" s="9">
        <f>IF(B206&lt;&gt;"",IF($AK206&lt;&gt;"", IF(LOOKUP($C206,Gliders!$O:$O,Gliders!$C:$C)=1,Log!AA205+1,Log!AA205),Log!AA205),Log!AA205)</f>
        <v>245</v>
      </c>
      <c r="AB206" s="9">
        <f>IF(B206&lt;&gt;"",IF($AK206&lt;&gt;"",IF(AND(LOOKUP($C206,Gliders!$O:$O,Gliders!$C:$C)&gt;1, $F206=PICCode),Log!AB205+1,Log!AB205),Log!AB205),Log!AB205)</f>
        <v>86</v>
      </c>
      <c r="AC206" s="9">
        <f>IF(B206&lt;&gt;"",IF($AK206&lt;&gt;"",IF(AND(LOOKUP($C206,Gliders!$O:$O,Gliders!$C:$C)&gt;1, $F206&lt;&gt;PICCode),Log!AC205+1,Log!AC205),Log!AC205),Log!AC205)</f>
        <v>100</v>
      </c>
      <c r="AD206" s="9">
        <f>IF(B206&lt;&gt;"",IF($AK206&lt;&gt;"",IF(AND(LOOKUP($C206,Gliders!$O:$O,Gliders!$D:$D)=HighCode, TRUE),Log!AD205+1,Log!AD205),Log!AD205),Log!AD205)</f>
        <v>213</v>
      </c>
      <c r="AE206" s="10">
        <f t="shared" si="11"/>
        <v>431</v>
      </c>
      <c r="AJ206" s="14" t="str">
        <f>IF(C206&lt;&gt;"",LOOKUP(C206,Gliders!O:O,Gliders!A:A), "-")</f>
        <v>-</v>
      </c>
      <c r="AK206" s="14" t="str">
        <f>IF(C206&lt;&gt;"",LOOKUP(C206,Gliders!O:O,Gliders!B:B), "-")</f>
        <v>-</v>
      </c>
    </row>
    <row r="207" spans="1:37">
      <c r="A207" s="14" t="str">
        <f t="shared" si="9"/>
        <v/>
      </c>
      <c r="R207" s="6">
        <f>IF(B207&lt;&gt;"",IF(PICCode=$F207,R206+G207,R206),R206)</f>
        <v>2.4819444444444447</v>
      </c>
      <c r="S207" s="6">
        <f>IF(B207&lt;&gt;"",IF(AK207&lt;&gt;"", IF(LOOKUP($C207,Gliders!$O:$O,Gliders!$C:$C)=1,Log!S206+Log!G207,Log!S206),Log!S206),Log!S206)</f>
        <v>1.7423611111111112</v>
      </c>
      <c r="T207" s="6">
        <f>IF(B207&lt;&gt;"",IF($AK207&lt;&gt;"",IF(AND(LOOKUP($C207,Gliders!$O:$O,Gliders!$C:$C)&gt;1,$F207=PICCode),Log!T206+Log!$G207,Log!T206),Log!T206),Log!T206)</f>
        <v>0.73958333333333337</v>
      </c>
      <c r="U207" s="6">
        <f>IF(B207&lt;&gt;"",IF($AK207&lt;&gt;"",IF(AND(LOOKUP($C207,Gliders!$O:$O,Gliders!$C:$C)&gt;1, $F207&lt;&gt;PICCode),Log!U206+Log!$G207,Log!U206),Log!U206),Log!U206)</f>
        <v>1.6958333333333335</v>
      </c>
      <c r="V207" s="8">
        <f t="shared" si="10"/>
        <v>4.177777777777778</v>
      </c>
      <c r="W207" s="8"/>
      <c r="X207" s="8"/>
      <c r="Y207" s="8"/>
      <c r="Z207" s="9">
        <f>IF(B207&lt;&gt;"",IF(PICCode=F207,Z206+1,Z206),Z206)</f>
        <v>331</v>
      </c>
      <c r="AA207" s="9">
        <f>IF(B207&lt;&gt;"",IF($AK207&lt;&gt;"", IF(LOOKUP($C207,Gliders!$O:$O,Gliders!$C:$C)=1,Log!AA206+1,Log!AA206),Log!AA206),Log!AA206)</f>
        <v>245</v>
      </c>
      <c r="AB207" s="9">
        <f>IF(B207&lt;&gt;"",IF($AK207&lt;&gt;"",IF(AND(LOOKUP($C207,Gliders!$O:$O,Gliders!$C:$C)&gt;1, $F207=PICCode),Log!AB206+1,Log!AB206),Log!AB206),Log!AB206)</f>
        <v>86</v>
      </c>
      <c r="AC207" s="9">
        <f>IF(B207&lt;&gt;"",IF($AK207&lt;&gt;"",IF(AND(LOOKUP($C207,Gliders!$O:$O,Gliders!$C:$C)&gt;1, $F207&lt;&gt;PICCode),Log!AC206+1,Log!AC206),Log!AC206),Log!AC206)</f>
        <v>100</v>
      </c>
      <c r="AD207" s="9">
        <f>IF(B207&lt;&gt;"",IF($AK207&lt;&gt;"",IF(AND(LOOKUP($C207,Gliders!$O:$O,Gliders!$D:$D)=HighCode, TRUE),Log!AD206+1,Log!AD206),Log!AD206),Log!AD206)</f>
        <v>213</v>
      </c>
      <c r="AE207" s="10">
        <f t="shared" si="11"/>
        <v>431</v>
      </c>
      <c r="AJ207" s="14" t="str">
        <f>IF(C207&lt;&gt;"",LOOKUP(C207,Gliders!O:O,Gliders!A:A), "-")</f>
        <v>-</v>
      </c>
      <c r="AK207" s="14" t="str">
        <f>IF(C207&lt;&gt;"",LOOKUP(C207,Gliders!O:O,Gliders!B:B), "-")</f>
        <v>-</v>
      </c>
    </row>
    <row r="208" spans="1:37">
      <c r="A208" s="14" t="str">
        <f t="shared" si="9"/>
        <v/>
      </c>
      <c r="R208" s="6">
        <f>IF(B208&lt;&gt;"",IF(PICCode=$F208,R207+G208,R207),R207)</f>
        <v>2.4819444444444447</v>
      </c>
      <c r="S208" s="6">
        <f>IF(B208&lt;&gt;"",IF(AK208&lt;&gt;"", IF(LOOKUP($C208,Gliders!$O:$O,Gliders!$C:$C)=1,Log!S207+Log!G208,Log!S207),Log!S207),Log!S207)</f>
        <v>1.7423611111111112</v>
      </c>
      <c r="T208" s="6">
        <f>IF(B208&lt;&gt;"",IF($AK208&lt;&gt;"",IF(AND(LOOKUP($C208,Gliders!$O:$O,Gliders!$C:$C)&gt;1,$F208=PICCode),Log!T207+Log!$G208,Log!T207),Log!T207),Log!T207)</f>
        <v>0.73958333333333337</v>
      </c>
      <c r="U208" s="6">
        <f>IF(B208&lt;&gt;"",IF($AK208&lt;&gt;"",IF(AND(LOOKUP($C208,Gliders!$O:$O,Gliders!$C:$C)&gt;1, $F208&lt;&gt;PICCode),Log!U207+Log!$G208,Log!U207),Log!U207),Log!U207)</f>
        <v>1.6958333333333335</v>
      </c>
      <c r="V208" s="8">
        <f t="shared" si="10"/>
        <v>4.177777777777778</v>
      </c>
      <c r="W208" s="8"/>
      <c r="X208" s="8"/>
      <c r="Y208" s="8"/>
      <c r="Z208" s="9">
        <f>IF(B208&lt;&gt;"",IF(PICCode=F208,Z207+1,Z207),Z207)</f>
        <v>331</v>
      </c>
      <c r="AA208" s="9">
        <f>IF(B208&lt;&gt;"",IF($AK208&lt;&gt;"", IF(LOOKUP($C208,Gliders!$O:$O,Gliders!$C:$C)=1,Log!AA207+1,Log!AA207),Log!AA207),Log!AA207)</f>
        <v>245</v>
      </c>
      <c r="AB208" s="9">
        <f>IF(B208&lt;&gt;"",IF($AK208&lt;&gt;"",IF(AND(LOOKUP($C208,Gliders!$O:$O,Gliders!$C:$C)&gt;1, $F208=PICCode),Log!AB207+1,Log!AB207),Log!AB207),Log!AB207)</f>
        <v>86</v>
      </c>
      <c r="AC208" s="9">
        <f>IF(B208&lt;&gt;"",IF($AK208&lt;&gt;"",IF(AND(LOOKUP($C208,Gliders!$O:$O,Gliders!$C:$C)&gt;1, $F208&lt;&gt;PICCode),Log!AC207+1,Log!AC207),Log!AC207),Log!AC207)</f>
        <v>100</v>
      </c>
      <c r="AD208" s="9">
        <f>IF(B208&lt;&gt;"",IF($AK208&lt;&gt;"",IF(AND(LOOKUP($C208,Gliders!$O:$O,Gliders!$D:$D)=HighCode, TRUE),Log!AD207+1,Log!AD207),Log!AD207),Log!AD207)</f>
        <v>213</v>
      </c>
      <c r="AE208" s="10">
        <f t="shared" si="11"/>
        <v>431</v>
      </c>
      <c r="AJ208" s="14" t="str">
        <f>IF(C208&lt;&gt;"",LOOKUP(C208,Gliders!O:O,Gliders!A:A), "-")</f>
        <v>-</v>
      </c>
      <c r="AK208" s="14" t="str">
        <f>IF(C208&lt;&gt;"",LOOKUP(C208,Gliders!O:O,Gliders!B:B), "-")</f>
        <v>-</v>
      </c>
    </row>
    <row r="209" spans="1:37">
      <c r="A209" s="14" t="str">
        <f t="shared" si="9"/>
        <v/>
      </c>
      <c r="R209" s="6">
        <f>IF(B209&lt;&gt;"",IF(PICCode=$F209,R208+G209,R208),R208)</f>
        <v>2.4819444444444447</v>
      </c>
      <c r="S209" s="6">
        <f>IF(B209&lt;&gt;"",IF(AK209&lt;&gt;"", IF(LOOKUP($C209,Gliders!$O:$O,Gliders!$C:$C)=1,Log!S208+Log!G209,Log!S208),Log!S208),Log!S208)</f>
        <v>1.7423611111111112</v>
      </c>
      <c r="T209" s="6">
        <f>IF(B209&lt;&gt;"",IF($AK209&lt;&gt;"",IF(AND(LOOKUP($C209,Gliders!$O:$O,Gliders!$C:$C)&gt;1,$F209=PICCode),Log!T208+Log!$G209,Log!T208),Log!T208),Log!T208)</f>
        <v>0.73958333333333337</v>
      </c>
      <c r="U209" s="6">
        <f>IF(B209&lt;&gt;"",IF($AK209&lt;&gt;"",IF(AND(LOOKUP($C209,Gliders!$O:$O,Gliders!$C:$C)&gt;1, $F209&lt;&gt;PICCode),Log!U208+Log!$G209,Log!U208),Log!U208),Log!U208)</f>
        <v>1.6958333333333335</v>
      </c>
      <c r="V209" s="8">
        <f t="shared" si="10"/>
        <v>4.177777777777778</v>
      </c>
      <c r="W209" s="8"/>
      <c r="X209" s="8"/>
      <c r="Y209" s="8"/>
      <c r="Z209" s="9">
        <f>IF(B209&lt;&gt;"",IF(PICCode=F209,Z208+1,Z208),Z208)</f>
        <v>331</v>
      </c>
      <c r="AA209" s="9">
        <f>IF(B209&lt;&gt;"",IF($AK209&lt;&gt;"", IF(LOOKUP($C209,Gliders!$O:$O,Gliders!$C:$C)=1,Log!AA208+1,Log!AA208),Log!AA208),Log!AA208)</f>
        <v>245</v>
      </c>
      <c r="AB209" s="9">
        <f>IF(B209&lt;&gt;"",IF($AK209&lt;&gt;"",IF(AND(LOOKUP($C209,Gliders!$O:$O,Gliders!$C:$C)&gt;1, $F209=PICCode),Log!AB208+1,Log!AB208),Log!AB208),Log!AB208)</f>
        <v>86</v>
      </c>
      <c r="AC209" s="9">
        <f>IF(B209&lt;&gt;"",IF($AK209&lt;&gt;"",IF(AND(LOOKUP($C209,Gliders!$O:$O,Gliders!$C:$C)&gt;1, $F209&lt;&gt;PICCode),Log!AC208+1,Log!AC208),Log!AC208),Log!AC208)</f>
        <v>100</v>
      </c>
      <c r="AD209" s="9">
        <f>IF(B209&lt;&gt;"",IF($AK209&lt;&gt;"",IF(AND(LOOKUP($C209,Gliders!$O:$O,Gliders!$D:$D)=HighCode, TRUE),Log!AD208+1,Log!AD208),Log!AD208),Log!AD208)</f>
        <v>213</v>
      </c>
      <c r="AE209" s="10">
        <f t="shared" si="11"/>
        <v>431</v>
      </c>
      <c r="AJ209" s="14" t="str">
        <f>IF(C209&lt;&gt;"",LOOKUP(C209,Gliders!O:O,Gliders!A:A), "-")</f>
        <v>-</v>
      </c>
      <c r="AK209" s="14" t="str">
        <f>IF(C209&lt;&gt;"",LOOKUP(C209,Gliders!O:O,Gliders!B:B), "-")</f>
        <v>-</v>
      </c>
    </row>
    <row r="210" spans="1:37">
      <c r="A210" s="14" t="str">
        <f t="shared" si="9"/>
        <v/>
      </c>
      <c r="R210" s="6">
        <f>IF(B210&lt;&gt;"",IF(PICCode=$F210,R209+G210,R209),R209)</f>
        <v>2.4819444444444447</v>
      </c>
      <c r="S210" s="6">
        <f>IF(B210&lt;&gt;"",IF(AK210&lt;&gt;"", IF(LOOKUP($C210,Gliders!$O:$O,Gliders!$C:$C)=1,Log!S209+Log!G210,Log!S209),Log!S209),Log!S209)</f>
        <v>1.7423611111111112</v>
      </c>
      <c r="T210" s="6">
        <f>IF(B210&lt;&gt;"",IF($AK210&lt;&gt;"",IF(AND(LOOKUP($C210,Gliders!$O:$O,Gliders!$C:$C)&gt;1,$F210=PICCode),Log!T209+Log!$G210,Log!T209),Log!T209),Log!T209)</f>
        <v>0.73958333333333337</v>
      </c>
      <c r="U210" s="6">
        <f>IF(B210&lt;&gt;"",IF($AK210&lt;&gt;"",IF(AND(LOOKUP($C210,Gliders!$O:$O,Gliders!$C:$C)&gt;1, $F210&lt;&gt;PICCode),Log!U209+Log!$G210,Log!U209),Log!U209),Log!U209)</f>
        <v>1.6958333333333335</v>
      </c>
      <c r="V210" s="8">
        <f t="shared" si="10"/>
        <v>4.177777777777778</v>
      </c>
      <c r="W210" s="8"/>
      <c r="X210" s="8"/>
      <c r="Y210" s="8"/>
      <c r="Z210" s="9">
        <f>IF(B210&lt;&gt;"",IF(PICCode=F210,Z209+1,Z209),Z209)</f>
        <v>331</v>
      </c>
      <c r="AA210" s="9">
        <f>IF(B210&lt;&gt;"",IF($AK210&lt;&gt;"", IF(LOOKUP($C210,Gliders!$O:$O,Gliders!$C:$C)=1,Log!AA209+1,Log!AA209),Log!AA209),Log!AA209)</f>
        <v>245</v>
      </c>
      <c r="AB210" s="9">
        <f>IF(B210&lt;&gt;"",IF($AK210&lt;&gt;"",IF(AND(LOOKUP($C210,Gliders!$O:$O,Gliders!$C:$C)&gt;1, $F210=PICCode),Log!AB209+1,Log!AB209),Log!AB209),Log!AB209)</f>
        <v>86</v>
      </c>
      <c r="AC210" s="9">
        <f>IF(B210&lt;&gt;"",IF($AK210&lt;&gt;"",IF(AND(LOOKUP($C210,Gliders!$O:$O,Gliders!$C:$C)&gt;1, $F210&lt;&gt;PICCode),Log!AC209+1,Log!AC209),Log!AC209),Log!AC209)</f>
        <v>100</v>
      </c>
      <c r="AD210" s="9">
        <f>IF(B210&lt;&gt;"",IF($AK210&lt;&gt;"",IF(AND(LOOKUP($C210,Gliders!$O:$O,Gliders!$D:$D)=HighCode, TRUE),Log!AD209+1,Log!AD209),Log!AD209),Log!AD209)</f>
        <v>213</v>
      </c>
      <c r="AE210" s="10">
        <f t="shared" si="11"/>
        <v>431</v>
      </c>
      <c r="AJ210" s="14" t="str">
        <f>IF(C210&lt;&gt;"",LOOKUP(C210,Gliders!O:O,Gliders!A:A), "-")</f>
        <v>-</v>
      </c>
      <c r="AK210" s="14" t="str">
        <f>IF(C210&lt;&gt;"",LOOKUP(C210,Gliders!O:O,Gliders!B:B), "-")</f>
        <v>-</v>
      </c>
    </row>
    <row r="211" spans="1:37">
      <c r="A211" s="14" t="str">
        <f t="shared" si="9"/>
        <v/>
      </c>
      <c r="R211" s="6">
        <f>IF(B211&lt;&gt;"",IF(PICCode=$F211,R210+G211,R210),R210)</f>
        <v>2.4819444444444447</v>
      </c>
      <c r="S211" s="6">
        <f>IF(B211&lt;&gt;"",IF(AK211&lt;&gt;"", IF(LOOKUP($C211,Gliders!$O:$O,Gliders!$C:$C)=1,Log!S210+Log!G211,Log!S210),Log!S210),Log!S210)</f>
        <v>1.7423611111111112</v>
      </c>
      <c r="T211" s="6">
        <f>IF(B211&lt;&gt;"",IF($AK211&lt;&gt;"",IF(AND(LOOKUP($C211,Gliders!$O:$O,Gliders!$C:$C)&gt;1,$F211=PICCode),Log!T210+Log!$G211,Log!T210),Log!T210),Log!T210)</f>
        <v>0.73958333333333337</v>
      </c>
      <c r="U211" s="6">
        <f>IF(B211&lt;&gt;"",IF($AK211&lt;&gt;"",IF(AND(LOOKUP($C211,Gliders!$O:$O,Gliders!$C:$C)&gt;1, $F211&lt;&gt;PICCode),Log!U210+Log!$G211,Log!U210),Log!U210),Log!U210)</f>
        <v>1.6958333333333335</v>
      </c>
      <c r="V211" s="8">
        <f t="shared" si="10"/>
        <v>4.177777777777778</v>
      </c>
      <c r="W211" s="8"/>
      <c r="X211" s="8"/>
      <c r="Y211" s="8"/>
      <c r="Z211" s="9">
        <f>IF(B211&lt;&gt;"",IF(PICCode=F211,Z210+1,Z210),Z210)</f>
        <v>331</v>
      </c>
      <c r="AA211" s="9">
        <f>IF(B211&lt;&gt;"",IF($AK211&lt;&gt;"", IF(LOOKUP($C211,Gliders!$O:$O,Gliders!$C:$C)=1,Log!AA210+1,Log!AA210),Log!AA210),Log!AA210)</f>
        <v>245</v>
      </c>
      <c r="AB211" s="9">
        <f>IF(B211&lt;&gt;"",IF($AK211&lt;&gt;"",IF(AND(LOOKUP($C211,Gliders!$O:$O,Gliders!$C:$C)&gt;1, $F211=PICCode),Log!AB210+1,Log!AB210),Log!AB210),Log!AB210)</f>
        <v>86</v>
      </c>
      <c r="AC211" s="9">
        <f>IF(B211&lt;&gt;"",IF($AK211&lt;&gt;"",IF(AND(LOOKUP($C211,Gliders!$O:$O,Gliders!$C:$C)&gt;1, $F211&lt;&gt;PICCode),Log!AC210+1,Log!AC210),Log!AC210),Log!AC210)</f>
        <v>100</v>
      </c>
      <c r="AD211" s="9">
        <f>IF(B211&lt;&gt;"",IF($AK211&lt;&gt;"",IF(AND(LOOKUP($C211,Gliders!$O:$O,Gliders!$D:$D)=HighCode, TRUE),Log!AD210+1,Log!AD210),Log!AD210),Log!AD210)</f>
        <v>213</v>
      </c>
      <c r="AE211" s="10">
        <f t="shared" si="11"/>
        <v>431</v>
      </c>
      <c r="AJ211" s="14" t="str">
        <f>IF(C211&lt;&gt;"",LOOKUP(C211,Gliders!O:O,Gliders!A:A), "-")</f>
        <v>-</v>
      </c>
      <c r="AK211" s="14" t="str">
        <f>IF(C211&lt;&gt;"",LOOKUP(C211,Gliders!O:O,Gliders!B:B), "-")</f>
        <v>-</v>
      </c>
    </row>
    <row r="212" spans="1:37">
      <c r="A212" s="14" t="str">
        <f t="shared" si="9"/>
        <v/>
      </c>
      <c r="R212" s="6">
        <f>IF(B212&lt;&gt;"",IF(PICCode=$F212,R211+G212,R211),R211)</f>
        <v>2.4819444444444447</v>
      </c>
      <c r="S212" s="6">
        <f>IF(B212&lt;&gt;"",IF(AK212&lt;&gt;"", IF(LOOKUP($C212,Gliders!$O:$O,Gliders!$C:$C)=1,Log!S211+Log!G212,Log!S211),Log!S211),Log!S211)</f>
        <v>1.7423611111111112</v>
      </c>
      <c r="T212" s="6">
        <f>IF(B212&lt;&gt;"",IF($AK212&lt;&gt;"",IF(AND(LOOKUP($C212,Gliders!$O:$O,Gliders!$C:$C)&gt;1,$F212=PICCode),Log!T211+Log!$G212,Log!T211),Log!T211),Log!T211)</f>
        <v>0.73958333333333337</v>
      </c>
      <c r="U212" s="6">
        <f>IF(B212&lt;&gt;"",IF($AK212&lt;&gt;"",IF(AND(LOOKUP($C212,Gliders!$O:$O,Gliders!$C:$C)&gt;1, $F212&lt;&gt;PICCode),Log!U211+Log!$G212,Log!U211),Log!U211),Log!U211)</f>
        <v>1.6958333333333335</v>
      </c>
      <c r="V212" s="8">
        <f t="shared" si="10"/>
        <v>4.177777777777778</v>
      </c>
      <c r="W212" s="8"/>
      <c r="X212" s="8"/>
      <c r="Y212" s="8"/>
      <c r="Z212" s="9">
        <f>IF(B212&lt;&gt;"",IF(PICCode=F212,Z211+1,Z211),Z211)</f>
        <v>331</v>
      </c>
      <c r="AA212" s="9">
        <f>IF(B212&lt;&gt;"",IF($AK212&lt;&gt;"", IF(LOOKUP($C212,Gliders!$O:$O,Gliders!$C:$C)=1,Log!AA211+1,Log!AA211),Log!AA211),Log!AA211)</f>
        <v>245</v>
      </c>
      <c r="AB212" s="9">
        <f>IF(B212&lt;&gt;"",IF($AK212&lt;&gt;"",IF(AND(LOOKUP($C212,Gliders!$O:$O,Gliders!$C:$C)&gt;1, $F212=PICCode),Log!AB211+1,Log!AB211),Log!AB211),Log!AB211)</f>
        <v>86</v>
      </c>
      <c r="AC212" s="9">
        <f>IF(B212&lt;&gt;"",IF($AK212&lt;&gt;"",IF(AND(LOOKUP($C212,Gliders!$O:$O,Gliders!$C:$C)&gt;1, $F212&lt;&gt;PICCode),Log!AC211+1,Log!AC211),Log!AC211),Log!AC211)</f>
        <v>100</v>
      </c>
      <c r="AD212" s="9">
        <f>IF(B212&lt;&gt;"",IF($AK212&lt;&gt;"",IF(AND(LOOKUP($C212,Gliders!$O:$O,Gliders!$D:$D)=HighCode, TRUE),Log!AD211+1,Log!AD211),Log!AD211),Log!AD211)</f>
        <v>213</v>
      </c>
      <c r="AE212" s="10">
        <f t="shared" si="11"/>
        <v>431</v>
      </c>
      <c r="AJ212" s="14" t="str">
        <f>IF(C212&lt;&gt;"",LOOKUP(C212,Gliders!O:O,Gliders!A:A), "-")</f>
        <v>-</v>
      </c>
      <c r="AK212" s="14" t="str">
        <f>IF(C212&lt;&gt;"",LOOKUP(C212,Gliders!O:O,Gliders!B:B), "-")</f>
        <v>-</v>
      </c>
    </row>
    <row r="213" spans="1:37">
      <c r="A213" s="14" t="str">
        <f t="shared" si="9"/>
        <v/>
      </c>
      <c r="R213" s="6">
        <f>IF(B213&lt;&gt;"",IF(PICCode=$F213,R212+G213,R212),R212)</f>
        <v>2.4819444444444447</v>
      </c>
      <c r="S213" s="6">
        <f>IF(B213&lt;&gt;"",IF(AK213&lt;&gt;"", IF(LOOKUP($C213,Gliders!$O:$O,Gliders!$C:$C)=1,Log!S212+Log!G213,Log!S212),Log!S212),Log!S212)</f>
        <v>1.7423611111111112</v>
      </c>
      <c r="T213" s="6">
        <f>IF(B213&lt;&gt;"",IF($AK213&lt;&gt;"",IF(AND(LOOKUP($C213,Gliders!$O:$O,Gliders!$C:$C)&gt;1,$F213=PICCode),Log!T212+Log!$G213,Log!T212),Log!T212),Log!T212)</f>
        <v>0.73958333333333337</v>
      </c>
      <c r="U213" s="6">
        <f>IF(B213&lt;&gt;"",IF($AK213&lt;&gt;"",IF(AND(LOOKUP($C213,Gliders!$O:$O,Gliders!$C:$C)&gt;1, $F213&lt;&gt;PICCode),Log!U212+Log!$G213,Log!U212),Log!U212),Log!U212)</f>
        <v>1.6958333333333335</v>
      </c>
      <c r="V213" s="8">
        <f t="shared" si="10"/>
        <v>4.177777777777778</v>
      </c>
      <c r="W213" s="8"/>
      <c r="X213" s="8"/>
      <c r="Y213" s="8"/>
      <c r="Z213" s="9">
        <f>IF(B213&lt;&gt;"",IF(PICCode=F213,Z212+1,Z212),Z212)</f>
        <v>331</v>
      </c>
      <c r="AA213" s="9">
        <f>IF(B213&lt;&gt;"",IF($AK213&lt;&gt;"", IF(LOOKUP($C213,Gliders!$O:$O,Gliders!$C:$C)=1,Log!AA212+1,Log!AA212),Log!AA212),Log!AA212)</f>
        <v>245</v>
      </c>
      <c r="AB213" s="9">
        <f>IF(B213&lt;&gt;"",IF($AK213&lt;&gt;"",IF(AND(LOOKUP($C213,Gliders!$O:$O,Gliders!$C:$C)&gt;1, $F213=PICCode),Log!AB212+1,Log!AB212),Log!AB212),Log!AB212)</f>
        <v>86</v>
      </c>
      <c r="AC213" s="9">
        <f>IF(B213&lt;&gt;"",IF($AK213&lt;&gt;"",IF(AND(LOOKUP($C213,Gliders!$O:$O,Gliders!$C:$C)&gt;1, $F213&lt;&gt;PICCode),Log!AC212+1,Log!AC212),Log!AC212),Log!AC212)</f>
        <v>100</v>
      </c>
      <c r="AD213" s="9">
        <f>IF(B213&lt;&gt;"",IF($AK213&lt;&gt;"",IF(AND(LOOKUP($C213,Gliders!$O:$O,Gliders!$D:$D)=HighCode, TRUE),Log!AD212+1,Log!AD212),Log!AD212),Log!AD212)</f>
        <v>213</v>
      </c>
      <c r="AE213" s="10">
        <f t="shared" si="11"/>
        <v>431</v>
      </c>
      <c r="AJ213" s="14" t="str">
        <f>IF(C213&lt;&gt;"",LOOKUP(C213,Gliders!O:O,Gliders!A:A), "-")</f>
        <v>-</v>
      </c>
      <c r="AK213" s="14" t="str">
        <f>IF(C213&lt;&gt;"",LOOKUP(C213,Gliders!O:O,Gliders!B:B), "-")</f>
        <v>-</v>
      </c>
    </row>
    <row r="214" spans="1:37">
      <c r="A214" s="14" t="str">
        <f t="shared" si="9"/>
        <v/>
      </c>
      <c r="R214" s="6">
        <f>IF(B214&lt;&gt;"",IF(PICCode=$F214,R213+G214,R213),R213)</f>
        <v>2.4819444444444447</v>
      </c>
      <c r="S214" s="6">
        <f>IF(B214&lt;&gt;"",IF(AK214&lt;&gt;"", IF(LOOKUP($C214,Gliders!$O:$O,Gliders!$C:$C)=1,Log!S213+Log!G214,Log!S213),Log!S213),Log!S213)</f>
        <v>1.7423611111111112</v>
      </c>
      <c r="T214" s="6">
        <f>IF(B214&lt;&gt;"",IF($AK214&lt;&gt;"",IF(AND(LOOKUP($C214,Gliders!$O:$O,Gliders!$C:$C)&gt;1,$F214=PICCode),Log!T213+Log!$G214,Log!T213),Log!T213),Log!T213)</f>
        <v>0.73958333333333337</v>
      </c>
      <c r="U214" s="6">
        <f>IF(B214&lt;&gt;"",IF($AK214&lt;&gt;"",IF(AND(LOOKUP($C214,Gliders!$O:$O,Gliders!$C:$C)&gt;1, $F214&lt;&gt;PICCode),Log!U213+Log!$G214,Log!U213),Log!U213),Log!U213)</f>
        <v>1.6958333333333335</v>
      </c>
      <c r="V214" s="8">
        <f t="shared" si="10"/>
        <v>4.177777777777778</v>
      </c>
      <c r="W214" s="8"/>
      <c r="X214" s="8"/>
      <c r="Y214" s="8"/>
      <c r="Z214" s="9">
        <f>IF(B214&lt;&gt;"",IF(PICCode=F214,Z213+1,Z213),Z213)</f>
        <v>331</v>
      </c>
      <c r="AA214" s="9">
        <f>IF(B214&lt;&gt;"",IF($AK214&lt;&gt;"", IF(LOOKUP($C214,Gliders!$O:$O,Gliders!$C:$C)=1,Log!AA213+1,Log!AA213),Log!AA213),Log!AA213)</f>
        <v>245</v>
      </c>
      <c r="AB214" s="9">
        <f>IF(B214&lt;&gt;"",IF($AK214&lt;&gt;"",IF(AND(LOOKUP($C214,Gliders!$O:$O,Gliders!$C:$C)&gt;1, $F214=PICCode),Log!AB213+1,Log!AB213),Log!AB213),Log!AB213)</f>
        <v>86</v>
      </c>
      <c r="AC214" s="9">
        <f>IF(B214&lt;&gt;"",IF($AK214&lt;&gt;"",IF(AND(LOOKUP($C214,Gliders!$O:$O,Gliders!$C:$C)&gt;1, $F214&lt;&gt;PICCode),Log!AC213+1,Log!AC213),Log!AC213),Log!AC213)</f>
        <v>100</v>
      </c>
      <c r="AD214" s="9">
        <f>IF(B214&lt;&gt;"",IF($AK214&lt;&gt;"",IF(AND(LOOKUP($C214,Gliders!$O:$O,Gliders!$D:$D)=HighCode, TRUE),Log!AD213+1,Log!AD213),Log!AD213),Log!AD213)</f>
        <v>213</v>
      </c>
      <c r="AE214" s="10">
        <f t="shared" si="11"/>
        <v>431</v>
      </c>
      <c r="AJ214" s="14" t="str">
        <f>IF(C214&lt;&gt;"",LOOKUP(C214,Gliders!O:O,Gliders!A:A), "-")</f>
        <v>-</v>
      </c>
      <c r="AK214" s="14" t="str">
        <f>IF(C214&lt;&gt;"",LOOKUP(C214,Gliders!O:O,Gliders!B:B), "-")</f>
        <v>-</v>
      </c>
    </row>
    <row r="215" spans="1:37">
      <c r="A215" s="14" t="str">
        <f t="shared" si="9"/>
        <v/>
      </c>
      <c r="R215" s="6">
        <f>IF(B215&lt;&gt;"",IF(PICCode=$F215,R214+G215,R214),R214)</f>
        <v>2.4819444444444447</v>
      </c>
      <c r="S215" s="6">
        <f>IF(B215&lt;&gt;"",IF(AK215&lt;&gt;"", IF(LOOKUP($C215,Gliders!$O:$O,Gliders!$C:$C)=1,Log!S214+Log!G215,Log!S214),Log!S214),Log!S214)</f>
        <v>1.7423611111111112</v>
      </c>
      <c r="T215" s="6">
        <f>IF(B215&lt;&gt;"",IF($AK215&lt;&gt;"",IF(AND(LOOKUP($C215,Gliders!$O:$O,Gliders!$C:$C)&gt;1,$F215=PICCode),Log!T214+Log!$G215,Log!T214),Log!T214),Log!T214)</f>
        <v>0.73958333333333337</v>
      </c>
      <c r="U215" s="6">
        <f>IF(B215&lt;&gt;"",IF($AK215&lt;&gt;"",IF(AND(LOOKUP($C215,Gliders!$O:$O,Gliders!$C:$C)&gt;1, $F215&lt;&gt;PICCode),Log!U214+Log!$G215,Log!U214),Log!U214),Log!U214)</f>
        <v>1.6958333333333335</v>
      </c>
      <c r="V215" s="8">
        <f t="shared" si="10"/>
        <v>4.177777777777778</v>
      </c>
      <c r="W215" s="8"/>
      <c r="X215" s="8"/>
      <c r="Y215" s="8"/>
      <c r="Z215" s="9">
        <f>IF(B215&lt;&gt;"",IF(PICCode=F215,Z214+1,Z214),Z214)</f>
        <v>331</v>
      </c>
      <c r="AA215" s="9">
        <f>IF(B215&lt;&gt;"",IF($AK215&lt;&gt;"", IF(LOOKUP($C215,Gliders!$O:$O,Gliders!$C:$C)=1,Log!AA214+1,Log!AA214),Log!AA214),Log!AA214)</f>
        <v>245</v>
      </c>
      <c r="AB215" s="9">
        <f>IF(B215&lt;&gt;"",IF($AK215&lt;&gt;"",IF(AND(LOOKUP($C215,Gliders!$O:$O,Gliders!$C:$C)&gt;1, $F215=PICCode),Log!AB214+1,Log!AB214),Log!AB214),Log!AB214)</f>
        <v>86</v>
      </c>
      <c r="AC215" s="9">
        <f>IF(B215&lt;&gt;"",IF($AK215&lt;&gt;"",IF(AND(LOOKUP($C215,Gliders!$O:$O,Gliders!$C:$C)&gt;1, $F215&lt;&gt;PICCode),Log!AC214+1,Log!AC214),Log!AC214),Log!AC214)</f>
        <v>100</v>
      </c>
      <c r="AD215" s="9">
        <f>IF(B215&lt;&gt;"",IF($AK215&lt;&gt;"",IF(AND(LOOKUP($C215,Gliders!$O:$O,Gliders!$D:$D)=HighCode, TRUE),Log!AD214+1,Log!AD214),Log!AD214),Log!AD214)</f>
        <v>213</v>
      </c>
      <c r="AE215" s="10">
        <f t="shared" si="11"/>
        <v>431</v>
      </c>
      <c r="AJ215" s="14" t="str">
        <f>IF(C215&lt;&gt;"",LOOKUP(C215,Gliders!O:O,Gliders!A:A), "-")</f>
        <v>-</v>
      </c>
      <c r="AK215" s="14" t="str">
        <f>IF(C215&lt;&gt;"",LOOKUP(C215,Gliders!O:O,Gliders!B:B), "-")</f>
        <v>-</v>
      </c>
    </row>
    <row r="216" spans="1:37">
      <c r="A216" s="14" t="str">
        <f t="shared" si="9"/>
        <v/>
      </c>
      <c r="R216" s="6">
        <f>IF(B216&lt;&gt;"",IF(PICCode=$F216,R215+G216,R215),R215)</f>
        <v>2.4819444444444447</v>
      </c>
      <c r="S216" s="6">
        <f>IF(B216&lt;&gt;"",IF(AK216&lt;&gt;"", IF(LOOKUP($C216,Gliders!$O:$O,Gliders!$C:$C)=1,Log!S215+Log!G216,Log!S215),Log!S215),Log!S215)</f>
        <v>1.7423611111111112</v>
      </c>
      <c r="T216" s="6">
        <f>IF(B216&lt;&gt;"",IF($AK216&lt;&gt;"",IF(AND(LOOKUP($C216,Gliders!$O:$O,Gliders!$C:$C)&gt;1,$F216=PICCode),Log!T215+Log!$G216,Log!T215),Log!T215),Log!T215)</f>
        <v>0.73958333333333337</v>
      </c>
      <c r="U216" s="6">
        <f>IF(B216&lt;&gt;"",IF($AK216&lt;&gt;"",IF(AND(LOOKUP($C216,Gliders!$O:$O,Gliders!$C:$C)&gt;1, $F216&lt;&gt;PICCode),Log!U215+Log!$G216,Log!U215),Log!U215),Log!U215)</f>
        <v>1.6958333333333335</v>
      </c>
      <c r="V216" s="8">
        <f t="shared" si="10"/>
        <v>4.177777777777778</v>
      </c>
      <c r="W216" s="8"/>
      <c r="X216" s="8"/>
      <c r="Y216" s="8"/>
      <c r="Z216" s="9">
        <f>IF(B216&lt;&gt;"",IF(PICCode=F216,Z215+1,Z215),Z215)</f>
        <v>331</v>
      </c>
      <c r="AA216" s="9">
        <f>IF(B216&lt;&gt;"",IF($AK216&lt;&gt;"", IF(LOOKUP($C216,Gliders!$O:$O,Gliders!$C:$C)=1,Log!AA215+1,Log!AA215),Log!AA215),Log!AA215)</f>
        <v>245</v>
      </c>
      <c r="AB216" s="9">
        <f>IF(B216&lt;&gt;"",IF($AK216&lt;&gt;"",IF(AND(LOOKUP($C216,Gliders!$O:$O,Gliders!$C:$C)&gt;1, $F216=PICCode),Log!AB215+1,Log!AB215),Log!AB215),Log!AB215)</f>
        <v>86</v>
      </c>
      <c r="AC216" s="9">
        <f>IF(B216&lt;&gt;"",IF($AK216&lt;&gt;"",IF(AND(LOOKUP($C216,Gliders!$O:$O,Gliders!$C:$C)&gt;1, $F216&lt;&gt;PICCode),Log!AC215+1,Log!AC215),Log!AC215),Log!AC215)</f>
        <v>100</v>
      </c>
      <c r="AD216" s="9">
        <f>IF(B216&lt;&gt;"",IF($AK216&lt;&gt;"",IF(AND(LOOKUP($C216,Gliders!$O:$O,Gliders!$D:$D)=HighCode, TRUE),Log!AD215+1,Log!AD215),Log!AD215),Log!AD215)</f>
        <v>213</v>
      </c>
      <c r="AE216" s="10">
        <f t="shared" si="11"/>
        <v>431</v>
      </c>
      <c r="AJ216" s="14" t="str">
        <f>IF(C216&lt;&gt;"",LOOKUP(C216,Gliders!O:O,Gliders!A:A), "-")</f>
        <v>-</v>
      </c>
      <c r="AK216" s="14" t="str">
        <f>IF(C216&lt;&gt;"",LOOKUP(C216,Gliders!O:O,Gliders!B:B), "-")</f>
        <v>-</v>
      </c>
    </row>
    <row r="217" spans="1:37">
      <c r="A217" s="14" t="str">
        <f t="shared" si="9"/>
        <v/>
      </c>
      <c r="R217" s="6">
        <f>IF(B217&lt;&gt;"",IF(PICCode=$F217,R216+G217,R216),R216)</f>
        <v>2.4819444444444447</v>
      </c>
      <c r="S217" s="6">
        <f>IF(B217&lt;&gt;"",IF(AK217&lt;&gt;"", IF(LOOKUP($C217,Gliders!$O:$O,Gliders!$C:$C)=1,Log!S216+Log!G217,Log!S216),Log!S216),Log!S216)</f>
        <v>1.7423611111111112</v>
      </c>
      <c r="T217" s="6">
        <f>IF(B217&lt;&gt;"",IF($AK217&lt;&gt;"",IF(AND(LOOKUP($C217,Gliders!$O:$O,Gliders!$C:$C)&gt;1,$F217=PICCode),Log!T216+Log!$G217,Log!T216),Log!T216),Log!T216)</f>
        <v>0.73958333333333337</v>
      </c>
      <c r="U217" s="6">
        <f>IF(B217&lt;&gt;"",IF($AK217&lt;&gt;"",IF(AND(LOOKUP($C217,Gliders!$O:$O,Gliders!$C:$C)&gt;1, $F217&lt;&gt;PICCode),Log!U216+Log!$G217,Log!U216),Log!U216),Log!U216)</f>
        <v>1.6958333333333335</v>
      </c>
      <c r="V217" s="8">
        <f t="shared" si="10"/>
        <v>4.177777777777778</v>
      </c>
      <c r="W217" s="8"/>
      <c r="X217" s="8"/>
      <c r="Y217" s="8"/>
      <c r="Z217" s="9">
        <f>IF(B217&lt;&gt;"",IF(PICCode=F217,Z216+1,Z216),Z216)</f>
        <v>331</v>
      </c>
      <c r="AA217" s="9">
        <f>IF(B217&lt;&gt;"",IF($AK217&lt;&gt;"", IF(LOOKUP($C217,Gliders!$O:$O,Gliders!$C:$C)=1,Log!AA216+1,Log!AA216),Log!AA216),Log!AA216)</f>
        <v>245</v>
      </c>
      <c r="AB217" s="9">
        <f>IF(B217&lt;&gt;"",IF($AK217&lt;&gt;"",IF(AND(LOOKUP($C217,Gliders!$O:$O,Gliders!$C:$C)&gt;1, $F217=PICCode),Log!AB216+1,Log!AB216),Log!AB216),Log!AB216)</f>
        <v>86</v>
      </c>
      <c r="AC217" s="9">
        <f>IF(B217&lt;&gt;"",IF($AK217&lt;&gt;"",IF(AND(LOOKUP($C217,Gliders!$O:$O,Gliders!$C:$C)&gt;1, $F217&lt;&gt;PICCode),Log!AC216+1,Log!AC216),Log!AC216),Log!AC216)</f>
        <v>100</v>
      </c>
      <c r="AD217" s="9">
        <f>IF(B217&lt;&gt;"",IF($AK217&lt;&gt;"",IF(AND(LOOKUP($C217,Gliders!$O:$O,Gliders!$D:$D)=HighCode, TRUE),Log!AD216+1,Log!AD216),Log!AD216),Log!AD216)</f>
        <v>213</v>
      </c>
      <c r="AE217" s="10">
        <f t="shared" si="11"/>
        <v>431</v>
      </c>
      <c r="AJ217" s="14" t="str">
        <f>IF(C217&lt;&gt;"",LOOKUP(C217,Gliders!O:O,Gliders!A:A), "-")</f>
        <v>-</v>
      </c>
      <c r="AK217" s="14" t="str">
        <f>IF(C217&lt;&gt;"",LOOKUP(C217,Gliders!O:O,Gliders!B:B), "-")</f>
        <v>-</v>
      </c>
    </row>
    <row r="218" spans="1:37">
      <c r="A218" s="14" t="str">
        <f t="shared" si="9"/>
        <v/>
      </c>
      <c r="R218" s="6">
        <f>IF(B218&lt;&gt;"",IF(PICCode=$F218,R217+G218,R217),R217)</f>
        <v>2.4819444444444447</v>
      </c>
      <c r="S218" s="6">
        <f>IF(B218&lt;&gt;"",IF(AK218&lt;&gt;"", IF(LOOKUP($C218,Gliders!$O:$O,Gliders!$C:$C)=1,Log!S217+Log!G218,Log!S217),Log!S217),Log!S217)</f>
        <v>1.7423611111111112</v>
      </c>
      <c r="T218" s="6">
        <f>IF(B218&lt;&gt;"",IF($AK218&lt;&gt;"",IF(AND(LOOKUP($C218,Gliders!$O:$O,Gliders!$C:$C)&gt;1,$F218=PICCode),Log!T217+Log!$G218,Log!T217),Log!T217),Log!T217)</f>
        <v>0.73958333333333337</v>
      </c>
      <c r="U218" s="6">
        <f>IF(B218&lt;&gt;"",IF($AK218&lt;&gt;"",IF(AND(LOOKUP($C218,Gliders!$O:$O,Gliders!$C:$C)&gt;1, $F218&lt;&gt;PICCode),Log!U217+Log!$G218,Log!U217),Log!U217),Log!U217)</f>
        <v>1.6958333333333335</v>
      </c>
      <c r="V218" s="8">
        <f t="shared" si="10"/>
        <v>4.177777777777778</v>
      </c>
      <c r="W218" s="8"/>
      <c r="X218" s="8"/>
      <c r="Y218" s="8"/>
      <c r="Z218" s="9">
        <f>IF(B218&lt;&gt;"",IF(PICCode=F218,Z217+1,Z217),Z217)</f>
        <v>331</v>
      </c>
      <c r="AA218" s="9">
        <f>IF(B218&lt;&gt;"",IF($AK218&lt;&gt;"", IF(LOOKUP($C218,Gliders!$O:$O,Gliders!$C:$C)=1,Log!AA217+1,Log!AA217),Log!AA217),Log!AA217)</f>
        <v>245</v>
      </c>
      <c r="AB218" s="9">
        <f>IF(B218&lt;&gt;"",IF($AK218&lt;&gt;"",IF(AND(LOOKUP($C218,Gliders!$O:$O,Gliders!$C:$C)&gt;1, $F218=PICCode),Log!AB217+1,Log!AB217),Log!AB217),Log!AB217)</f>
        <v>86</v>
      </c>
      <c r="AC218" s="9">
        <f>IF(B218&lt;&gt;"",IF($AK218&lt;&gt;"",IF(AND(LOOKUP($C218,Gliders!$O:$O,Gliders!$C:$C)&gt;1, $F218&lt;&gt;PICCode),Log!AC217+1,Log!AC217),Log!AC217),Log!AC217)</f>
        <v>100</v>
      </c>
      <c r="AD218" s="9">
        <f>IF(B218&lt;&gt;"",IF($AK218&lt;&gt;"",IF(AND(LOOKUP($C218,Gliders!$O:$O,Gliders!$D:$D)=HighCode, TRUE),Log!AD217+1,Log!AD217),Log!AD217),Log!AD217)</f>
        <v>213</v>
      </c>
      <c r="AE218" s="10">
        <f t="shared" si="11"/>
        <v>431</v>
      </c>
      <c r="AJ218" s="14" t="str">
        <f>IF(C218&lt;&gt;"",LOOKUP(C218,Gliders!O:O,Gliders!A:A), "-")</f>
        <v>-</v>
      </c>
      <c r="AK218" s="14" t="str">
        <f>IF(C218&lt;&gt;"",LOOKUP(C218,Gliders!O:O,Gliders!B:B), "-")</f>
        <v>-</v>
      </c>
    </row>
    <row r="219" spans="1:37">
      <c r="A219" s="14" t="str">
        <f t="shared" si="9"/>
        <v/>
      </c>
      <c r="R219" s="6">
        <f>IF(B219&lt;&gt;"",IF(PICCode=$F219,R218+G219,R218),R218)</f>
        <v>2.4819444444444447</v>
      </c>
      <c r="S219" s="6">
        <f>IF(B219&lt;&gt;"",IF(AK219&lt;&gt;"", IF(LOOKUP($C219,Gliders!$O:$O,Gliders!$C:$C)=1,Log!S218+Log!G219,Log!S218),Log!S218),Log!S218)</f>
        <v>1.7423611111111112</v>
      </c>
      <c r="T219" s="6">
        <f>IF(B219&lt;&gt;"",IF($AK219&lt;&gt;"",IF(AND(LOOKUP($C219,Gliders!$O:$O,Gliders!$C:$C)&gt;1,$F219=PICCode),Log!T218+Log!$G219,Log!T218),Log!T218),Log!T218)</f>
        <v>0.73958333333333337</v>
      </c>
      <c r="U219" s="6">
        <f>IF(B219&lt;&gt;"",IF($AK219&lt;&gt;"",IF(AND(LOOKUP($C219,Gliders!$O:$O,Gliders!$C:$C)&gt;1, $F219&lt;&gt;PICCode),Log!U218+Log!$G219,Log!U218),Log!U218),Log!U218)</f>
        <v>1.6958333333333335</v>
      </c>
      <c r="V219" s="8">
        <f t="shared" si="10"/>
        <v>4.177777777777778</v>
      </c>
      <c r="W219" s="8"/>
      <c r="X219" s="8"/>
      <c r="Y219" s="8"/>
      <c r="Z219" s="9">
        <f>IF(B219&lt;&gt;"",IF(PICCode=F219,Z218+1,Z218),Z218)</f>
        <v>331</v>
      </c>
      <c r="AA219" s="9">
        <f>IF(B219&lt;&gt;"",IF($AK219&lt;&gt;"", IF(LOOKUP($C219,Gliders!$O:$O,Gliders!$C:$C)=1,Log!AA218+1,Log!AA218),Log!AA218),Log!AA218)</f>
        <v>245</v>
      </c>
      <c r="AB219" s="9">
        <f>IF(B219&lt;&gt;"",IF($AK219&lt;&gt;"",IF(AND(LOOKUP($C219,Gliders!$O:$O,Gliders!$C:$C)&gt;1, $F219=PICCode),Log!AB218+1,Log!AB218),Log!AB218),Log!AB218)</f>
        <v>86</v>
      </c>
      <c r="AC219" s="9">
        <f>IF(B219&lt;&gt;"",IF($AK219&lt;&gt;"",IF(AND(LOOKUP($C219,Gliders!$O:$O,Gliders!$C:$C)&gt;1, $F219&lt;&gt;PICCode),Log!AC218+1,Log!AC218),Log!AC218),Log!AC218)</f>
        <v>100</v>
      </c>
      <c r="AD219" s="9">
        <f>IF(B219&lt;&gt;"",IF($AK219&lt;&gt;"",IF(AND(LOOKUP($C219,Gliders!$O:$O,Gliders!$D:$D)=HighCode, TRUE),Log!AD218+1,Log!AD218),Log!AD218),Log!AD218)</f>
        <v>213</v>
      </c>
      <c r="AE219" s="10">
        <f t="shared" si="11"/>
        <v>431</v>
      </c>
      <c r="AJ219" s="14" t="str">
        <f>IF(C219&lt;&gt;"",LOOKUP(C219,Gliders!O:O,Gliders!A:A), "-")</f>
        <v>-</v>
      </c>
      <c r="AK219" s="14" t="str">
        <f>IF(C219&lt;&gt;"",LOOKUP(C219,Gliders!O:O,Gliders!B:B), "-")</f>
        <v>-</v>
      </c>
    </row>
    <row r="220" spans="1:37">
      <c r="A220" s="14" t="str">
        <f t="shared" si="9"/>
        <v/>
      </c>
      <c r="R220" s="6">
        <f>IF(B220&lt;&gt;"",IF(PICCode=$F220,R219+G220,R219),R219)</f>
        <v>2.4819444444444447</v>
      </c>
      <c r="S220" s="6">
        <f>IF(B220&lt;&gt;"",IF(AK220&lt;&gt;"", IF(LOOKUP($C220,Gliders!$O:$O,Gliders!$C:$C)=1,Log!S219+Log!G220,Log!S219),Log!S219),Log!S219)</f>
        <v>1.7423611111111112</v>
      </c>
      <c r="T220" s="6">
        <f>IF(B220&lt;&gt;"",IF($AK220&lt;&gt;"",IF(AND(LOOKUP($C220,Gliders!$O:$O,Gliders!$C:$C)&gt;1,$F220=PICCode),Log!T219+Log!$G220,Log!T219),Log!T219),Log!T219)</f>
        <v>0.73958333333333337</v>
      </c>
      <c r="U220" s="6">
        <f>IF(B220&lt;&gt;"",IF($AK220&lt;&gt;"",IF(AND(LOOKUP($C220,Gliders!$O:$O,Gliders!$C:$C)&gt;1, $F220&lt;&gt;PICCode),Log!U219+Log!$G220,Log!U219),Log!U219),Log!U219)</f>
        <v>1.6958333333333335</v>
      </c>
      <c r="V220" s="8">
        <f t="shared" si="10"/>
        <v>4.177777777777778</v>
      </c>
      <c r="W220" s="8"/>
      <c r="X220" s="8"/>
      <c r="Y220" s="8"/>
      <c r="Z220" s="9">
        <f>IF(B220&lt;&gt;"",IF(PICCode=F220,Z219+1,Z219),Z219)</f>
        <v>331</v>
      </c>
      <c r="AA220" s="9">
        <f>IF(B220&lt;&gt;"",IF($AK220&lt;&gt;"", IF(LOOKUP($C220,Gliders!$O:$O,Gliders!$C:$C)=1,Log!AA219+1,Log!AA219),Log!AA219),Log!AA219)</f>
        <v>245</v>
      </c>
      <c r="AB220" s="9">
        <f>IF(B220&lt;&gt;"",IF($AK220&lt;&gt;"",IF(AND(LOOKUP($C220,Gliders!$O:$O,Gliders!$C:$C)&gt;1, $F220=PICCode),Log!AB219+1,Log!AB219),Log!AB219),Log!AB219)</f>
        <v>86</v>
      </c>
      <c r="AC220" s="9">
        <f>IF(B220&lt;&gt;"",IF($AK220&lt;&gt;"",IF(AND(LOOKUP($C220,Gliders!$O:$O,Gliders!$C:$C)&gt;1, $F220&lt;&gt;PICCode),Log!AC219+1,Log!AC219),Log!AC219),Log!AC219)</f>
        <v>100</v>
      </c>
      <c r="AD220" s="9">
        <f>IF(B220&lt;&gt;"",IF($AK220&lt;&gt;"",IF(AND(LOOKUP($C220,Gliders!$O:$O,Gliders!$D:$D)=HighCode, TRUE),Log!AD219+1,Log!AD219),Log!AD219),Log!AD219)</f>
        <v>213</v>
      </c>
      <c r="AE220" s="10">
        <f t="shared" si="11"/>
        <v>431</v>
      </c>
      <c r="AJ220" s="14" t="str">
        <f>IF(C220&lt;&gt;"",LOOKUP(C220,Gliders!O:O,Gliders!A:A), "-")</f>
        <v>-</v>
      </c>
      <c r="AK220" s="14" t="str">
        <f>IF(C220&lt;&gt;"",LOOKUP(C220,Gliders!O:O,Gliders!B:B), "-")</f>
        <v>-</v>
      </c>
    </row>
    <row r="221" spans="1:37">
      <c r="A221" s="14" t="str">
        <f t="shared" si="9"/>
        <v/>
      </c>
      <c r="R221" s="6">
        <f>IF(B221&lt;&gt;"",IF(PICCode=$F221,R220+G221,R220),R220)</f>
        <v>2.4819444444444447</v>
      </c>
      <c r="S221" s="6">
        <f>IF(B221&lt;&gt;"",IF(AK221&lt;&gt;"", IF(LOOKUP($C221,Gliders!$O:$O,Gliders!$C:$C)=1,Log!S220+Log!G221,Log!S220),Log!S220),Log!S220)</f>
        <v>1.7423611111111112</v>
      </c>
      <c r="T221" s="6">
        <f>IF(B221&lt;&gt;"",IF($AK221&lt;&gt;"",IF(AND(LOOKUP($C221,Gliders!$O:$O,Gliders!$C:$C)&gt;1,$F221=PICCode),Log!T220+Log!$G221,Log!T220),Log!T220),Log!T220)</f>
        <v>0.73958333333333337</v>
      </c>
      <c r="U221" s="6">
        <f>IF(B221&lt;&gt;"",IF($AK221&lt;&gt;"",IF(AND(LOOKUP($C221,Gliders!$O:$O,Gliders!$C:$C)&gt;1, $F221&lt;&gt;PICCode),Log!U220+Log!$G221,Log!U220),Log!U220),Log!U220)</f>
        <v>1.6958333333333335</v>
      </c>
      <c r="V221" s="8">
        <f t="shared" si="10"/>
        <v>4.177777777777778</v>
      </c>
      <c r="W221" s="8"/>
      <c r="X221" s="8"/>
      <c r="Y221" s="8"/>
      <c r="Z221" s="9">
        <f>IF(B221&lt;&gt;"",IF(PICCode=F221,Z220+1,Z220),Z220)</f>
        <v>331</v>
      </c>
      <c r="AA221" s="9">
        <f>IF(B221&lt;&gt;"",IF($AK221&lt;&gt;"", IF(LOOKUP($C221,Gliders!$O:$O,Gliders!$C:$C)=1,Log!AA220+1,Log!AA220),Log!AA220),Log!AA220)</f>
        <v>245</v>
      </c>
      <c r="AB221" s="9">
        <f>IF(B221&lt;&gt;"",IF($AK221&lt;&gt;"",IF(AND(LOOKUP($C221,Gliders!$O:$O,Gliders!$C:$C)&gt;1, $F221=PICCode),Log!AB220+1,Log!AB220),Log!AB220),Log!AB220)</f>
        <v>86</v>
      </c>
      <c r="AC221" s="9">
        <f>IF(B221&lt;&gt;"",IF($AK221&lt;&gt;"",IF(AND(LOOKUP($C221,Gliders!$O:$O,Gliders!$C:$C)&gt;1, $F221&lt;&gt;PICCode),Log!AC220+1,Log!AC220),Log!AC220),Log!AC220)</f>
        <v>100</v>
      </c>
      <c r="AD221" s="9">
        <f>IF(B221&lt;&gt;"",IF($AK221&lt;&gt;"",IF(AND(LOOKUP($C221,Gliders!$O:$O,Gliders!$D:$D)=HighCode, TRUE),Log!AD220+1,Log!AD220),Log!AD220),Log!AD220)</f>
        <v>213</v>
      </c>
      <c r="AE221" s="10">
        <f t="shared" si="11"/>
        <v>431</v>
      </c>
      <c r="AJ221" s="14" t="str">
        <f>IF(C221&lt;&gt;"",LOOKUP(C221,Gliders!O:O,Gliders!A:A), "-")</f>
        <v>-</v>
      </c>
      <c r="AK221" s="14" t="str">
        <f>IF(C221&lt;&gt;"",LOOKUP(C221,Gliders!O:O,Gliders!B:B), "-")</f>
        <v>-</v>
      </c>
    </row>
    <row r="222" spans="1:37">
      <c r="A222" s="14" t="str">
        <f t="shared" si="9"/>
        <v/>
      </c>
      <c r="R222" s="6">
        <f>IF(B222&lt;&gt;"",IF(PICCode=$F222,R221+G222,R221),R221)</f>
        <v>2.4819444444444447</v>
      </c>
      <c r="S222" s="6">
        <f>IF(B222&lt;&gt;"",IF(AK222&lt;&gt;"", IF(LOOKUP($C222,Gliders!$O:$O,Gliders!$C:$C)=1,Log!S221+Log!G222,Log!S221),Log!S221),Log!S221)</f>
        <v>1.7423611111111112</v>
      </c>
      <c r="T222" s="6">
        <f>IF(B222&lt;&gt;"",IF($AK222&lt;&gt;"",IF(AND(LOOKUP($C222,Gliders!$O:$O,Gliders!$C:$C)&gt;1,$F222=PICCode),Log!T221+Log!$G222,Log!T221),Log!T221),Log!T221)</f>
        <v>0.73958333333333337</v>
      </c>
      <c r="U222" s="6">
        <f>IF(B222&lt;&gt;"",IF($AK222&lt;&gt;"",IF(AND(LOOKUP($C222,Gliders!$O:$O,Gliders!$C:$C)&gt;1, $F222&lt;&gt;PICCode),Log!U221+Log!$G222,Log!U221),Log!U221),Log!U221)</f>
        <v>1.6958333333333335</v>
      </c>
      <c r="V222" s="8">
        <f t="shared" si="10"/>
        <v>4.177777777777778</v>
      </c>
      <c r="W222" s="8"/>
      <c r="X222" s="8"/>
      <c r="Y222" s="8"/>
      <c r="Z222" s="9">
        <f>IF(B222&lt;&gt;"",IF(PICCode=F222,Z221+1,Z221),Z221)</f>
        <v>331</v>
      </c>
      <c r="AA222" s="9">
        <f>IF(B222&lt;&gt;"",IF($AK222&lt;&gt;"", IF(LOOKUP($C222,Gliders!$O:$O,Gliders!$C:$C)=1,Log!AA221+1,Log!AA221),Log!AA221),Log!AA221)</f>
        <v>245</v>
      </c>
      <c r="AB222" s="9">
        <f>IF(B222&lt;&gt;"",IF($AK222&lt;&gt;"",IF(AND(LOOKUP($C222,Gliders!$O:$O,Gliders!$C:$C)&gt;1, $F222=PICCode),Log!AB221+1,Log!AB221),Log!AB221),Log!AB221)</f>
        <v>86</v>
      </c>
      <c r="AC222" s="9">
        <f>IF(B222&lt;&gt;"",IF($AK222&lt;&gt;"",IF(AND(LOOKUP($C222,Gliders!$O:$O,Gliders!$C:$C)&gt;1, $F222&lt;&gt;PICCode),Log!AC221+1,Log!AC221),Log!AC221),Log!AC221)</f>
        <v>100</v>
      </c>
      <c r="AD222" s="9">
        <f>IF(B222&lt;&gt;"",IF($AK222&lt;&gt;"",IF(AND(LOOKUP($C222,Gliders!$O:$O,Gliders!$D:$D)=HighCode, TRUE),Log!AD221+1,Log!AD221),Log!AD221),Log!AD221)</f>
        <v>213</v>
      </c>
      <c r="AE222" s="10">
        <f t="shared" si="11"/>
        <v>431</v>
      </c>
      <c r="AJ222" s="14" t="str">
        <f>IF(C222&lt;&gt;"",LOOKUP(C222,Gliders!O:O,Gliders!A:A), "-")</f>
        <v>-</v>
      </c>
      <c r="AK222" s="14" t="str">
        <f>IF(C222&lt;&gt;"",LOOKUP(C222,Gliders!O:O,Gliders!B:B), "-")</f>
        <v>-</v>
      </c>
    </row>
    <row r="223" spans="1:37">
      <c r="A223" s="14" t="str">
        <f t="shared" si="9"/>
        <v/>
      </c>
      <c r="R223" s="6">
        <f>IF(B223&lt;&gt;"",IF(PICCode=$F223,R222+G223,R222),R222)</f>
        <v>2.4819444444444447</v>
      </c>
      <c r="S223" s="6">
        <f>IF(B223&lt;&gt;"",IF(AK223&lt;&gt;"", IF(LOOKUP($C223,Gliders!$O:$O,Gliders!$C:$C)=1,Log!S222+Log!G223,Log!S222),Log!S222),Log!S222)</f>
        <v>1.7423611111111112</v>
      </c>
      <c r="T223" s="6">
        <f>IF(B223&lt;&gt;"",IF($AK223&lt;&gt;"",IF(AND(LOOKUP($C223,Gliders!$O:$O,Gliders!$C:$C)&gt;1,$F223=PICCode),Log!T222+Log!$G223,Log!T222),Log!T222),Log!T222)</f>
        <v>0.73958333333333337</v>
      </c>
      <c r="U223" s="6">
        <f>IF(B223&lt;&gt;"",IF($AK223&lt;&gt;"",IF(AND(LOOKUP($C223,Gliders!$O:$O,Gliders!$C:$C)&gt;1, $F223&lt;&gt;PICCode),Log!U222+Log!$G223,Log!U222),Log!U222),Log!U222)</f>
        <v>1.6958333333333335</v>
      </c>
      <c r="V223" s="8">
        <f t="shared" si="10"/>
        <v>4.177777777777778</v>
      </c>
      <c r="W223" s="8"/>
      <c r="X223" s="8"/>
      <c r="Y223" s="8"/>
      <c r="Z223" s="9">
        <f>IF(B223&lt;&gt;"",IF(PICCode=F223,Z222+1,Z222),Z222)</f>
        <v>331</v>
      </c>
      <c r="AA223" s="9">
        <f>IF(B223&lt;&gt;"",IF($AK223&lt;&gt;"", IF(LOOKUP($C223,Gliders!$O:$O,Gliders!$C:$C)=1,Log!AA222+1,Log!AA222),Log!AA222),Log!AA222)</f>
        <v>245</v>
      </c>
      <c r="AB223" s="9">
        <f>IF(B223&lt;&gt;"",IF($AK223&lt;&gt;"",IF(AND(LOOKUP($C223,Gliders!$O:$O,Gliders!$C:$C)&gt;1, $F223=PICCode),Log!AB222+1,Log!AB222),Log!AB222),Log!AB222)</f>
        <v>86</v>
      </c>
      <c r="AC223" s="9">
        <f>IF(B223&lt;&gt;"",IF($AK223&lt;&gt;"",IF(AND(LOOKUP($C223,Gliders!$O:$O,Gliders!$C:$C)&gt;1, $F223&lt;&gt;PICCode),Log!AC222+1,Log!AC222),Log!AC222),Log!AC222)</f>
        <v>100</v>
      </c>
      <c r="AD223" s="9">
        <f>IF(B223&lt;&gt;"",IF($AK223&lt;&gt;"",IF(AND(LOOKUP($C223,Gliders!$O:$O,Gliders!$D:$D)=HighCode, TRUE),Log!AD222+1,Log!AD222),Log!AD222),Log!AD222)</f>
        <v>213</v>
      </c>
      <c r="AE223" s="10">
        <f t="shared" si="11"/>
        <v>431</v>
      </c>
      <c r="AJ223" s="14" t="str">
        <f>IF(C223&lt;&gt;"",LOOKUP(C223,Gliders!O:O,Gliders!A:A), "-")</f>
        <v>-</v>
      </c>
      <c r="AK223" s="14" t="str">
        <f>IF(C223&lt;&gt;"",LOOKUP(C223,Gliders!O:O,Gliders!B:B), "-")</f>
        <v>-</v>
      </c>
    </row>
    <row r="224" spans="1:37">
      <c r="A224" s="14" t="str">
        <f t="shared" si="9"/>
        <v/>
      </c>
      <c r="R224" s="6">
        <f>IF(B224&lt;&gt;"",IF(PICCode=$F224,R223+G224,R223),R223)</f>
        <v>2.4819444444444447</v>
      </c>
      <c r="S224" s="6">
        <f>IF(B224&lt;&gt;"",IF(AK224&lt;&gt;"", IF(LOOKUP($C224,Gliders!$O:$O,Gliders!$C:$C)=1,Log!S223+Log!G224,Log!S223),Log!S223),Log!S223)</f>
        <v>1.7423611111111112</v>
      </c>
      <c r="T224" s="6">
        <f>IF(B224&lt;&gt;"",IF($AK224&lt;&gt;"",IF(AND(LOOKUP($C224,Gliders!$O:$O,Gliders!$C:$C)&gt;1,$F224=PICCode),Log!T223+Log!$G224,Log!T223),Log!T223),Log!T223)</f>
        <v>0.73958333333333337</v>
      </c>
      <c r="U224" s="6">
        <f>IF(B224&lt;&gt;"",IF($AK224&lt;&gt;"",IF(AND(LOOKUP($C224,Gliders!$O:$O,Gliders!$C:$C)&gt;1, $F224&lt;&gt;PICCode),Log!U223+Log!$G224,Log!U223),Log!U223),Log!U223)</f>
        <v>1.6958333333333335</v>
      </c>
      <c r="V224" s="8">
        <f t="shared" si="10"/>
        <v>4.177777777777778</v>
      </c>
      <c r="W224" s="8"/>
      <c r="X224" s="8"/>
      <c r="Y224" s="8"/>
      <c r="Z224" s="9">
        <f>IF(B224&lt;&gt;"",IF(PICCode=F224,Z223+1,Z223),Z223)</f>
        <v>331</v>
      </c>
      <c r="AA224" s="9">
        <f>IF(B224&lt;&gt;"",IF($AK224&lt;&gt;"", IF(LOOKUP($C224,Gliders!$O:$O,Gliders!$C:$C)=1,Log!AA223+1,Log!AA223),Log!AA223),Log!AA223)</f>
        <v>245</v>
      </c>
      <c r="AB224" s="9">
        <f>IF(B224&lt;&gt;"",IF($AK224&lt;&gt;"",IF(AND(LOOKUP($C224,Gliders!$O:$O,Gliders!$C:$C)&gt;1, $F224=PICCode),Log!AB223+1,Log!AB223),Log!AB223),Log!AB223)</f>
        <v>86</v>
      </c>
      <c r="AC224" s="9">
        <f>IF(B224&lt;&gt;"",IF($AK224&lt;&gt;"",IF(AND(LOOKUP($C224,Gliders!$O:$O,Gliders!$C:$C)&gt;1, $F224&lt;&gt;PICCode),Log!AC223+1,Log!AC223),Log!AC223),Log!AC223)</f>
        <v>100</v>
      </c>
      <c r="AD224" s="9">
        <f>IF(B224&lt;&gt;"",IF($AK224&lt;&gt;"",IF(AND(LOOKUP($C224,Gliders!$O:$O,Gliders!$D:$D)=HighCode, TRUE),Log!AD223+1,Log!AD223),Log!AD223),Log!AD223)</f>
        <v>213</v>
      </c>
      <c r="AE224" s="10">
        <f t="shared" si="11"/>
        <v>431</v>
      </c>
      <c r="AJ224" s="14" t="str">
        <f>IF(C224&lt;&gt;"",LOOKUP(C224,Gliders!O:O,Gliders!A:A), "-")</f>
        <v>-</v>
      </c>
      <c r="AK224" s="14" t="str">
        <f>IF(C224&lt;&gt;"",LOOKUP(C224,Gliders!O:O,Gliders!B:B), "-")</f>
        <v>-</v>
      </c>
    </row>
    <row r="225" spans="1:37">
      <c r="A225" s="14" t="str">
        <f t="shared" si="9"/>
        <v/>
      </c>
      <c r="R225" s="6">
        <f>IF(B225&lt;&gt;"",IF(PICCode=$F225,R224+G225,R224),R224)</f>
        <v>2.4819444444444447</v>
      </c>
      <c r="S225" s="6">
        <f>IF(B225&lt;&gt;"",IF(AK225&lt;&gt;"", IF(LOOKUP($C225,Gliders!$O:$O,Gliders!$C:$C)=1,Log!S224+Log!G225,Log!S224),Log!S224),Log!S224)</f>
        <v>1.7423611111111112</v>
      </c>
      <c r="T225" s="6">
        <f>IF(B225&lt;&gt;"",IF($AK225&lt;&gt;"",IF(AND(LOOKUP($C225,Gliders!$O:$O,Gliders!$C:$C)&gt;1,$F225=PICCode),Log!T224+Log!$G225,Log!T224),Log!T224),Log!T224)</f>
        <v>0.73958333333333337</v>
      </c>
      <c r="U225" s="6">
        <f>IF(B225&lt;&gt;"",IF($AK225&lt;&gt;"",IF(AND(LOOKUP($C225,Gliders!$O:$O,Gliders!$C:$C)&gt;1, $F225&lt;&gt;PICCode),Log!U224+Log!$G225,Log!U224),Log!U224),Log!U224)</f>
        <v>1.6958333333333335</v>
      </c>
      <c r="V225" s="8">
        <f t="shared" si="10"/>
        <v>4.177777777777778</v>
      </c>
      <c r="W225" s="8"/>
      <c r="X225" s="8"/>
      <c r="Y225" s="8"/>
      <c r="Z225" s="9">
        <f>IF(B225&lt;&gt;"",IF(PICCode=F225,Z224+1,Z224),Z224)</f>
        <v>331</v>
      </c>
      <c r="AA225" s="9">
        <f>IF(B225&lt;&gt;"",IF($AK225&lt;&gt;"", IF(LOOKUP($C225,Gliders!$O:$O,Gliders!$C:$C)=1,Log!AA224+1,Log!AA224),Log!AA224),Log!AA224)</f>
        <v>245</v>
      </c>
      <c r="AB225" s="9">
        <f>IF(B225&lt;&gt;"",IF($AK225&lt;&gt;"",IF(AND(LOOKUP($C225,Gliders!$O:$O,Gliders!$C:$C)&gt;1, $F225=PICCode),Log!AB224+1,Log!AB224),Log!AB224),Log!AB224)</f>
        <v>86</v>
      </c>
      <c r="AC225" s="9">
        <f>IF(B225&lt;&gt;"",IF($AK225&lt;&gt;"",IF(AND(LOOKUP($C225,Gliders!$O:$O,Gliders!$C:$C)&gt;1, $F225&lt;&gt;PICCode),Log!AC224+1,Log!AC224),Log!AC224),Log!AC224)</f>
        <v>100</v>
      </c>
      <c r="AD225" s="9">
        <f>IF(B225&lt;&gt;"",IF($AK225&lt;&gt;"",IF(AND(LOOKUP($C225,Gliders!$O:$O,Gliders!$D:$D)=HighCode, TRUE),Log!AD224+1,Log!AD224),Log!AD224),Log!AD224)</f>
        <v>213</v>
      </c>
      <c r="AE225" s="10">
        <f t="shared" si="11"/>
        <v>431</v>
      </c>
      <c r="AJ225" s="14" t="str">
        <f>IF(C225&lt;&gt;"",LOOKUP(C225,Gliders!O:O,Gliders!A:A), "-")</f>
        <v>-</v>
      </c>
      <c r="AK225" s="14" t="str">
        <f>IF(C225&lt;&gt;"",LOOKUP(C225,Gliders!O:O,Gliders!B:B), "-")</f>
        <v>-</v>
      </c>
    </row>
    <row r="226" spans="1:37">
      <c r="A226" s="14" t="str">
        <f t="shared" si="9"/>
        <v/>
      </c>
      <c r="R226" s="6">
        <f>IF(B226&lt;&gt;"",IF(PICCode=$F226,R225+G226,R225),R225)</f>
        <v>2.4819444444444447</v>
      </c>
      <c r="S226" s="6">
        <f>IF(B226&lt;&gt;"",IF(AK226&lt;&gt;"", IF(LOOKUP($C226,Gliders!$O:$O,Gliders!$C:$C)=1,Log!S225+Log!G226,Log!S225),Log!S225),Log!S225)</f>
        <v>1.7423611111111112</v>
      </c>
      <c r="T226" s="6">
        <f>IF(B226&lt;&gt;"",IF($AK226&lt;&gt;"",IF(AND(LOOKUP($C226,Gliders!$O:$O,Gliders!$C:$C)&gt;1,$F226=PICCode),Log!T225+Log!$G226,Log!T225),Log!T225),Log!T225)</f>
        <v>0.73958333333333337</v>
      </c>
      <c r="U226" s="6">
        <f>IF(B226&lt;&gt;"",IF($AK226&lt;&gt;"",IF(AND(LOOKUP($C226,Gliders!$O:$O,Gliders!$C:$C)&gt;1, $F226&lt;&gt;PICCode),Log!U225+Log!$G226,Log!U225),Log!U225),Log!U225)</f>
        <v>1.6958333333333335</v>
      </c>
      <c r="V226" s="8">
        <f t="shared" si="10"/>
        <v>4.177777777777778</v>
      </c>
      <c r="W226" s="8"/>
      <c r="X226" s="8"/>
      <c r="Y226" s="8"/>
      <c r="Z226" s="9">
        <f>IF(B226&lt;&gt;"",IF(PICCode=F226,Z225+1,Z225),Z225)</f>
        <v>331</v>
      </c>
      <c r="AA226" s="9">
        <f>IF(B226&lt;&gt;"",IF($AK226&lt;&gt;"", IF(LOOKUP($C226,Gliders!$O:$O,Gliders!$C:$C)=1,Log!AA225+1,Log!AA225),Log!AA225),Log!AA225)</f>
        <v>245</v>
      </c>
      <c r="AB226" s="9">
        <f>IF(B226&lt;&gt;"",IF($AK226&lt;&gt;"",IF(AND(LOOKUP($C226,Gliders!$O:$O,Gliders!$C:$C)&gt;1, $F226=PICCode),Log!AB225+1,Log!AB225),Log!AB225),Log!AB225)</f>
        <v>86</v>
      </c>
      <c r="AC226" s="9">
        <f>IF(B226&lt;&gt;"",IF($AK226&lt;&gt;"",IF(AND(LOOKUP($C226,Gliders!$O:$O,Gliders!$C:$C)&gt;1, $F226&lt;&gt;PICCode),Log!AC225+1,Log!AC225),Log!AC225),Log!AC225)</f>
        <v>100</v>
      </c>
      <c r="AD226" s="9">
        <f>IF(B226&lt;&gt;"",IF($AK226&lt;&gt;"",IF(AND(LOOKUP($C226,Gliders!$O:$O,Gliders!$D:$D)=HighCode, TRUE),Log!AD225+1,Log!AD225),Log!AD225),Log!AD225)</f>
        <v>213</v>
      </c>
      <c r="AE226" s="10">
        <f t="shared" si="11"/>
        <v>431</v>
      </c>
      <c r="AJ226" s="14" t="str">
        <f>IF(C226&lt;&gt;"",LOOKUP(C226,Gliders!O:O,Gliders!A:A), "-")</f>
        <v>-</v>
      </c>
      <c r="AK226" s="14" t="str">
        <f>IF(C226&lt;&gt;"",LOOKUP(C226,Gliders!O:O,Gliders!B:B), "-")</f>
        <v>-</v>
      </c>
    </row>
    <row r="227" spans="1:37">
      <c r="A227" s="14" t="str">
        <f t="shared" si="9"/>
        <v/>
      </c>
      <c r="R227" s="6">
        <f>IF(B227&lt;&gt;"",IF(PICCode=$F227,R226+G227,R226),R226)</f>
        <v>2.4819444444444447</v>
      </c>
      <c r="S227" s="6">
        <f>IF(B227&lt;&gt;"",IF(AK227&lt;&gt;"", IF(LOOKUP($C227,Gliders!$O:$O,Gliders!$C:$C)=1,Log!S226+Log!G227,Log!S226),Log!S226),Log!S226)</f>
        <v>1.7423611111111112</v>
      </c>
      <c r="T227" s="6">
        <f>IF(B227&lt;&gt;"",IF($AK227&lt;&gt;"",IF(AND(LOOKUP($C227,Gliders!$O:$O,Gliders!$C:$C)&gt;1,$F227=PICCode),Log!T226+Log!$G227,Log!T226),Log!T226),Log!T226)</f>
        <v>0.73958333333333337</v>
      </c>
      <c r="U227" s="6">
        <f>IF(B227&lt;&gt;"",IF($AK227&lt;&gt;"",IF(AND(LOOKUP($C227,Gliders!$O:$O,Gliders!$C:$C)&gt;1, $F227&lt;&gt;PICCode),Log!U226+Log!$G227,Log!U226),Log!U226),Log!U226)</f>
        <v>1.6958333333333335</v>
      </c>
      <c r="V227" s="8">
        <f t="shared" si="10"/>
        <v>4.177777777777778</v>
      </c>
      <c r="W227" s="8"/>
      <c r="X227" s="8"/>
      <c r="Y227" s="8"/>
      <c r="Z227" s="9">
        <f>IF(B227&lt;&gt;"",IF(PICCode=F227,Z226+1,Z226),Z226)</f>
        <v>331</v>
      </c>
      <c r="AA227" s="9">
        <f>IF(B227&lt;&gt;"",IF($AK227&lt;&gt;"", IF(LOOKUP($C227,Gliders!$O:$O,Gliders!$C:$C)=1,Log!AA226+1,Log!AA226),Log!AA226),Log!AA226)</f>
        <v>245</v>
      </c>
      <c r="AB227" s="9">
        <f>IF(B227&lt;&gt;"",IF($AK227&lt;&gt;"",IF(AND(LOOKUP($C227,Gliders!$O:$O,Gliders!$C:$C)&gt;1, $F227=PICCode),Log!AB226+1,Log!AB226),Log!AB226),Log!AB226)</f>
        <v>86</v>
      </c>
      <c r="AC227" s="9">
        <f>IF(B227&lt;&gt;"",IF($AK227&lt;&gt;"",IF(AND(LOOKUP($C227,Gliders!$O:$O,Gliders!$C:$C)&gt;1, $F227&lt;&gt;PICCode),Log!AC226+1,Log!AC226),Log!AC226),Log!AC226)</f>
        <v>100</v>
      </c>
      <c r="AD227" s="9">
        <f>IF(B227&lt;&gt;"",IF($AK227&lt;&gt;"",IF(AND(LOOKUP($C227,Gliders!$O:$O,Gliders!$D:$D)=HighCode, TRUE),Log!AD226+1,Log!AD226),Log!AD226),Log!AD226)</f>
        <v>213</v>
      </c>
      <c r="AE227" s="10">
        <f t="shared" si="11"/>
        <v>431</v>
      </c>
      <c r="AJ227" s="14" t="str">
        <f>IF(C227&lt;&gt;"",LOOKUP(C227,Gliders!O:O,Gliders!A:A), "-")</f>
        <v>-</v>
      </c>
      <c r="AK227" s="14" t="str">
        <f>IF(C227&lt;&gt;"",LOOKUP(C227,Gliders!O:O,Gliders!B:B), "-")</f>
        <v>-</v>
      </c>
    </row>
    <row r="228" spans="1:37">
      <c r="A228" s="14" t="str">
        <f t="shared" si="9"/>
        <v/>
      </c>
      <c r="R228" s="6">
        <f>IF(B228&lt;&gt;"",IF(PICCode=$F228,R227+G228,R227),R227)</f>
        <v>2.4819444444444447</v>
      </c>
      <c r="S228" s="6">
        <f>IF(B228&lt;&gt;"",IF(AK228&lt;&gt;"", IF(LOOKUP($C228,Gliders!$O:$O,Gliders!$C:$C)=1,Log!S227+Log!G228,Log!S227),Log!S227),Log!S227)</f>
        <v>1.7423611111111112</v>
      </c>
      <c r="T228" s="6">
        <f>IF(B228&lt;&gt;"",IF($AK228&lt;&gt;"",IF(AND(LOOKUP($C228,Gliders!$O:$O,Gliders!$C:$C)&gt;1,$F228=PICCode),Log!T227+Log!$G228,Log!T227),Log!T227),Log!T227)</f>
        <v>0.73958333333333337</v>
      </c>
      <c r="U228" s="6">
        <f>IF(B228&lt;&gt;"",IF($AK228&lt;&gt;"",IF(AND(LOOKUP($C228,Gliders!$O:$O,Gliders!$C:$C)&gt;1, $F228&lt;&gt;PICCode),Log!U227+Log!$G228,Log!U227),Log!U227),Log!U227)</f>
        <v>1.6958333333333335</v>
      </c>
      <c r="V228" s="8">
        <f t="shared" si="10"/>
        <v>4.177777777777778</v>
      </c>
      <c r="W228" s="8"/>
      <c r="X228" s="8"/>
      <c r="Y228" s="8"/>
      <c r="Z228" s="9">
        <f>IF(B228&lt;&gt;"",IF(PICCode=F228,Z227+1,Z227),Z227)</f>
        <v>331</v>
      </c>
      <c r="AA228" s="9">
        <f>IF(B228&lt;&gt;"",IF($AK228&lt;&gt;"", IF(LOOKUP($C228,Gliders!$O:$O,Gliders!$C:$C)=1,Log!AA227+1,Log!AA227),Log!AA227),Log!AA227)</f>
        <v>245</v>
      </c>
      <c r="AB228" s="9">
        <f>IF(B228&lt;&gt;"",IF($AK228&lt;&gt;"",IF(AND(LOOKUP($C228,Gliders!$O:$O,Gliders!$C:$C)&gt;1, $F228=PICCode),Log!AB227+1,Log!AB227),Log!AB227),Log!AB227)</f>
        <v>86</v>
      </c>
      <c r="AC228" s="9">
        <f>IF(B228&lt;&gt;"",IF($AK228&lt;&gt;"",IF(AND(LOOKUP($C228,Gliders!$O:$O,Gliders!$C:$C)&gt;1, $F228&lt;&gt;PICCode),Log!AC227+1,Log!AC227),Log!AC227),Log!AC227)</f>
        <v>100</v>
      </c>
      <c r="AD228" s="9">
        <f>IF(B228&lt;&gt;"",IF($AK228&lt;&gt;"",IF(AND(LOOKUP($C228,Gliders!$O:$O,Gliders!$D:$D)=HighCode, TRUE),Log!AD227+1,Log!AD227),Log!AD227),Log!AD227)</f>
        <v>213</v>
      </c>
      <c r="AE228" s="10">
        <f t="shared" si="11"/>
        <v>431</v>
      </c>
      <c r="AJ228" s="14" t="str">
        <f>IF(C228&lt;&gt;"",LOOKUP(C228,Gliders!O:O,Gliders!A:A), "-")</f>
        <v>-</v>
      </c>
      <c r="AK228" s="14" t="str">
        <f>IF(C228&lt;&gt;"",LOOKUP(C228,Gliders!O:O,Gliders!B:B), "-")</f>
        <v>-</v>
      </c>
    </row>
    <row r="229" spans="1:37">
      <c r="A229" s="14" t="str">
        <f t="shared" si="9"/>
        <v/>
      </c>
      <c r="R229" s="6">
        <f>IF(B229&lt;&gt;"",IF(PICCode=$F229,R228+G229,R228),R228)</f>
        <v>2.4819444444444447</v>
      </c>
      <c r="S229" s="6">
        <f>IF(B229&lt;&gt;"",IF(AK229&lt;&gt;"", IF(LOOKUP($C229,Gliders!$O:$O,Gliders!$C:$C)=1,Log!S228+Log!G229,Log!S228),Log!S228),Log!S228)</f>
        <v>1.7423611111111112</v>
      </c>
      <c r="T229" s="6">
        <f>IF(B229&lt;&gt;"",IF($AK229&lt;&gt;"",IF(AND(LOOKUP($C229,Gliders!$O:$O,Gliders!$C:$C)&gt;1,$F229=PICCode),Log!T228+Log!$G229,Log!T228),Log!T228),Log!T228)</f>
        <v>0.73958333333333337</v>
      </c>
      <c r="U229" s="6">
        <f>IF(B229&lt;&gt;"",IF($AK229&lt;&gt;"",IF(AND(LOOKUP($C229,Gliders!$O:$O,Gliders!$C:$C)&gt;1, $F229&lt;&gt;PICCode),Log!U228+Log!$G229,Log!U228),Log!U228),Log!U228)</f>
        <v>1.6958333333333335</v>
      </c>
      <c r="V229" s="8">
        <f t="shared" si="10"/>
        <v>4.177777777777778</v>
      </c>
      <c r="W229" s="8"/>
      <c r="X229" s="8"/>
      <c r="Y229" s="8"/>
      <c r="Z229" s="9">
        <f>IF(B229&lt;&gt;"",IF(PICCode=F229,Z228+1,Z228),Z228)</f>
        <v>331</v>
      </c>
      <c r="AA229" s="9">
        <f>IF(B229&lt;&gt;"",IF($AK229&lt;&gt;"", IF(LOOKUP($C229,Gliders!$O:$O,Gliders!$C:$C)=1,Log!AA228+1,Log!AA228),Log!AA228),Log!AA228)</f>
        <v>245</v>
      </c>
      <c r="AB229" s="9">
        <f>IF(B229&lt;&gt;"",IF($AK229&lt;&gt;"",IF(AND(LOOKUP($C229,Gliders!$O:$O,Gliders!$C:$C)&gt;1, $F229=PICCode),Log!AB228+1,Log!AB228),Log!AB228),Log!AB228)</f>
        <v>86</v>
      </c>
      <c r="AC229" s="9">
        <f>IF(B229&lt;&gt;"",IF($AK229&lt;&gt;"",IF(AND(LOOKUP($C229,Gliders!$O:$O,Gliders!$C:$C)&gt;1, $F229&lt;&gt;PICCode),Log!AC228+1,Log!AC228),Log!AC228),Log!AC228)</f>
        <v>100</v>
      </c>
      <c r="AD229" s="9">
        <f>IF(B229&lt;&gt;"",IF($AK229&lt;&gt;"",IF(AND(LOOKUP($C229,Gliders!$O:$O,Gliders!$D:$D)=HighCode, TRUE),Log!AD228+1,Log!AD228),Log!AD228),Log!AD228)</f>
        <v>213</v>
      </c>
      <c r="AE229" s="10">
        <f t="shared" si="11"/>
        <v>431</v>
      </c>
      <c r="AJ229" s="14" t="str">
        <f>IF(C229&lt;&gt;"",LOOKUP(C229,Gliders!O:O,Gliders!A:A), "-")</f>
        <v>-</v>
      </c>
      <c r="AK229" s="14" t="str">
        <f>IF(C229&lt;&gt;"",LOOKUP(C229,Gliders!O:O,Gliders!B:B), "-")</f>
        <v>-</v>
      </c>
    </row>
    <row r="230" spans="1:37">
      <c r="A230" s="14" t="str">
        <f t="shared" si="9"/>
        <v/>
      </c>
      <c r="R230" s="6">
        <f>IF(B230&lt;&gt;"",IF(PICCode=$F230,R229+G230,R229),R229)</f>
        <v>2.4819444444444447</v>
      </c>
      <c r="S230" s="6">
        <f>IF(B230&lt;&gt;"",IF(AK230&lt;&gt;"", IF(LOOKUP($C230,Gliders!$O:$O,Gliders!$C:$C)=1,Log!S229+Log!G230,Log!S229),Log!S229),Log!S229)</f>
        <v>1.7423611111111112</v>
      </c>
      <c r="T230" s="6">
        <f>IF(B230&lt;&gt;"",IF($AK230&lt;&gt;"",IF(AND(LOOKUP($C230,Gliders!$O:$O,Gliders!$C:$C)&gt;1,$F230=PICCode),Log!T229+Log!$G230,Log!T229),Log!T229),Log!T229)</f>
        <v>0.73958333333333337</v>
      </c>
      <c r="U230" s="6">
        <f>IF(B230&lt;&gt;"",IF($AK230&lt;&gt;"",IF(AND(LOOKUP($C230,Gliders!$O:$O,Gliders!$C:$C)&gt;1, $F230&lt;&gt;PICCode),Log!U229+Log!$G230,Log!U229),Log!U229),Log!U229)</f>
        <v>1.6958333333333335</v>
      </c>
      <c r="V230" s="8">
        <f t="shared" si="10"/>
        <v>4.177777777777778</v>
      </c>
      <c r="W230" s="8"/>
      <c r="X230" s="8"/>
      <c r="Y230" s="8"/>
      <c r="Z230" s="9">
        <f>IF(B230&lt;&gt;"",IF(PICCode=F230,Z229+1,Z229),Z229)</f>
        <v>331</v>
      </c>
      <c r="AA230" s="9">
        <f>IF(B230&lt;&gt;"",IF($AK230&lt;&gt;"", IF(LOOKUP($C230,Gliders!$O:$O,Gliders!$C:$C)=1,Log!AA229+1,Log!AA229),Log!AA229),Log!AA229)</f>
        <v>245</v>
      </c>
      <c r="AB230" s="9">
        <f>IF(B230&lt;&gt;"",IF($AK230&lt;&gt;"",IF(AND(LOOKUP($C230,Gliders!$O:$O,Gliders!$C:$C)&gt;1, $F230=PICCode),Log!AB229+1,Log!AB229),Log!AB229),Log!AB229)</f>
        <v>86</v>
      </c>
      <c r="AC230" s="9">
        <f>IF(B230&lt;&gt;"",IF($AK230&lt;&gt;"",IF(AND(LOOKUP($C230,Gliders!$O:$O,Gliders!$C:$C)&gt;1, $F230&lt;&gt;PICCode),Log!AC229+1,Log!AC229),Log!AC229),Log!AC229)</f>
        <v>100</v>
      </c>
      <c r="AD230" s="9">
        <f>IF(B230&lt;&gt;"",IF($AK230&lt;&gt;"",IF(AND(LOOKUP($C230,Gliders!$O:$O,Gliders!$D:$D)=HighCode, TRUE),Log!AD229+1,Log!AD229),Log!AD229),Log!AD229)</f>
        <v>213</v>
      </c>
      <c r="AE230" s="10">
        <f t="shared" si="11"/>
        <v>431</v>
      </c>
      <c r="AJ230" s="14" t="str">
        <f>IF(C230&lt;&gt;"",LOOKUP(C230,Gliders!O:O,Gliders!A:A), "-")</f>
        <v>-</v>
      </c>
      <c r="AK230" s="14" t="str">
        <f>IF(C230&lt;&gt;"",LOOKUP(C230,Gliders!O:O,Gliders!B:B), "-")</f>
        <v>-</v>
      </c>
    </row>
    <row r="231" spans="1:37">
      <c r="A231" s="14" t="str">
        <f t="shared" si="9"/>
        <v/>
      </c>
      <c r="R231" s="6">
        <f>IF(B231&lt;&gt;"",IF(PICCode=$F231,R230+G231,R230),R230)</f>
        <v>2.4819444444444447</v>
      </c>
      <c r="S231" s="6">
        <f>IF(B231&lt;&gt;"",IF(AK231&lt;&gt;"", IF(LOOKUP($C231,Gliders!$O:$O,Gliders!$C:$C)=1,Log!S230+Log!G231,Log!S230),Log!S230),Log!S230)</f>
        <v>1.7423611111111112</v>
      </c>
      <c r="T231" s="6">
        <f>IF(B231&lt;&gt;"",IF($AK231&lt;&gt;"",IF(AND(LOOKUP($C231,Gliders!$O:$O,Gliders!$C:$C)&gt;1,$F231=PICCode),Log!T230+Log!$G231,Log!T230),Log!T230),Log!T230)</f>
        <v>0.73958333333333337</v>
      </c>
      <c r="U231" s="6">
        <f>IF(B231&lt;&gt;"",IF($AK231&lt;&gt;"",IF(AND(LOOKUP($C231,Gliders!$O:$O,Gliders!$C:$C)&gt;1, $F231&lt;&gt;PICCode),Log!U230+Log!$G231,Log!U230),Log!U230),Log!U230)</f>
        <v>1.6958333333333335</v>
      </c>
      <c r="V231" s="8">
        <f t="shared" si="10"/>
        <v>4.177777777777778</v>
      </c>
      <c r="W231" s="8"/>
      <c r="X231" s="8"/>
      <c r="Y231" s="8"/>
      <c r="Z231" s="9">
        <f>IF(B231&lt;&gt;"",IF(PICCode=F231,Z230+1,Z230),Z230)</f>
        <v>331</v>
      </c>
      <c r="AA231" s="9">
        <f>IF(B231&lt;&gt;"",IF($AK231&lt;&gt;"", IF(LOOKUP($C231,Gliders!$O:$O,Gliders!$C:$C)=1,Log!AA230+1,Log!AA230),Log!AA230),Log!AA230)</f>
        <v>245</v>
      </c>
      <c r="AB231" s="9">
        <f>IF(B231&lt;&gt;"",IF($AK231&lt;&gt;"",IF(AND(LOOKUP($C231,Gliders!$O:$O,Gliders!$C:$C)&gt;1, $F231=PICCode),Log!AB230+1,Log!AB230),Log!AB230),Log!AB230)</f>
        <v>86</v>
      </c>
      <c r="AC231" s="9">
        <f>IF(B231&lt;&gt;"",IF($AK231&lt;&gt;"",IF(AND(LOOKUP($C231,Gliders!$O:$O,Gliders!$C:$C)&gt;1, $F231&lt;&gt;PICCode),Log!AC230+1,Log!AC230),Log!AC230),Log!AC230)</f>
        <v>100</v>
      </c>
      <c r="AD231" s="9">
        <f>IF(B231&lt;&gt;"",IF($AK231&lt;&gt;"",IF(AND(LOOKUP($C231,Gliders!$O:$O,Gliders!$D:$D)=HighCode, TRUE),Log!AD230+1,Log!AD230),Log!AD230),Log!AD230)</f>
        <v>213</v>
      </c>
      <c r="AE231" s="10">
        <f t="shared" si="11"/>
        <v>431</v>
      </c>
      <c r="AJ231" s="14" t="str">
        <f>IF(C231&lt;&gt;"",LOOKUP(C231,Gliders!O:O,Gliders!A:A), "-")</f>
        <v>-</v>
      </c>
      <c r="AK231" s="14" t="str">
        <f>IF(C231&lt;&gt;"",LOOKUP(C231,Gliders!O:O,Gliders!B:B), "-")</f>
        <v>-</v>
      </c>
    </row>
    <row r="232" spans="1:37">
      <c r="A232" s="14" t="str">
        <f t="shared" si="9"/>
        <v/>
      </c>
      <c r="R232" s="6">
        <f>IF(B232&lt;&gt;"",IF(PICCode=$F232,R231+G232,R231),R231)</f>
        <v>2.4819444444444447</v>
      </c>
      <c r="S232" s="6">
        <f>IF(B232&lt;&gt;"",IF(AK232&lt;&gt;"", IF(LOOKUP($C232,Gliders!$O:$O,Gliders!$C:$C)=1,Log!S231+Log!G232,Log!S231),Log!S231),Log!S231)</f>
        <v>1.7423611111111112</v>
      </c>
      <c r="T232" s="6">
        <f>IF(B232&lt;&gt;"",IF($AK232&lt;&gt;"",IF(AND(LOOKUP($C232,Gliders!$O:$O,Gliders!$C:$C)&gt;1,$F232=PICCode),Log!T231+Log!$G232,Log!T231),Log!T231),Log!T231)</f>
        <v>0.73958333333333337</v>
      </c>
      <c r="U232" s="6">
        <f>IF(B232&lt;&gt;"",IF($AK232&lt;&gt;"",IF(AND(LOOKUP($C232,Gliders!$O:$O,Gliders!$C:$C)&gt;1, $F232&lt;&gt;PICCode),Log!U231+Log!$G232,Log!U231),Log!U231),Log!U231)</f>
        <v>1.6958333333333335</v>
      </c>
      <c r="V232" s="8">
        <f t="shared" si="10"/>
        <v>4.177777777777778</v>
      </c>
      <c r="W232" s="8"/>
      <c r="X232" s="8"/>
      <c r="Y232" s="8"/>
      <c r="Z232" s="9">
        <f>IF(B232&lt;&gt;"",IF(PICCode=F232,Z231+1,Z231),Z231)</f>
        <v>331</v>
      </c>
      <c r="AA232" s="9">
        <f>IF(B232&lt;&gt;"",IF($AK232&lt;&gt;"", IF(LOOKUP($C232,Gliders!$O:$O,Gliders!$C:$C)=1,Log!AA231+1,Log!AA231),Log!AA231),Log!AA231)</f>
        <v>245</v>
      </c>
      <c r="AB232" s="9">
        <f>IF(B232&lt;&gt;"",IF($AK232&lt;&gt;"",IF(AND(LOOKUP($C232,Gliders!$O:$O,Gliders!$C:$C)&gt;1, $F232=PICCode),Log!AB231+1,Log!AB231),Log!AB231),Log!AB231)</f>
        <v>86</v>
      </c>
      <c r="AC232" s="9">
        <f>IF(B232&lt;&gt;"",IF($AK232&lt;&gt;"",IF(AND(LOOKUP($C232,Gliders!$O:$O,Gliders!$C:$C)&gt;1, $F232&lt;&gt;PICCode),Log!AC231+1,Log!AC231),Log!AC231),Log!AC231)</f>
        <v>100</v>
      </c>
      <c r="AD232" s="9">
        <f>IF(B232&lt;&gt;"",IF($AK232&lt;&gt;"",IF(AND(LOOKUP($C232,Gliders!$O:$O,Gliders!$D:$D)=HighCode, TRUE),Log!AD231+1,Log!AD231),Log!AD231),Log!AD231)</f>
        <v>213</v>
      </c>
      <c r="AE232" s="10">
        <f t="shared" si="11"/>
        <v>431</v>
      </c>
      <c r="AJ232" s="14" t="str">
        <f>IF(C232&lt;&gt;"",LOOKUP(C232,Gliders!O:O,Gliders!A:A), "-")</f>
        <v>-</v>
      </c>
      <c r="AK232" s="14" t="str">
        <f>IF(C232&lt;&gt;"",LOOKUP(C232,Gliders!O:O,Gliders!B:B), "-")</f>
        <v>-</v>
      </c>
    </row>
    <row r="233" spans="1:37">
      <c r="A233" s="14" t="str">
        <f t="shared" si="9"/>
        <v/>
      </c>
      <c r="R233" s="6">
        <f>IF(B233&lt;&gt;"",IF(PICCode=$F233,R232+G233,R232),R232)</f>
        <v>2.4819444444444447</v>
      </c>
      <c r="S233" s="6">
        <f>IF(B233&lt;&gt;"",IF(AK233&lt;&gt;"", IF(LOOKUP($C233,Gliders!$O:$O,Gliders!$C:$C)=1,Log!S232+Log!G233,Log!S232),Log!S232),Log!S232)</f>
        <v>1.7423611111111112</v>
      </c>
      <c r="T233" s="6">
        <f>IF(B233&lt;&gt;"",IF($AK233&lt;&gt;"",IF(AND(LOOKUP($C233,Gliders!$O:$O,Gliders!$C:$C)&gt;1,$F233=PICCode),Log!T232+Log!$G233,Log!T232),Log!T232),Log!T232)</f>
        <v>0.73958333333333337</v>
      </c>
      <c r="U233" s="6">
        <f>IF(B233&lt;&gt;"",IF($AK233&lt;&gt;"",IF(AND(LOOKUP($C233,Gliders!$O:$O,Gliders!$C:$C)&gt;1, $F233&lt;&gt;PICCode),Log!U232+Log!$G233,Log!U232),Log!U232),Log!U232)</f>
        <v>1.6958333333333335</v>
      </c>
      <c r="V233" s="8">
        <f t="shared" si="10"/>
        <v>4.177777777777778</v>
      </c>
      <c r="W233" s="8"/>
      <c r="X233" s="8"/>
      <c r="Y233" s="8"/>
      <c r="Z233" s="9">
        <f>IF(B233&lt;&gt;"",IF(PICCode=F233,Z232+1,Z232),Z232)</f>
        <v>331</v>
      </c>
      <c r="AA233" s="9">
        <f>IF(B233&lt;&gt;"",IF($AK233&lt;&gt;"", IF(LOOKUP($C233,Gliders!$O:$O,Gliders!$C:$C)=1,Log!AA232+1,Log!AA232),Log!AA232),Log!AA232)</f>
        <v>245</v>
      </c>
      <c r="AB233" s="9">
        <f>IF(B233&lt;&gt;"",IF($AK233&lt;&gt;"",IF(AND(LOOKUP($C233,Gliders!$O:$O,Gliders!$C:$C)&gt;1, $F233=PICCode),Log!AB232+1,Log!AB232),Log!AB232),Log!AB232)</f>
        <v>86</v>
      </c>
      <c r="AC233" s="9">
        <f>IF(B233&lt;&gt;"",IF($AK233&lt;&gt;"",IF(AND(LOOKUP($C233,Gliders!$O:$O,Gliders!$C:$C)&gt;1, $F233&lt;&gt;PICCode),Log!AC232+1,Log!AC232),Log!AC232),Log!AC232)</f>
        <v>100</v>
      </c>
      <c r="AD233" s="9">
        <f>IF(B233&lt;&gt;"",IF($AK233&lt;&gt;"",IF(AND(LOOKUP($C233,Gliders!$O:$O,Gliders!$D:$D)=HighCode, TRUE),Log!AD232+1,Log!AD232),Log!AD232),Log!AD232)</f>
        <v>213</v>
      </c>
      <c r="AE233" s="10">
        <f t="shared" si="11"/>
        <v>431</v>
      </c>
      <c r="AJ233" s="14" t="str">
        <f>IF(C233&lt;&gt;"",LOOKUP(C233,Gliders!O:O,Gliders!A:A), "-")</f>
        <v>-</v>
      </c>
      <c r="AK233" s="14" t="str">
        <f>IF(C233&lt;&gt;"",LOOKUP(C233,Gliders!O:O,Gliders!B:B), "-")</f>
        <v>-</v>
      </c>
    </row>
    <row r="234" spans="1:37">
      <c r="A234" s="14" t="str">
        <f t="shared" si="9"/>
        <v/>
      </c>
      <c r="R234" s="6">
        <f>IF(B234&lt;&gt;"",IF(PICCode=$F234,R233+G234,R233),R233)</f>
        <v>2.4819444444444447</v>
      </c>
      <c r="S234" s="6">
        <f>IF(B234&lt;&gt;"",IF(AK234&lt;&gt;"", IF(LOOKUP($C234,Gliders!$O:$O,Gliders!$C:$C)=1,Log!S233+Log!G234,Log!S233),Log!S233),Log!S233)</f>
        <v>1.7423611111111112</v>
      </c>
      <c r="T234" s="6">
        <f>IF(B234&lt;&gt;"",IF($AK234&lt;&gt;"",IF(AND(LOOKUP($C234,Gliders!$O:$O,Gliders!$C:$C)&gt;1,$F234=PICCode),Log!T233+Log!$G234,Log!T233),Log!T233),Log!T233)</f>
        <v>0.73958333333333337</v>
      </c>
      <c r="U234" s="6">
        <f>IF(B234&lt;&gt;"",IF($AK234&lt;&gt;"",IF(AND(LOOKUP($C234,Gliders!$O:$O,Gliders!$C:$C)&gt;1, $F234&lt;&gt;PICCode),Log!U233+Log!$G234,Log!U233),Log!U233),Log!U233)</f>
        <v>1.6958333333333335</v>
      </c>
      <c r="V234" s="8">
        <f t="shared" si="10"/>
        <v>4.177777777777778</v>
      </c>
      <c r="W234" s="8"/>
      <c r="X234" s="8"/>
      <c r="Y234" s="8"/>
      <c r="Z234" s="9">
        <f>IF(B234&lt;&gt;"",IF(PICCode=F234,Z233+1,Z233),Z233)</f>
        <v>331</v>
      </c>
      <c r="AA234" s="9">
        <f>IF(B234&lt;&gt;"",IF($AK234&lt;&gt;"", IF(LOOKUP($C234,Gliders!$O:$O,Gliders!$C:$C)=1,Log!AA233+1,Log!AA233),Log!AA233),Log!AA233)</f>
        <v>245</v>
      </c>
      <c r="AB234" s="9">
        <f>IF(B234&lt;&gt;"",IF($AK234&lt;&gt;"",IF(AND(LOOKUP($C234,Gliders!$O:$O,Gliders!$C:$C)&gt;1, $F234=PICCode),Log!AB233+1,Log!AB233),Log!AB233),Log!AB233)</f>
        <v>86</v>
      </c>
      <c r="AC234" s="9">
        <f>IF(B234&lt;&gt;"",IF($AK234&lt;&gt;"",IF(AND(LOOKUP($C234,Gliders!$O:$O,Gliders!$C:$C)&gt;1, $F234&lt;&gt;PICCode),Log!AC233+1,Log!AC233),Log!AC233),Log!AC233)</f>
        <v>100</v>
      </c>
      <c r="AD234" s="9">
        <f>IF(B234&lt;&gt;"",IF($AK234&lt;&gt;"",IF(AND(LOOKUP($C234,Gliders!$O:$O,Gliders!$D:$D)=HighCode, TRUE),Log!AD233+1,Log!AD233),Log!AD233),Log!AD233)</f>
        <v>213</v>
      </c>
      <c r="AE234" s="10">
        <f t="shared" si="11"/>
        <v>431</v>
      </c>
      <c r="AJ234" s="14" t="str">
        <f>IF(C234&lt;&gt;"",LOOKUP(C234,Gliders!O:O,Gliders!A:A), "-")</f>
        <v>-</v>
      </c>
      <c r="AK234" s="14" t="str">
        <f>IF(C234&lt;&gt;"",LOOKUP(C234,Gliders!O:O,Gliders!B:B), "-")</f>
        <v>-</v>
      </c>
    </row>
    <row r="235" spans="1:37">
      <c r="A235" s="14" t="str">
        <f t="shared" si="9"/>
        <v/>
      </c>
      <c r="R235" s="6">
        <f>IF(B235&lt;&gt;"",IF(PICCode=$F235,R234+G235,R234),R234)</f>
        <v>2.4819444444444447</v>
      </c>
      <c r="S235" s="6">
        <f>IF(B235&lt;&gt;"",IF(AK235&lt;&gt;"", IF(LOOKUP($C235,Gliders!$O:$O,Gliders!$C:$C)=1,Log!S234+Log!G235,Log!S234),Log!S234),Log!S234)</f>
        <v>1.7423611111111112</v>
      </c>
      <c r="T235" s="6">
        <f>IF(B235&lt;&gt;"",IF($AK235&lt;&gt;"",IF(AND(LOOKUP($C235,Gliders!$O:$O,Gliders!$C:$C)&gt;1,$F235=PICCode),Log!T234+Log!$G235,Log!T234),Log!T234),Log!T234)</f>
        <v>0.73958333333333337</v>
      </c>
      <c r="U235" s="6">
        <f>IF(B235&lt;&gt;"",IF($AK235&lt;&gt;"",IF(AND(LOOKUP($C235,Gliders!$O:$O,Gliders!$C:$C)&gt;1, $F235&lt;&gt;PICCode),Log!U234+Log!$G235,Log!U234),Log!U234),Log!U234)</f>
        <v>1.6958333333333335</v>
      </c>
      <c r="V235" s="8">
        <f t="shared" si="10"/>
        <v>4.177777777777778</v>
      </c>
      <c r="W235" s="8"/>
      <c r="X235" s="8"/>
      <c r="Y235" s="8"/>
      <c r="Z235" s="9">
        <f>IF(B235&lt;&gt;"",IF(PICCode=F235,Z234+1,Z234),Z234)</f>
        <v>331</v>
      </c>
      <c r="AA235" s="9">
        <f>IF(B235&lt;&gt;"",IF($AK235&lt;&gt;"", IF(LOOKUP($C235,Gliders!$O:$O,Gliders!$C:$C)=1,Log!AA234+1,Log!AA234),Log!AA234),Log!AA234)</f>
        <v>245</v>
      </c>
      <c r="AB235" s="9">
        <f>IF(B235&lt;&gt;"",IF($AK235&lt;&gt;"",IF(AND(LOOKUP($C235,Gliders!$O:$O,Gliders!$C:$C)&gt;1, $F235=PICCode),Log!AB234+1,Log!AB234),Log!AB234),Log!AB234)</f>
        <v>86</v>
      </c>
      <c r="AC235" s="9">
        <f>IF(B235&lt;&gt;"",IF($AK235&lt;&gt;"",IF(AND(LOOKUP($C235,Gliders!$O:$O,Gliders!$C:$C)&gt;1, $F235&lt;&gt;PICCode),Log!AC234+1,Log!AC234),Log!AC234),Log!AC234)</f>
        <v>100</v>
      </c>
      <c r="AD235" s="9">
        <f>IF(B235&lt;&gt;"",IF($AK235&lt;&gt;"",IF(AND(LOOKUP($C235,Gliders!$O:$O,Gliders!$D:$D)=HighCode, TRUE),Log!AD234+1,Log!AD234),Log!AD234),Log!AD234)</f>
        <v>213</v>
      </c>
      <c r="AE235" s="10">
        <f t="shared" si="11"/>
        <v>431</v>
      </c>
      <c r="AJ235" s="14" t="str">
        <f>IF(C235&lt;&gt;"",LOOKUP(C235,Gliders!O:O,Gliders!A:A), "-")</f>
        <v>-</v>
      </c>
      <c r="AK235" s="14" t="str">
        <f>IF(C235&lt;&gt;"",LOOKUP(C235,Gliders!O:O,Gliders!B:B), "-")</f>
        <v>-</v>
      </c>
    </row>
    <row r="236" spans="1:37">
      <c r="A236" s="14" t="str">
        <f t="shared" si="9"/>
        <v/>
      </c>
      <c r="R236" s="6">
        <f>IF(B236&lt;&gt;"",IF(PICCode=$F236,R235+G236,R235),R235)</f>
        <v>2.4819444444444447</v>
      </c>
      <c r="S236" s="6">
        <f>IF(B236&lt;&gt;"",IF(AK236&lt;&gt;"", IF(LOOKUP($C236,Gliders!$O:$O,Gliders!$C:$C)=1,Log!S235+Log!G236,Log!S235),Log!S235),Log!S235)</f>
        <v>1.7423611111111112</v>
      </c>
      <c r="T236" s="6">
        <f>IF(B236&lt;&gt;"",IF($AK236&lt;&gt;"",IF(AND(LOOKUP($C236,Gliders!$O:$O,Gliders!$C:$C)&gt;1,$F236=PICCode),Log!T235+Log!$G236,Log!T235),Log!T235),Log!T235)</f>
        <v>0.73958333333333337</v>
      </c>
      <c r="U236" s="6">
        <f>IF(B236&lt;&gt;"",IF($AK236&lt;&gt;"",IF(AND(LOOKUP($C236,Gliders!$O:$O,Gliders!$C:$C)&gt;1, $F236&lt;&gt;PICCode),Log!U235+Log!$G236,Log!U235),Log!U235),Log!U235)</f>
        <v>1.6958333333333335</v>
      </c>
      <c r="V236" s="8">
        <f t="shared" si="10"/>
        <v>4.177777777777778</v>
      </c>
      <c r="W236" s="8"/>
      <c r="X236" s="8"/>
      <c r="Y236" s="8"/>
      <c r="Z236" s="9">
        <f>IF(B236&lt;&gt;"",IF(PICCode=F236,Z235+1,Z235),Z235)</f>
        <v>331</v>
      </c>
      <c r="AA236" s="9">
        <f>IF(B236&lt;&gt;"",IF($AK236&lt;&gt;"", IF(LOOKUP($C236,Gliders!$O:$O,Gliders!$C:$C)=1,Log!AA235+1,Log!AA235),Log!AA235),Log!AA235)</f>
        <v>245</v>
      </c>
      <c r="AB236" s="9">
        <f>IF(B236&lt;&gt;"",IF($AK236&lt;&gt;"",IF(AND(LOOKUP($C236,Gliders!$O:$O,Gliders!$C:$C)&gt;1, $F236=PICCode),Log!AB235+1,Log!AB235),Log!AB235),Log!AB235)</f>
        <v>86</v>
      </c>
      <c r="AC236" s="9">
        <f>IF(B236&lt;&gt;"",IF($AK236&lt;&gt;"",IF(AND(LOOKUP($C236,Gliders!$O:$O,Gliders!$C:$C)&gt;1, $F236&lt;&gt;PICCode),Log!AC235+1,Log!AC235),Log!AC235),Log!AC235)</f>
        <v>100</v>
      </c>
      <c r="AD236" s="9">
        <f>IF(B236&lt;&gt;"",IF($AK236&lt;&gt;"",IF(AND(LOOKUP($C236,Gliders!$O:$O,Gliders!$D:$D)=HighCode, TRUE),Log!AD235+1,Log!AD235),Log!AD235),Log!AD235)</f>
        <v>213</v>
      </c>
      <c r="AE236" s="10">
        <f t="shared" si="11"/>
        <v>431</v>
      </c>
      <c r="AJ236" s="14" t="str">
        <f>IF(C236&lt;&gt;"",LOOKUP(C236,Gliders!O:O,Gliders!A:A), "-")</f>
        <v>-</v>
      </c>
      <c r="AK236" s="14" t="str">
        <f>IF(C236&lt;&gt;"",LOOKUP(C236,Gliders!O:O,Gliders!B:B), "-")</f>
        <v>-</v>
      </c>
    </row>
    <row r="237" spans="1:37">
      <c r="A237" s="14" t="str">
        <f t="shared" si="9"/>
        <v/>
      </c>
      <c r="R237" s="6">
        <f>IF(B237&lt;&gt;"",IF(PICCode=$F237,R236+G237,R236),R236)</f>
        <v>2.4819444444444447</v>
      </c>
      <c r="S237" s="6">
        <f>IF(B237&lt;&gt;"",IF(AK237&lt;&gt;"", IF(LOOKUP($C237,Gliders!$O:$O,Gliders!$C:$C)=1,Log!S236+Log!G237,Log!S236),Log!S236),Log!S236)</f>
        <v>1.7423611111111112</v>
      </c>
      <c r="T237" s="6">
        <f>IF(B237&lt;&gt;"",IF($AK237&lt;&gt;"",IF(AND(LOOKUP($C237,Gliders!$O:$O,Gliders!$C:$C)&gt;1,$F237=PICCode),Log!T236+Log!$G237,Log!T236),Log!T236),Log!T236)</f>
        <v>0.73958333333333337</v>
      </c>
      <c r="U237" s="6">
        <f>IF(B237&lt;&gt;"",IF($AK237&lt;&gt;"",IF(AND(LOOKUP($C237,Gliders!$O:$O,Gliders!$C:$C)&gt;1, $F237&lt;&gt;PICCode),Log!U236+Log!$G237,Log!U236),Log!U236),Log!U236)</f>
        <v>1.6958333333333335</v>
      </c>
      <c r="V237" s="8">
        <f t="shared" si="10"/>
        <v>4.177777777777778</v>
      </c>
      <c r="W237" s="8"/>
      <c r="X237" s="8"/>
      <c r="Y237" s="8"/>
      <c r="Z237" s="9">
        <f>IF(B237&lt;&gt;"",IF(PICCode=F237,Z236+1,Z236),Z236)</f>
        <v>331</v>
      </c>
      <c r="AA237" s="9">
        <f>IF(B237&lt;&gt;"",IF($AK237&lt;&gt;"", IF(LOOKUP($C237,Gliders!$O:$O,Gliders!$C:$C)=1,Log!AA236+1,Log!AA236),Log!AA236),Log!AA236)</f>
        <v>245</v>
      </c>
      <c r="AB237" s="9">
        <f>IF(B237&lt;&gt;"",IF($AK237&lt;&gt;"",IF(AND(LOOKUP($C237,Gliders!$O:$O,Gliders!$C:$C)&gt;1, $F237=PICCode),Log!AB236+1,Log!AB236),Log!AB236),Log!AB236)</f>
        <v>86</v>
      </c>
      <c r="AC237" s="9">
        <f>IF(B237&lt;&gt;"",IF($AK237&lt;&gt;"",IF(AND(LOOKUP($C237,Gliders!$O:$O,Gliders!$C:$C)&gt;1, $F237&lt;&gt;PICCode),Log!AC236+1,Log!AC236),Log!AC236),Log!AC236)</f>
        <v>100</v>
      </c>
      <c r="AD237" s="9">
        <f>IF(B237&lt;&gt;"",IF($AK237&lt;&gt;"",IF(AND(LOOKUP($C237,Gliders!$O:$O,Gliders!$D:$D)=HighCode, TRUE),Log!AD236+1,Log!AD236),Log!AD236),Log!AD236)</f>
        <v>213</v>
      </c>
      <c r="AE237" s="10">
        <f t="shared" si="11"/>
        <v>431</v>
      </c>
      <c r="AJ237" s="14" t="str">
        <f>IF(C237&lt;&gt;"",LOOKUP(C237,Gliders!O:O,Gliders!A:A), "-")</f>
        <v>-</v>
      </c>
      <c r="AK237" s="14" t="str">
        <f>IF(C237&lt;&gt;"",LOOKUP(C237,Gliders!O:O,Gliders!B:B), "-")</f>
        <v>-</v>
      </c>
    </row>
    <row r="238" spans="1:37">
      <c r="A238" s="14" t="str">
        <f t="shared" si="9"/>
        <v/>
      </c>
      <c r="R238" s="6">
        <f>IF(B238&lt;&gt;"",IF(PICCode=$F238,R237+G238,R237),R237)</f>
        <v>2.4819444444444447</v>
      </c>
      <c r="S238" s="6">
        <f>IF(B238&lt;&gt;"",IF(AK238&lt;&gt;"", IF(LOOKUP($C238,Gliders!$O:$O,Gliders!$C:$C)=1,Log!S237+Log!G238,Log!S237),Log!S237),Log!S237)</f>
        <v>1.7423611111111112</v>
      </c>
      <c r="T238" s="6">
        <f>IF(B238&lt;&gt;"",IF($AK238&lt;&gt;"",IF(AND(LOOKUP($C238,Gliders!$O:$O,Gliders!$C:$C)&gt;1,$F238=PICCode),Log!T237+Log!$G238,Log!T237),Log!T237),Log!T237)</f>
        <v>0.73958333333333337</v>
      </c>
      <c r="U238" s="6">
        <f>IF(B238&lt;&gt;"",IF($AK238&lt;&gt;"",IF(AND(LOOKUP($C238,Gliders!$O:$O,Gliders!$C:$C)&gt;1, $F238&lt;&gt;PICCode),Log!U237+Log!$G238,Log!U237),Log!U237),Log!U237)</f>
        <v>1.6958333333333335</v>
      </c>
      <c r="V238" s="8">
        <f t="shared" si="10"/>
        <v>4.177777777777778</v>
      </c>
      <c r="W238" s="8"/>
      <c r="X238" s="8"/>
      <c r="Y238" s="8"/>
      <c r="Z238" s="9">
        <f>IF(B238&lt;&gt;"",IF(PICCode=F238,Z237+1,Z237),Z237)</f>
        <v>331</v>
      </c>
      <c r="AA238" s="9">
        <f>IF(B238&lt;&gt;"",IF($AK238&lt;&gt;"", IF(LOOKUP($C238,Gliders!$O:$O,Gliders!$C:$C)=1,Log!AA237+1,Log!AA237),Log!AA237),Log!AA237)</f>
        <v>245</v>
      </c>
      <c r="AB238" s="9">
        <f>IF(B238&lt;&gt;"",IF($AK238&lt;&gt;"",IF(AND(LOOKUP($C238,Gliders!$O:$O,Gliders!$C:$C)&gt;1, $F238=PICCode),Log!AB237+1,Log!AB237),Log!AB237),Log!AB237)</f>
        <v>86</v>
      </c>
      <c r="AC238" s="9">
        <f>IF(B238&lt;&gt;"",IF($AK238&lt;&gt;"",IF(AND(LOOKUP($C238,Gliders!$O:$O,Gliders!$C:$C)&gt;1, $F238&lt;&gt;PICCode),Log!AC237+1,Log!AC237),Log!AC237),Log!AC237)</f>
        <v>100</v>
      </c>
      <c r="AD238" s="9">
        <f>IF(B238&lt;&gt;"",IF($AK238&lt;&gt;"",IF(AND(LOOKUP($C238,Gliders!$O:$O,Gliders!$D:$D)=HighCode, TRUE),Log!AD237+1,Log!AD237),Log!AD237),Log!AD237)</f>
        <v>213</v>
      </c>
      <c r="AE238" s="10">
        <f t="shared" si="11"/>
        <v>431</v>
      </c>
      <c r="AJ238" s="14" t="str">
        <f>IF(C238&lt;&gt;"",LOOKUP(C238,Gliders!O:O,Gliders!A:A), "-")</f>
        <v>-</v>
      </c>
      <c r="AK238" s="14" t="str">
        <f>IF(C238&lt;&gt;"",LOOKUP(C238,Gliders!O:O,Gliders!B:B), "-")</f>
        <v>-</v>
      </c>
    </row>
    <row r="239" spans="1:37">
      <c r="A239" s="14" t="str">
        <f t="shared" si="9"/>
        <v/>
      </c>
      <c r="R239" s="6">
        <f>IF(B239&lt;&gt;"",IF(PICCode=$F239,R238+G239,R238),R238)</f>
        <v>2.4819444444444447</v>
      </c>
      <c r="S239" s="6">
        <f>IF(B239&lt;&gt;"",IF(AK239&lt;&gt;"", IF(LOOKUP($C239,Gliders!$O:$O,Gliders!$C:$C)=1,Log!S238+Log!G239,Log!S238),Log!S238),Log!S238)</f>
        <v>1.7423611111111112</v>
      </c>
      <c r="T239" s="6">
        <f>IF(B239&lt;&gt;"",IF($AK239&lt;&gt;"",IF(AND(LOOKUP($C239,Gliders!$O:$O,Gliders!$C:$C)&gt;1,$F239=PICCode),Log!T238+Log!$G239,Log!T238),Log!T238),Log!T238)</f>
        <v>0.73958333333333337</v>
      </c>
      <c r="U239" s="6">
        <f>IF(B239&lt;&gt;"",IF($AK239&lt;&gt;"",IF(AND(LOOKUP($C239,Gliders!$O:$O,Gliders!$C:$C)&gt;1, $F239&lt;&gt;PICCode),Log!U238+Log!$G239,Log!U238),Log!U238),Log!U238)</f>
        <v>1.6958333333333335</v>
      </c>
      <c r="V239" s="8">
        <f t="shared" si="10"/>
        <v>4.177777777777778</v>
      </c>
      <c r="W239" s="8"/>
      <c r="X239" s="8"/>
      <c r="Y239" s="8"/>
      <c r="Z239" s="9">
        <f>IF(B239&lt;&gt;"",IF(PICCode=F239,Z238+1,Z238),Z238)</f>
        <v>331</v>
      </c>
      <c r="AA239" s="9">
        <f>IF(B239&lt;&gt;"",IF($AK239&lt;&gt;"", IF(LOOKUP($C239,Gliders!$O:$O,Gliders!$C:$C)=1,Log!AA238+1,Log!AA238),Log!AA238),Log!AA238)</f>
        <v>245</v>
      </c>
      <c r="AB239" s="9">
        <f>IF(B239&lt;&gt;"",IF($AK239&lt;&gt;"",IF(AND(LOOKUP($C239,Gliders!$O:$O,Gliders!$C:$C)&gt;1, $F239=PICCode),Log!AB238+1,Log!AB238),Log!AB238),Log!AB238)</f>
        <v>86</v>
      </c>
      <c r="AC239" s="9">
        <f>IF(B239&lt;&gt;"",IF($AK239&lt;&gt;"",IF(AND(LOOKUP($C239,Gliders!$O:$O,Gliders!$C:$C)&gt;1, $F239&lt;&gt;PICCode),Log!AC238+1,Log!AC238),Log!AC238),Log!AC238)</f>
        <v>100</v>
      </c>
      <c r="AD239" s="9">
        <f>IF(B239&lt;&gt;"",IF($AK239&lt;&gt;"",IF(AND(LOOKUP($C239,Gliders!$O:$O,Gliders!$D:$D)=HighCode, TRUE),Log!AD238+1,Log!AD238),Log!AD238),Log!AD238)</f>
        <v>213</v>
      </c>
      <c r="AE239" s="10">
        <f t="shared" si="11"/>
        <v>431</v>
      </c>
      <c r="AJ239" s="14" t="str">
        <f>IF(C239&lt;&gt;"",LOOKUP(C239,Gliders!O:O,Gliders!A:A), "-")</f>
        <v>-</v>
      </c>
      <c r="AK239" s="14" t="str">
        <f>IF(C239&lt;&gt;"",LOOKUP(C239,Gliders!O:O,Gliders!B:B), "-")</f>
        <v>-</v>
      </c>
    </row>
    <row r="240" spans="1:37">
      <c r="A240" s="14" t="str">
        <f t="shared" si="9"/>
        <v/>
      </c>
      <c r="R240" s="6">
        <f>IF(B240&lt;&gt;"",IF(PICCode=$F240,R239+G240,R239),R239)</f>
        <v>2.4819444444444447</v>
      </c>
      <c r="S240" s="6">
        <f>IF(B240&lt;&gt;"",IF(AK240&lt;&gt;"", IF(LOOKUP($C240,Gliders!$O:$O,Gliders!$C:$C)=1,Log!S239+Log!G240,Log!S239),Log!S239),Log!S239)</f>
        <v>1.7423611111111112</v>
      </c>
      <c r="T240" s="6">
        <f>IF(B240&lt;&gt;"",IF($AK240&lt;&gt;"",IF(AND(LOOKUP($C240,Gliders!$O:$O,Gliders!$C:$C)&gt;1,$F240=PICCode),Log!T239+Log!$G240,Log!T239),Log!T239),Log!T239)</f>
        <v>0.73958333333333337</v>
      </c>
      <c r="U240" s="6">
        <f>IF(B240&lt;&gt;"",IF($AK240&lt;&gt;"",IF(AND(LOOKUP($C240,Gliders!$O:$O,Gliders!$C:$C)&gt;1, $F240&lt;&gt;PICCode),Log!U239+Log!$G240,Log!U239),Log!U239),Log!U239)</f>
        <v>1.6958333333333335</v>
      </c>
      <c r="V240" s="8">
        <f t="shared" si="10"/>
        <v>4.177777777777778</v>
      </c>
      <c r="W240" s="8"/>
      <c r="X240" s="8"/>
      <c r="Y240" s="8"/>
      <c r="Z240" s="9">
        <f>IF(B240&lt;&gt;"",IF(PICCode=F240,Z239+1,Z239),Z239)</f>
        <v>331</v>
      </c>
      <c r="AA240" s="9">
        <f>IF(B240&lt;&gt;"",IF($AK240&lt;&gt;"", IF(LOOKUP($C240,Gliders!$O:$O,Gliders!$C:$C)=1,Log!AA239+1,Log!AA239),Log!AA239),Log!AA239)</f>
        <v>245</v>
      </c>
      <c r="AB240" s="9">
        <f>IF(B240&lt;&gt;"",IF($AK240&lt;&gt;"",IF(AND(LOOKUP($C240,Gliders!$O:$O,Gliders!$C:$C)&gt;1, $F240=PICCode),Log!AB239+1,Log!AB239),Log!AB239),Log!AB239)</f>
        <v>86</v>
      </c>
      <c r="AC240" s="9">
        <f>IF(B240&lt;&gt;"",IF($AK240&lt;&gt;"",IF(AND(LOOKUP($C240,Gliders!$O:$O,Gliders!$C:$C)&gt;1, $F240&lt;&gt;PICCode),Log!AC239+1,Log!AC239),Log!AC239),Log!AC239)</f>
        <v>100</v>
      </c>
      <c r="AD240" s="9">
        <f>IF(B240&lt;&gt;"",IF($AK240&lt;&gt;"",IF(AND(LOOKUP($C240,Gliders!$O:$O,Gliders!$D:$D)=HighCode, TRUE),Log!AD239+1,Log!AD239),Log!AD239),Log!AD239)</f>
        <v>213</v>
      </c>
      <c r="AE240" s="10">
        <f t="shared" si="11"/>
        <v>431</v>
      </c>
      <c r="AJ240" s="14" t="str">
        <f>IF(C240&lt;&gt;"",LOOKUP(C240,Gliders!O:O,Gliders!A:A), "-")</f>
        <v>-</v>
      </c>
      <c r="AK240" s="14" t="str">
        <f>IF(C240&lt;&gt;"",LOOKUP(C240,Gliders!O:O,Gliders!B:B), "-")</f>
        <v>-</v>
      </c>
    </row>
    <row r="241" spans="1:37">
      <c r="A241" s="14" t="str">
        <f t="shared" si="9"/>
        <v/>
      </c>
      <c r="R241" s="6">
        <f>IF(B241&lt;&gt;"",IF(PICCode=$F241,R240+G241,R240),R240)</f>
        <v>2.4819444444444447</v>
      </c>
      <c r="S241" s="6">
        <f>IF(B241&lt;&gt;"",IF(AK241&lt;&gt;"", IF(LOOKUP($C241,Gliders!$O:$O,Gliders!$C:$C)=1,Log!S240+Log!G241,Log!S240),Log!S240),Log!S240)</f>
        <v>1.7423611111111112</v>
      </c>
      <c r="T241" s="6">
        <f>IF(B241&lt;&gt;"",IF($AK241&lt;&gt;"",IF(AND(LOOKUP($C241,Gliders!$O:$O,Gliders!$C:$C)&gt;1,$F241=PICCode),Log!T240+Log!$G241,Log!T240),Log!T240),Log!T240)</f>
        <v>0.73958333333333337</v>
      </c>
      <c r="U241" s="6">
        <f>IF(B241&lt;&gt;"",IF($AK241&lt;&gt;"",IF(AND(LOOKUP($C241,Gliders!$O:$O,Gliders!$C:$C)&gt;1, $F241&lt;&gt;PICCode),Log!U240+Log!$G241,Log!U240),Log!U240),Log!U240)</f>
        <v>1.6958333333333335</v>
      </c>
      <c r="V241" s="8">
        <f t="shared" si="10"/>
        <v>4.177777777777778</v>
      </c>
      <c r="W241" s="8"/>
      <c r="X241" s="8"/>
      <c r="Y241" s="8"/>
      <c r="Z241" s="9">
        <f>IF(B241&lt;&gt;"",IF(PICCode=F241,Z240+1,Z240),Z240)</f>
        <v>331</v>
      </c>
      <c r="AA241" s="9">
        <f>IF(B241&lt;&gt;"",IF($AK241&lt;&gt;"", IF(LOOKUP($C241,Gliders!$O:$O,Gliders!$C:$C)=1,Log!AA240+1,Log!AA240),Log!AA240),Log!AA240)</f>
        <v>245</v>
      </c>
      <c r="AB241" s="9">
        <f>IF(B241&lt;&gt;"",IF($AK241&lt;&gt;"",IF(AND(LOOKUP($C241,Gliders!$O:$O,Gliders!$C:$C)&gt;1, $F241=PICCode),Log!AB240+1,Log!AB240),Log!AB240),Log!AB240)</f>
        <v>86</v>
      </c>
      <c r="AC241" s="9">
        <f>IF(B241&lt;&gt;"",IF($AK241&lt;&gt;"",IF(AND(LOOKUP($C241,Gliders!$O:$O,Gliders!$C:$C)&gt;1, $F241&lt;&gt;PICCode),Log!AC240+1,Log!AC240),Log!AC240),Log!AC240)</f>
        <v>100</v>
      </c>
      <c r="AD241" s="9">
        <f>IF(B241&lt;&gt;"",IF($AK241&lt;&gt;"",IF(AND(LOOKUP($C241,Gliders!$O:$O,Gliders!$D:$D)=HighCode, TRUE),Log!AD240+1,Log!AD240),Log!AD240),Log!AD240)</f>
        <v>213</v>
      </c>
      <c r="AE241" s="10">
        <f t="shared" si="11"/>
        <v>431</v>
      </c>
      <c r="AJ241" s="14" t="str">
        <f>IF(C241&lt;&gt;"",LOOKUP(C241,Gliders!O:O,Gliders!A:A), "-")</f>
        <v>-</v>
      </c>
      <c r="AK241" s="14" t="str">
        <f>IF(C241&lt;&gt;"",LOOKUP(C241,Gliders!O:O,Gliders!B:B), "-")</f>
        <v>-</v>
      </c>
    </row>
    <row r="242" spans="1:37">
      <c r="A242" s="14" t="str">
        <f t="shared" si="9"/>
        <v/>
      </c>
      <c r="R242" s="6">
        <f>IF(B242&lt;&gt;"",IF(PICCode=$F242,R241+G242,R241),R241)</f>
        <v>2.4819444444444447</v>
      </c>
      <c r="S242" s="6">
        <f>IF(B242&lt;&gt;"",IF(AK242&lt;&gt;"", IF(LOOKUP($C242,Gliders!$O:$O,Gliders!$C:$C)=1,Log!S241+Log!G242,Log!S241),Log!S241),Log!S241)</f>
        <v>1.7423611111111112</v>
      </c>
      <c r="T242" s="6">
        <f>IF(B242&lt;&gt;"",IF($AK242&lt;&gt;"",IF(AND(LOOKUP($C242,Gliders!$O:$O,Gliders!$C:$C)&gt;1,$F242=PICCode),Log!T241+Log!$G242,Log!T241),Log!T241),Log!T241)</f>
        <v>0.73958333333333337</v>
      </c>
      <c r="U242" s="6">
        <f>IF(B242&lt;&gt;"",IF($AK242&lt;&gt;"",IF(AND(LOOKUP($C242,Gliders!$O:$O,Gliders!$C:$C)&gt;1, $F242&lt;&gt;PICCode),Log!U241+Log!$G242,Log!U241),Log!U241),Log!U241)</f>
        <v>1.6958333333333335</v>
      </c>
      <c r="V242" s="8">
        <f t="shared" si="10"/>
        <v>4.177777777777778</v>
      </c>
      <c r="W242" s="8"/>
      <c r="X242" s="8"/>
      <c r="Y242" s="8"/>
      <c r="Z242" s="9">
        <f>IF(B242&lt;&gt;"",IF(PICCode=F242,Z241+1,Z241),Z241)</f>
        <v>331</v>
      </c>
      <c r="AA242" s="9">
        <f>IF(B242&lt;&gt;"",IF($AK242&lt;&gt;"", IF(LOOKUP($C242,Gliders!$O:$O,Gliders!$C:$C)=1,Log!AA241+1,Log!AA241),Log!AA241),Log!AA241)</f>
        <v>245</v>
      </c>
      <c r="AB242" s="9">
        <f>IF(B242&lt;&gt;"",IF($AK242&lt;&gt;"",IF(AND(LOOKUP($C242,Gliders!$O:$O,Gliders!$C:$C)&gt;1, $F242=PICCode),Log!AB241+1,Log!AB241),Log!AB241),Log!AB241)</f>
        <v>86</v>
      </c>
      <c r="AC242" s="9">
        <f>IF(B242&lt;&gt;"",IF($AK242&lt;&gt;"",IF(AND(LOOKUP($C242,Gliders!$O:$O,Gliders!$C:$C)&gt;1, $F242&lt;&gt;PICCode),Log!AC241+1,Log!AC241),Log!AC241),Log!AC241)</f>
        <v>100</v>
      </c>
      <c r="AD242" s="9">
        <f>IF(B242&lt;&gt;"",IF($AK242&lt;&gt;"",IF(AND(LOOKUP($C242,Gliders!$O:$O,Gliders!$D:$D)=HighCode, TRUE),Log!AD241+1,Log!AD241),Log!AD241),Log!AD241)</f>
        <v>213</v>
      </c>
      <c r="AE242" s="10">
        <f t="shared" si="11"/>
        <v>431</v>
      </c>
      <c r="AJ242" s="14" t="str">
        <f>IF(C242&lt;&gt;"",LOOKUP(C242,Gliders!O:O,Gliders!A:A), "-")</f>
        <v>-</v>
      </c>
      <c r="AK242" s="14" t="str">
        <f>IF(C242&lt;&gt;"",LOOKUP(C242,Gliders!O:O,Gliders!B:B), "-")</f>
        <v>-</v>
      </c>
    </row>
    <row r="243" spans="1:37">
      <c r="A243" s="14" t="str">
        <f t="shared" si="9"/>
        <v/>
      </c>
      <c r="R243" s="6">
        <f>IF(B243&lt;&gt;"",IF(PICCode=$F243,R242+G243,R242),R242)</f>
        <v>2.4819444444444447</v>
      </c>
      <c r="S243" s="6">
        <f>IF(B243&lt;&gt;"",IF(AK243&lt;&gt;"", IF(LOOKUP($C243,Gliders!$O:$O,Gliders!$C:$C)=1,Log!S242+Log!G243,Log!S242),Log!S242),Log!S242)</f>
        <v>1.7423611111111112</v>
      </c>
      <c r="T243" s="6">
        <f>IF(B243&lt;&gt;"",IF($AK243&lt;&gt;"",IF(AND(LOOKUP($C243,Gliders!$O:$O,Gliders!$C:$C)&gt;1,$F243=PICCode),Log!T242+Log!$G243,Log!T242),Log!T242),Log!T242)</f>
        <v>0.73958333333333337</v>
      </c>
      <c r="U243" s="6">
        <f>IF(B243&lt;&gt;"",IF($AK243&lt;&gt;"",IF(AND(LOOKUP($C243,Gliders!$O:$O,Gliders!$C:$C)&gt;1, $F243&lt;&gt;PICCode),Log!U242+Log!$G243,Log!U242),Log!U242),Log!U242)</f>
        <v>1.6958333333333335</v>
      </c>
      <c r="V243" s="8">
        <f t="shared" si="10"/>
        <v>4.177777777777778</v>
      </c>
      <c r="W243" s="8"/>
      <c r="X243" s="8"/>
      <c r="Y243" s="8"/>
      <c r="Z243" s="9">
        <f>IF(B243&lt;&gt;"",IF(PICCode=F243,Z242+1,Z242),Z242)</f>
        <v>331</v>
      </c>
      <c r="AA243" s="9">
        <f>IF(B243&lt;&gt;"",IF($AK243&lt;&gt;"", IF(LOOKUP($C243,Gliders!$O:$O,Gliders!$C:$C)=1,Log!AA242+1,Log!AA242),Log!AA242),Log!AA242)</f>
        <v>245</v>
      </c>
      <c r="AB243" s="9">
        <f>IF(B243&lt;&gt;"",IF($AK243&lt;&gt;"",IF(AND(LOOKUP($C243,Gliders!$O:$O,Gliders!$C:$C)&gt;1, $F243=PICCode),Log!AB242+1,Log!AB242),Log!AB242),Log!AB242)</f>
        <v>86</v>
      </c>
      <c r="AC243" s="9">
        <f>IF(B243&lt;&gt;"",IF($AK243&lt;&gt;"",IF(AND(LOOKUP($C243,Gliders!$O:$O,Gliders!$C:$C)&gt;1, $F243&lt;&gt;PICCode),Log!AC242+1,Log!AC242),Log!AC242),Log!AC242)</f>
        <v>100</v>
      </c>
      <c r="AD243" s="9">
        <f>IF(B243&lt;&gt;"",IF($AK243&lt;&gt;"",IF(AND(LOOKUP($C243,Gliders!$O:$O,Gliders!$D:$D)=HighCode, TRUE),Log!AD242+1,Log!AD242),Log!AD242),Log!AD242)</f>
        <v>213</v>
      </c>
      <c r="AE243" s="10">
        <f t="shared" si="11"/>
        <v>431</v>
      </c>
      <c r="AJ243" s="14" t="str">
        <f>IF(C243&lt;&gt;"",LOOKUP(C243,Gliders!O:O,Gliders!A:A), "-")</f>
        <v>-</v>
      </c>
      <c r="AK243" s="14" t="str">
        <f>IF(C243&lt;&gt;"",LOOKUP(C243,Gliders!O:O,Gliders!B:B), "-")</f>
        <v>-</v>
      </c>
    </row>
    <row r="244" spans="1:37">
      <c r="A244" s="14" t="str">
        <f t="shared" si="9"/>
        <v/>
      </c>
      <c r="R244" s="6">
        <f>IF(B244&lt;&gt;"",IF(PICCode=$F244,R243+G244,R243),R243)</f>
        <v>2.4819444444444447</v>
      </c>
      <c r="S244" s="6">
        <f>IF(B244&lt;&gt;"",IF(AK244&lt;&gt;"", IF(LOOKUP($C244,Gliders!$O:$O,Gliders!$C:$C)=1,Log!S243+Log!G244,Log!S243),Log!S243),Log!S243)</f>
        <v>1.7423611111111112</v>
      </c>
      <c r="T244" s="6">
        <f>IF(B244&lt;&gt;"",IF($AK244&lt;&gt;"",IF(AND(LOOKUP($C244,Gliders!$O:$O,Gliders!$C:$C)&gt;1,$F244=PICCode),Log!T243+Log!$G244,Log!T243),Log!T243),Log!T243)</f>
        <v>0.73958333333333337</v>
      </c>
      <c r="U244" s="6">
        <f>IF(B244&lt;&gt;"",IF($AK244&lt;&gt;"",IF(AND(LOOKUP($C244,Gliders!$O:$O,Gliders!$C:$C)&gt;1, $F244&lt;&gt;PICCode),Log!U243+Log!$G244,Log!U243),Log!U243),Log!U243)</f>
        <v>1.6958333333333335</v>
      </c>
      <c r="V244" s="8">
        <f t="shared" si="10"/>
        <v>4.177777777777778</v>
      </c>
      <c r="W244" s="8"/>
      <c r="X244" s="8"/>
      <c r="Y244" s="8"/>
      <c r="Z244" s="9">
        <f>IF(B244&lt;&gt;"",IF(PICCode=F244,Z243+1,Z243),Z243)</f>
        <v>331</v>
      </c>
      <c r="AA244" s="9">
        <f>IF(B244&lt;&gt;"",IF($AK244&lt;&gt;"", IF(LOOKUP($C244,Gliders!$O:$O,Gliders!$C:$C)=1,Log!AA243+1,Log!AA243),Log!AA243),Log!AA243)</f>
        <v>245</v>
      </c>
      <c r="AB244" s="9">
        <f>IF(B244&lt;&gt;"",IF($AK244&lt;&gt;"",IF(AND(LOOKUP($C244,Gliders!$O:$O,Gliders!$C:$C)&gt;1, $F244=PICCode),Log!AB243+1,Log!AB243),Log!AB243),Log!AB243)</f>
        <v>86</v>
      </c>
      <c r="AC244" s="9">
        <f>IF(B244&lt;&gt;"",IF($AK244&lt;&gt;"",IF(AND(LOOKUP($C244,Gliders!$O:$O,Gliders!$C:$C)&gt;1, $F244&lt;&gt;PICCode),Log!AC243+1,Log!AC243),Log!AC243),Log!AC243)</f>
        <v>100</v>
      </c>
      <c r="AD244" s="9">
        <f>IF(B244&lt;&gt;"",IF($AK244&lt;&gt;"",IF(AND(LOOKUP($C244,Gliders!$O:$O,Gliders!$D:$D)=HighCode, TRUE),Log!AD243+1,Log!AD243),Log!AD243),Log!AD243)</f>
        <v>213</v>
      </c>
      <c r="AE244" s="10">
        <f t="shared" si="11"/>
        <v>431</v>
      </c>
      <c r="AJ244" s="14" t="str">
        <f>IF(C244&lt;&gt;"",LOOKUP(C244,Gliders!O:O,Gliders!A:A), "-")</f>
        <v>-</v>
      </c>
      <c r="AK244" s="14" t="str">
        <f>IF(C244&lt;&gt;"",LOOKUP(C244,Gliders!O:O,Gliders!B:B), "-")</f>
        <v>-</v>
      </c>
    </row>
    <row r="245" spans="1:37">
      <c r="A245" s="14" t="str">
        <f t="shared" si="9"/>
        <v/>
      </c>
      <c r="R245" s="6">
        <f>IF(B245&lt;&gt;"",IF(PICCode=$F245,R244+G245,R244),R244)</f>
        <v>2.4819444444444447</v>
      </c>
      <c r="S245" s="6">
        <f>IF(B245&lt;&gt;"",IF(AK245&lt;&gt;"", IF(LOOKUP($C245,Gliders!$O:$O,Gliders!$C:$C)=1,Log!S244+Log!G245,Log!S244),Log!S244),Log!S244)</f>
        <v>1.7423611111111112</v>
      </c>
      <c r="T245" s="6">
        <f>IF(B245&lt;&gt;"",IF($AK245&lt;&gt;"",IF(AND(LOOKUP($C245,Gliders!$O:$O,Gliders!$C:$C)&gt;1,$F245=PICCode),Log!T244+Log!$G245,Log!T244),Log!T244),Log!T244)</f>
        <v>0.73958333333333337</v>
      </c>
      <c r="U245" s="6">
        <f>IF(B245&lt;&gt;"",IF($AK245&lt;&gt;"",IF(AND(LOOKUP($C245,Gliders!$O:$O,Gliders!$C:$C)&gt;1, $F245&lt;&gt;PICCode),Log!U244+Log!$G245,Log!U244),Log!U244),Log!U244)</f>
        <v>1.6958333333333335</v>
      </c>
      <c r="V245" s="8">
        <f t="shared" si="10"/>
        <v>4.177777777777778</v>
      </c>
      <c r="W245" s="8"/>
      <c r="X245" s="8"/>
      <c r="Y245" s="8"/>
      <c r="Z245" s="9">
        <f>IF(B245&lt;&gt;"",IF(PICCode=F245,Z244+1,Z244),Z244)</f>
        <v>331</v>
      </c>
      <c r="AA245" s="9">
        <f>IF(B245&lt;&gt;"",IF($AK245&lt;&gt;"", IF(LOOKUP($C245,Gliders!$O:$O,Gliders!$C:$C)=1,Log!AA244+1,Log!AA244),Log!AA244),Log!AA244)</f>
        <v>245</v>
      </c>
      <c r="AB245" s="9">
        <f>IF(B245&lt;&gt;"",IF($AK245&lt;&gt;"",IF(AND(LOOKUP($C245,Gliders!$O:$O,Gliders!$C:$C)&gt;1, $F245=PICCode),Log!AB244+1,Log!AB244),Log!AB244),Log!AB244)</f>
        <v>86</v>
      </c>
      <c r="AC245" s="9">
        <f>IF(B245&lt;&gt;"",IF($AK245&lt;&gt;"",IF(AND(LOOKUP($C245,Gliders!$O:$O,Gliders!$C:$C)&gt;1, $F245&lt;&gt;PICCode),Log!AC244+1,Log!AC244),Log!AC244),Log!AC244)</f>
        <v>100</v>
      </c>
      <c r="AD245" s="9">
        <f>IF(B245&lt;&gt;"",IF($AK245&lt;&gt;"",IF(AND(LOOKUP($C245,Gliders!$O:$O,Gliders!$D:$D)=HighCode, TRUE),Log!AD244+1,Log!AD244),Log!AD244),Log!AD244)</f>
        <v>213</v>
      </c>
      <c r="AE245" s="10">
        <f t="shared" si="11"/>
        <v>431</v>
      </c>
      <c r="AJ245" s="14" t="str">
        <f>IF(C245&lt;&gt;"",LOOKUP(C245,Gliders!O:O,Gliders!A:A), "-")</f>
        <v>-</v>
      </c>
      <c r="AK245" s="14" t="str">
        <f>IF(C245&lt;&gt;"",LOOKUP(C245,Gliders!O:O,Gliders!B:B), "-")</f>
        <v>-</v>
      </c>
    </row>
    <row r="246" spans="1:37">
      <c r="A246" s="14" t="str">
        <f t="shared" si="9"/>
        <v/>
      </c>
      <c r="R246" s="6">
        <f>IF(B246&lt;&gt;"",IF(PICCode=$F246,R245+G246,R245),R245)</f>
        <v>2.4819444444444447</v>
      </c>
      <c r="S246" s="6">
        <f>IF(B246&lt;&gt;"",IF(AK246&lt;&gt;"", IF(LOOKUP($C246,Gliders!$O:$O,Gliders!$C:$C)=1,Log!S245+Log!G246,Log!S245),Log!S245),Log!S245)</f>
        <v>1.7423611111111112</v>
      </c>
      <c r="T246" s="6">
        <f>IF(B246&lt;&gt;"",IF($AK246&lt;&gt;"",IF(AND(LOOKUP($C246,Gliders!$O:$O,Gliders!$C:$C)&gt;1,$F246=PICCode),Log!T245+Log!$G246,Log!T245),Log!T245),Log!T245)</f>
        <v>0.73958333333333337</v>
      </c>
      <c r="U246" s="6">
        <f>IF(B246&lt;&gt;"",IF($AK246&lt;&gt;"",IF(AND(LOOKUP($C246,Gliders!$O:$O,Gliders!$C:$C)&gt;1, $F246&lt;&gt;PICCode),Log!U245+Log!$G246,Log!U245),Log!U245),Log!U245)</f>
        <v>1.6958333333333335</v>
      </c>
      <c r="V246" s="8">
        <f t="shared" si="10"/>
        <v>4.177777777777778</v>
      </c>
      <c r="W246" s="8"/>
      <c r="X246" s="8"/>
      <c r="Y246" s="8"/>
      <c r="Z246" s="9">
        <f>IF(B246&lt;&gt;"",IF(PICCode=F246,Z245+1,Z245),Z245)</f>
        <v>331</v>
      </c>
      <c r="AA246" s="9">
        <f>IF(B246&lt;&gt;"",IF($AK246&lt;&gt;"", IF(LOOKUP($C246,Gliders!$O:$O,Gliders!$C:$C)=1,Log!AA245+1,Log!AA245),Log!AA245),Log!AA245)</f>
        <v>245</v>
      </c>
      <c r="AB246" s="9">
        <f>IF(B246&lt;&gt;"",IF($AK246&lt;&gt;"",IF(AND(LOOKUP($C246,Gliders!$O:$O,Gliders!$C:$C)&gt;1, $F246=PICCode),Log!AB245+1,Log!AB245),Log!AB245),Log!AB245)</f>
        <v>86</v>
      </c>
      <c r="AC246" s="9">
        <f>IF(B246&lt;&gt;"",IF($AK246&lt;&gt;"",IF(AND(LOOKUP($C246,Gliders!$O:$O,Gliders!$C:$C)&gt;1, $F246&lt;&gt;PICCode),Log!AC245+1,Log!AC245),Log!AC245),Log!AC245)</f>
        <v>100</v>
      </c>
      <c r="AD246" s="9">
        <f>IF(B246&lt;&gt;"",IF($AK246&lt;&gt;"",IF(AND(LOOKUP($C246,Gliders!$O:$O,Gliders!$D:$D)=HighCode, TRUE),Log!AD245+1,Log!AD245),Log!AD245),Log!AD245)</f>
        <v>213</v>
      </c>
      <c r="AE246" s="10">
        <f t="shared" si="11"/>
        <v>431</v>
      </c>
      <c r="AJ246" s="14" t="str">
        <f>IF(C246&lt;&gt;"",LOOKUP(C246,Gliders!O:O,Gliders!A:A), "-")</f>
        <v>-</v>
      </c>
      <c r="AK246" s="14" t="str">
        <f>IF(C246&lt;&gt;"",LOOKUP(C246,Gliders!O:O,Gliders!B:B), "-")</f>
        <v>-</v>
      </c>
    </row>
    <row r="247" spans="1:37">
      <c r="A247" s="14" t="str">
        <f t="shared" si="9"/>
        <v/>
      </c>
      <c r="R247" s="6">
        <f>IF(B247&lt;&gt;"",IF(PICCode=$F247,R246+G247,R246),R246)</f>
        <v>2.4819444444444447</v>
      </c>
      <c r="S247" s="6">
        <f>IF(B247&lt;&gt;"",IF(AK247&lt;&gt;"", IF(LOOKUP($C247,Gliders!$O:$O,Gliders!$C:$C)=1,Log!S246+Log!G247,Log!S246),Log!S246),Log!S246)</f>
        <v>1.7423611111111112</v>
      </c>
      <c r="T247" s="6">
        <f>IF(B247&lt;&gt;"",IF($AK247&lt;&gt;"",IF(AND(LOOKUP($C247,Gliders!$O:$O,Gliders!$C:$C)&gt;1,$F247=PICCode),Log!T246+Log!$G247,Log!T246),Log!T246),Log!T246)</f>
        <v>0.73958333333333337</v>
      </c>
      <c r="U247" s="6">
        <f>IF(B247&lt;&gt;"",IF($AK247&lt;&gt;"",IF(AND(LOOKUP($C247,Gliders!$O:$O,Gliders!$C:$C)&gt;1, $F247&lt;&gt;PICCode),Log!U246+Log!$G247,Log!U246),Log!U246),Log!U246)</f>
        <v>1.6958333333333335</v>
      </c>
      <c r="V247" s="8">
        <f t="shared" si="10"/>
        <v>4.177777777777778</v>
      </c>
      <c r="W247" s="8"/>
      <c r="X247" s="8"/>
      <c r="Y247" s="8"/>
      <c r="Z247" s="9">
        <f>IF(B247&lt;&gt;"",IF(PICCode=F247,Z246+1,Z246),Z246)</f>
        <v>331</v>
      </c>
      <c r="AA247" s="9">
        <f>IF(B247&lt;&gt;"",IF($AK247&lt;&gt;"", IF(LOOKUP($C247,Gliders!$O:$O,Gliders!$C:$C)=1,Log!AA246+1,Log!AA246),Log!AA246),Log!AA246)</f>
        <v>245</v>
      </c>
      <c r="AB247" s="9">
        <f>IF(B247&lt;&gt;"",IF($AK247&lt;&gt;"",IF(AND(LOOKUP($C247,Gliders!$O:$O,Gliders!$C:$C)&gt;1, $F247=PICCode),Log!AB246+1,Log!AB246),Log!AB246),Log!AB246)</f>
        <v>86</v>
      </c>
      <c r="AC247" s="9">
        <f>IF(B247&lt;&gt;"",IF($AK247&lt;&gt;"",IF(AND(LOOKUP($C247,Gliders!$O:$O,Gliders!$C:$C)&gt;1, $F247&lt;&gt;PICCode),Log!AC246+1,Log!AC246),Log!AC246),Log!AC246)</f>
        <v>100</v>
      </c>
      <c r="AD247" s="9">
        <f>IF(B247&lt;&gt;"",IF($AK247&lt;&gt;"",IF(AND(LOOKUP($C247,Gliders!$O:$O,Gliders!$D:$D)=HighCode, TRUE),Log!AD246+1,Log!AD246),Log!AD246),Log!AD246)</f>
        <v>213</v>
      </c>
      <c r="AE247" s="10">
        <f t="shared" si="11"/>
        <v>431</v>
      </c>
      <c r="AJ247" s="14" t="str">
        <f>IF(C247&lt;&gt;"",LOOKUP(C247,Gliders!O:O,Gliders!A:A), "-")</f>
        <v>-</v>
      </c>
      <c r="AK247" s="14" t="str">
        <f>IF(C247&lt;&gt;"",LOOKUP(C247,Gliders!O:O,Gliders!B:B), "-")</f>
        <v>-</v>
      </c>
    </row>
    <row r="248" spans="1:37">
      <c r="A248" s="14" t="str">
        <f t="shared" si="9"/>
        <v/>
      </c>
      <c r="R248" s="6">
        <f>IF(B248&lt;&gt;"",IF(PICCode=$F248,R247+G248,R247),R247)</f>
        <v>2.4819444444444447</v>
      </c>
      <c r="S248" s="6">
        <f>IF(B248&lt;&gt;"",IF(AK248&lt;&gt;"", IF(LOOKUP($C248,Gliders!$O:$O,Gliders!$C:$C)=1,Log!S247+Log!G248,Log!S247),Log!S247),Log!S247)</f>
        <v>1.7423611111111112</v>
      </c>
      <c r="T248" s="6">
        <f>IF(B248&lt;&gt;"",IF($AK248&lt;&gt;"",IF(AND(LOOKUP($C248,Gliders!$O:$O,Gliders!$C:$C)&gt;1,$F248=PICCode),Log!T247+Log!$G248,Log!T247),Log!T247),Log!T247)</f>
        <v>0.73958333333333337</v>
      </c>
      <c r="U248" s="6">
        <f>IF(B248&lt;&gt;"",IF($AK248&lt;&gt;"",IF(AND(LOOKUP($C248,Gliders!$O:$O,Gliders!$C:$C)&gt;1, $F248&lt;&gt;PICCode),Log!U247+Log!$G248,Log!U247),Log!U247),Log!U247)</f>
        <v>1.6958333333333335</v>
      </c>
      <c r="V248" s="8">
        <f t="shared" si="10"/>
        <v>4.177777777777778</v>
      </c>
      <c r="W248" s="8"/>
      <c r="X248" s="8"/>
      <c r="Y248" s="8"/>
      <c r="Z248" s="9">
        <f>IF(B248&lt;&gt;"",IF(PICCode=F248,Z247+1,Z247),Z247)</f>
        <v>331</v>
      </c>
      <c r="AA248" s="9">
        <f>IF(B248&lt;&gt;"",IF($AK248&lt;&gt;"", IF(LOOKUP($C248,Gliders!$O:$O,Gliders!$C:$C)=1,Log!AA247+1,Log!AA247),Log!AA247),Log!AA247)</f>
        <v>245</v>
      </c>
      <c r="AB248" s="9">
        <f>IF(B248&lt;&gt;"",IF($AK248&lt;&gt;"",IF(AND(LOOKUP($C248,Gliders!$O:$O,Gliders!$C:$C)&gt;1, $F248=PICCode),Log!AB247+1,Log!AB247),Log!AB247),Log!AB247)</f>
        <v>86</v>
      </c>
      <c r="AC248" s="9">
        <f>IF(B248&lt;&gt;"",IF($AK248&lt;&gt;"",IF(AND(LOOKUP($C248,Gliders!$O:$O,Gliders!$C:$C)&gt;1, $F248&lt;&gt;PICCode),Log!AC247+1,Log!AC247),Log!AC247),Log!AC247)</f>
        <v>100</v>
      </c>
      <c r="AD248" s="9">
        <f>IF(B248&lt;&gt;"",IF($AK248&lt;&gt;"",IF(AND(LOOKUP($C248,Gliders!$O:$O,Gliders!$D:$D)=HighCode, TRUE),Log!AD247+1,Log!AD247),Log!AD247),Log!AD247)</f>
        <v>213</v>
      </c>
      <c r="AE248" s="10">
        <f t="shared" si="11"/>
        <v>431</v>
      </c>
      <c r="AJ248" s="14" t="str">
        <f>IF(C248&lt;&gt;"",LOOKUP(C248,Gliders!O:O,Gliders!A:A), "-")</f>
        <v>-</v>
      </c>
      <c r="AK248" s="14" t="str">
        <f>IF(C248&lt;&gt;"",LOOKUP(C248,Gliders!O:O,Gliders!B:B), "-")</f>
        <v>-</v>
      </c>
    </row>
    <row r="249" spans="1:37">
      <c r="A249" s="14" t="str">
        <f t="shared" si="9"/>
        <v/>
      </c>
      <c r="R249" s="6">
        <f>IF(B249&lt;&gt;"",IF(PICCode=$F249,R248+G249,R248),R248)</f>
        <v>2.4819444444444447</v>
      </c>
      <c r="S249" s="6">
        <f>IF(B249&lt;&gt;"",IF(AK249&lt;&gt;"", IF(LOOKUP($C249,Gliders!$O:$O,Gliders!$C:$C)=1,Log!S248+Log!G249,Log!S248),Log!S248),Log!S248)</f>
        <v>1.7423611111111112</v>
      </c>
      <c r="T249" s="6">
        <f>IF(B249&lt;&gt;"",IF($AK249&lt;&gt;"",IF(AND(LOOKUP($C249,Gliders!$O:$O,Gliders!$C:$C)&gt;1,$F249=PICCode),Log!T248+Log!$G249,Log!T248),Log!T248),Log!T248)</f>
        <v>0.73958333333333337</v>
      </c>
      <c r="U249" s="6">
        <f>IF(B249&lt;&gt;"",IF($AK249&lt;&gt;"",IF(AND(LOOKUP($C249,Gliders!$O:$O,Gliders!$C:$C)&gt;1, $F249&lt;&gt;PICCode),Log!U248+Log!$G249,Log!U248),Log!U248),Log!U248)</f>
        <v>1.6958333333333335</v>
      </c>
      <c r="V249" s="8">
        <f t="shared" si="10"/>
        <v>4.177777777777778</v>
      </c>
      <c r="W249" s="8"/>
      <c r="X249" s="8"/>
      <c r="Y249" s="8"/>
      <c r="Z249" s="9">
        <f>IF(B249&lt;&gt;"",IF(PICCode=F249,Z248+1,Z248),Z248)</f>
        <v>331</v>
      </c>
      <c r="AA249" s="9">
        <f>IF(B249&lt;&gt;"",IF($AK249&lt;&gt;"", IF(LOOKUP($C249,Gliders!$O:$O,Gliders!$C:$C)=1,Log!AA248+1,Log!AA248),Log!AA248),Log!AA248)</f>
        <v>245</v>
      </c>
      <c r="AB249" s="9">
        <f>IF(B249&lt;&gt;"",IF($AK249&lt;&gt;"",IF(AND(LOOKUP($C249,Gliders!$O:$O,Gliders!$C:$C)&gt;1, $F249=PICCode),Log!AB248+1,Log!AB248),Log!AB248),Log!AB248)</f>
        <v>86</v>
      </c>
      <c r="AC249" s="9">
        <f>IF(B249&lt;&gt;"",IF($AK249&lt;&gt;"",IF(AND(LOOKUP($C249,Gliders!$O:$O,Gliders!$C:$C)&gt;1, $F249&lt;&gt;PICCode),Log!AC248+1,Log!AC248),Log!AC248),Log!AC248)</f>
        <v>100</v>
      </c>
      <c r="AD249" s="9">
        <f>IF(B249&lt;&gt;"",IF($AK249&lt;&gt;"",IF(AND(LOOKUP($C249,Gliders!$O:$O,Gliders!$D:$D)=HighCode, TRUE),Log!AD248+1,Log!AD248),Log!AD248),Log!AD248)</f>
        <v>213</v>
      </c>
      <c r="AE249" s="10">
        <f t="shared" si="11"/>
        <v>431</v>
      </c>
      <c r="AJ249" s="14" t="str">
        <f>IF(C249&lt;&gt;"",LOOKUP(C249,Gliders!O:O,Gliders!A:A), "-")</f>
        <v>-</v>
      </c>
      <c r="AK249" s="14" t="str">
        <f>IF(C249&lt;&gt;"",LOOKUP(C249,Gliders!O:O,Gliders!B:B), "-")</f>
        <v>-</v>
      </c>
    </row>
    <row r="250" spans="1:37">
      <c r="A250" s="14" t="str">
        <f t="shared" si="9"/>
        <v/>
      </c>
      <c r="R250" s="6">
        <f>IF(B250&lt;&gt;"",IF(PICCode=$F250,R249+G250,R249),R249)</f>
        <v>2.4819444444444447</v>
      </c>
      <c r="S250" s="6">
        <f>IF(B250&lt;&gt;"",IF(AK250&lt;&gt;"", IF(LOOKUP($C250,Gliders!$O:$O,Gliders!$C:$C)=1,Log!S249+Log!G250,Log!S249),Log!S249),Log!S249)</f>
        <v>1.7423611111111112</v>
      </c>
      <c r="T250" s="6">
        <f>IF(B250&lt;&gt;"",IF($AK250&lt;&gt;"",IF(AND(LOOKUP($C250,Gliders!$O:$O,Gliders!$C:$C)&gt;1,$F250=PICCode),Log!T249+Log!$G250,Log!T249),Log!T249),Log!T249)</f>
        <v>0.73958333333333337</v>
      </c>
      <c r="U250" s="6">
        <f>IF(B250&lt;&gt;"",IF($AK250&lt;&gt;"",IF(AND(LOOKUP($C250,Gliders!$O:$O,Gliders!$C:$C)&gt;1, $F250&lt;&gt;PICCode),Log!U249+Log!$G250,Log!U249),Log!U249),Log!U249)</f>
        <v>1.6958333333333335</v>
      </c>
      <c r="V250" s="8">
        <f t="shared" si="10"/>
        <v>4.177777777777778</v>
      </c>
      <c r="W250" s="8"/>
      <c r="X250" s="8"/>
      <c r="Y250" s="8"/>
      <c r="Z250" s="9">
        <f>IF(B250&lt;&gt;"",IF(PICCode=F250,Z249+1,Z249),Z249)</f>
        <v>331</v>
      </c>
      <c r="AA250" s="9">
        <f>IF(B250&lt;&gt;"",IF($AK250&lt;&gt;"", IF(LOOKUP($C250,Gliders!$O:$O,Gliders!$C:$C)=1,Log!AA249+1,Log!AA249),Log!AA249),Log!AA249)</f>
        <v>245</v>
      </c>
      <c r="AB250" s="9">
        <f>IF(B250&lt;&gt;"",IF($AK250&lt;&gt;"",IF(AND(LOOKUP($C250,Gliders!$O:$O,Gliders!$C:$C)&gt;1, $F250=PICCode),Log!AB249+1,Log!AB249),Log!AB249),Log!AB249)</f>
        <v>86</v>
      </c>
      <c r="AC250" s="9">
        <f>IF(B250&lt;&gt;"",IF($AK250&lt;&gt;"",IF(AND(LOOKUP($C250,Gliders!$O:$O,Gliders!$C:$C)&gt;1, $F250&lt;&gt;PICCode),Log!AC249+1,Log!AC249),Log!AC249),Log!AC249)</f>
        <v>100</v>
      </c>
      <c r="AD250" s="9">
        <f>IF(B250&lt;&gt;"",IF($AK250&lt;&gt;"",IF(AND(LOOKUP($C250,Gliders!$O:$O,Gliders!$D:$D)=HighCode, TRUE),Log!AD249+1,Log!AD249),Log!AD249),Log!AD249)</f>
        <v>213</v>
      </c>
      <c r="AE250" s="10">
        <f t="shared" si="11"/>
        <v>431</v>
      </c>
      <c r="AJ250" s="14" t="str">
        <f>IF(C250&lt;&gt;"",LOOKUP(C250,Gliders!O:O,Gliders!A:A), "-")</f>
        <v>-</v>
      </c>
      <c r="AK250" s="14" t="str">
        <f>IF(C250&lt;&gt;"",LOOKUP(C250,Gliders!O:O,Gliders!B:B), "-")</f>
        <v>-</v>
      </c>
    </row>
    <row r="251" spans="1:37">
      <c r="A251" s="14" t="str">
        <f t="shared" si="9"/>
        <v/>
      </c>
      <c r="R251" s="6">
        <f>IF(B251&lt;&gt;"",IF(PICCode=$F251,R250+G251,R250),R250)</f>
        <v>2.4819444444444447</v>
      </c>
      <c r="S251" s="6">
        <f>IF(B251&lt;&gt;"",IF(AK251&lt;&gt;"", IF(LOOKUP($C251,Gliders!$O:$O,Gliders!$C:$C)=1,Log!S250+Log!G251,Log!S250),Log!S250),Log!S250)</f>
        <v>1.7423611111111112</v>
      </c>
      <c r="T251" s="6">
        <f>IF(B251&lt;&gt;"",IF($AK251&lt;&gt;"",IF(AND(LOOKUP($C251,Gliders!$O:$O,Gliders!$C:$C)&gt;1,$F251=PICCode),Log!T250+Log!$G251,Log!T250),Log!T250),Log!T250)</f>
        <v>0.73958333333333337</v>
      </c>
      <c r="U251" s="6">
        <f>IF(B251&lt;&gt;"",IF($AK251&lt;&gt;"",IF(AND(LOOKUP($C251,Gliders!$O:$O,Gliders!$C:$C)&gt;1, $F251&lt;&gt;PICCode),Log!U250+Log!$G251,Log!U250),Log!U250),Log!U250)</f>
        <v>1.6958333333333335</v>
      </c>
      <c r="V251" s="8">
        <f t="shared" si="10"/>
        <v>4.177777777777778</v>
      </c>
      <c r="W251" s="8"/>
      <c r="X251" s="8"/>
      <c r="Y251" s="8"/>
      <c r="Z251" s="9">
        <f>IF(B251&lt;&gt;"",IF(PICCode=F251,Z250+1,Z250),Z250)</f>
        <v>331</v>
      </c>
      <c r="AA251" s="9">
        <f>IF(B251&lt;&gt;"",IF($AK251&lt;&gt;"", IF(LOOKUP($C251,Gliders!$O:$O,Gliders!$C:$C)=1,Log!AA250+1,Log!AA250),Log!AA250),Log!AA250)</f>
        <v>245</v>
      </c>
      <c r="AB251" s="9">
        <f>IF(B251&lt;&gt;"",IF($AK251&lt;&gt;"",IF(AND(LOOKUP($C251,Gliders!$O:$O,Gliders!$C:$C)&gt;1, $F251=PICCode),Log!AB250+1,Log!AB250),Log!AB250),Log!AB250)</f>
        <v>86</v>
      </c>
      <c r="AC251" s="9">
        <f>IF(B251&lt;&gt;"",IF($AK251&lt;&gt;"",IF(AND(LOOKUP($C251,Gliders!$O:$O,Gliders!$C:$C)&gt;1, $F251&lt;&gt;PICCode),Log!AC250+1,Log!AC250),Log!AC250),Log!AC250)</f>
        <v>100</v>
      </c>
      <c r="AD251" s="9">
        <f>IF(B251&lt;&gt;"",IF($AK251&lt;&gt;"",IF(AND(LOOKUP($C251,Gliders!$O:$O,Gliders!$D:$D)=HighCode, TRUE),Log!AD250+1,Log!AD250),Log!AD250),Log!AD250)</f>
        <v>213</v>
      </c>
      <c r="AE251" s="10">
        <f t="shared" si="11"/>
        <v>431</v>
      </c>
      <c r="AJ251" s="14" t="str">
        <f>IF(C251&lt;&gt;"",LOOKUP(C251,Gliders!O:O,Gliders!A:A), "-")</f>
        <v>-</v>
      </c>
      <c r="AK251" s="14" t="str">
        <f>IF(C251&lt;&gt;"",LOOKUP(C251,Gliders!O:O,Gliders!B:B), "-")</f>
        <v>-</v>
      </c>
    </row>
    <row r="252" spans="1:37">
      <c r="A252" s="14" t="str">
        <f t="shared" si="9"/>
        <v/>
      </c>
      <c r="R252" s="6">
        <f>IF(B252&lt;&gt;"",IF(PICCode=$F252,R251+G252,R251),R251)</f>
        <v>2.4819444444444447</v>
      </c>
      <c r="S252" s="6">
        <f>IF(B252&lt;&gt;"",IF(AK252&lt;&gt;"", IF(LOOKUP($C252,Gliders!$O:$O,Gliders!$C:$C)=1,Log!S251+Log!G252,Log!S251),Log!S251),Log!S251)</f>
        <v>1.7423611111111112</v>
      </c>
      <c r="T252" s="6">
        <f>IF(B252&lt;&gt;"",IF($AK252&lt;&gt;"",IF(AND(LOOKUP($C252,Gliders!$O:$O,Gliders!$C:$C)&gt;1,$F252=PICCode),Log!T251+Log!$G252,Log!T251),Log!T251),Log!T251)</f>
        <v>0.73958333333333337</v>
      </c>
      <c r="U252" s="6">
        <f>IF(B252&lt;&gt;"",IF($AK252&lt;&gt;"",IF(AND(LOOKUP($C252,Gliders!$O:$O,Gliders!$C:$C)&gt;1, $F252&lt;&gt;PICCode),Log!U251+Log!$G252,Log!U251),Log!U251),Log!U251)</f>
        <v>1.6958333333333335</v>
      </c>
      <c r="V252" s="8">
        <f t="shared" si="10"/>
        <v>4.177777777777778</v>
      </c>
      <c r="W252" s="8"/>
      <c r="X252" s="8"/>
      <c r="Y252" s="8"/>
      <c r="Z252" s="9">
        <f>IF(B252&lt;&gt;"",IF(PICCode=F252,Z251+1,Z251),Z251)</f>
        <v>331</v>
      </c>
      <c r="AA252" s="9">
        <f>IF(B252&lt;&gt;"",IF($AK252&lt;&gt;"", IF(LOOKUP($C252,Gliders!$O:$O,Gliders!$C:$C)=1,Log!AA251+1,Log!AA251),Log!AA251),Log!AA251)</f>
        <v>245</v>
      </c>
      <c r="AB252" s="9">
        <f>IF(B252&lt;&gt;"",IF($AK252&lt;&gt;"",IF(AND(LOOKUP($C252,Gliders!$O:$O,Gliders!$C:$C)&gt;1, $F252=PICCode),Log!AB251+1,Log!AB251),Log!AB251),Log!AB251)</f>
        <v>86</v>
      </c>
      <c r="AC252" s="9">
        <f>IF(B252&lt;&gt;"",IF($AK252&lt;&gt;"",IF(AND(LOOKUP($C252,Gliders!$O:$O,Gliders!$C:$C)&gt;1, $F252&lt;&gt;PICCode),Log!AC251+1,Log!AC251),Log!AC251),Log!AC251)</f>
        <v>100</v>
      </c>
      <c r="AD252" s="9">
        <f>IF(B252&lt;&gt;"",IF($AK252&lt;&gt;"",IF(AND(LOOKUP($C252,Gliders!$O:$O,Gliders!$D:$D)=HighCode, TRUE),Log!AD251+1,Log!AD251),Log!AD251),Log!AD251)</f>
        <v>213</v>
      </c>
      <c r="AE252" s="10">
        <f t="shared" si="11"/>
        <v>431</v>
      </c>
      <c r="AJ252" s="14" t="str">
        <f>IF(C252&lt;&gt;"",LOOKUP(C252,Gliders!O:O,Gliders!A:A), "-")</f>
        <v>-</v>
      </c>
      <c r="AK252" s="14" t="str">
        <f>IF(C252&lt;&gt;"",LOOKUP(C252,Gliders!O:O,Gliders!B:B), "-")</f>
        <v>-</v>
      </c>
    </row>
    <row r="253" spans="1:37">
      <c r="A253" s="14" t="str">
        <f t="shared" si="9"/>
        <v/>
      </c>
      <c r="R253" s="6">
        <f>IF(B253&lt;&gt;"",IF(PICCode=$F253,R252+G253,R252),R252)</f>
        <v>2.4819444444444447</v>
      </c>
      <c r="S253" s="6">
        <f>IF(B253&lt;&gt;"",IF(AK253&lt;&gt;"", IF(LOOKUP($C253,Gliders!$O:$O,Gliders!$C:$C)=1,Log!S252+Log!G253,Log!S252),Log!S252),Log!S252)</f>
        <v>1.7423611111111112</v>
      </c>
      <c r="T253" s="6">
        <f>IF(B253&lt;&gt;"",IF($AK253&lt;&gt;"",IF(AND(LOOKUP($C253,Gliders!$O:$O,Gliders!$C:$C)&gt;1,$F253=PICCode),Log!T252+Log!$G253,Log!T252),Log!T252),Log!T252)</f>
        <v>0.73958333333333337</v>
      </c>
      <c r="U253" s="6">
        <f>IF(B253&lt;&gt;"",IF($AK253&lt;&gt;"",IF(AND(LOOKUP($C253,Gliders!$O:$O,Gliders!$C:$C)&gt;1, $F253&lt;&gt;PICCode),Log!U252+Log!$G253,Log!U252),Log!U252),Log!U252)</f>
        <v>1.6958333333333335</v>
      </c>
      <c r="V253" s="8">
        <f t="shared" si="10"/>
        <v>4.177777777777778</v>
      </c>
      <c r="W253" s="8"/>
      <c r="X253" s="8"/>
      <c r="Y253" s="8"/>
      <c r="Z253" s="9">
        <f>IF(B253&lt;&gt;"",IF(PICCode=F253,Z252+1,Z252),Z252)</f>
        <v>331</v>
      </c>
      <c r="AA253" s="9">
        <f>IF(B253&lt;&gt;"",IF($AK253&lt;&gt;"", IF(LOOKUP($C253,Gliders!$O:$O,Gliders!$C:$C)=1,Log!AA252+1,Log!AA252),Log!AA252),Log!AA252)</f>
        <v>245</v>
      </c>
      <c r="AB253" s="9">
        <f>IF(B253&lt;&gt;"",IF($AK253&lt;&gt;"",IF(AND(LOOKUP($C253,Gliders!$O:$O,Gliders!$C:$C)&gt;1, $F253=PICCode),Log!AB252+1,Log!AB252),Log!AB252),Log!AB252)</f>
        <v>86</v>
      </c>
      <c r="AC253" s="9">
        <f>IF(B253&lt;&gt;"",IF($AK253&lt;&gt;"",IF(AND(LOOKUP($C253,Gliders!$O:$O,Gliders!$C:$C)&gt;1, $F253&lt;&gt;PICCode),Log!AC252+1,Log!AC252),Log!AC252),Log!AC252)</f>
        <v>100</v>
      </c>
      <c r="AD253" s="9">
        <f>IF(B253&lt;&gt;"",IF($AK253&lt;&gt;"",IF(AND(LOOKUP($C253,Gliders!$O:$O,Gliders!$D:$D)=HighCode, TRUE),Log!AD252+1,Log!AD252),Log!AD252),Log!AD252)</f>
        <v>213</v>
      </c>
      <c r="AE253" s="10">
        <f t="shared" si="11"/>
        <v>431</v>
      </c>
      <c r="AJ253" s="14" t="str">
        <f>IF(C253&lt;&gt;"",LOOKUP(C253,Gliders!O:O,Gliders!A:A), "-")</f>
        <v>-</v>
      </c>
      <c r="AK253" s="14" t="str">
        <f>IF(C253&lt;&gt;"",LOOKUP(C253,Gliders!O:O,Gliders!B:B), "-")</f>
        <v>-</v>
      </c>
    </row>
    <row r="254" spans="1:37">
      <c r="A254" s="14" t="str">
        <f t="shared" si="9"/>
        <v/>
      </c>
      <c r="R254" s="6">
        <f>IF(B254&lt;&gt;"",IF(PICCode=$F254,R253+G254,R253),R253)</f>
        <v>2.4819444444444447</v>
      </c>
      <c r="S254" s="6">
        <f>IF(B254&lt;&gt;"",IF(AK254&lt;&gt;"", IF(LOOKUP($C254,Gliders!$O:$O,Gliders!$C:$C)=1,Log!S253+Log!G254,Log!S253),Log!S253),Log!S253)</f>
        <v>1.7423611111111112</v>
      </c>
      <c r="T254" s="6">
        <f>IF(B254&lt;&gt;"",IF($AK254&lt;&gt;"",IF(AND(LOOKUP($C254,Gliders!$O:$O,Gliders!$C:$C)&gt;1,$F254=PICCode),Log!T253+Log!$G254,Log!T253),Log!T253),Log!T253)</f>
        <v>0.73958333333333337</v>
      </c>
      <c r="U254" s="6">
        <f>IF(B254&lt;&gt;"",IF($AK254&lt;&gt;"",IF(AND(LOOKUP($C254,Gliders!$O:$O,Gliders!$C:$C)&gt;1, $F254&lt;&gt;PICCode),Log!U253+Log!$G254,Log!U253),Log!U253),Log!U253)</f>
        <v>1.6958333333333335</v>
      </c>
      <c r="V254" s="8">
        <f t="shared" si="10"/>
        <v>4.177777777777778</v>
      </c>
      <c r="W254" s="8"/>
      <c r="X254" s="8"/>
      <c r="Y254" s="8"/>
      <c r="Z254" s="9">
        <f>IF(B254&lt;&gt;"",IF(PICCode=F254,Z253+1,Z253),Z253)</f>
        <v>331</v>
      </c>
      <c r="AA254" s="9">
        <f>IF(B254&lt;&gt;"",IF($AK254&lt;&gt;"", IF(LOOKUP($C254,Gliders!$O:$O,Gliders!$C:$C)=1,Log!AA253+1,Log!AA253),Log!AA253),Log!AA253)</f>
        <v>245</v>
      </c>
      <c r="AB254" s="9">
        <f>IF(B254&lt;&gt;"",IF($AK254&lt;&gt;"",IF(AND(LOOKUP($C254,Gliders!$O:$O,Gliders!$C:$C)&gt;1, $F254=PICCode),Log!AB253+1,Log!AB253),Log!AB253),Log!AB253)</f>
        <v>86</v>
      </c>
      <c r="AC254" s="9">
        <f>IF(B254&lt;&gt;"",IF($AK254&lt;&gt;"",IF(AND(LOOKUP($C254,Gliders!$O:$O,Gliders!$C:$C)&gt;1, $F254&lt;&gt;PICCode),Log!AC253+1,Log!AC253),Log!AC253),Log!AC253)</f>
        <v>100</v>
      </c>
      <c r="AD254" s="9">
        <f>IF(B254&lt;&gt;"",IF($AK254&lt;&gt;"",IF(AND(LOOKUP($C254,Gliders!$O:$O,Gliders!$D:$D)=HighCode, TRUE),Log!AD253+1,Log!AD253),Log!AD253),Log!AD253)</f>
        <v>213</v>
      </c>
      <c r="AE254" s="10">
        <f t="shared" si="11"/>
        <v>431</v>
      </c>
      <c r="AJ254" s="14" t="str">
        <f>IF(C254&lt;&gt;"",LOOKUP(C254,Gliders!O:O,Gliders!A:A), "-")</f>
        <v>-</v>
      </c>
      <c r="AK254" s="14" t="str">
        <f>IF(C254&lt;&gt;"",LOOKUP(C254,Gliders!O:O,Gliders!B:B), "-")</f>
        <v>-</v>
      </c>
    </row>
    <row r="255" spans="1:37">
      <c r="A255" s="14" t="str">
        <f t="shared" si="9"/>
        <v/>
      </c>
      <c r="R255" s="6">
        <f>IF(B255&lt;&gt;"",IF(PICCode=$F255,R254+G255,R254),R254)</f>
        <v>2.4819444444444447</v>
      </c>
      <c r="S255" s="6">
        <f>IF(B255&lt;&gt;"",IF(AK255&lt;&gt;"", IF(LOOKUP($C255,Gliders!$O:$O,Gliders!$C:$C)=1,Log!S254+Log!G255,Log!S254),Log!S254),Log!S254)</f>
        <v>1.7423611111111112</v>
      </c>
      <c r="T255" s="6">
        <f>IF(B255&lt;&gt;"",IF($AK255&lt;&gt;"",IF(AND(LOOKUP($C255,Gliders!$O:$O,Gliders!$C:$C)&gt;1,$F255=PICCode),Log!T254+Log!$G255,Log!T254),Log!T254),Log!T254)</f>
        <v>0.73958333333333337</v>
      </c>
      <c r="U255" s="6">
        <f>IF(B255&lt;&gt;"",IF($AK255&lt;&gt;"",IF(AND(LOOKUP($C255,Gliders!$O:$O,Gliders!$C:$C)&gt;1, $F255&lt;&gt;PICCode),Log!U254+Log!$G255,Log!U254),Log!U254),Log!U254)</f>
        <v>1.6958333333333335</v>
      </c>
      <c r="V255" s="8">
        <f t="shared" si="10"/>
        <v>4.177777777777778</v>
      </c>
      <c r="W255" s="8"/>
      <c r="X255" s="8"/>
      <c r="Y255" s="8"/>
      <c r="Z255" s="9">
        <f>IF(B255&lt;&gt;"",IF(PICCode=F255,Z254+1,Z254),Z254)</f>
        <v>331</v>
      </c>
      <c r="AA255" s="9">
        <f>IF(B255&lt;&gt;"",IF($AK255&lt;&gt;"", IF(LOOKUP($C255,Gliders!$O:$O,Gliders!$C:$C)=1,Log!AA254+1,Log!AA254),Log!AA254),Log!AA254)</f>
        <v>245</v>
      </c>
      <c r="AB255" s="9">
        <f>IF(B255&lt;&gt;"",IF($AK255&lt;&gt;"",IF(AND(LOOKUP($C255,Gliders!$O:$O,Gliders!$C:$C)&gt;1, $F255=PICCode),Log!AB254+1,Log!AB254),Log!AB254),Log!AB254)</f>
        <v>86</v>
      </c>
      <c r="AC255" s="9">
        <f>IF(B255&lt;&gt;"",IF($AK255&lt;&gt;"",IF(AND(LOOKUP($C255,Gliders!$O:$O,Gliders!$C:$C)&gt;1, $F255&lt;&gt;PICCode),Log!AC254+1,Log!AC254),Log!AC254),Log!AC254)</f>
        <v>100</v>
      </c>
      <c r="AD255" s="9">
        <f>IF(B255&lt;&gt;"",IF($AK255&lt;&gt;"",IF(AND(LOOKUP($C255,Gliders!$O:$O,Gliders!$D:$D)=HighCode, TRUE),Log!AD254+1,Log!AD254),Log!AD254),Log!AD254)</f>
        <v>213</v>
      </c>
      <c r="AE255" s="10">
        <f t="shared" si="11"/>
        <v>431</v>
      </c>
      <c r="AJ255" s="14" t="str">
        <f>IF(C255&lt;&gt;"",LOOKUP(C255,Gliders!O:O,Gliders!A:A), "-")</f>
        <v>-</v>
      </c>
      <c r="AK255" s="14" t="str">
        <f>IF(C255&lt;&gt;"",LOOKUP(C255,Gliders!O:O,Gliders!B:B), "-")</f>
        <v>-</v>
      </c>
    </row>
    <row r="256" spans="1:37">
      <c r="A256" s="14" t="str">
        <f t="shared" si="9"/>
        <v/>
      </c>
      <c r="R256" s="6">
        <f>IF(B256&lt;&gt;"",IF(PICCode=$F256,R255+G256,R255),R255)</f>
        <v>2.4819444444444447</v>
      </c>
      <c r="S256" s="6">
        <f>IF(B256&lt;&gt;"",IF(AK256&lt;&gt;"", IF(LOOKUP($C256,Gliders!$O:$O,Gliders!$C:$C)=1,Log!S255+Log!G256,Log!S255),Log!S255),Log!S255)</f>
        <v>1.7423611111111112</v>
      </c>
      <c r="T256" s="6">
        <f>IF(B256&lt;&gt;"",IF($AK256&lt;&gt;"",IF(AND(LOOKUP($C256,Gliders!$O:$O,Gliders!$C:$C)&gt;1,$F256=PICCode),Log!T255+Log!$G256,Log!T255),Log!T255),Log!T255)</f>
        <v>0.73958333333333337</v>
      </c>
      <c r="U256" s="6">
        <f>IF(B256&lt;&gt;"",IF($AK256&lt;&gt;"",IF(AND(LOOKUP($C256,Gliders!$O:$O,Gliders!$C:$C)&gt;1, $F256&lt;&gt;PICCode),Log!U255+Log!$G256,Log!U255),Log!U255),Log!U255)</f>
        <v>1.6958333333333335</v>
      </c>
      <c r="V256" s="8">
        <f t="shared" si="10"/>
        <v>4.177777777777778</v>
      </c>
      <c r="W256" s="8"/>
      <c r="X256" s="8"/>
      <c r="Y256" s="8"/>
      <c r="Z256" s="9">
        <f>IF(B256&lt;&gt;"",IF(PICCode=F256,Z255+1,Z255),Z255)</f>
        <v>331</v>
      </c>
      <c r="AA256" s="9">
        <f>IF(B256&lt;&gt;"",IF($AK256&lt;&gt;"", IF(LOOKUP($C256,Gliders!$O:$O,Gliders!$C:$C)=1,Log!AA255+1,Log!AA255),Log!AA255),Log!AA255)</f>
        <v>245</v>
      </c>
      <c r="AB256" s="9">
        <f>IF(B256&lt;&gt;"",IF($AK256&lt;&gt;"",IF(AND(LOOKUP($C256,Gliders!$O:$O,Gliders!$C:$C)&gt;1, $F256=PICCode),Log!AB255+1,Log!AB255),Log!AB255),Log!AB255)</f>
        <v>86</v>
      </c>
      <c r="AC256" s="9">
        <f>IF(B256&lt;&gt;"",IF($AK256&lt;&gt;"",IF(AND(LOOKUP($C256,Gliders!$O:$O,Gliders!$C:$C)&gt;1, $F256&lt;&gt;PICCode),Log!AC255+1,Log!AC255),Log!AC255),Log!AC255)</f>
        <v>100</v>
      </c>
      <c r="AD256" s="9">
        <f>IF(B256&lt;&gt;"",IF($AK256&lt;&gt;"",IF(AND(LOOKUP($C256,Gliders!$O:$O,Gliders!$D:$D)=HighCode, TRUE),Log!AD255+1,Log!AD255),Log!AD255),Log!AD255)</f>
        <v>213</v>
      </c>
      <c r="AE256" s="10">
        <f t="shared" si="11"/>
        <v>431</v>
      </c>
      <c r="AJ256" s="14" t="str">
        <f>IF(C256&lt;&gt;"",LOOKUP(C256,Gliders!O:O,Gliders!A:A), "-")</f>
        <v>-</v>
      </c>
      <c r="AK256" s="14" t="str">
        <f>IF(C256&lt;&gt;"",LOOKUP(C256,Gliders!O:O,Gliders!B:B), "-")</f>
        <v>-</v>
      </c>
    </row>
    <row r="257" spans="1:37">
      <c r="A257" s="14" t="str">
        <f t="shared" si="9"/>
        <v/>
      </c>
      <c r="R257" s="6">
        <f>IF(B257&lt;&gt;"",IF(PICCode=$F257,R256+G257,R256),R256)</f>
        <v>2.4819444444444447</v>
      </c>
      <c r="S257" s="6">
        <f>IF(B257&lt;&gt;"",IF(AK257&lt;&gt;"", IF(LOOKUP($C257,Gliders!$O:$O,Gliders!$C:$C)=1,Log!S256+Log!G257,Log!S256),Log!S256),Log!S256)</f>
        <v>1.7423611111111112</v>
      </c>
      <c r="T257" s="6">
        <f>IF(B257&lt;&gt;"",IF($AK257&lt;&gt;"",IF(AND(LOOKUP($C257,Gliders!$O:$O,Gliders!$C:$C)&gt;1,$F257=PICCode),Log!T256+Log!$G257,Log!T256),Log!T256),Log!T256)</f>
        <v>0.73958333333333337</v>
      </c>
      <c r="U257" s="6">
        <f>IF(B257&lt;&gt;"",IF($AK257&lt;&gt;"",IF(AND(LOOKUP($C257,Gliders!$O:$O,Gliders!$C:$C)&gt;1, $F257&lt;&gt;PICCode),Log!U256+Log!$G257,Log!U256),Log!U256),Log!U256)</f>
        <v>1.6958333333333335</v>
      </c>
      <c r="V257" s="8">
        <f t="shared" si="10"/>
        <v>4.177777777777778</v>
      </c>
      <c r="W257" s="8"/>
      <c r="X257" s="8"/>
      <c r="Y257" s="8"/>
      <c r="Z257" s="9">
        <f>IF(B257&lt;&gt;"",IF(PICCode=F257,Z256+1,Z256),Z256)</f>
        <v>331</v>
      </c>
      <c r="AA257" s="9">
        <f>IF(B257&lt;&gt;"",IF($AK257&lt;&gt;"", IF(LOOKUP($C257,Gliders!$O:$O,Gliders!$C:$C)=1,Log!AA256+1,Log!AA256),Log!AA256),Log!AA256)</f>
        <v>245</v>
      </c>
      <c r="AB257" s="9">
        <f>IF(B257&lt;&gt;"",IF($AK257&lt;&gt;"",IF(AND(LOOKUP($C257,Gliders!$O:$O,Gliders!$C:$C)&gt;1, $F257=PICCode),Log!AB256+1,Log!AB256),Log!AB256),Log!AB256)</f>
        <v>86</v>
      </c>
      <c r="AC257" s="9">
        <f>IF(B257&lt;&gt;"",IF($AK257&lt;&gt;"",IF(AND(LOOKUP($C257,Gliders!$O:$O,Gliders!$C:$C)&gt;1, $F257&lt;&gt;PICCode),Log!AC256+1,Log!AC256),Log!AC256),Log!AC256)</f>
        <v>100</v>
      </c>
      <c r="AD257" s="9">
        <f>IF(B257&lt;&gt;"",IF($AK257&lt;&gt;"",IF(AND(LOOKUP($C257,Gliders!$O:$O,Gliders!$D:$D)=HighCode, TRUE),Log!AD256+1,Log!AD256),Log!AD256),Log!AD256)</f>
        <v>213</v>
      </c>
      <c r="AE257" s="10">
        <f t="shared" si="11"/>
        <v>431</v>
      </c>
      <c r="AJ257" s="14" t="str">
        <f>IF(C257&lt;&gt;"",LOOKUP(C257,Gliders!O:O,Gliders!A:A), "-")</f>
        <v>-</v>
      </c>
      <c r="AK257" s="14" t="str">
        <f>IF(C257&lt;&gt;"",LOOKUP(C257,Gliders!O:O,Gliders!B:B), "-")</f>
        <v>-</v>
      </c>
    </row>
    <row r="258" spans="1:37">
      <c r="A258" s="14" t="str">
        <f t="shared" si="9"/>
        <v/>
      </c>
      <c r="R258" s="6">
        <f>IF(B258&lt;&gt;"",IF(PICCode=$F258,R257+G258,R257),R257)</f>
        <v>2.4819444444444447</v>
      </c>
      <c r="S258" s="6">
        <f>IF(B258&lt;&gt;"",IF(AK258&lt;&gt;"", IF(LOOKUP($C258,Gliders!$O:$O,Gliders!$C:$C)=1,Log!S257+Log!G258,Log!S257),Log!S257),Log!S257)</f>
        <v>1.7423611111111112</v>
      </c>
      <c r="T258" s="6">
        <f>IF(B258&lt;&gt;"",IF($AK258&lt;&gt;"",IF(AND(LOOKUP($C258,Gliders!$O:$O,Gliders!$C:$C)&gt;1,$F258=PICCode),Log!T257+Log!$G258,Log!T257),Log!T257),Log!T257)</f>
        <v>0.73958333333333337</v>
      </c>
      <c r="U258" s="6">
        <f>IF(B258&lt;&gt;"",IF($AK258&lt;&gt;"",IF(AND(LOOKUP($C258,Gliders!$O:$O,Gliders!$C:$C)&gt;1, $F258&lt;&gt;PICCode),Log!U257+Log!$G258,Log!U257),Log!U257),Log!U257)</f>
        <v>1.6958333333333335</v>
      </c>
      <c r="V258" s="8">
        <f t="shared" si="10"/>
        <v>4.177777777777778</v>
      </c>
      <c r="W258" s="8"/>
      <c r="X258" s="8"/>
      <c r="Y258" s="8"/>
      <c r="Z258" s="9">
        <f>IF(B258&lt;&gt;"",IF(PICCode=F258,Z257+1,Z257),Z257)</f>
        <v>331</v>
      </c>
      <c r="AA258" s="9">
        <f>IF(B258&lt;&gt;"",IF($AK258&lt;&gt;"", IF(LOOKUP($C258,Gliders!$O:$O,Gliders!$C:$C)=1,Log!AA257+1,Log!AA257),Log!AA257),Log!AA257)</f>
        <v>245</v>
      </c>
      <c r="AB258" s="9">
        <f>IF(B258&lt;&gt;"",IF($AK258&lt;&gt;"",IF(AND(LOOKUP($C258,Gliders!$O:$O,Gliders!$C:$C)&gt;1, $F258=PICCode),Log!AB257+1,Log!AB257),Log!AB257),Log!AB257)</f>
        <v>86</v>
      </c>
      <c r="AC258" s="9">
        <f>IF(B258&lt;&gt;"",IF($AK258&lt;&gt;"",IF(AND(LOOKUP($C258,Gliders!$O:$O,Gliders!$C:$C)&gt;1, $F258&lt;&gt;PICCode),Log!AC257+1,Log!AC257),Log!AC257),Log!AC257)</f>
        <v>100</v>
      </c>
      <c r="AD258" s="9">
        <f>IF(B258&lt;&gt;"",IF($AK258&lt;&gt;"",IF(AND(LOOKUP($C258,Gliders!$O:$O,Gliders!$D:$D)=HighCode, TRUE),Log!AD257+1,Log!AD257),Log!AD257),Log!AD257)</f>
        <v>213</v>
      </c>
      <c r="AE258" s="10">
        <f t="shared" si="11"/>
        <v>431</v>
      </c>
      <c r="AJ258" s="14" t="str">
        <f>IF(C258&lt;&gt;"",LOOKUP(C258,Gliders!O:O,Gliders!A:A), "-")</f>
        <v>-</v>
      </c>
      <c r="AK258" s="14" t="str">
        <f>IF(C258&lt;&gt;"",LOOKUP(C258,Gliders!O:O,Gliders!B:B), "-")</f>
        <v>-</v>
      </c>
    </row>
    <row r="259" spans="1:37">
      <c r="A259" s="14" t="str">
        <f t="shared" si="9"/>
        <v/>
      </c>
      <c r="R259" s="6">
        <f>IF(B259&lt;&gt;"",IF(PICCode=$F259,R258+G259,R258),R258)</f>
        <v>2.4819444444444447</v>
      </c>
      <c r="S259" s="6">
        <f>IF(B259&lt;&gt;"",IF(AK259&lt;&gt;"", IF(LOOKUP($C259,Gliders!$O:$O,Gliders!$C:$C)=1,Log!S258+Log!G259,Log!S258),Log!S258),Log!S258)</f>
        <v>1.7423611111111112</v>
      </c>
      <c r="T259" s="6">
        <f>IF(B259&lt;&gt;"",IF($AK259&lt;&gt;"",IF(AND(LOOKUP($C259,Gliders!$O:$O,Gliders!$C:$C)&gt;1,$F259=PICCode),Log!T258+Log!$G259,Log!T258),Log!T258),Log!T258)</f>
        <v>0.73958333333333337</v>
      </c>
      <c r="U259" s="6">
        <f>IF(B259&lt;&gt;"",IF($AK259&lt;&gt;"",IF(AND(LOOKUP($C259,Gliders!$O:$O,Gliders!$C:$C)&gt;1, $F259&lt;&gt;PICCode),Log!U258+Log!$G259,Log!U258),Log!U258),Log!U258)</f>
        <v>1.6958333333333335</v>
      </c>
      <c r="V259" s="8">
        <f t="shared" si="10"/>
        <v>4.177777777777778</v>
      </c>
      <c r="W259" s="8"/>
      <c r="X259" s="8"/>
      <c r="Y259" s="8"/>
      <c r="Z259" s="9">
        <f>IF(B259&lt;&gt;"",IF(PICCode=F259,Z258+1,Z258),Z258)</f>
        <v>331</v>
      </c>
      <c r="AA259" s="9">
        <f>IF(B259&lt;&gt;"",IF($AK259&lt;&gt;"", IF(LOOKUP($C259,Gliders!$O:$O,Gliders!$C:$C)=1,Log!AA258+1,Log!AA258),Log!AA258),Log!AA258)</f>
        <v>245</v>
      </c>
      <c r="AB259" s="9">
        <f>IF(B259&lt;&gt;"",IF($AK259&lt;&gt;"",IF(AND(LOOKUP($C259,Gliders!$O:$O,Gliders!$C:$C)&gt;1, $F259=PICCode),Log!AB258+1,Log!AB258),Log!AB258),Log!AB258)</f>
        <v>86</v>
      </c>
      <c r="AC259" s="9">
        <f>IF(B259&lt;&gt;"",IF($AK259&lt;&gt;"",IF(AND(LOOKUP($C259,Gliders!$O:$O,Gliders!$C:$C)&gt;1, $F259&lt;&gt;PICCode),Log!AC258+1,Log!AC258),Log!AC258),Log!AC258)</f>
        <v>100</v>
      </c>
      <c r="AD259" s="9">
        <f>IF(B259&lt;&gt;"",IF($AK259&lt;&gt;"",IF(AND(LOOKUP($C259,Gliders!$O:$O,Gliders!$D:$D)=HighCode, TRUE),Log!AD258+1,Log!AD258),Log!AD258),Log!AD258)</f>
        <v>213</v>
      </c>
      <c r="AE259" s="10">
        <f t="shared" si="11"/>
        <v>431</v>
      </c>
      <c r="AJ259" s="14" t="str">
        <f>IF(C259&lt;&gt;"",LOOKUP(C259,Gliders!O:O,Gliders!A:A), "-")</f>
        <v>-</v>
      </c>
      <c r="AK259" s="14" t="str">
        <f>IF(C259&lt;&gt;"",LOOKUP(C259,Gliders!O:O,Gliders!B:B), "-")</f>
        <v>-</v>
      </c>
    </row>
    <row r="260" spans="1:37">
      <c r="A260" s="14" t="str">
        <f t="shared" si="9"/>
        <v/>
      </c>
      <c r="R260" s="6">
        <f>IF(B260&lt;&gt;"",IF(PICCode=$F260,R259+G260,R259),R259)</f>
        <v>2.4819444444444447</v>
      </c>
      <c r="S260" s="6">
        <f>IF(B260&lt;&gt;"",IF(AK260&lt;&gt;"", IF(LOOKUP($C260,Gliders!$O:$O,Gliders!$C:$C)=1,Log!S259+Log!G260,Log!S259),Log!S259),Log!S259)</f>
        <v>1.7423611111111112</v>
      </c>
      <c r="T260" s="6">
        <f>IF(B260&lt;&gt;"",IF($AK260&lt;&gt;"",IF(AND(LOOKUP($C260,Gliders!$O:$O,Gliders!$C:$C)&gt;1,$F260=PICCode),Log!T259+Log!$G260,Log!T259),Log!T259),Log!T259)</f>
        <v>0.73958333333333337</v>
      </c>
      <c r="U260" s="6">
        <f>IF(B260&lt;&gt;"",IF($AK260&lt;&gt;"",IF(AND(LOOKUP($C260,Gliders!$O:$O,Gliders!$C:$C)&gt;1, $F260&lt;&gt;PICCode),Log!U259+Log!$G260,Log!U259),Log!U259),Log!U259)</f>
        <v>1.6958333333333335</v>
      </c>
      <c r="V260" s="8">
        <f t="shared" si="10"/>
        <v>4.177777777777778</v>
      </c>
      <c r="W260" s="8"/>
      <c r="X260" s="8"/>
      <c r="Y260" s="8"/>
      <c r="Z260" s="9">
        <f>IF(B260&lt;&gt;"",IF(PICCode=F260,Z259+1,Z259),Z259)</f>
        <v>331</v>
      </c>
      <c r="AA260" s="9">
        <f>IF(B260&lt;&gt;"",IF($AK260&lt;&gt;"", IF(LOOKUP($C260,Gliders!$O:$O,Gliders!$C:$C)=1,Log!AA259+1,Log!AA259),Log!AA259),Log!AA259)</f>
        <v>245</v>
      </c>
      <c r="AB260" s="9">
        <f>IF(B260&lt;&gt;"",IF($AK260&lt;&gt;"",IF(AND(LOOKUP($C260,Gliders!$O:$O,Gliders!$C:$C)&gt;1, $F260=PICCode),Log!AB259+1,Log!AB259),Log!AB259),Log!AB259)</f>
        <v>86</v>
      </c>
      <c r="AC260" s="9">
        <f>IF(B260&lt;&gt;"",IF($AK260&lt;&gt;"",IF(AND(LOOKUP($C260,Gliders!$O:$O,Gliders!$C:$C)&gt;1, $F260&lt;&gt;PICCode),Log!AC259+1,Log!AC259),Log!AC259),Log!AC259)</f>
        <v>100</v>
      </c>
      <c r="AD260" s="9">
        <f>IF(B260&lt;&gt;"",IF($AK260&lt;&gt;"",IF(AND(LOOKUP($C260,Gliders!$O:$O,Gliders!$D:$D)=HighCode, TRUE),Log!AD259+1,Log!AD259),Log!AD259),Log!AD259)</f>
        <v>213</v>
      </c>
      <c r="AE260" s="10">
        <f t="shared" si="11"/>
        <v>431</v>
      </c>
      <c r="AJ260" s="14" t="str">
        <f>IF(C260&lt;&gt;"",LOOKUP(C260,Gliders!O:O,Gliders!A:A), "-")</f>
        <v>-</v>
      </c>
      <c r="AK260" s="14" t="str">
        <f>IF(C260&lt;&gt;"",LOOKUP(C260,Gliders!O:O,Gliders!B:B), "-")</f>
        <v>-</v>
      </c>
    </row>
    <row r="261" spans="1:37">
      <c r="A261" s="14" t="str">
        <f t="shared" ref="A261:A324" si="12">IF(B261&lt;&gt;"", A260+1,"")</f>
        <v/>
      </c>
      <c r="R261" s="6">
        <f>IF(B261&lt;&gt;"",IF(PICCode=$F261,R260+G261,R260),R260)</f>
        <v>2.4819444444444447</v>
      </c>
      <c r="S261" s="6">
        <f>IF(B261&lt;&gt;"",IF(AK261&lt;&gt;"", IF(LOOKUP($C261,Gliders!$O:$O,Gliders!$C:$C)=1,Log!S260+Log!G261,Log!S260),Log!S260),Log!S260)</f>
        <v>1.7423611111111112</v>
      </c>
      <c r="T261" s="6">
        <f>IF(B261&lt;&gt;"",IF($AK261&lt;&gt;"",IF(AND(LOOKUP($C261,Gliders!$O:$O,Gliders!$C:$C)&gt;1,$F261=PICCode),Log!T260+Log!$G261,Log!T260),Log!T260),Log!T260)</f>
        <v>0.73958333333333337</v>
      </c>
      <c r="U261" s="6">
        <f>IF(B261&lt;&gt;"",IF($AK261&lt;&gt;"",IF(AND(LOOKUP($C261,Gliders!$O:$O,Gliders!$C:$C)&gt;1, $F261&lt;&gt;PICCode),Log!U260+Log!$G261,Log!U260),Log!U260),Log!U260)</f>
        <v>1.6958333333333335</v>
      </c>
      <c r="V261" s="8">
        <f t="shared" ref="V261:V324" si="13">IF(B261&lt;&gt;"",R261+U261,V260)</f>
        <v>4.177777777777778</v>
      </c>
      <c r="W261" s="8"/>
      <c r="X261" s="8"/>
      <c r="Y261" s="8"/>
      <c r="Z261" s="9">
        <f>IF(B261&lt;&gt;"",IF(PICCode=F261,Z260+1,Z260),Z260)</f>
        <v>331</v>
      </c>
      <c r="AA261" s="9">
        <f>IF(B261&lt;&gt;"",IF($AK261&lt;&gt;"", IF(LOOKUP($C261,Gliders!$O:$O,Gliders!$C:$C)=1,Log!AA260+1,Log!AA260),Log!AA260),Log!AA260)</f>
        <v>245</v>
      </c>
      <c r="AB261" s="9">
        <f>IF(B261&lt;&gt;"",IF($AK261&lt;&gt;"",IF(AND(LOOKUP($C261,Gliders!$O:$O,Gliders!$C:$C)&gt;1, $F261=PICCode),Log!AB260+1,Log!AB260),Log!AB260),Log!AB260)</f>
        <v>86</v>
      </c>
      <c r="AC261" s="9">
        <f>IF(B261&lt;&gt;"",IF($AK261&lt;&gt;"",IF(AND(LOOKUP($C261,Gliders!$O:$O,Gliders!$C:$C)&gt;1, $F261&lt;&gt;PICCode),Log!AC260+1,Log!AC260),Log!AC260),Log!AC260)</f>
        <v>100</v>
      </c>
      <c r="AD261" s="9">
        <f>IF(B261&lt;&gt;"",IF($AK261&lt;&gt;"",IF(AND(LOOKUP($C261,Gliders!$O:$O,Gliders!$D:$D)=HighCode, TRUE),Log!AD260+1,Log!AD260),Log!AD260),Log!AD260)</f>
        <v>213</v>
      </c>
      <c r="AE261" s="10">
        <f t="shared" ref="AE261:AE324" si="14">IF(B261&lt;&gt;"",Z261+AC261,AE260)</f>
        <v>431</v>
      </c>
      <c r="AJ261" s="14" t="str">
        <f>IF(C261&lt;&gt;"",LOOKUP(C261,Gliders!O:O,Gliders!A:A), "-")</f>
        <v>-</v>
      </c>
      <c r="AK261" s="14" t="str">
        <f>IF(C261&lt;&gt;"",LOOKUP(C261,Gliders!O:O,Gliders!B:B), "-")</f>
        <v>-</v>
      </c>
    </row>
    <row r="262" spans="1:37">
      <c r="A262" s="14" t="str">
        <f t="shared" si="12"/>
        <v/>
      </c>
      <c r="R262" s="6">
        <f>IF(B262&lt;&gt;"",IF(PICCode=$F262,R261+G262,R261),R261)</f>
        <v>2.4819444444444447</v>
      </c>
      <c r="S262" s="6">
        <f>IF(B262&lt;&gt;"",IF(AK262&lt;&gt;"", IF(LOOKUP($C262,Gliders!$O:$O,Gliders!$C:$C)=1,Log!S261+Log!G262,Log!S261),Log!S261),Log!S261)</f>
        <v>1.7423611111111112</v>
      </c>
      <c r="T262" s="6">
        <f>IF(B262&lt;&gt;"",IF($AK262&lt;&gt;"",IF(AND(LOOKUP($C262,Gliders!$O:$O,Gliders!$C:$C)&gt;1,$F262=PICCode),Log!T261+Log!$G262,Log!T261),Log!T261),Log!T261)</f>
        <v>0.73958333333333337</v>
      </c>
      <c r="U262" s="6">
        <f>IF(B262&lt;&gt;"",IF($AK262&lt;&gt;"",IF(AND(LOOKUP($C262,Gliders!$O:$O,Gliders!$C:$C)&gt;1, $F262&lt;&gt;PICCode),Log!U261+Log!$G262,Log!U261),Log!U261),Log!U261)</f>
        <v>1.6958333333333335</v>
      </c>
      <c r="V262" s="8">
        <f t="shared" si="13"/>
        <v>4.177777777777778</v>
      </c>
      <c r="W262" s="8"/>
      <c r="X262" s="8"/>
      <c r="Y262" s="8"/>
      <c r="Z262" s="9">
        <f>IF(B262&lt;&gt;"",IF(PICCode=F262,Z261+1,Z261),Z261)</f>
        <v>331</v>
      </c>
      <c r="AA262" s="9">
        <f>IF(B262&lt;&gt;"",IF($AK262&lt;&gt;"", IF(LOOKUP($C262,Gliders!$O:$O,Gliders!$C:$C)=1,Log!AA261+1,Log!AA261),Log!AA261),Log!AA261)</f>
        <v>245</v>
      </c>
      <c r="AB262" s="9">
        <f>IF(B262&lt;&gt;"",IF($AK262&lt;&gt;"",IF(AND(LOOKUP($C262,Gliders!$O:$O,Gliders!$C:$C)&gt;1, $F262=PICCode),Log!AB261+1,Log!AB261),Log!AB261),Log!AB261)</f>
        <v>86</v>
      </c>
      <c r="AC262" s="9">
        <f>IF(B262&lt;&gt;"",IF($AK262&lt;&gt;"",IF(AND(LOOKUP($C262,Gliders!$O:$O,Gliders!$C:$C)&gt;1, $F262&lt;&gt;PICCode),Log!AC261+1,Log!AC261),Log!AC261),Log!AC261)</f>
        <v>100</v>
      </c>
      <c r="AD262" s="9">
        <f>IF(B262&lt;&gt;"",IF($AK262&lt;&gt;"",IF(AND(LOOKUP($C262,Gliders!$O:$O,Gliders!$D:$D)=HighCode, TRUE),Log!AD261+1,Log!AD261),Log!AD261),Log!AD261)</f>
        <v>213</v>
      </c>
      <c r="AE262" s="10">
        <f t="shared" si="14"/>
        <v>431</v>
      </c>
      <c r="AJ262" s="14" t="str">
        <f>IF(C262&lt;&gt;"",LOOKUP(C262,Gliders!O:O,Gliders!A:A), "-")</f>
        <v>-</v>
      </c>
      <c r="AK262" s="14" t="str">
        <f>IF(C262&lt;&gt;"",LOOKUP(C262,Gliders!O:O,Gliders!B:B), "-")</f>
        <v>-</v>
      </c>
    </row>
    <row r="263" spans="1:37">
      <c r="A263" s="14" t="str">
        <f t="shared" si="12"/>
        <v/>
      </c>
      <c r="R263" s="6">
        <f>IF(B263&lt;&gt;"",IF(PICCode=$F263,R262+G263,R262),R262)</f>
        <v>2.4819444444444447</v>
      </c>
      <c r="S263" s="6">
        <f>IF(B263&lt;&gt;"",IF(AK263&lt;&gt;"", IF(LOOKUP($C263,Gliders!$O:$O,Gliders!$C:$C)=1,Log!S262+Log!G263,Log!S262),Log!S262),Log!S262)</f>
        <v>1.7423611111111112</v>
      </c>
      <c r="T263" s="6">
        <f>IF(B263&lt;&gt;"",IF($AK263&lt;&gt;"",IF(AND(LOOKUP($C263,Gliders!$O:$O,Gliders!$C:$C)&gt;1,$F263=PICCode),Log!T262+Log!$G263,Log!T262),Log!T262),Log!T262)</f>
        <v>0.73958333333333337</v>
      </c>
      <c r="U263" s="6">
        <f>IF(B263&lt;&gt;"",IF($AK263&lt;&gt;"",IF(AND(LOOKUP($C263,Gliders!$O:$O,Gliders!$C:$C)&gt;1, $F263&lt;&gt;PICCode),Log!U262+Log!$G263,Log!U262),Log!U262),Log!U262)</f>
        <v>1.6958333333333335</v>
      </c>
      <c r="V263" s="8">
        <f t="shared" si="13"/>
        <v>4.177777777777778</v>
      </c>
      <c r="W263" s="8"/>
      <c r="X263" s="8"/>
      <c r="Y263" s="8"/>
      <c r="Z263" s="9">
        <f>IF(B263&lt;&gt;"",IF(PICCode=F263,Z262+1,Z262),Z262)</f>
        <v>331</v>
      </c>
      <c r="AA263" s="9">
        <f>IF(B263&lt;&gt;"",IF($AK263&lt;&gt;"", IF(LOOKUP($C263,Gliders!$O:$O,Gliders!$C:$C)=1,Log!AA262+1,Log!AA262),Log!AA262),Log!AA262)</f>
        <v>245</v>
      </c>
      <c r="AB263" s="9">
        <f>IF(B263&lt;&gt;"",IF($AK263&lt;&gt;"",IF(AND(LOOKUP($C263,Gliders!$O:$O,Gliders!$C:$C)&gt;1, $F263=PICCode),Log!AB262+1,Log!AB262),Log!AB262),Log!AB262)</f>
        <v>86</v>
      </c>
      <c r="AC263" s="9">
        <f>IF(B263&lt;&gt;"",IF($AK263&lt;&gt;"",IF(AND(LOOKUP($C263,Gliders!$O:$O,Gliders!$C:$C)&gt;1, $F263&lt;&gt;PICCode),Log!AC262+1,Log!AC262),Log!AC262),Log!AC262)</f>
        <v>100</v>
      </c>
      <c r="AD263" s="9">
        <f>IF(B263&lt;&gt;"",IF($AK263&lt;&gt;"",IF(AND(LOOKUP($C263,Gliders!$O:$O,Gliders!$D:$D)=HighCode, TRUE),Log!AD262+1,Log!AD262),Log!AD262),Log!AD262)</f>
        <v>213</v>
      </c>
      <c r="AE263" s="10">
        <f t="shared" si="14"/>
        <v>431</v>
      </c>
      <c r="AJ263" s="14" t="str">
        <f>IF(C263&lt;&gt;"",LOOKUP(C263,Gliders!O:O,Gliders!A:A), "-")</f>
        <v>-</v>
      </c>
      <c r="AK263" s="14" t="str">
        <f>IF(C263&lt;&gt;"",LOOKUP(C263,Gliders!O:O,Gliders!B:B), "-")</f>
        <v>-</v>
      </c>
    </row>
    <row r="264" spans="1:37">
      <c r="A264" s="14" t="str">
        <f t="shared" si="12"/>
        <v/>
      </c>
      <c r="R264" s="6">
        <f>IF(B264&lt;&gt;"",IF(PICCode=$F264,R263+G264,R263),R263)</f>
        <v>2.4819444444444447</v>
      </c>
      <c r="S264" s="6">
        <f>IF(B264&lt;&gt;"",IF(AK264&lt;&gt;"", IF(LOOKUP($C264,Gliders!$O:$O,Gliders!$C:$C)=1,Log!S263+Log!G264,Log!S263),Log!S263),Log!S263)</f>
        <v>1.7423611111111112</v>
      </c>
      <c r="T264" s="6">
        <f>IF(B264&lt;&gt;"",IF($AK264&lt;&gt;"",IF(AND(LOOKUP($C264,Gliders!$O:$O,Gliders!$C:$C)&gt;1,$F264=PICCode),Log!T263+Log!$G264,Log!T263),Log!T263),Log!T263)</f>
        <v>0.73958333333333337</v>
      </c>
      <c r="U264" s="6">
        <f>IF(B264&lt;&gt;"",IF($AK264&lt;&gt;"",IF(AND(LOOKUP($C264,Gliders!$O:$O,Gliders!$C:$C)&gt;1, $F264&lt;&gt;PICCode),Log!U263+Log!$G264,Log!U263),Log!U263),Log!U263)</f>
        <v>1.6958333333333335</v>
      </c>
      <c r="V264" s="8">
        <f t="shared" si="13"/>
        <v>4.177777777777778</v>
      </c>
      <c r="W264" s="8"/>
      <c r="X264" s="8"/>
      <c r="Y264" s="8"/>
      <c r="Z264" s="9">
        <f>IF(B264&lt;&gt;"",IF(PICCode=F264,Z263+1,Z263),Z263)</f>
        <v>331</v>
      </c>
      <c r="AA264" s="9">
        <f>IF(B264&lt;&gt;"",IF($AK264&lt;&gt;"", IF(LOOKUP($C264,Gliders!$O:$O,Gliders!$C:$C)=1,Log!AA263+1,Log!AA263),Log!AA263),Log!AA263)</f>
        <v>245</v>
      </c>
      <c r="AB264" s="9">
        <f>IF(B264&lt;&gt;"",IF($AK264&lt;&gt;"",IF(AND(LOOKUP($C264,Gliders!$O:$O,Gliders!$C:$C)&gt;1, $F264=PICCode),Log!AB263+1,Log!AB263),Log!AB263),Log!AB263)</f>
        <v>86</v>
      </c>
      <c r="AC264" s="9">
        <f>IF(B264&lt;&gt;"",IF($AK264&lt;&gt;"",IF(AND(LOOKUP($C264,Gliders!$O:$O,Gliders!$C:$C)&gt;1, $F264&lt;&gt;PICCode),Log!AC263+1,Log!AC263),Log!AC263),Log!AC263)</f>
        <v>100</v>
      </c>
      <c r="AD264" s="9">
        <f>IF(B264&lt;&gt;"",IF($AK264&lt;&gt;"",IF(AND(LOOKUP($C264,Gliders!$O:$O,Gliders!$D:$D)=HighCode, TRUE),Log!AD263+1,Log!AD263),Log!AD263),Log!AD263)</f>
        <v>213</v>
      </c>
      <c r="AE264" s="10">
        <f t="shared" si="14"/>
        <v>431</v>
      </c>
      <c r="AJ264" s="14" t="str">
        <f>IF(C264&lt;&gt;"",LOOKUP(C264,Gliders!O:O,Gliders!A:A), "-")</f>
        <v>-</v>
      </c>
      <c r="AK264" s="14" t="str">
        <f>IF(C264&lt;&gt;"",LOOKUP(C264,Gliders!O:O,Gliders!B:B), "-")</f>
        <v>-</v>
      </c>
    </row>
    <row r="265" spans="1:37">
      <c r="A265" s="14" t="str">
        <f t="shared" si="12"/>
        <v/>
      </c>
      <c r="R265" s="6">
        <f>IF(B265&lt;&gt;"",IF(PICCode=$F265,R264+G265,R264),R264)</f>
        <v>2.4819444444444447</v>
      </c>
      <c r="S265" s="6">
        <f>IF(B265&lt;&gt;"",IF(AK265&lt;&gt;"", IF(LOOKUP($C265,Gliders!$O:$O,Gliders!$C:$C)=1,Log!S264+Log!G265,Log!S264),Log!S264),Log!S264)</f>
        <v>1.7423611111111112</v>
      </c>
      <c r="T265" s="6">
        <f>IF(B265&lt;&gt;"",IF($AK265&lt;&gt;"",IF(AND(LOOKUP($C265,Gliders!$O:$O,Gliders!$C:$C)&gt;1,$F265=PICCode),Log!T264+Log!$G265,Log!T264),Log!T264),Log!T264)</f>
        <v>0.73958333333333337</v>
      </c>
      <c r="U265" s="6">
        <f>IF(B265&lt;&gt;"",IF($AK265&lt;&gt;"",IF(AND(LOOKUP($C265,Gliders!$O:$O,Gliders!$C:$C)&gt;1, $F265&lt;&gt;PICCode),Log!U264+Log!$G265,Log!U264),Log!U264),Log!U264)</f>
        <v>1.6958333333333335</v>
      </c>
      <c r="V265" s="8">
        <f t="shared" si="13"/>
        <v>4.177777777777778</v>
      </c>
      <c r="W265" s="8"/>
      <c r="X265" s="8"/>
      <c r="Y265" s="8"/>
      <c r="Z265" s="9">
        <f>IF(B265&lt;&gt;"",IF(PICCode=F265,Z264+1,Z264),Z264)</f>
        <v>331</v>
      </c>
      <c r="AA265" s="9">
        <f>IF(B265&lt;&gt;"",IF($AK265&lt;&gt;"", IF(LOOKUP($C265,Gliders!$O:$O,Gliders!$C:$C)=1,Log!AA264+1,Log!AA264),Log!AA264),Log!AA264)</f>
        <v>245</v>
      </c>
      <c r="AB265" s="9">
        <f>IF(B265&lt;&gt;"",IF($AK265&lt;&gt;"",IF(AND(LOOKUP($C265,Gliders!$O:$O,Gliders!$C:$C)&gt;1, $F265=PICCode),Log!AB264+1,Log!AB264),Log!AB264),Log!AB264)</f>
        <v>86</v>
      </c>
      <c r="AC265" s="9">
        <f>IF(B265&lt;&gt;"",IF($AK265&lt;&gt;"",IF(AND(LOOKUP($C265,Gliders!$O:$O,Gliders!$C:$C)&gt;1, $F265&lt;&gt;PICCode),Log!AC264+1,Log!AC264),Log!AC264),Log!AC264)</f>
        <v>100</v>
      </c>
      <c r="AD265" s="9">
        <f>IF(B265&lt;&gt;"",IF($AK265&lt;&gt;"",IF(AND(LOOKUP($C265,Gliders!$O:$O,Gliders!$D:$D)=HighCode, TRUE),Log!AD264+1,Log!AD264),Log!AD264),Log!AD264)</f>
        <v>213</v>
      </c>
      <c r="AE265" s="10">
        <f t="shared" si="14"/>
        <v>431</v>
      </c>
      <c r="AJ265" s="14" t="str">
        <f>IF(C265&lt;&gt;"",LOOKUP(C265,Gliders!O:O,Gliders!A:A), "-")</f>
        <v>-</v>
      </c>
      <c r="AK265" s="14" t="str">
        <f>IF(C265&lt;&gt;"",LOOKUP(C265,Gliders!O:O,Gliders!B:B), "-")</f>
        <v>-</v>
      </c>
    </row>
    <row r="266" spans="1:37">
      <c r="A266" s="14" t="str">
        <f t="shared" si="12"/>
        <v/>
      </c>
      <c r="R266" s="6">
        <f>IF(B266&lt;&gt;"",IF(PICCode=$F266,R265+G266,R265),R265)</f>
        <v>2.4819444444444447</v>
      </c>
      <c r="S266" s="6">
        <f>IF(B266&lt;&gt;"",IF(AK266&lt;&gt;"", IF(LOOKUP($C266,Gliders!$O:$O,Gliders!$C:$C)=1,Log!S265+Log!G266,Log!S265),Log!S265),Log!S265)</f>
        <v>1.7423611111111112</v>
      </c>
      <c r="T266" s="6">
        <f>IF(B266&lt;&gt;"",IF($AK266&lt;&gt;"",IF(AND(LOOKUP($C266,Gliders!$O:$O,Gliders!$C:$C)&gt;1,$F266=PICCode),Log!T265+Log!$G266,Log!T265),Log!T265),Log!T265)</f>
        <v>0.73958333333333337</v>
      </c>
      <c r="U266" s="6">
        <f>IF(B266&lt;&gt;"",IF($AK266&lt;&gt;"",IF(AND(LOOKUP($C266,Gliders!$O:$O,Gliders!$C:$C)&gt;1, $F266&lt;&gt;PICCode),Log!U265+Log!$G266,Log!U265),Log!U265),Log!U265)</f>
        <v>1.6958333333333335</v>
      </c>
      <c r="V266" s="8">
        <f t="shared" si="13"/>
        <v>4.177777777777778</v>
      </c>
      <c r="W266" s="8"/>
      <c r="X266" s="8"/>
      <c r="Y266" s="8"/>
      <c r="Z266" s="9">
        <f>IF(B266&lt;&gt;"",IF(PICCode=F266,Z265+1,Z265),Z265)</f>
        <v>331</v>
      </c>
      <c r="AA266" s="9">
        <f>IF(B266&lt;&gt;"",IF($AK266&lt;&gt;"", IF(LOOKUP($C266,Gliders!$O:$O,Gliders!$C:$C)=1,Log!AA265+1,Log!AA265),Log!AA265),Log!AA265)</f>
        <v>245</v>
      </c>
      <c r="AB266" s="9">
        <f>IF(B266&lt;&gt;"",IF($AK266&lt;&gt;"",IF(AND(LOOKUP($C266,Gliders!$O:$O,Gliders!$C:$C)&gt;1, $F266=PICCode),Log!AB265+1,Log!AB265),Log!AB265),Log!AB265)</f>
        <v>86</v>
      </c>
      <c r="AC266" s="9">
        <f>IF(B266&lt;&gt;"",IF($AK266&lt;&gt;"",IF(AND(LOOKUP($C266,Gliders!$O:$O,Gliders!$C:$C)&gt;1, $F266&lt;&gt;PICCode),Log!AC265+1,Log!AC265),Log!AC265),Log!AC265)</f>
        <v>100</v>
      </c>
      <c r="AD266" s="9">
        <f>IF(B266&lt;&gt;"",IF($AK266&lt;&gt;"",IF(AND(LOOKUP($C266,Gliders!$O:$O,Gliders!$D:$D)=HighCode, TRUE),Log!AD265+1,Log!AD265),Log!AD265),Log!AD265)</f>
        <v>213</v>
      </c>
      <c r="AE266" s="10">
        <f t="shared" si="14"/>
        <v>431</v>
      </c>
      <c r="AJ266" s="14" t="str">
        <f>IF(C266&lt;&gt;"",LOOKUP(C266,Gliders!O:O,Gliders!A:A), "-")</f>
        <v>-</v>
      </c>
      <c r="AK266" s="14" t="str">
        <f>IF(C266&lt;&gt;"",LOOKUP(C266,Gliders!O:O,Gliders!B:B), "-")</f>
        <v>-</v>
      </c>
    </row>
    <row r="267" spans="1:37">
      <c r="A267" s="14" t="str">
        <f t="shared" si="12"/>
        <v/>
      </c>
      <c r="R267" s="6">
        <f>IF(B267&lt;&gt;"",IF(PICCode=$F267,R266+G267,R266),R266)</f>
        <v>2.4819444444444447</v>
      </c>
      <c r="S267" s="6">
        <f>IF(B267&lt;&gt;"",IF(AK267&lt;&gt;"", IF(LOOKUP($C267,Gliders!$O:$O,Gliders!$C:$C)=1,Log!S266+Log!G267,Log!S266),Log!S266),Log!S266)</f>
        <v>1.7423611111111112</v>
      </c>
      <c r="T267" s="6">
        <f>IF(B267&lt;&gt;"",IF($AK267&lt;&gt;"",IF(AND(LOOKUP($C267,Gliders!$O:$O,Gliders!$C:$C)&gt;1,$F267=PICCode),Log!T266+Log!$G267,Log!T266),Log!T266),Log!T266)</f>
        <v>0.73958333333333337</v>
      </c>
      <c r="U267" s="6">
        <f>IF(B267&lt;&gt;"",IF($AK267&lt;&gt;"",IF(AND(LOOKUP($C267,Gliders!$O:$O,Gliders!$C:$C)&gt;1, $F267&lt;&gt;PICCode),Log!U266+Log!$G267,Log!U266),Log!U266),Log!U266)</f>
        <v>1.6958333333333335</v>
      </c>
      <c r="V267" s="8">
        <f t="shared" si="13"/>
        <v>4.177777777777778</v>
      </c>
      <c r="W267" s="8"/>
      <c r="X267" s="8"/>
      <c r="Y267" s="8"/>
      <c r="Z267" s="9">
        <f>IF(B267&lt;&gt;"",IF(PICCode=F267,Z266+1,Z266),Z266)</f>
        <v>331</v>
      </c>
      <c r="AA267" s="9">
        <f>IF(B267&lt;&gt;"",IF($AK267&lt;&gt;"", IF(LOOKUP($C267,Gliders!$O:$O,Gliders!$C:$C)=1,Log!AA266+1,Log!AA266),Log!AA266),Log!AA266)</f>
        <v>245</v>
      </c>
      <c r="AB267" s="9">
        <f>IF(B267&lt;&gt;"",IF($AK267&lt;&gt;"",IF(AND(LOOKUP($C267,Gliders!$O:$O,Gliders!$C:$C)&gt;1, $F267=PICCode),Log!AB266+1,Log!AB266),Log!AB266),Log!AB266)</f>
        <v>86</v>
      </c>
      <c r="AC267" s="9">
        <f>IF(B267&lt;&gt;"",IF($AK267&lt;&gt;"",IF(AND(LOOKUP($C267,Gliders!$O:$O,Gliders!$C:$C)&gt;1, $F267&lt;&gt;PICCode),Log!AC266+1,Log!AC266),Log!AC266),Log!AC266)</f>
        <v>100</v>
      </c>
      <c r="AD267" s="9">
        <f>IF(B267&lt;&gt;"",IF($AK267&lt;&gt;"",IF(AND(LOOKUP($C267,Gliders!$O:$O,Gliders!$D:$D)=HighCode, TRUE),Log!AD266+1,Log!AD266),Log!AD266),Log!AD266)</f>
        <v>213</v>
      </c>
      <c r="AE267" s="10">
        <f t="shared" si="14"/>
        <v>431</v>
      </c>
      <c r="AJ267" s="14" t="str">
        <f>IF(C267&lt;&gt;"",LOOKUP(C267,Gliders!O:O,Gliders!A:A), "-")</f>
        <v>-</v>
      </c>
      <c r="AK267" s="14" t="str">
        <f>IF(C267&lt;&gt;"",LOOKUP(C267,Gliders!O:O,Gliders!B:B), "-")</f>
        <v>-</v>
      </c>
    </row>
    <row r="268" spans="1:37">
      <c r="A268" s="14" t="str">
        <f t="shared" si="12"/>
        <v/>
      </c>
      <c r="R268" s="6">
        <f>IF(B268&lt;&gt;"",IF(PICCode=$F268,R267+G268,R267),R267)</f>
        <v>2.4819444444444447</v>
      </c>
      <c r="S268" s="6">
        <f>IF(B268&lt;&gt;"",IF(AK268&lt;&gt;"", IF(LOOKUP($C268,Gliders!$O:$O,Gliders!$C:$C)=1,Log!S267+Log!G268,Log!S267),Log!S267),Log!S267)</f>
        <v>1.7423611111111112</v>
      </c>
      <c r="T268" s="6">
        <f>IF(B268&lt;&gt;"",IF($AK268&lt;&gt;"",IF(AND(LOOKUP($C268,Gliders!$O:$O,Gliders!$C:$C)&gt;1,$F268=PICCode),Log!T267+Log!$G268,Log!T267),Log!T267),Log!T267)</f>
        <v>0.73958333333333337</v>
      </c>
      <c r="U268" s="6">
        <f>IF(B268&lt;&gt;"",IF($AK268&lt;&gt;"",IF(AND(LOOKUP($C268,Gliders!$O:$O,Gliders!$C:$C)&gt;1, $F268&lt;&gt;PICCode),Log!U267+Log!$G268,Log!U267),Log!U267),Log!U267)</f>
        <v>1.6958333333333335</v>
      </c>
      <c r="V268" s="8">
        <f t="shared" si="13"/>
        <v>4.177777777777778</v>
      </c>
      <c r="W268" s="8"/>
      <c r="X268" s="8"/>
      <c r="Y268" s="8"/>
      <c r="Z268" s="9">
        <f>IF(B268&lt;&gt;"",IF(PICCode=F268,Z267+1,Z267),Z267)</f>
        <v>331</v>
      </c>
      <c r="AA268" s="9">
        <f>IF(B268&lt;&gt;"",IF($AK268&lt;&gt;"", IF(LOOKUP($C268,Gliders!$O:$O,Gliders!$C:$C)=1,Log!AA267+1,Log!AA267),Log!AA267),Log!AA267)</f>
        <v>245</v>
      </c>
      <c r="AB268" s="9">
        <f>IF(B268&lt;&gt;"",IF($AK268&lt;&gt;"",IF(AND(LOOKUP($C268,Gliders!$O:$O,Gliders!$C:$C)&gt;1, $F268=PICCode),Log!AB267+1,Log!AB267),Log!AB267),Log!AB267)</f>
        <v>86</v>
      </c>
      <c r="AC268" s="9">
        <f>IF(B268&lt;&gt;"",IF($AK268&lt;&gt;"",IF(AND(LOOKUP($C268,Gliders!$O:$O,Gliders!$C:$C)&gt;1, $F268&lt;&gt;PICCode),Log!AC267+1,Log!AC267),Log!AC267),Log!AC267)</f>
        <v>100</v>
      </c>
      <c r="AD268" s="9">
        <f>IF(B268&lt;&gt;"",IF($AK268&lt;&gt;"",IF(AND(LOOKUP($C268,Gliders!$O:$O,Gliders!$D:$D)=HighCode, TRUE),Log!AD267+1,Log!AD267),Log!AD267),Log!AD267)</f>
        <v>213</v>
      </c>
      <c r="AE268" s="10">
        <f t="shared" si="14"/>
        <v>431</v>
      </c>
      <c r="AJ268" s="14" t="str">
        <f>IF(C268&lt;&gt;"",LOOKUP(C268,Gliders!O:O,Gliders!A:A), "-")</f>
        <v>-</v>
      </c>
      <c r="AK268" s="14" t="str">
        <f>IF(C268&lt;&gt;"",LOOKUP(C268,Gliders!O:O,Gliders!B:B), "-")</f>
        <v>-</v>
      </c>
    </row>
    <row r="269" spans="1:37">
      <c r="A269" s="14" t="str">
        <f t="shared" si="12"/>
        <v/>
      </c>
      <c r="R269" s="6">
        <f>IF(B269&lt;&gt;"",IF(PICCode=$F269,R268+G269,R268),R268)</f>
        <v>2.4819444444444447</v>
      </c>
      <c r="S269" s="6">
        <f>IF(B269&lt;&gt;"",IF(AK269&lt;&gt;"", IF(LOOKUP($C269,Gliders!$O:$O,Gliders!$C:$C)=1,Log!S268+Log!G269,Log!S268),Log!S268),Log!S268)</f>
        <v>1.7423611111111112</v>
      </c>
      <c r="T269" s="6">
        <f>IF(B269&lt;&gt;"",IF($AK269&lt;&gt;"",IF(AND(LOOKUP($C269,Gliders!$O:$O,Gliders!$C:$C)&gt;1,$F269=PICCode),Log!T268+Log!$G269,Log!T268),Log!T268),Log!T268)</f>
        <v>0.73958333333333337</v>
      </c>
      <c r="U269" s="6">
        <f>IF(B269&lt;&gt;"",IF($AK269&lt;&gt;"",IF(AND(LOOKUP($C269,Gliders!$O:$O,Gliders!$C:$C)&gt;1, $F269&lt;&gt;PICCode),Log!U268+Log!$G269,Log!U268),Log!U268),Log!U268)</f>
        <v>1.6958333333333335</v>
      </c>
      <c r="V269" s="8">
        <f t="shared" si="13"/>
        <v>4.177777777777778</v>
      </c>
      <c r="W269" s="8"/>
      <c r="X269" s="8"/>
      <c r="Y269" s="8"/>
      <c r="Z269" s="9">
        <f>IF(B269&lt;&gt;"",IF(PICCode=F269,Z268+1,Z268),Z268)</f>
        <v>331</v>
      </c>
      <c r="AA269" s="9">
        <f>IF(B269&lt;&gt;"",IF($AK269&lt;&gt;"", IF(LOOKUP($C269,Gliders!$O:$O,Gliders!$C:$C)=1,Log!AA268+1,Log!AA268),Log!AA268),Log!AA268)</f>
        <v>245</v>
      </c>
      <c r="AB269" s="9">
        <f>IF(B269&lt;&gt;"",IF($AK269&lt;&gt;"",IF(AND(LOOKUP($C269,Gliders!$O:$O,Gliders!$C:$C)&gt;1, $F269=PICCode),Log!AB268+1,Log!AB268),Log!AB268),Log!AB268)</f>
        <v>86</v>
      </c>
      <c r="AC269" s="9">
        <f>IF(B269&lt;&gt;"",IF($AK269&lt;&gt;"",IF(AND(LOOKUP($C269,Gliders!$O:$O,Gliders!$C:$C)&gt;1, $F269&lt;&gt;PICCode),Log!AC268+1,Log!AC268),Log!AC268),Log!AC268)</f>
        <v>100</v>
      </c>
      <c r="AD269" s="9">
        <f>IF(B269&lt;&gt;"",IF($AK269&lt;&gt;"",IF(AND(LOOKUP($C269,Gliders!$O:$O,Gliders!$D:$D)=HighCode, TRUE),Log!AD268+1,Log!AD268),Log!AD268),Log!AD268)</f>
        <v>213</v>
      </c>
      <c r="AE269" s="10">
        <f t="shared" si="14"/>
        <v>431</v>
      </c>
      <c r="AJ269" s="14" t="str">
        <f>IF(C269&lt;&gt;"",LOOKUP(C269,Gliders!O:O,Gliders!A:A), "-")</f>
        <v>-</v>
      </c>
      <c r="AK269" s="14" t="str">
        <f>IF(C269&lt;&gt;"",LOOKUP(C269,Gliders!O:O,Gliders!B:B), "-")</f>
        <v>-</v>
      </c>
    </row>
    <row r="270" spans="1:37">
      <c r="A270" s="14" t="str">
        <f t="shared" si="12"/>
        <v/>
      </c>
      <c r="R270" s="6">
        <f>IF(B270&lt;&gt;"",IF(PICCode=$F270,R269+G270,R269),R269)</f>
        <v>2.4819444444444447</v>
      </c>
      <c r="S270" s="6">
        <f>IF(B270&lt;&gt;"",IF(AK270&lt;&gt;"", IF(LOOKUP($C270,Gliders!$O:$O,Gliders!$C:$C)=1,Log!S269+Log!G270,Log!S269),Log!S269),Log!S269)</f>
        <v>1.7423611111111112</v>
      </c>
      <c r="T270" s="6">
        <f>IF(B270&lt;&gt;"",IF($AK270&lt;&gt;"",IF(AND(LOOKUP($C270,Gliders!$O:$O,Gliders!$C:$C)&gt;1,$F270=PICCode),Log!T269+Log!$G270,Log!T269),Log!T269),Log!T269)</f>
        <v>0.73958333333333337</v>
      </c>
      <c r="U270" s="6">
        <f>IF(B270&lt;&gt;"",IF($AK270&lt;&gt;"",IF(AND(LOOKUP($C270,Gliders!$O:$O,Gliders!$C:$C)&gt;1, $F270&lt;&gt;PICCode),Log!U269+Log!$G270,Log!U269),Log!U269),Log!U269)</f>
        <v>1.6958333333333335</v>
      </c>
      <c r="V270" s="8">
        <f t="shared" si="13"/>
        <v>4.177777777777778</v>
      </c>
      <c r="W270" s="8"/>
      <c r="X270" s="8"/>
      <c r="Y270" s="8"/>
      <c r="Z270" s="9">
        <f>IF(B270&lt;&gt;"",IF(PICCode=F270,Z269+1,Z269),Z269)</f>
        <v>331</v>
      </c>
      <c r="AA270" s="9">
        <f>IF(B270&lt;&gt;"",IF($AK270&lt;&gt;"", IF(LOOKUP($C270,Gliders!$O:$O,Gliders!$C:$C)=1,Log!AA269+1,Log!AA269),Log!AA269),Log!AA269)</f>
        <v>245</v>
      </c>
      <c r="AB270" s="9">
        <f>IF(B270&lt;&gt;"",IF($AK270&lt;&gt;"",IF(AND(LOOKUP($C270,Gliders!$O:$O,Gliders!$C:$C)&gt;1, $F270=PICCode),Log!AB269+1,Log!AB269),Log!AB269),Log!AB269)</f>
        <v>86</v>
      </c>
      <c r="AC270" s="9">
        <f>IF(B270&lt;&gt;"",IF($AK270&lt;&gt;"",IF(AND(LOOKUP($C270,Gliders!$O:$O,Gliders!$C:$C)&gt;1, $F270&lt;&gt;PICCode),Log!AC269+1,Log!AC269),Log!AC269),Log!AC269)</f>
        <v>100</v>
      </c>
      <c r="AD270" s="9">
        <f>IF(B270&lt;&gt;"",IF($AK270&lt;&gt;"",IF(AND(LOOKUP($C270,Gliders!$O:$O,Gliders!$D:$D)=HighCode, TRUE),Log!AD269+1,Log!AD269),Log!AD269),Log!AD269)</f>
        <v>213</v>
      </c>
      <c r="AE270" s="10">
        <f t="shared" si="14"/>
        <v>431</v>
      </c>
      <c r="AJ270" s="14" t="str">
        <f>IF(C270&lt;&gt;"",LOOKUP(C270,Gliders!O:O,Gliders!A:A), "-")</f>
        <v>-</v>
      </c>
      <c r="AK270" s="14" t="str">
        <f>IF(C270&lt;&gt;"",LOOKUP(C270,Gliders!O:O,Gliders!B:B), "-")</f>
        <v>-</v>
      </c>
    </row>
    <row r="271" spans="1:37">
      <c r="A271" s="14" t="str">
        <f t="shared" si="12"/>
        <v/>
      </c>
      <c r="R271" s="6">
        <f>IF(B271&lt;&gt;"",IF(PICCode=$F271,R270+G271,R270),R270)</f>
        <v>2.4819444444444447</v>
      </c>
      <c r="S271" s="6">
        <f>IF(B271&lt;&gt;"",IF(AK271&lt;&gt;"", IF(LOOKUP($C271,Gliders!$O:$O,Gliders!$C:$C)=1,Log!S270+Log!G271,Log!S270),Log!S270),Log!S270)</f>
        <v>1.7423611111111112</v>
      </c>
      <c r="T271" s="6">
        <f>IF(B271&lt;&gt;"",IF($AK271&lt;&gt;"",IF(AND(LOOKUP($C271,Gliders!$O:$O,Gliders!$C:$C)&gt;1,$F271=PICCode),Log!T270+Log!$G271,Log!T270),Log!T270),Log!T270)</f>
        <v>0.73958333333333337</v>
      </c>
      <c r="U271" s="6">
        <f>IF(B271&lt;&gt;"",IF($AK271&lt;&gt;"",IF(AND(LOOKUP($C271,Gliders!$O:$O,Gliders!$C:$C)&gt;1, $F271&lt;&gt;PICCode),Log!U270+Log!$G271,Log!U270),Log!U270),Log!U270)</f>
        <v>1.6958333333333335</v>
      </c>
      <c r="V271" s="8">
        <f t="shared" si="13"/>
        <v>4.177777777777778</v>
      </c>
      <c r="W271" s="8"/>
      <c r="X271" s="8"/>
      <c r="Y271" s="8"/>
      <c r="Z271" s="9">
        <f>IF(B271&lt;&gt;"",IF(PICCode=F271,Z270+1,Z270),Z270)</f>
        <v>331</v>
      </c>
      <c r="AA271" s="9">
        <f>IF(B271&lt;&gt;"",IF($AK271&lt;&gt;"", IF(LOOKUP($C271,Gliders!$O:$O,Gliders!$C:$C)=1,Log!AA270+1,Log!AA270),Log!AA270),Log!AA270)</f>
        <v>245</v>
      </c>
      <c r="AB271" s="9">
        <f>IF(B271&lt;&gt;"",IF($AK271&lt;&gt;"",IF(AND(LOOKUP($C271,Gliders!$O:$O,Gliders!$C:$C)&gt;1, $F271=PICCode),Log!AB270+1,Log!AB270),Log!AB270),Log!AB270)</f>
        <v>86</v>
      </c>
      <c r="AC271" s="9">
        <f>IF(B271&lt;&gt;"",IF($AK271&lt;&gt;"",IF(AND(LOOKUP($C271,Gliders!$O:$O,Gliders!$C:$C)&gt;1, $F271&lt;&gt;PICCode),Log!AC270+1,Log!AC270),Log!AC270),Log!AC270)</f>
        <v>100</v>
      </c>
      <c r="AD271" s="9">
        <f>IF(B271&lt;&gt;"",IF($AK271&lt;&gt;"",IF(AND(LOOKUP($C271,Gliders!$O:$O,Gliders!$D:$D)=HighCode, TRUE),Log!AD270+1,Log!AD270),Log!AD270),Log!AD270)</f>
        <v>213</v>
      </c>
      <c r="AE271" s="10">
        <f t="shared" si="14"/>
        <v>431</v>
      </c>
      <c r="AJ271" s="14" t="str">
        <f>IF(C271&lt;&gt;"",LOOKUP(C271,Gliders!O:O,Gliders!A:A), "-")</f>
        <v>-</v>
      </c>
      <c r="AK271" s="14" t="str">
        <f>IF(C271&lt;&gt;"",LOOKUP(C271,Gliders!O:O,Gliders!B:B), "-")</f>
        <v>-</v>
      </c>
    </row>
    <row r="272" spans="1:37">
      <c r="A272" s="14" t="str">
        <f t="shared" si="12"/>
        <v/>
      </c>
      <c r="R272" s="6">
        <f>IF(B272&lt;&gt;"",IF(PICCode=$F272,R271+G272,R271),R271)</f>
        <v>2.4819444444444447</v>
      </c>
      <c r="S272" s="6">
        <f>IF(B272&lt;&gt;"",IF(AK272&lt;&gt;"", IF(LOOKUP($C272,Gliders!$O:$O,Gliders!$C:$C)=1,Log!S271+Log!G272,Log!S271),Log!S271),Log!S271)</f>
        <v>1.7423611111111112</v>
      </c>
      <c r="T272" s="6">
        <f>IF(B272&lt;&gt;"",IF($AK272&lt;&gt;"",IF(AND(LOOKUP($C272,Gliders!$O:$O,Gliders!$C:$C)&gt;1,$F272=PICCode),Log!T271+Log!$G272,Log!T271),Log!T271),Log!T271)</f>
        <v>0.73958333333333337</v>
      </c>
      <c r="U272" s="6">
        <f>IF(B272&lt;&gt;"",IF($AK272&lt;&gt;"",IF(AND(LOOKUP($C272,Gliders!$O:$O,Gliders!$C:$C)&gt;1, $F272&lt;&gt;PICCode),Log!U271+Log!$G272,Log!U271),Log!U271),Log!U271)</f>
        <v>1.6958333333333335</v>
      </c>
      <c r="V272" s="8">
        <f t="shared" si="13"/>
        <v>4.177777777777778</v>
      </c>
      <c r="W272" s="8"/>
      <c r="X272" s="8"/>
      <c r="Y272" s="8"/>
      <c r="Z272" s="9">
        <f>IF(B272&lt;&gt;"",IF(PICCode=F272,Z271+1,Z271),Z271)</f>
        <v>331</v>
      </c>
      <c r="AA272" s="9">
        <f>IF(B272&lt;&gt;"",IF($AK272&lt;&gt;"", IF(LOOKUP($C272,Gliders!$O:$O,Gliders!$C:$C)=1,Log!AA271+1,Log!AA271),Log!AA271),Log!AA271)</f>
        <v>245</v>
      </c>
      <c r="AB272" s="9">
        <f>IF(B272&lt;&gt;"",IF($AK272&lt;&gt;"",IF(AND(LOOKUP($C272,Gliders!$O:$O,Gliders!$C:$C)&gt;1, $F272=PICCode),Log!AB271+1,Log!AB271),Log!AB271),Log!AB271)</f>
        <v>86</v>
      </c>
      <c r="AC272" s="9">
        <f>IF(B272&lt;&gt;"",IF($AK272&lt;&gt;"",IF(AND(LOOKUP($C272,Gliders!$O:$O,Gliders!$C:$C)&gt;1, $F272&lt;&gt;PICCode),Log!AC271+1,Log!AC271),Log!AC271),Log!AC271)</f>
        <v>100</v>
      </c>
      <c r="AD272" s="9">
        <f>IF(B272&lt;&gt;"",IF($AK272&lt;&gt;"",IF(AND(LOOKUP($C272,Gliders!$O:$O,Gliders!$D:$D)=HighCode, TRUE),Log!AD271+1,Log!AD271),Log!AD271),Log!AD271)</f>
        <v>213</v>
      </c>
      <c r="AE272" s="10">
        <f t="shared" si="14"/>
        <v>431</v>
      </c>
      <c r="AJ272" s="14" t="str">
        <f>IF(C272&lt;&gt;"",LOOKUP(C272,Gliders!O:O,Gliders!A:A), "-")</f>
        <v>-</v>
      </c>
      <c r="AK272" s="14" t="str">
        <f>IF(C272&lt;&gt;"",LOOKUP(C272,Gliders!O:O,Gliders!B:B), "-")</f>
        <v>-</v>
      </c>
    </row>
    <row r="273" spans="1:37">
      <c r="A273" s="14" t="str">
        <f t="shared" si="12"/>
        <v/>
      </c>
      <c r="R273" s="6">
        <f>IF(B273&lt;&gt;"",IF(PICCode=$F273,R272+G273,R272),R272)</f>
        <v>2.4819444444444447</v>
      </c>
      <c r="S273" s="6">
        <f>IF(B273&lt;&gt;"",IF(AK273&lt;&gt;"", IF(LOOKUP($C273,Gliders!$O:$O,Gliders!$C:$C)=1,Log!S272+Log!G273,Log!S272),Log!S272),Log!S272)</f>
        <v>1.7423611111111112</v>
      </c>
      <c r="T273" s="6">
        <f>IF(B273&lt;&gt;"",IF($AK273&lt;&gt;"",IF(AND(LOOKUP($C273,Gliders!$O:$O,Gliders!$C:$C)&gt;1,$F273=PICCode),Log!T272+Log!$G273,Log!T272),Log!T272),Log!T272)</f>
        <v>0.73958333333333337</v>
      </c>
      <c r="U273" s="6">
        <f>IF(B273&lt;&gt;"",IF($AK273&lt;&gt;"",IF(AND(LOOKUP($C273,Gliders!$O:$O,Gliders!$C:$C)&gt;1, $F273&lt;&gt;PICCode),Log!U272+Log!$G273,Log!U272),Log!U272),Log!U272)</f>
        <v>1.6958333333333335</v>
      </c>
      <c r="V273" s="8">
        <f t="shared" si="13"/>
        <v>4.177777777777778</v>
      </c>
      <c r="W273" s="8"/>
      <c r="X273" s="8"/>
      <c r="Y273" s="8"/>
      <c r="Z273" s="9">
        <f>IF(B273&lt;&gt;"",IF(PICCode=F273,Z272+1,Z272),Z272)</f>
        <v>331</v>
      </c>
      <c r="AA273" s="9">
        <f>IF(B273&lt;&gt;"",IF($AK273&lt;&gt;"", IF(LOOKUP($C273,Gliders!$O:$O,Gliders!$C:$C)=1,Log!AA272+1,Log!AA272),Log!AA272),Log!AA272)</f>
        <v>245</v>
      </c>
      <c r="AB273" s="9">
        <f>IF(B273&lt;&gt;"",IF($AK273&lt;&gt;"",IF(AND(LOOKUP($C273,Gliders!$O:$O,Gliders!$C:$C)&gt;1, $F273=PICCode),Log!AB272+1,Log!AB272),Log!AB272),Log!AB272)</f>
        <v>86</v>
      </c>
      <c r="AC273" s="9">
        <f>IF(B273&lt;&gt;"",IF($AK273&lt;&gt;"",IF(AND(LOOKUP($C273,Gliders!$O:$O,Gliders!$C:$C)&gt;1, $F273&lt;&gt;PICCode),Log!AC272+1,Log!AC272),Log!AC272),Log!AC272)</f>
        <v>100</v>
      </c>
      <c r="AD273" s="9">
        <f>IF(B273&lt;&gt;"",IF($AK273&lt;&gt;"",IF(AND(LOOKUP($C273,Gliders!$O:$O,Gliders!$D:$D)=HighCode, TRUE),Log!AD272+1,Log!AD272),Log!AD272),Log!AD272)</f>
        <v>213</v>
      </c>
      <c r="AE273" s="10">
        <f t="shared" si="14"/>
        <v>431</v>
      </c>
      <c r="AJ273" s="14" t="str">
        <f>IF(C273&lt;&gt;"",LOOKUP(C273,Gliders!O:O,Gliders!A:A), "-")</f>
        <v>-</v>
      </c>
      <c r="AK273" s="14" t="str">
        <f>IF(C273&lt;&gt;"",LOOKUP(C273,Gliders!O:O,Gliders!B:B), "-")</f>
        <v>-</v>
      </c>
    </row>
    <row r="274" spans="1:37">
      <c r="A274" s="14" t="str">
        <f t="shared" si="12"/>
        <v/>
      </c>
      <c r="R274" s="6">
        <f>IF(B274&lt;&gt;"",IF(PICCode=$F274,R273+G274,R273),R273)</f>
        <v>2.4819444444444447</v>
      </c>
      <c r="S274" s="6">
        <f>IF(B274&lt;&gt;"",IF(AK274&lt;&gt;"", IF(LOOKUP($C274,Gliders!$O:$O,Gliders!$C:$C)=1,Log!S273+Log!G274,Log!S273),Log!S273),Log!S273)</f>
        <v>1.7423611111111112</v>
      </c>
      <c r="T274" s="6">
        <f>IF(B274&lt;&gt;"",IF($AK274&lt;&gt;"",IF(AND(LOOKUP($C274,Gliders!$O:$O,Gliders!$C:$C)&gt;1,$F274=PICCode),Log!T273+Log!$G274,Log!T273),Log!T273),Log!T273)</f>
        <v>0.73958333333333337</v>
      </c>
      <c r="U274" s="6">
        <f>IF(B274&lt;&gt;"",IF($AK274&lt;&gt;"",IF(AND(LOOKUP($C274,Gliders!$O:$O,Gliders!$C:$C)&gt;1, $F274&lt;&gt;PICCode),Log!U273+Log!$G274,Log!U273),Log!U273),Log!U273)</f>
        <v>1.6958333333333335</v>
      </c>
      <c r="V274" s="8">
        <f t="shared" si="13"/>
        <v>4.177777777777778</v>
      </c>
      <c r="W274" s="8"/>
      <c r="X274" s="8"/>
      <c r="Y274" s="8"/>
      <c r="Z274" s="9">
        <f>IF(B274&lt;&gt;"",IF(PICCode=F274,Z273+1,Z273),Z273)</f>
        <v>331</v>
      </c>
      <c r="AA274" s="9">
        <f>IF(B274&lt;&gt;"",IF($AK274&lt;&gt;"", IF(LOOKUP($C274,Gliders!$O:$O,Gliders!$C:$C)=1,Log!AA273+1,Log!AA273),Log!AA273),Log!AA273)</f>
        <v>245</v>
      </c>
      <c r="AB274" s="9">
        <f>IF(B274&lt;&gt;"",IF($AK274&lt;&gt;"",IF(AND(LOOKUP($C274,Gliders!$O:$O,Gliders!$C:$C)&gt;1, $F274=PICCode),Log!AB273+1,Log!AB273),Log!AB273),Log!AB273)</f>
        <v>86</v>
      </c>
      <c r="AC274" s="9">
        <f>IF(B274&lt;&gt;"",IF($AK274&lt;&gt;"",IF(AND(LOOKUP($C274,Gliders!$O:$O,Gliders!$C:$C)&gt;1, $F274&lt;&gt;PICCode),Log!AC273+1,Log!AC273),Log!AC273),Log!AC273)</f>
        <v>100</v>
      </c>
      <c r="AD274" s="9">
        <f>IF(B274&lt;&gt;"",IF($AK274&lt;&gt;"",IF(AND(LOOKUP($C274,Gliders!$O:$O,Gliders!$D:$D)=HighCode, TRUE),Log!AD273+1,Log!AD273),Log!AD273),Log!AD273)</f>
        <v>213</v>
      </c>
      <c r="AE274" s="10">
        <f t="shared" si="14"/>
        <v>431</v>
      </c>
      <c r="AJ274" s="14" t="str">
        <f>IF(C274&lt;&gt;"",LOOKUP(C274,Gliders!O:O,Gliders!A:A), "-")</f>
        <v>-</v>
      </c>
      <c r="AK274" s="14" t="str">
        <f>IF(C274&lt;&gt;"",LOOKUP(C274,Gliders!O:O,Gliders!B:B), "-")</f>
        <v>-</v>
      </c>
    </row>
    <row r="275" spans="1:37">
      <c r="A275" s="14" t="str">
        <f t="shared" si="12"/>
        <v/>
      </c>
      <c r="R275" s="6">
        <f>IF(B275&lt;&gt;"",IF(PICCode=$F275,R274+G275,R274),R274)</f>
        <v>2.4819444444444447</v>
      </c>
      <c r="S275" s="6">
        <f>IF(B275&lt;&gt;"",IF(AK275&lt;&gt;"", IF(LOOKUP($C275,Gliders!$O:$O,Gliders!$C:$C)=1,Log!S274+Log!G275,Log!S274),Log!S274),Log!S274)</f>
        <v>1.7423611111111112</v>
      </c>
      <c r="T275" s="6">
        <f>IF(B275&lt;&gt;"",IF($AK275&lt;&gt;"",IF(AND(LOOKUP($C275,Gliders!$O:$O,Gliders!$C:$C)&gt;1,$F275=PICCode),Log!T274+Log!$G275,Log!T274),Log!T274),Log!T274)</f>
        <v>0.73958333333333337</v>
      </c>
      <c r="U275" s="6">
        <f>IF(B275&lt;&gt;"",IF($AK275&lt;&gt;"",IF(AND(LOOKUP($C275,Gliders!$O:$O,Gliders!$C:$C)&gt;1, $F275&lt;&gt;PICCode),Log!U274+Log!$G275,Log!U274),Log!U274),Log!U274)</f>
        <v>1.6958333333333335</v>
      </c>
      <c r="V275" s="8">
        <f t="shared" si="13"/>
        <v>4.177777777777778</v>
      </c>
      <c r="W275" s="8"/>
      <c r="X275" s="8"/>
      <c r="Y275" s="8"/>
      <c r="Z275" s="9">
        <f>IF(B275&lt;&gt;"",IF(PICCode=F275,Z274+1,Z274),Z274)</f>
        <v>331</v>
      </c>
      <c r="AA275" s="9">
        <f>IF(B275&lt;&gt;"",IF($AK275&lt;&gt;"", IF(LOOKUP($C275,Gliders!$O:$O,Gliders!$C:$C)=1,Log!AA274+1,Log!AA274),Log!AA274),Log!AA274)</f>
        <v>245</v>
      </c>
      <c r="AB275" s="9">
        <f>IF(B275&lt;&gt;"",IF($AK275&lt;&gt;"",IF(AND(LOOKUP($C275,Gliders!$O:$O,Gliders!$C:$C)&gt;1, $F275=PICCode),Log!AB274+1,Log!AB274),Log!AB274),Log!AB274)</f>
        <v>86</v>
      </c>
      <c r="AC275" s="9">
        <f>IF(B275&lt;&gt;"",IF($AK275&lt;&gt;"",IF(AND(LOOKUP($C275,Gliders!$O:$O,Gliders!$C:$C)&gt;1, $F275&lt;&gt;PICCode),Log!AC274+1,Log!AC274),Log!AC274),Log!AC274)</f>
        <v>100</v>
      </c>
      <c r="AD275" s="9">
        <f>IF(B275&lt;&gt;"",IF($AK275&lt;&gt;"",IF(AND(LOOKUP($C275,Gliders!$O:$O,Gliders!$D:$D)=HighCode, TRUE),Log!AD274+1,Log!AD274),Log!AD274),Log!AD274)</f>
        <v>213</v>
      </c>
      <c r="AE275" s="10">
        <f t="shared" si="14"/>
        <v>431</v>
      </c>
      <c r="AJ275" s="14" t="str">
        <f>IF(C275&lt;&gt;"",LOOKUP(C275,Gliders!O:O,Gliders!A:A), "-")</f>
        <v>-</v>
      </c>
      <c r="AK275" s="14" t="str">
        <f>IF(C275&lt;&gt;"",LOOKUP(C275,Gliders!O:O,Gliders!B:B), "-")</f>
        <v>-</v>
      </c>
    </row>
    <row r="276" spans="1:37">
      <c r="A276" s="14" t="str">
        <f t="shared" si="12"/>
        <v/>
      </c>
      <c r="R276" s="6">
        <f>IF(B276&lt;&gt;"",IF(PICCode=$F276,R275+G276,R275),R275)</f>
        <v>2.4819444444444447</v>
      </c>
      <c r="S276" s="6">
        <f>IF(B276&lt;&gt;"",IF(AK276&lt;&gt;"", IF(LOOKUP($C276,Gliders!$O:$O,Gliders!$C:$C)=1,Log!S275+Log!G276,Log!S275),Log!S275),Log!S275)</f>
        <v>1.7423611111111112</v>
      </c>
      <c r="T276" s="6">
        <f>IF(B276&lt;&gt;"",IF($AK276&lt;&gt;"",IF(AND(LOOKUP($C276,Gliders!$O:$O,Gliders!$C:$C)&gt;1,$F276=PICCode),Log!T275+Log!$G276,Log!T275),Log!T275),Log!T275)</f>
        <v>0.73958333333333337</v>
      </c>
      <c r="U276" s="6">
        <f>IF(B276&lt;&gt;"",IF($AK276&lt;&gt;"",IF(AND(LOOKUP($C276,Gliders!$O:$O,Gliders!$C:$C)&gt;1, $F276&lt;&gt;PICCode),Log!U275+Log!$G276,Log!U275),Log!U275),Log!U275)</f>
        <v>1.6958333333333335</v>
      </c>
      <c r="V276" s="8">
        <f t="shared" si="13"/>
        <v>4.177777777777778</v>
      </c>
      <c r="W276" s="8"/>
      <c r="X276" s="8"/>
      <c r="Y276" s="8"/>
      <c r="Z276" s="9">
        <f>IF(B276&lt;&gt;"",IF(PICCode=F276,Z275+1,Z275),Z275)</f>
        <v>331</v>
      </c>
      <c r="AA276" s="9">
        <f>IF(B276&lt;&gt;"",IF($AK276&lt;&gt;"", IF(LOOKUP($C276,Gliders!$O:$O,Gliders!$C:$C)=1,Log!AA275+1,Log!AA275),Log!AA275),Log!AA275)</f>
        <v>245</v>
      </c>
      <c r="AB276" s="9">
        <f>IF(B276&lt;&gt;"",IF($AK276&lt;&gt;"",IF(AND(LOOKUP($C276,Gliders!$O:$O,Gliders!$C:$C)&gt;1, $F276=PICCode),Log!AB275+1,Log!AB275),Log!AB275),Log!AB275)</f>
        <v>86</v>
      </c>
      <c r="AC276" s="9">
        <f>IF(B276&lt;&gt;"",IF($AK276&lt;&gt;"",IF(AND(LOOKUP($C276,Gliders!$O:$O,Gliders!$C:$C)&gt;1, $F276&lt;&gt;PICCode),Log!AC275+1,Log!AC275),Log!AC275),Log!AC275)</f>
        <v>100</v>
      </c>
      <c r="AD276" s="9">
        <f>IF(B276&lt;&gt;"",IF($AK276&lt;&gt;"",IF(AND(LOOKUP($C276,Gliders!$O:$O,Gliders!$D:$D)=HighCode, TRUE),Log!AD275+1,Log!AD275),Log!AD275),Log!AD275)</f>
        <v>213</v>
      </c>
      <c r="AE276" s="10">
        <f t="shared" si="14"/>
        <v>431</v>
      </c>
      <c r="AJ276" s="14" t="str">
        <f>IF(C276&lt;&gt;"",LOOKUP(C276,Gliders!O:O,Gliders!A:A), "-")</f>
        <v>-</v>
      </c>
      <c r="AK276" s="14" t="str">
        <f>IF(C276&lt;&gt;"",LOOKUP(C276,Gliders!O:O,Gliders!B:B), "-")</f>
        <v>-</v>
      </c>
    </row>
    <row r="277" spans="1:37">
      <c r="A277" s="14" t="str">
        <f t="shared" si="12"/>
        <v/>
      </c>
      <c r="R277" s="6">
        <f>IF(B277&lt;&gt;"",IF(PICCode=$F277,R276+G277,R276),R276)</f>
        <v>2.4819444444444447</v>
      </c>
      <c r="S277" s="6">
        <f>IF(B277&lt;&gt;"",IF(AK277&lt;&gt;"", IF(LOOKUP($C277,Gliders!$O:$O,Gliders!$C:$C)=1,Log!S276+Log!G277,Log!S276),Log!S276),Log!S276)</f>
        <v>1.7423611111111112</v>
      </c>
      <c r="T277" s="6">
        <f>IF(B277&lt;&gt;"",IF($AK277&lt;&gt;"",IF(AND(LOOKUP($C277,Gliders!$O:$O,Gliders!$C:$C)&gt;1,$F277=PICCode),Log!T276+Log!$G277,Log!T276),Log!T276),Log!T276)</f>
        <v>0.73958333333333337</v>
      </c>
      <c r="U277" s="6">
        <f>IF(B277&lt;&gt;"",IF($AK277&lt;&gt;"",IF(AND(LOOKUP($C277,Gliders!$O:$O,Gliders!$C:$C)&gt;1, $F277&lt;&gt;PICCode),Log!U276+Log!$G277,Log!U276),Log!U276),Log!U276)</f>
        <v>1.6958333333333335</v>
      </c>
      <c r="V277" s="8">
        <f t="shared" si="13"/>
        <v>4.177777777777778</v>
      </c>
      <c r="W277" s="8"/>
      <c r="X277" s="8"/>
      <c r="Y277" s="8"/>
      <c r="Z277" s="9">
        <f>IF(B277&lt;&gt;"",IF(PICCode=F277,Z276+1,Z276),Z276)</f>
        <v>331</v>
      </c>
      <c r="AA277" s="9">
        <f>IF(B277&lt;&gt;"",IF($AK277&lt;&gt;"", IF(LOOKUP($C277,Gliders!$O:$O,Gliders!$C:$C)=1,Log!AA276+1,Log!AA276),Log!AA276),Log!AA276)</f>
        <v>245</v>
      </c>
      <c r="AB277" s="9">
        <f>IF(B277&lt;&gt;"",IF($AK277&lt;&gt;"",IF(AND(LOOKUP($C277,Gliders!$O:$O,Gliders!$C:$C)&gt;1, $F277=PICCode),Log!AB276+1,Log!AB276),Log!AB276),Log!AB276)</f>
        <v>86</v>
      </c>
      <c r="AC277" s="9">
        <f>IF(B277&lt;&gt;"",IF($AK277&lt;&gt;"",IF(AND(LOOKUP($C277,Gliders!$O:$O,Gliders!$C:$C)&gt;1, $F277&lt;&gt;PICCode),Log!AC276+1,Log!AC276),Log!AC276),Log!AC276)</f>
        <v>100</v>
      </c>
      <c r="AD277" s="9">
        <f>IF(B277&lt;&gt;"",IF($AK277&lt;&gt;"",IF(AND(LOOKUP($C277,Gliders!$O:$O,Gliders!$D:$D)=HighCode, TRUE),Log!AD276+1,Log!AD276),Log!AD276),Log!AD276)</f>
        <v>213</v>
      </c>
      <c r="AE277" s="10">
        <f t="shared" si="14"/>
        <v>431</v>
      </c>
      <c r="AJ277" s="14" t="str">
        <f>IF(C277&lt;&gt;"",LOOKUP(C277,Gliders!O:O,Gliders!A:A), "-")</f>
        <v>-</v>
      </c>
      <c r="AK277" s="14" t="str">
        <f>IF(C277&lt;&gt;"",LOOKUP(C277,Gliders!O:O,Gliders!B:B), "-")</f>
        <v>-</v>
      </c>
    </row>
    <row r="278" spans="1:37">
      <c r="A278" s="14" t="str">
        <f t="shared" si="12"/>
        <v/>
      </c>
      <c r="R278" s="6">
        <f>IF(B278&lt;&gt;"",IF(PICCode=$F278,R277+G278,R277),R277)</f>
        <v>2.4819444444444447</v>
      </c>
      <c r="S278" s="6">
        <f>IF(B278&lt;&gt;"",IF(AK278&lt;&gt;"", IF(LOOKUP($C278,Gliders!$O:$O,Gliders!$C:$C)=1,Log!S277+Log!G278,Log!S277),Log!S277),Log!S277)</f>
        <v>1.7423611111111112</v>
      </c>
      <c r="T278" s="6">
        <f>IF(B278&lt;&gt;"",IF($AK278&lt;&gt;"",IF(AND(LOOKUP($C278,Gliders!$O:$O,Gliders!$C:$C)&gt;1,$F278=PICCode),Log!T277+Log!$G278,Log!T277),Log!T277),Log!T277)</f>
        <v>0.73958333333333337</v>
      </c>
      <c r="U278" s="6">
        <f>IF(B278&lt;&gt;"",IF($AK278&lt;&gt;"",IF(AND(LOOKUP($C278,Gliders!$O:$O,Gliders!$C:$C)&gt;1, $F278&lt;&gt;PICCode),Log!U277+Log!$G278,Log!U277),Log!U277),Log!U277)</f>
        <v>1.6958333333333335</v>
      </c>
      <c r="V278" s="8">
        <f t="shared" si="13"/>
        <v>4.177777777777778</v>
      </c>
      <c r="W278" s="8"/>
      <c r="X278" s="8"/>
      <c r="Y278" s="8"/>
      <c r="Z278" s="9">
        <f>IF(B278&lt;&gt;"",IF(PICCode=F278,Z277+1,Z277),Z277)</f>
        <v>331</v>
      </c>
      <c r="AA278" s="9">
        <f>IF(B278&lt;&gt;"",IF($AK278&lt;&gt;"", IF(LOOKUP($C278,Gliders!$O:$O,Gliders!$C:$C)=1,Log!AA277+1,Log!AA277),Log!AA277),Log!AA277)</f>
        <v>245</v>
      </c>
      <c r="AB278" s="9">
        <f>IF(B278&lt;&gt;"",IF($AK278&lt;&gt;"",IF(AND(LOOKUP($C278,Gliders!$O:$O,Gliders!$C:$C)&gt;1, $F278=PICCode),Log!AB277+1,Log!AB277),Log!AB277),Log!AB277)</f>
        <v>86</v>
      </c>
      <c r="AC278" s="9">
        <f>IF(B278&lt;&gt;"",IF($AK278&lt;&gt;"",IF(AND(LOOKUP($C278,Gliders!$O:$O,Gliders!$C:$C)&gt;1, $F278&lt;&gt;PICCode),Log!AC277+1,Log!AC277),Log!AC277),Log!AC277)</f>
        <v>100</v>
      </c>
      <c r="AD278" s="9">
        <f>IF(B278&lt;&gt;"",IF($AK278&lt;&gt;"",IF(AND(LOOKUP($C278,Gliders!$O:$O,Gliders!$D:$D)=HighCode, TRUE),Log!AD277+1,Log!AD277),Log!AD277),Log!AD277)</f>
        <v>213</v>
      </c>
      <c r="AE278" s="10">
        <f t="shared" si="14"/>
        <v>431</v>
      </c>
      <c r="AJ278" s="14" t="str">
        <f>IF(C278&lt;&gt;"",LOOKUP(C278,Gliders!O:O,Gliders!A:A), "-")</f>
        <v>-</v>
      </c>
      <c r="AK278" s="14" t="str">
        <f>IF(C278&lt;&gt;"",LOOKUP(C278,Gliders!O:O,Gliders!B:B), "-")</f>
        <v>-</v>
      </c>
    </row>
    <row r="279" spans="1:37">
      <c r="A279" s="14" t="str">
        <f t="shared" si="12"/>
        <v/>
      </c>
      <c r="R279" s="6">
        <f>IF(B279&lt;&gt;"",IF(PICCode=$F279,R278+G279,R278),R278)</f>
        <v>2.4819444444444447</v>
      </c>
      <c r="S279" s="6">
        <f>IF(B279&lt;&gt;"",IF(AK279&lt;&gt;"", IF(LOOKUP($C279,Gliders!$O:$O,Gliders!$C:$C)=1,Log!S278+Log!G279,Log!S278),Log!S278),Log!S278)</f>
        <v>1.7423611111111112</v>
      </c>
      <c r="T279" s="6">
        <f>IF(B279&lt;&gt;"",IF($AK279&lt;&gt;"",IF(AND(LOOKUP($C279,Gliders!$O:$O,Gliders!$C:$C)&gt;1,$F279=PICCode),Log!T278+Log!$G279,Log!T278),Log!T278),Log!T278)</f>
        <v>0.73958333333333337</v>
      </c>
      <c r="U279" s="6">
        <f>IF(B279&lt;&gt;"",IF($AK279&lt;&gt;"",IF(AND(LOOKUP($C279,Gliders!$O:$O,Gliders!$C:$C)&gt;1, $F279&lt;&gt;PICCode),Log!U278+Log!$G279,Log!U278),Log!U278),Log!U278)</f>
        <v>1.6958333333333335</v>
      </c>
      <c r="V279" s="8">
        <f t="shared" si="13"/>
        <v>4.177777777777778</v>
      </c>
      <c r="W279" s="8"/>
      <c r="X279" s="8"/>
      <c r="Y279" s="8"/>
      <c r="Z279" s="9">
        <f>IF(B279&lt;&gt;"",IF(PICCode=F279,Z278+1,Z278),Z278)</f>
        <v>331</v>
      </c>
      <c r="AA279" s="9">
        <f>IF(B279&lt;&gt;"",IF($AK279&lt;&gt;"", IF(LOOKUP($C279,Gliders!$O:$O,Gliders!$C:$C)=1,Log!AA278+1,Log!AA278),Log!AA278),Log!AA278)</f>
        <v>245</v>
      </c>
      <c r="AB279" s="9">
        <f>IF(B279&lt;&gt;"",IF($AK279&lt;&gt;"",IF(AND(LOOKUP($C279,Gliders!$O:$O,Gliders!$C:$C)&gt;1, $F279=PICCode),Log!AB278+1,Log!AB278),Log!AB278),Log!AB278)</f>
        <v>86</v>
      </c>
      <c r="AC279" s="9">
        <f>IF(B279&lt;&gt;"",IF($AK279&lt;&gt;"",IF(AND(LOOKUP($C279,Gliders!$O:$O,Gliders!$C:$C)&gt;1, $F279&lt;&gt;PICCode),Log!AC278+1,Log!AC278),Log!AC278),Log!AC278)</f>
        <v>100</v>
      </c>
      <c r="AD279" s="9">
        <f>IF(B279&lt;&gt;"",IF($AK279&lt;&gt;"",IF(AND(LOOKUP($C279,Gliders!$O:$O,Gliders!$D:$D)=HighCode, TRUE),Log!AD278+1,Log!AD278),Log!AD278),Log!AD278)</f>
        <v>213</v>
      </c>
      <c r="AE279" s="10">
        <f t="shared" si="14"/>
        <v>431</v>
      </c>
      <c r="AJ279" s="14" t="str">
        <f>IF(C279&lt;&gt;"",LOOKUP(C279,Gliders!O:O,Gliders!A:A), "-")</f>
        <v>-</v>
      </c>
      <c r="AK279" s="14" t="str">
        <f>IF(C279&lt;&gt;"",LOOKUP(C279,Gliders!O:O,Gliders!B:B), "-")</f>
        <v>-</v>
      </c>
    </row>
    <row r="280" spans="1:37">
      <c r="A280" s="14" t="str">
        <f t="shared" si="12"/>
        <v/>
      </c>
      <c r="R280" s="6">
        <f>IF(B280&lt;&gt;"",IF(PICCode=$F280,R279+G280,R279),R279)</f>
        <v>2.4819444444444447</v>
      </c>
      <c r="S280" s="6">
        <f>IF(B280&lt;&gt;"",IF(AK280&lt;&gt;"", IF(LOOKUP($C280,Gliders!$O:$O,Gliders!$C:$C)=1,Log!S279+Log!G280,Log!S279),Log!S279),Log!S279)</f>
        <v>1.7423611111111112</v>
      </c>
      <c r="T280" s="6">
        <f>IF(B280&lt;&gt;"",IF($AK280&lt;&gt;"",IF(AND(LOOKUP($C280,Gliders!$O:$O,Gliders!$C:$C)&gt;1,$F280=PICCode),Log!T279+Log!$G280,Log!T279),Log!T279),Log!T279)</f>
        <v>0.73958333333333337</v>
      </c>
      <c r="U280" s="6">
        <f>IF(B280&lt;&gt;"",IF($AK280&lt;&gt;"",IF(AND(LOOKUP($C280,Gliders!$O:$O,Gliders!$C:$C)&gt;1, $F280&lt;&gt;PICCode),Log!U279+Log!$G280,Log!U279),Log!U279),Log!U279)</f>
        <v>1.6958333333333335</v>
      </c>
      <c r="V280" s="8">
        <f t="shared" si="13"/>
        <v>4.177777777777778</v>
      </c>
      <c r="W280" s="8"/>
      <c r="X280" s="8"/>
      <c r="Y280" s="8"/>
      <c r="Z280" s="9">
        <f>IF(B280&lt;&gt;"",IF(PICCode=F280,Z279+1,Z279),Z279)</f>
        <v>331</v>
      </c>
      <c r="AA280" s="9">
        <f>IF(B280&lt;&gt;"",IF($AK280&lt;&gt;"", IF(LOOKUP($C280,Gliders!$O:$O,Gliders!$C:$C)=1,Log!AA279+1,Log!AA279),Log!AA279),Log!AA279)</f>
        <v>245</v>
      </c>
      <c r="AB280" s="9">
        <f>IF(B280&lt;&gt;"",IF($AK280&lt;&gt;"",IF(AND(LOOKUP($C280,Gliders!$O:$O,Gliders!$C:$C)&gt;1, $F280=PICCode),Log!AB279+1,Log!AB279),Log!AB279),Log!AB279)</f>
        <v>86</v>
      </c>
      <c r="AC280" s="9">
        <f>IF(B280&lt;&gt;"",IF($AK280&lt;&gt;"",IF(AND(LOOKUP($C280,Gliders!$O:$O,Gliders!$C:$C)&gt;1, $F280&lt;&gt;PICCode),Log!AC279+1,Log!AC279),Log!AC279),Log!AC279)</f>
        <v>100</v>
      </c>
      <c r="AD280" s="9">
        <f>IF(B280&lt;&gt;"",IF($AK280&lt;&gt;"",IF(AND(LOOKUP($C280,Gliders!$O:$O,Gliders!$D:$D)=HighCode, TRUE),Log!AD279+1,Log!AD279),Log!AD279),Log!AD279)</f>
        <v>213</v>
      </c>
      <c r="AE280" s="10">
        <f t="shared" si="14"/>
        <v>431</v>
      </c>
      <c r="AJ280" s="14" t="str">
        <f>IF(C280&lt;&gt;"",LOOKUP(C280,Gliders!O:O,Gliders!A:A), "-")</f>
        <v>-</v>
      </c>
      <c r="AK280" s="14" t="str">
        <f>IF(C280&lt;&gt;"",LOOKUP(C280,Gliders!O:O,Gliders!B:B), "-")</f>
        <v>-</v>
      </c>
    </row>
    <row r="281" spans="1:37">
      <c r="A281" s="14" t="str">
        <f t="shared" si="12"/>
        <v/>
      </c>
      <c r="R281" s="6">
        <f>IF(B281&lt;&gt;"",IF(PICCode=$F281,R280+G281,R280),R280)</f>
        <v>2.4819444444444447</v>
      </c>
      <c r="S281" s="6">
        <f>IF(B281&lt;&gt;"",IF(AK281&lt;&gt;"", IF(LOOKUP($C281,Gliders!$O:$O,Gliders!$C:$C)=1,Log!S280+Log!G281,Log!S280),Log!S280),Log!S280)</f>
        <v>1.7423611111111112</v>
      </c>
      <c r="T281" s="6">
        <f>IF(B281&lt;&gt;"",IF($AK281&lt;&gt;"",IF(AND(LOOKUP($C281,Gliders!$O:$O,Gliders!$C:$C)&gt;1,$F281=PICCode),Log!T280+Log!$G281,Log!T280),Log!T280),Log!T280)</f>
        <v>0.73958333333333337</v>
      </c>
      <c r="U281" s="6">
        <f>IF(B281&lt;&gt;"",IF($AK281&lt;&gt;"",IF(AND(LOOKUP($C281,Gliders!$O:$O,Gliders!$C:$C)&gt;1, $F281&lt;&gt;PICCode),Log!U280+Log!$G281,Log!U280),Log!U280),Log!U280)</f>
        <v>1.6958333333333335</v>
      </c>
      <c r="V281" s="8">
        <f t="shared" si="13"/>
        <v>4.177777777777778</v>
      </c>
      <c r="W281" s="8"/>
      <c r="X281" s="8"/>
      <c r="Y281" s="8"/>
      <c r="Z281" s="9">
        <f>IF(B281&lt;&gt;"",IF(PICCode=F281,Z280+1,Z280),Z280)</f>
        <v>331</v>
      </c>
      <c r="AA281" s="9">
        <f>IF(B281&lt;&gt;"",IF($AK281&lt;&gt;"", IF(LOOKUP($C281,Gliders!$O:$O,Gliders!$C:$C)=1,Log!AA280+1,Log!AA280),Log!AA280),Log!AA280)</f>
        <v>245</v>
      </c>
      <c r="AB281" s="9">
        <f>IF(B281&lt;&gt;"",IF($AK281&lt;&gt;"",IF(AND(LOOKUP($C281,Gliders!$O:$O,Gliders!$C:$C)&gt;1, $F281=PICCode),Log!AB280+1,Log!AB280),Log!AB280),Log!AB280)</f>
        <v>86</v>
      </c>
      <c r="AC281" s="9">
        <f>IF(B281&lt;&gt;"",IF($AK281&lt;&gt;"",IF(AND(LOOKUP($C281,Gliders!$O:$O,Gliders!$C:$C)&gt;1, $F281&lt;&gt;PICCode),Log!AC280+1,Log!AC280),Log!AC280),Log!AC280)</f>
        <v>100</v>
      </c>
      <c r="AD281" s="9">
        <f>IF(B281&lt;&gt;"",IF($AK281&lt;&gt;"",IF(AND(LOOKUP($C281,Gliders!$O:$O,Gliders!$D:$D)=HighCode, TRUE),Log!AD280+1,Log!AD280),Log!AD280),Log!AD280)</f>
        <v>213</v>
      </c>
      <c r="AE281" s="10">
        <f t="shared" si="14"/>
        <v>431</v>
      </c>
      <c r="AJ281" s="14" t="str">
        <f>IF(C281&lt;&gt;"",LOOKUP(C281,Gliders!O:O,Gliders!A:A), "-")</f>
        <v>-</v>
      </c>
      <c r="AK281" s="14" t="str">
        <f>IF(C281&lt;&gt;"",LOOKUP(C281,Gliders!O:O,Gliders!B:B), "-")</f>
        <v>-</v>
      </c>
    </row>
    <row r="282" spans="1:37">
      <c r="A282" s="14" t="str">
        <f t="shared" si="12"/>
        <v/>
      </c>
      <c r="R282" s="6">
        <f>IF(B282&lt;&gt;"",IF(PICCode=$F282,R281+G282,R281),R281)</f>
        <v>2.4819444444444447</v>
      </c>
      <c r="S282" s="6">
        <f>IF(B282&lt;&gt;"",IF(AK282&lt;&gt;"", IF(LOOKUP($C282,Gliders!$O:$O,Gliders!$C:$C)=1,Log!S281+Log!G282,Log!S281),Log!S281),Log!S281)</f>
        <v>1.7423611111111112</v>
      </c>
      <c r="T282" s="6">
        <f>IF(B282&lt;&gt;"",IF($AK282&lt;&gt;"",IF(AND(LOOKUP($C282,Gliders!$O:$O,Gliders!$C:$C)&gt;1,$F282=PICCode),Log!T281+Log!$G282,Log!T281),Log!T281),Log!T281)</f>
        <v>0.73958333333333337</v>
      </c>
      <c r="U282" s="6">
        <f>IF(B282&lt;&gt;"",IF($AK282&lt;&gt;"",IF(AND(LOOKUP($C282,Gliders!$O:$O,Gliders!$C:$C)&gt;1, $F282&lt;&gt;PICCode),Log!U281+Log!$G282,Log!U281),Log!U281),Log!U281)</f>
        <v>1.6958333333333335</v>
      </c>
      <c r="V282" s="8">
        <f t="shared" si="13"/>
        <v>4.177777777777778</v>
      </c>
      <c r="W282" s="8"/>
      <c r="X282" s="8"/>
      <c r="Y282" s="8"/>
      <c r="Z282" s="9">
        <f>IF(B282&lt;&gt;"",IF(PICCode=F282,Z281+1,Z281),Z281)</f>
        <v>331</v>
      </c>
      <c r="AA282" s="9">
        <f>IF(B282&lt;&gt;"",IF($AK282&lt;&gt;"", IF(LOOKUP($C282,Gliders!$O:$O,Gliders!$C:$C)=1,Log!AA281+1,Log!AA281),Log!AA281),Log!AA281)</f>
        <v>245</v>
      </c>
      <c r="AB282" s="9">
        <f>IF(B282&lt;&gt;"",IF($AK282&lt;&gt;"",IF(AND(LOOKUP($C282,Gliders!$O:$O,Gliders!$C:$C)&gt;1, $F282=PICCode),Log!AB281+1,Log!AB281),Log!AB281),Log!AB281)</f>
        <v>86</v>
      </c>
      <c r="AC282" s="9">
        <f>IF(B282&lt;&gt;"",IF($AK282&lt;&gt;"",IF(AND(LOOKUP($C282,Gliders!$O:$O,Gliders!$C:$C)&gt;1, $F282&lt;&gt;PICCode),Log!AC281+1,Log!AC281),Log!AC281),Log!AC281)</f>
        <v>100</v>
      </c>
      <c r="AD282" s="9">
        <f>IF(B282&lt;&gt;"",IF($AK282&lt;&gt;"",IF(AND(LOOKUP($C282,Gliders!$O:$O,Gliders!$D:$D)=HighCode, TRUE),Log!AD281+1,Log!AD281),Log!AD281),Log!AD281)</f>
        <v>213</v>
      </c>
      <c r="AE282" s="10">
        <f t="shared" si="14"/>
        <v>431</v>
      </c>
      <c r="AJ282" s="14" t="str">
        <f>IF(C282&lt;&gt;"",LOOKUP(C282,Gliders!O:O,Gliders!A:A), "-")</f>
        <v>-</v>
      </c>
      <c r="AK282" s="14" t="str">
        <f>IF(C282&lt;&gt;"",LOOKUP(C282,Gliders!O:O,Gliders!B:B), "-")</f>
        <v>-</v>
      </c>
    </row>
    <row r="283" spans="1:37">
      <c r="A283" s="14" t="str">
        <f t="shared" si="12"/>
        <v/>
      </c>
      <c r="R283" s="6">
        <f>IF(B283&lt;&gt;"",IF(PICCode=$F283,R282+G283,R282),R282)</f>
        <v>2.4819444444444447</v>
      </c>
      <c r="S283" s="6">
        <f>IF(B283&lt;&gt;"",IF(AK283&lt;&gt;"", IF(LOOKUP($C283,Gliders!$O:$O,Gliders!$C:$C)=1,Log!S282+Log!G283,Log!S282),Log!S282),Log!S282)</f>
        <v>1.7423611111111112</v>
      </c>
      <c r="T283" s="6">
        <f>IF(B283&lt;&gt;"",IF($AK283&lt;&gt;"",IF(AND(LOOKUP($C283,Gliders!$O:$O,Gliders!$C:$C)&gt;1,$F283=PICCode),Log!T282+Log!$G283,Log!T282),Log!T282),Log!T282)</f>
        <v>0.73958333333333337</v>
      </c>
      <c r="U283" s="6">
        <f>IF(B283&lt;&gt;"",IF($AK283&lt;&gt;"",IF(AND(LOOKUP($C283,Gliders!$O:$O,Gliders!$C:$C)&gt;1, $F283&lt;&gt;PICCode),Log!U282+Log!$G283,Log!U282),Log!U282),Log!U282)</f>
        <v>1.6958333333333335</v>
      </c>
      <c r="V283" s="8">
        <f t="shared" si="13"/>
        <v>4.177777777777778</v>
      </c>
      <c r="W283" s="8"/>
      <c r="X283" s="8"/>
      <c r="Y283" s="8"/>
      <c r="Z283" s="9">
        <f>IF(B283&lt;&gt;"",IF(PICCode=F283,Z282+1,Z282),Z282)</f>
        <v>331</v>
      </c>
      <c r="AA283" s="9">
        <f>IF(B283&lt;&gt;"",IF($AK283&lt;&gt;"", IF(LOOKUP($C283,Gliders!$O:$O,Gliders!$C:$C)=1,Log!AA282+1,Log!AA282),Log!AA282),Log!AA282)</f>
        <v>245</v>
      </c>
      <c r="AB283" s="9">
        <f>IF(B283&lt;&gt;"",IF($AK283&lt;&gt;"",IF(AND(LOOKUP($C283,Gliders!$O:$O,Gliders!$C:$C)&gt;1, $F283=PICCode),Log!AB282+1,Log!AB282),Log!AB282),Log!AB282)</f>
        <v>86</v>
      </c>
      <c r="AC283" s="9">
        <f>IF(B283&lt;&gt;"",IF($AK283&lt;&gt;"",IF(AND(LOOKUP($C283,Gliders!$O:$O,Gliders!$C:$C)&gt;1, $F283&lt;&gt;PICCode),Log!AC282+1,Log!AC282),Log!AC282),Log!AC282)</f>
        <v>100</v>
      </c>
      <c r="AD283" s="9">
        <f>IF(B283&lt;&gt;"",IF($AK283&lt;&gt;"",IF(AND(LOOKUP($C283,Gliders!$O:$O,Gliders!$D:$D)=HighCode, TRUE),Log!AD282+1,Log!AD282),Log!AD282),Log!AD282)</f>
        <v>213</v>
      </c>
      <c r="AE283" s="10">
        <f t="shared" si="14"/>
        <v>431</v>
      </c>
      <c r="AJ283" s="14" t="str">
        <f>IF(C283&lt;&gt;"",LOOKUP(C283,Gliders!O:O,Gliders!A:A), "-")</f>
        <v>-</v>
      </c>
      <c r="AK283" s="14" t="str">
        <f>IF(C283&lt;&gt;"",LOOKUP(C283,Gliders!O:O,Gliders!B:B), "-")</f>
        <v>-</v>
      </c>
    </row>
    <row r="284" spans="1:37">
      <c r="A284" s="14" t="str">
        <f t="shared" si="12"/>
        <v/>
      </c>
      <c r="R284" s="6">
        <f>IF(B284&lt;&gt;"",IF(PICCode=$F284,R283+G284,R283),R283)</f>
        <v>2.4819444444444447</v>
      </c>
      <c r="S284" s="6">
        <f>IF(B284&lt;&gt;"",IF(AK284&lt;&gt;"", IF(LOOKUP($C284,Gliders!$O:$O,Gliders!$C:$C)=1,Log!S283+Log!G284,Log!S283),Log!S283),Log!S283)</f>
        <v>1.7423611111111112</v>
      </c>
      <c r="T284" s="6">
        <f>IF(B284&lt;&gt;"",IF($AK284&lt;&gt;"",IF(AND(LOOKUP($C284,Gliders!$O:$O,Gliders!$C:$C)&gt;1,$F284=PICCode),Log!T283+Log!$G284,Log!T283),Log!T283),Log!T283)</f>
        <v>0.73958333333333337</v>
      </c>
      <c r="U284" s="6">
        <f>IF(B284&lt;&gt;"",IF($AK284&lt;&gt;"",IF(AND(LOOKUP($C284,Gliders!$O:$O,Gliders!$C:$C)&gt;1, $F284&lt;&gt;PICCode),Log!U283+Log!$G284,Log!U283),Log!U283),Log!U283)</f>
        <v>1.6958333333333335</v>
      </c>
      <c r="V284" s="8">
        <f t="shared" si="13"/>
        <v>4.177777777777778</v>
      </c>
      <c r="W284" s="8"/>
      <c r="X284" s="8"/>
      <c r="Y284" s="8"/>
      <c r="Z284" s="9">
        <f>IF(B284&lt;&gt;"",IF(PICCode=F284,Z283+1,Z283),Z283)</f>
        <v>331</v>
      </c>
      <c r="AA284" s="9">
        <f>IF(B284&lt;&gt;"",IF($AK284&lt;&gt;"", IF(LOOKUP($C284,Gliders!$O:$O,Gliders!$C:$C)=1,Log!AA283+1,Log!AA283),Log!AA283),Log!AA283)</f>
        <v>245</v>
      </c>
      <c r="AB284" s="9">
        <f>IF(B284&lt;&gt;"",IF($AK284&lt;&gt;"",IF(AND(LOOKUP($C284,Gliders!$O:$O,Gliders!$C:$C)&gt;1, $F284=PICCode),Log!AB283+1,Log!AB283),Log!AB283),Log!AB283)</f>
        <v>86</v>
      </c>
      <c r="AC284" s="9">
        <f>IF(B284&lt;&gt;"",IF($AK284&lt;&gt;"",IF(AND(LOOKUP($C284,Gliders!$O:$O,Gliders!$C:$C)&gt;1, $F284&lt;&gt;PICCode),Log!AC283+1,Log!AC283),Log!AC283),Log!AC283)</f>
        <v>100</v>
      </c>
      <c r="AD284" s="9">
        <f>IF(B284&lt;&gt;"",IF($AK284&lt;&gt;"",IF(AND(LOOKUP($C284,Gliders!$O:$O,Gliders!$D:$D)=HighCode, TRUE),Log!AD283+1,Log!AD283),Log!AD283),Log!AD283)</f>
        <v>213</v>
      </c>
      <c r="AE284" s="10">
        <f t="shared" si="14"/>
        <v>431</v>
      </c>
      <c r="AJ284" s="14" t="str">
        <f>IF(C284&lt;&gt;"",LOOKUP(C284,Gliders!O:O,Gliders!A:A), "-")</f>
        <v>-</v>
      </c>
      <c r="AK284" s="14" t="str">
        <f>IF(C284&lt;&gt;"",LOOKUP(C284,Gliders!O:O,Gliders!B:B), "-")</f>
        <v>-</v>
      </c>
    </row>
    <row r="285" spans="1:37">
      <c r="A285" s="14" t="str">
        <f t="shared" si="12"/>
        <v/>
      </c>
      <c r="R285" s="6">
        <f>IF(B285&lt;&gt;"",IF(PICCode=$F285,R284+G285,R284),R284)</f>
        <v>2.4819444444444447</v>
      </c>
      <c r="S285" s="6">
        <f>IF(B285&lt;&gt;"",IF(AK285&lt;&gt;"", IF(LOOKUP($C285,Gliders!$O:$O,Gliders!$C:$C)=1,Log!S284+Log!G285,Log!S284),Log!S284),Log!S284)</f>
        <v>1.7423611111111112</v>
      </c>
      <c r="T285" s="6">
        <f>IF(B285&lt;&gt;"",IF($AK285&lt;&gt;"",IF(AND(LOOKUP($C285,Gliders!$O:$O,Gliders!$C:$C)&gt;1,$F285=PICCode),Log!T284+Log!$G285,Log!T284),Log!T284),Log!T284)</f>
        <v>0.73958333333333337</v>
      </c>
      <c r="U285" s="6">
        <f>IF(B285&lt;&gt;"",IF($AK285&lt;&gt;"",IF(AND(LOOKUP($C285,Gliders!$O:$O,Gliders!$C:$C)&gt;1, $F285&lt;&gt;PICCode),Log!U284+Log!$G285,Log!U284),Log!U284),Log!U284)</f>
        <v>1.6958333333333335</v>
      </c>
      <c r="V285" s="8">
        <f t="shared" si="13"/>
        <v>4.177777777777778</v>
      </c>
      <c r="W285" s="8"/>
      <c r="X285" s="8"/>
      <c r="Y285" s="8"/>
      <c r="Z285" s="9">
        <f>IF(B285&lt;&gt;"",IF(PICCode=F285,Z284+1,Z284),Z284)</f>
        <v>331</v>
      </c>
      <c r="AA285" s="9">
        <f>IF(B285&lt;&gt;"",IF($AK285&lt;&gt;"", IF(LOOKUP($C285,Gliders!$O:$O,Gliders!$C:$C)=1,Log!AA284+1,Log!AA284),Log!AA284),Log!AA284)</f>
        <v>245</v>
      </c>
      <c r="AB285" s="9">
        <f>IF(B285&lt;&gt;"",IF($AK285&lt;&gt;"",IF(AND(LOOKUP($C285,Gliders!$O:$O,Gliders!$C:$C)&gt;1, $F285=PICCode),Log!AB284+1,Log!AB284),Log!AB284),Log!AB284)</f>
        <v>86</v>
      </c>
      <c r="AC285" s="9">
        <f>IF(B285&lt;&gt;"",IF($AK285&lt;&gt;"",IF(AND(LOOKUP($C285,Gliders!$O:$O,Gliders!$C:$C)&gt;1, $F285&lt;&gt;PICCode),Log!AC284+1,Log!AC284),Log!AC284),Log!AC284)</f>
        <v>100</v>
      </c>
      <c r="AD285" s="9">
        <f>IF(B285&lt;&gt;"",IF($AK285&lt;&gt;"",IF(AND(LOOKUP($C285,Gliders!$O:$O,Gliders!$D:$D)=HighCode, TRUE),Log!AD284+1,Log!AD284),Log!AD284),Log!AD284)</f>
        <v>213</v>
      </c>
      <c r="AE285" s="10">
        <f t="shared" si="14"/>
        <v>431</v>
      </c>
      <c r="AJ285" s="14" t="str">
        <f>IF(C285&lt;&gt;"",LOOKUP(C285,Gliders!O:O,Gliders!A:A), "-")</f>
        <v>-</v>
      </c>
      <c r="AK285" s="14" t="str">
        <f>IF(C285&lt;&gt;"",LOOKUP(C285,Gliders!O:O,Gliders!B:B), "-")</f>
        <v>-</v>
      </c>
    </row>
    <row r="286" spans="1:37">
      <c r="A286" s="14" t="str">
        <f t="shared" si="12"/>
        <v/>
      </c>
      <c r="R286" s="6">
        <f>IF(B286&lt;&gt;"",IF(PICCode=$F286,R285+G286,R285),R285)</f>
        <v>2.4819444444444447</v>
      </c>
      <c r="S286" s="6">
        <f>IF(B286&lt;&gt;"",IF(AK286&lt;&gt;"", IF(LOOKUP($C286,Gliders!$O:$O,Gliders!$C:$C)=1,Log!S285+Log!G286,Log!S285),Log!S285),Log!S285)</f>
        <v>1.7423611111111112</v>
      </c>
      <c r="T286" s="6">
        <f>IF(B286&lt;&gt;"",IF($AK286&lt;&gt;"",IF(AND(LOOKUP($C286,Gliders!$O:$O,Gliders!$C:$C)&gt;1,$F286=PICCode),Log!T285+Log!$G286,Log!T285),Log!T285),Log!T285)</f>
        <v>0.73958333333333337</v>
      </c>
      <c r="U286" s="6">
        <f>IF(B286&lt;&gt;"",IF($AK286&lt;&gt;"",IF(AND(LOOKUP($C286,Gliders!$O:$O,Gliders!$C:$C)&gt;1, $F286&lt;&gt;PICCode),Log!U285+Log!$G286,Log!U285),Log!U285),Log!U285)</f>
        <v>1.6958333333333335</v>
      </c>
      <c r="V286" s="8">
        <f t="shared" si="13"/>
        <v>4.177777777777778</v>
      </c>
      <c r="W286" s="8"/>
      <c r="X286" s="8"/>
      <c r="Y286" s="8"/>
      <c r="Z286" s="9">
        <f>IF(B286&lt;&gt;"",IF(PICCode=F286,Z285+1,Z285),Z285)</f>
        <v>331</v>
      </c>
      <c r="AA286" s="9">
        <f>IF(B286&lt;&gt;"",IF($AK286&lt;&gt;"", IF(LOOKUP($C286,Gliders!$O:$O,Gliders!$C:$C)=1,Log!AA285+1,Log!AA285),Log!AA285),Log!AA285)</f>
        <v>245</v>
      </c>
      <c r="AB286" s="9">
        <f>IF(B286&lt;&gt;"",IF($AK286&lt;&gt;"",IF(AND(LOOKUP($C286,Gliders!$O:$O,Gliders!$C:$C)&gt;1, $F286=PICCode),Log!AB285+1,Log!AB285),Log!AB285),Log!AB285)</f>
        <v>86</v>
      </c>
      <c r="AC286" s="9">
        <f>IF(B286&lt;&gt;"",IF($AK286&lt;&gt;"",IF(AND(LOOKUP($C286,Gliders!$O:$O,Gliders!$C:$C)&gt;1, $F286&lt;&gt;PICCode),Log!AC285+1,Log!AC285),Log!AC285),Log!AC285)</f>
        <v>100</v>
      </c>
      <c r="AD286" s="9">
        <f>IF(B286&lt;&gt;"",IF($AK286&lt;&gt;"",IF(AND(LOOKUP($C286,Gliders!$O:$O,Gliders!$D:$D)=HighCode, TRUE),Log!AD285+1,Log!AD285),Log!AD285),Log!AD285)</f>
        <v>213</v>
      </c>
      <c r="AE286" s="10">
        <f t="shared" si="14"/>
        <v>431</v>
      </c>
      <c r="AJ286" s="14" t="str">
        <f>IF(C286&lt;&gt;"",LOOKUP(C286,Gliders!O:O,Gliders!A:A), "-")</f>
        <v>-</v>
      </c>
      <c r="AK286" s="14" t="str">
        <f>IF(C286&lt;&gt;"",LOOKUP(C286,Gliders!O:O,Gliders!B:B), "-")</f>
        <v>-</v>
      </c>
    </row>
    <row r="287" spans="1:37">
      <c r="A287" s="14" t="str">
        <f t="shared" si="12"/>
        <v/>
      </c>
      <c r="R287" s="6">
        <f>IF(B287&lt;&gt;"",IF(PICCode=$F287,R286+G287,R286),R286)</f>
        <v>2.4819444444444447</v>
      </c>
      <c r="S287" s="6">
        <f>IF(B287&lt;&gt;"",IF(AK287&lt;&gt;"", IF(LOOKUP($C287,Gliders!$O:$O,Gliders!$C:$C)=1,Log!S286+Log!G287,Log!S286),Log!S286),Log!S286)</f>
        <v>1.7423611111111112</v>
      </c>
      <c r="T287" s="6">
        <f>IF(B287&lt;&gt;"",IF($AK287&lt;&gt;"",IF(AND(LOOKUP($C287,Gliders!$O:$O,Gliders!$C:$C)&gt;1,$F287=PICCode),Log!T286+Log!$G287,Log!T286),Log!T286),Log!T286)</f>
        <v>0.73958333333333337</v>
      </c>
      <c r="U287" s="6">
        <f>IF(B287&lt;&gt;"",IF($AK287&lt;&gt;"",IF(AND(LOOKUP($C287,Gliders!$O:$O,Gliders!$C:$C)&gt;1, $F287&lt;&gt;PICCode),Log!U286+Log!$G287,Log!U286),Log!U286),Log!U286)</f>
        <v>1.6958333333333335</v>
      </c>
      <c r="V287" s="8">
        <f t="shared" si="13"/>
        <v>4.177777777777778</v>
      </c>
      <c r="W287" s="8"/>
      <c r="X287" s="8"/>
      <c r="Y287" s="8"/>
      <c r="Z287" s="9">
        <f>IF(B287&lt;&gt;"",IF(PICCode=F287,Z286+1,Z286),Z286)</f>
        <v>331</v>
      </c>
      <c r="AA287" s="9">
        <f>IF(B287&lt;&gt;"",IF($AK287&lt;&gt;"", IF(LOOKUP($C287,Gliders!$O:$O,Gliders!$C:$C)=1,Log!AA286+1,Log!AA286),Log!AA286),Log!AA286)</f>
        <v>245</v>
      </c>
      <c r="AB287" s="9">
        <f>IF(B287&lt;&gt;"",IF($AK287&lt;&gt;"",IF(AND(LOOKUP($C287,Gliders!$O:$O,Gliders!$C:$C)&gt;1, $F287=PICCode),Log!AB286+1,Log!AB286),Log!AB286),Log!AB286)</f>
        <v>86</v>
      </c>
      <c r="AC287" s="9">
        <f>IF(B287&lt;&gt;"",IF($AK287&lt;&gt;"",IF(AND(LOOKUP($C287,Gliders!$O:$O,Gliders!$C:$C)&gt;1, $F287&lt;&gt;PICCode),Log!AC286+1,Log!AC286),Log!AC286),Log!AC286)</f>
        <v>100</v>
      </c>
      <c r="AD287" s="9">
        <f>IF(B287&lt;&gt;"",IF($AK287&lt;&gt;"",IF(AND(LOOKUP($C287,Gliders!$O:$O,Gliders!$D:$D)=HighCode, TRUE),Log!AD286+1,Log!AD286),Log!AD286),Log!AD286)</f>
        <v>213</v>
      </c>
      <c r="AE287" s="10">
        <f t="shared" si="14"/>
        <v>431</v>
      </c>
      <c r="AJ287" s="14" t="str">
        <f>IF(C287&lt;&gt;"",LOOKUP(C287,Gliders!O:O,Gliders!A:A), "-")</f>
        <v>-</v>
      </c>
      <c r="AK287" s="14" t="str">
        <f>IF(C287&lt;&gt;"",LOOKUP(C287,Gliders!O:O,Gliders!B:B), "-")</f>
        <v>-</v>
      </c>
    </row>
    <row r="288" spans="1:37">
      <c r="A288" s="14" t="str">
        <f t="shared" si="12"/>
        <v/>
      </c>
      <c r="R288" s="6">
        <f>IF(B288&lt;&gt;"",IF(PICCode=$F288,R287+G288,R287),R287)</f>
        <v>2.4819444444444447</v>
      </c>
      <c r="S288" s="6">
        <f>IF(B288&lt;&gt;"",IF(AK288&lt;&gt;"", IF(LOOKUP($C288,Gliders!$O:$O,Gliders!$C:$C)=1,Log!S287+Log!G288,Log!S287),Log!S287),Log!S287)</f>
        <v>1.7423611111111112</v>
      </c>
      <c r="T288" s="6">
        <f>IF(B288&lt;&gt;"",IF($AK288&lt;&gt;"",IF(AND(LOOKUP($C288,Gliders!$O:$O,Gliders!$C:$C)&gt;1,$F288=PICCode),Log!T287+Log!$G288,Log!T287),Log!T287),Log!T287)</f>
        <v>0.73958333333333337</v>
      </c>
      <c r="U288" s="6">
        <f>IF(B288&lt;&gt;"",IF($AK288&lt;&gt;"",IF(AND(LOOKUP($C288,Gliders!$O:$O,Gliders!$C:$C)&gt;1, $F288&lt;&gt;PICCode),Log!U287+Log!$G288,Log!U287),Log!U287),Log!U287)</f>
        <v>1.6958333333333335</v>
      </c>
      <c r="V288" s="8">
        <f t="shared" si="13"/>
        <v>4.177777777777778</v>
      </c>
      <c r="W288" s="8"/>
      <c r="X288" s="8"/>
      <c r="Y288" s="8"/>
      <c r="Z288" s="9">
        <f>IF(B288&lt;&gt;"",IF(PICCode=F288,Z287+1,Z287),Z287)</f>
        <v>331</v>
      </c>
      <c r="AA288" s="9">
        <f>IF(B288&lt;&gt;"",IF($AK288&lt;&gt;"", IF(LOOKUP($C288,Gliders!$O:$O,Gliders!$C:$C)=1,Log!AA287+1,Log!AA287),Log!AA287),Log!AA287)</f>
        <v>245</v>
      </c>
      <c r="AB288" s="9">
        <f>IF(B288&lt;&gt;"",IF($AK288&lt;&gt;"",IF(AND(LOOKUP($C288,Gliders!$O:$O,Gliders!$C:$C)&gt;1, $F288=PICCode),Log!AB287+1,Log!AB287),Log!AB287),Log!AB287)</f>
        <v>86</v>
      </c>
      <c r="AC288" s="9">
        <f>IF(B288&lt;&gt;"",IF($AK288&lt;&gt;"",IF(AND(LOOKUP($C288,Gliders!$O:$O,Gliders!$C:$C)&gt;1, $F288&lt;&gt;PICCode),Log!AC287+1,Log!AC287),Log!AC287),Log!AC287)</f>
        <v>100</v>
      </c>
      <c r="AD288" s="9">
        <f>IF(B288&lt;&gt;"",IF($AK288&lt;&gt;"",IF(AND(LOOKUP($C288,Gliders!$O:$O,Gliders!$D:$D)=HighCode, TRUE),Log!AD287+1,Log!AD287),Log!AD287),Log!AD287)</f>
        <v>213</v>
      </c>
      <c r="AE288" s="10">
        <f t="shared" si="14"/>
        <v>431</v>
      </c>
      <c r="AJ288" s="14" t="str">
        <f>IF(C288&lt;&gt;"",LOOKUP(C288,Gliders!O:O,Gliders!A:A), "-")</f>
        <v>-</v>
      </c>
      <c r="AK288" s="14" t="str">
        <f>IF(C288&lt;&gt;"",LOOKUP(C288,Gliders!O:O,Gliders!B:B), "-")</f>
        <v>-</v>
      </c>
    </row>
    <row r="289" spans="1:37">
      <c r="A289" s="14" t="str">
        <f t="shared" si="12"/>
        <v/>
      </c>
      <c r="R289" s="6">
        <f>IF(B289&lt;&gt;"",IF(PICCode=$F289,R288+G289,R288),R288)</f>
        <v>2.4819444444444447</v>
      </c>
      <c r="S289" s="6">
        <f>IF(B289&lt;&gt;"",IF(AK289&lt;&gt;"", IF(LOOKUP($C289,Gliders!$O:$O,Gliders!$C:$C)=1,Log!S288+Log!G289,Log!S288),Log!S288),Log!S288)</f>
        <v>1.7423611111111112</v>
      </c>
      <c r="T289" s="6">
        <f>IF(B289&lt;&gt;"",IF($AK289&lt;&gt;"",IF(AND(LOOKUP($C289,Gliders!$O:$O,Gliders!$C:$C)&gt;1,$F289=PICCode),Log!T288+Log!$G289,Log!T288),Log!T288),Log!T288)</f>
        <v>0.73958333333333337</v>
      </c>
      <c r="U289" s="6">
        <f>IF(B289&lt;&gt;"",IF($AK289&lt;&gt;"",IF(AND(LOOKUP($C289,Gliders!$O:$O,Gliders!$C:$C)&gt;1, $F289&lt;&gt;PICCode),Log!U288+Log!$G289,Log!U288),Log!U288),Log!U288)</f>
        <v>1.6958333333333335</v>
      </c>
      <c r="V289" s="8">
        <f t="shared" si="13"/>
        <v>4.177777777777778</v>
      </c>
      <c r="W289" s="8"/>
      <c r="X289" s="8"/>
      <c r="Y289" s="8"/>
      <c r="Z289" s="9">
        <f>IF(B289&lt;&gt;"",IF(PICCode=F289,Z288+1,Z288),Z288)</f>
        <v>331</v>
      </c>
      <c r="AA289" s="9">
        <f>IF(B289&lt;&gt;"",IF($AK289&lt;&gt;"", IF(LOOKUP($C289,Gliders!$O:$O,Gliders!$C:$C)=1,Log!AA288+1,Log!AA288),Log!AA288),Log!AA288)</f>
        <v>245</v>
      </c>
      <c r="AB289" s="9">
        <f>IF(B289&lt;&gt;"",IF($AK289&lt;&gt;"",IF(AND(LOOKUP($C289,Gliders!$O:$O,Gliders!$C:$C)&gt;1, $F289=PICCode),Log!AB288+1,Log!AB288),Log!AB288),Log!AB288)</f>
        <v>86</v>
      </c>
      <c r="AC289" s="9">
        <f>IF(B289&lt;&gt;"",IF($AK289&lt;&gt;"",IF(AND(LOOKUP($C289,Gliders!$O:$O,Gliders!$C:$C)&gt;1, $F289&lt;&gt;PICCode),Log!AC288+1,Log!AC288),Log!AC288),Log!AC288)</f>
        <v>100</v>
      </c>
      <c r="AD289" s="9">
        <f>IF(B289&lt;&gt;"",IF($AK289&lt;&gt;"",IF(AND(LOOKUP($C289,Gliders!$O:$O,Gliders!$D:$D)=HighCode, TRUE),Log!AD288+1,Log!AD288),Log!AD288),Log!AD288)</f>
        <v>213</v>
      </c>
      <c r="AE289" s="10">
        <f t="shared" si="14"/>
        <v>431</v>
      </c>
      <c r="AJ289" s="14" t="str">
        <f>IF(C289&lt;&gt;"",LOOKUP(C289,Gliders!O:O,Gliders!A:A), "-")</f>
        <v>-</v>
      </c>
      <c r="AK289" s="14" t="str">
        <f>IF(C289&lt;&gt;"",LOOKUP(C289,Gliders!O:O,Gliders!B:B), "-")</f>
        <v>-</v>
      </c>
    </row>
    <row r="290" spans="1:37">
      <c r="A290" s="14" t="str">
        <f t="shared" si="12"/>
        <v/>
      </c>
      <c r="R290" s="6">
        <f>IF(B290&lt;&gt;"",IF(PICCode=$F290,R289+G290,R289),R289)</f>
        <v>2.4819444444444447</v>
      </c>
      <c r="S290" s="6">
        <f>IF(B290&lt;&gt;"",IF(AK290&lt;&gt;"", IF(LOOKUP($C290,Gliders!$O:$O,Gliders!$C:$C)=1,Log!S289+Log!G290,Log!S289),Log!S289),Log!S289)</f>
        <v>1.7423611111111112</v>
      </c>
      <c r="T290" s="6">
        <f>IF(B290&lt;&gt;"",IF($AK290&lt;&gt;"",IF(AND(LOOKUP($C290,Gliders!$O:$O,Gliders!$C:$C)&gt;1,$F290=PICCode),Log!T289+Log!$G290,Log!T289),Log!T289),Log!T289)</f>
        <v>0.73958333333333337</v>
      </c>
      <c r="U290" s="6">
        <f>IF(B290&lt;&gt;"",IF($AK290&lt;&gt;"",IF(AND(LOOKUP($C290,Gliders!$O:$O,Gliders!$C:$C)&gt;1, $F290&lt;&gt;PICCode),Log!U289+Log!$G290,Log!U289),Log!U289),Log!U289)</f>
        <v>1.6958333333333335</v>
      </c>
      <c r="V290" s="8">
        <f t="shared" si="13"/>
        <v>4.177777777777778</v>
      </c>
      <c r="W290" s="8"/>
      <c r="X290" s="8"/>
      <c r="Y290" s="8"/>
      <c r="Z290" s="9">
        <f>IF(B290&lt;&gt;"",IF(PICCode=F290,Z289+1,Z289),Z289)</f>
        <v>331</v>
      </c>
      <c r="AA290" s="9">
        <f>IF(B290&lt;&gt;"",IF($AK290&lt;&gt;"", IF(LOOKUP($C290,Gliders!$O:$O,Gliders!$C:$C)=1,Log!AA289+1,Log!AA289),Log!AA289),Log!AA289)</f>
        <v>245</v>
      </c>
      <c r="AB290" s="9">
        <f>IF(B290&lt;&gt;"",IF($AK290&lt;&gt;"",IF(AND(LOOKUP($C290,Gliders!$O:$O,Gliders!$C:$C)&gt;1, $F290=PICCode),Log!AB289+1,Log!AB289),Log!AB289),Log!AB289)</f>
        <v>86</v>
      </c>
      <c r="AC290" s="9">
        <f>IF(B290&lt;&gt;"",IF($AK290&lt;&gt;"",IF(AND(LOOKUP($C290,Gliders!$O:$O,Gliders!$C:$C)&gt;1, $F290&lt;&gt;PICCode),Log!AC289+1,Log!AC289),Log!AC289),Log!AC289)</f>
        <v>100</v>
      </c>
      <c r="AD290" s="9">
        <f>IF(B290&lt;&gt;"",IF($AK290&lt;&gt;"",IF(AND(LOOKUP($C290,Gliders!$O:$O,Gliders!$D:$D)=HighCode, TRUE),Log!AD289+1,Log!AD289),Log!AD289),Log!AD289)</f>
        <v>213</v>
      </c>
      <c r="AE290" s="10">
        <f t="shared" si="14"/>
        <v>431</v>
      </c>
      <c r="AJ290" s="14" t="str">
        <f>IF(C290&lt;&gt;"",LOOKUP(C290,Gliders!O:O,Gliders!A:A), "-")</f>
        <v>-</v>
      </c>
      <c r="AK290" s="14" t="str">
        <f>IF(C290&lt;&gt;"",LOOKUP(C290,Gliders!O:O,Gliders!B:B), "-")</f>
        <v>-</v>
      </c>
    </row>
    <row r="291" spans="1:37">
      <c r="A291" s="14" t="str">
        <f t="shared" si="12"/>
        <v/>
      </c>
      <c r="R291" s="6">
        <f>IF(B291&lt;&gt;"",IF(PICCode=$F291,R290+G291,R290),R290)</f>
        <v>2.4819444444444447</v>
      </c>
      <c r="S291" s="6">
        <f>IF(B291&lt;&gt;"",IF(AK291&lt;&gt;"", IF(LOOKUP($C291,Gliders!$O:$O,Gliders!$C:$C)=1,Log!S290+Log!G291,Log!S290),Log!S290),Log!S290)</f>
        <v>1.7423611111111112</v>
      </c>
      <c r="T291" s="6">
        <f>IF(B291&lt;&gt;"",IF($AK291&lt;&gt;"",IF(AND(LOOKUP($C291,Gliders!$O:$O,Gliders!$C:$C)&gt;1,$F291=PICCode),Log!T290+Log!$G291,Log!T290),Log!T290),Log!T290)</f>
        <v>0.73958333333333337</v>
      </c>
      <c r="U291" s="6">
        <f>IF(B291&lt;&gt;"",IF($AK291&lt;&gt;"",IF(AND(LOOKUP($C291,Gliders!$O:$O,Gliders!$C:$C)&gt;1, $F291&lt;&gt;PICCode),Log!U290+Log!$G291,Log!U290),Log!U290),Log!U290)</f>
        <v>1.6958333333333335</v>
      </c>
      <c r="V291" s="8">
        <f t="shared" si="13"/>
        <v>4.177777777777778</v>
      </c>
      <c r="W291" s="8"/>
      <c r="X291" s="8"/>
      <c r="Y291" s="8"/>
      <c r="Z291" s="9">
        <f>IF(B291&lt;&gt;"",IF(PICCode=F291,Z290+1,Z290),Z290)</f>
        <v>331</v>
      </c>
      <c r="AA291" s="9">
        <f>IF(B291&lt;&gt;"",IF($AK291&lt;&gt;"", IF(LOOKUP($C291,Gliders!$O:$O,Gliders!$C:$C)=1,Log!AA290+1,Log!AA290),Log!AA290),Log!AA290)</f>
        <v>245</v>
      </c>
      <c r="AB291" s="9">
        <f>IF(B291&lt;&gt;"",IF($AK291&lt;&gt;"",IF(AND(LOOKUP($C291,Gliders!$O:$O,Gliders!$C:$C)&gt;1, $F291=PICCode),Log!AB290+1,Log!AB290),Log!AB290),Log!AB290)</f>
        <v>86</v>
      </c>
      <c r="AC291" s="9">
        <f>IF(B291&lt;&gt;"",IF($AK291&lt;&gt;"",IF(AND(LOOKUP($C291,Gliders!$O:$O,Gliders!$C:$C)&gt;1, $F291&lt;&gt;PICCode),Log!AC290+1,Log!AC290),Log!AC290),Log!AC290)</f>
        <v>100</v>
      </c>
      <c r="AD291" s="9">
        <f>IF(B291&lt;&gt;"",IF($AK291&lt;&gt;"",IF(AND(LOOKUP($C291,Gliders!$O:$O,Gliders!$D:$D)=HighCode, TRUE),Log!AD290+1,Log!AD290),Log!AD290),Log!AD290)</f>
        <v>213</v>
      </c>
      <c r="AE291" s="10">
        <f t="shared" si="14"/>
        <v>431</v>
      </c>
      <c r="AJ291" s="14" t="str">
        <f>IF(C291&lt;&gt;"",LOOKUP(C291,Gliders!O:O,Gliders!A:A), "-")</f>
        <v>-</v>
      </c>
      <c r="AK291" s="14" t="str">
        <f>IF(C291&lt;&gt;"",LOOKUP(C291,Gliders!O:O,Gliders!B:B), "-")</f>
        <v>-</v>
      </c>
    </row>
    <row r="292" spans="1:37">
      <c r="A292" s="14" t="str">
        <f t="shared" si="12"/>
        <v/>
      </c>
      <c r="R292" s="6">
        <f>IF(B292&lt;&gt;"",IF(PICCode=$F292,R291+G292,R291),R291)</f>
        <v>2.4819444444444447</v>
      </c>
      <c r="S292" s="6">
        <f>IF(B292&lt;&gt;"",IF(AK292&lt;&gt;"", IF(LOOKUP($C292,Gliders!$O:$O,Gliders!$C:$C)=1,Log!S291+Log!G292,Log!S291),Log!S291),Log!S291)</f>
        <v>1.7423611111111112</v>
      </c>
      <c r="T292" s="6">
        <f>IF(B292&lt;&gt;"",IF($AK292&lt;&gt;"",IF(AND(LOOKUP($C292,Gliders!$O:$O,Gliders!$C:$C)&gt;1,$F292=PICCode),Log!T291+Log!$G292,Log!T291),Log!T291),Log!T291)</f>
        <v>0.73958333333333337</v>
      </c>
      <c r="U292" s="6">
        <f>IF(B292&lt;&gt;"",IF($AK292&lt;&gt;"",IF(AND(LOOKUP($C292,Gliders!$O:$O,Gliders!$C:$C)&gt;1, $F292&lt;&gt;PICCode),Log!U291+Log!$G292,Log!U291),Log!U291),Log!U291)</f>
        <v>1.6958333333333335</v>
      </c>
      <c r="V292" s="8">
        <f t="shared" si="13"/>
        <v>4.177777777777778</v>
      </c>
      <c r="W292" s="8"/>
      <c r="X292" s="8"/>
      <c r="Y292" s="8"/>
      <c r="Z292" s="9">
        <f>IF(B292&lt;&gt;"",IF(PICCode=F292,Z291+1,Z291),Z291)</f>
        <v>331</v>
      </c>
      <c r="AA292" s="9">
        <f>IF(B292&lt;&gt;"",IF($AK292&lt;&gt;"", IF(LOOKUP($C292,Gliders!$O:$O,Gliders!$C:$C)=1,Log!AA291+1,Log!AA291),Log!AA291),Log!AA291)</f>
        <v>245</v>
      </c>
      <c r="AB292" s="9">
        <f>IF(B292&lt;&gt;"",IF($AK292&lt;&gt;"",IF(AND(LOOKUP($C292,Gliders!$O:$O,Gliders!$C:$C)&gt;1, $F292=PICCode),Log!AB291+1,Log!AB291),Log!AB291),Log!AB291)</f>
        <v>86</v>
      </c>
      <c r="AC292" s="9">
        <f>IF(B292&lt;&gt;"",IF($AK292&lt;&gt;"",IF(AND(LOOKUP($C292,Gliders!$O:$O,Gliders!$C:$C)&gt;1, $F292&lt;&gt;PICCode),Log!AC291+1,Log!AC291),Log!AC291),Log!AC291)</f>
        <v>100</v>
      </c>
      <c r="AD292" s="9">
        <f>IF(B292&lt;&gt;"",IF($AK292&lt;&gt;"",IF(AND(LOOKUP($C292,Gliders!$O:$O,Gliders!$D:$D)=HighCode, TRUE),Log!AD291+1,Log!AD291),Log!AD291),Log!AD291)</f>
        <v>213</v>
      </c>
      <c r="AE292" s="10">
        <f t="shared" si="14"/>
        <v>431</v>
      </c>
      <c r="AJ292" s="14" t="str">
        <f>IF(C292&lt;&gt;"",LOOKUP(C292,Gliders!O:O,Gliders!A:A), "-")</f>
        <v>-</v>
      </c>
      <c r="AK292" s="14" t="str">
        <f>IF(C292&lt;&gt;"",LOOKUP(C292,Gliders!O:O,Gliders!B:B), "-")</f>
        <v>-</v>
      </c>
    </row>
    <row r="293" spans="1:37">
      <c r="A293" s="14" t="str">
        <f t="shared" si="12"/>
        <v/>
      </c>
      <c r="R293" s="6">
        <f>IF(B293&lt;&gt;"",IF(PICCode=$F293,R292+G293,R292),R292)</f>
        <v>2.4819444444444447</v>
      </c>
      <c r="S293" s="6">
        <f>IF(B293&lt;&gt;"",IF(AK293&lt;&gt;"", IF(LOOKUP($C293,Gliders!$O:$O,Gliders!$C:$C)=1,Log!S292+Log!G293,Log!S292),Log!S292),Log!S292)</f>
        <v>1.7423611111111112</v>
      </c>
      <c r="T293" s="6">
        <f>IF(B293&lt;&gt;"",IF($AK293&lt;&gt;"",IF(AND(LOOKUP($C293,Gliders!$O:$O,Gliders!$C:$C)&gt;1,$F293=PICCode),Log!T292+Log!$G293,Log!T292),Log!T292),Log!T292)</f>
        <v>0.73958333333333337</v>
      </c>
      <c r="U293" s="6">
        <f>IF(B293&lt;&gt;"",IF($AK293&lt;&gt;"",IF(AND(LOOKUP($C293,Gliders!$O:$O,Gliders!$C:$C)&gt;1, $F293&lt;&gt;PICCode),Log!U292+Log!$G293,Log!U292),Log!U292),Log!U292)</f>
        <v>1.6958333333333335</v>
      </c>
      <c r="V293" s="8">
        <f t="shared" si="13"/>
        <v>4.177777777777778</v>
      </c>
      <c r="W293" s="8"/>
      <c r="X293" s="8"/>
      <c r="Y293" s="8"/>
      <c r="Z293" s="9">
        <f>IF(B293&lt;&gt;"",IF(PICCode=F293,Z292+1,Z292),Z292)</f>
        <v>331</v>
      </c>
      <c r="AA293" s="9">
        <f>IF(B293&lt;&gt;"",IF($AK293&lt;&gt;"", IF(LOOKUP($C293,Gliders!$O:$O,Gliders!$C:$C)=1,Log!AA292+1,Log!AA292),Log!AA292),Log!AA292)</f>
        <v>245</v>
      </c>
      <c r="AB293" s="9">
        <f>IF(B293&lt;&gt;"",IF($AK293&lt;&gt;"",IF(AND(LOOKUP($C293,Gliders!$O:$O,Gliders!$C:$C)&gt;1, $F293=PICCode),Log!AB292+1,Log!AB292),Log!AB292),Log!AB292)</f>
        <v>86</v>
      </c>
      <c r="AC293" s="9">
        <f>IF(B293&lt;&gt;"",IF($AK293&lt;&gt;"",IF(AND(LOOKUP($C293,Gliders!$O:$O,Gliders!$C:$C)&gt;1, $F293&lt;&gt;PICCode),Log!AC292+1,Log!AC292),Log!AC292),Log!AC292)</f>
        <v>100</v>
      </c>
      <c r="AD293" s="9">
        <f>IF(B293&lt;&gt;"",IF($AK293&lt;&gt;"",IF(AND(LOOKUP($C293,Gliders!$O:$O,Gliders!$D:$D)=HighCode, TRUE),Log!AD292+1,Log!AD292),Log!AD292),Log!AD292)</f>
        <v>213</v>
      </c>
      <c r="AE293" s="10">
        <f t="shared" si="14"/>
        <v>431</v>
      </c>
      <c r="AJ293" s="14" t="str">
        <f>IF(C293&lt;&gt;"",LOOKUP(C293,Gliders!O:O,Gliders!A:A), "-")</f>
        <v>-</v>
      </c>
      <c r="AK293" s="14" t="str">
        <f>IF(C293&lt;&gt;"",LOOKUP(C293,Gliders!O:O,Gliders!B:B), "-")</f>
        <v>-</v>
      </c>
    </row>
    <row r="294" spans="1:37">
      <c r="A294" s="14" t="str">
        <f t="shared" si="12"/>
        <v/>
      </c>
      <c r="R294" s="6">
        <f>IF(B294&lt;&gt;"",IF(PICCode=$F294,R293+G294,R293),R293)</f>
        <v>2.4819444444444447</v>
      </c>
      <c r="S294" s="6">
        <f>IF(B294&lt;&gt;"",IF(AK294&lt;&gt;"", IF(LOOKUP($C294,Gliders!$O:$O,Gliders!$C:$C)=1,Log!S293+Log!G294,Log!S293),Log!S293),Log!S293)</f>
        <v>1.7423611111111112</v>
      </c>
      <c r="T294" s="6">
        <f>IF(B294&lt;&gt;"",IF($AK294&lt;&gt;"",IF(AND(LOOKUP($C294,Gliders!$O:$O,Gliders!$C:$C)&gt;1,$F294=PICCode),Log!T293+Log!$G294,Log!T293),Log!T293),Log!T293)</f>
        <v>0.73958333333333337</v>
      </c>
      <c r="U294" s="6">
        <f>IF(B294&lt;&gt;"",IF($AK294&lt;&gt;"",IF(AND(LOOKUP($C294,Gliders!$O:$O,Gliders!$C:$C)&gt;1, $F294&lt;&gt;PICCode),Log!U293+Log!$G294,Log!U293),Log!U293),Log!U293)</f>
        <v>1.6958333333333335</v>
      </c>
      <c r="V294" s="8">
        <f t="shared" si="13"/>
        <v>4.177777777777778</v>
      </c>
      <c r="W294" s="8"/>
      <c r="X294" s="8"/>
      <c r="Y294" s="8"/>
      <c r="Z294" s="9">
        <f>IF(B294&lt;&gt;"",IF(PICCode=F294,Z293+1,Z293),Z293)</f>
        <v>331</v>
      </c>
      <c r="AA294" s="9">
        <f>IF(B294&lt;&gt;"",IF($AK294&lt;&gt;"", IF(LOOKUP($C294,Gliders!$O:$O,Gliders!$C:$C)=1,Log!AA293+1,Log!AA293),Log!AA293),Log!AA293)</f>
        <v>245</v>
      </c>
      <c r="AB294" s="9">
        <f>IF(B294&lt;&gt;"",IF($AK294&lt;&gt;"",IF(AND(LOOKUP($C294,Gliders!$O:$O,Gliders!$C:$C)&gt;1, $F294=PICCode),Log!AB293+1,Log!AB293),Log!AB293),Log!AB293)</f>
        <v>86</v>
      </c>
      <c r="AC294" s="9">
        <f>IF(B294&lt;&gt;"",IF($AK294&lt;&gt;"",IF(AND(LOOKUP($C294,Gliders!$O:$O,Gliders!$C:$C)&gt;1, $F294&lt;&gt;PICCode),Log!AC293+1,Log!AC293),Log!AC293),Log!AC293)</f>
        <v>100</v>
      </c>
      <c r="AD294" s="9">
        <f>IF(B294&lt;&gt;"",IF($AK294&lt;&gt;"",IF(AND(LOOKUP($C294,Gliders!$O:$O,Gliders!$D:$D)=HighCode, TRUE),Log!AD293+1,Log!AD293),Log!AD293),Log!AD293)</f>
        <v>213</v>
      </c>
      <c r="AE294" s="10">
        <f t="shared" si="14"/>
        <v>431</v>
      </c>
      <c r="AJ294" s="14" t="str">
        <f>IF(C294&lt;&gt;"",LOOKUP(C294,Gliders!O:O,Gliders!A:A), "-")</f>
        <v>-</v>
      </c>
      <c r="AK294" s="14" t="str">
        <f>IF(C294&lt;&gt;"",LOOKUP(C294,Gliders!O:O,Gliders!B:B), "-")</f>
        <v>-</v>
      </c>
    </row>
    <row r="295" spans="1:37">
      <c r="A295" s="14" t="str">
        <f t="shared" si="12"/>
        <v/>
      </c>
      <c r="R295" s="6">
        <f>IF(B295&lt;&gt;"",IF(PICCode=$F295,R294+G295,R294),R294)</f>
        <v>2.4819444444444447</v>
      </c>
      <c r="S295" s="6">
        <f>IF(B295&lt;&gt;"",IF(AK295&lt;&gt;"", IF(LOOKUP($C295,Gliders!$O:$O,Gliders!$C:$C)=1,Log!S294+Log!G295,Log!S294),Log!S294),Log!S294)</f>
        <v>1.7423611111111112</v>
      </c>
      <c r="T295" s="6">
        <f>IF(B295&lt;&gt;"",IF($AK295&lt;&gt;"",IF(AND(LOOKUP($C295,Gliders!$O:$O,Gliders!$C:$C)&gt;1,$F295=PICCode),Log!T294+Log!$G295,Log!T294),Log!T294),Log!T294)</f>
        <v>0.73958333333333337</v>
      </c>
      <c r="U295" s="6">
        <f>IF(B295&lt;&gt;"",IF($AK295&lt;&gt;"",IF(AND(LOOKUP($C295,Gliders!$O:$O,Gliders!$C:$C)&gt;1, $F295&lt;&gt;PICCode),Log!U294+Log!$G295,Log!U294),Log!U294),Log!U294)</f>
        <v>1.6958333333333335</v>
      </c>
      <c r="V295" s="8">
        <f t="shared" si="13"/>
        <v>4.177777777777778</v>
      </c>
      <c r="W295" s="8"/>
      <c r="X295" s="8"/>
      <c r="Y295" s="8"/>
      <c r="Z295" s="9">
        <f>IF(B295&lt;&gt;"",IF(PICCode=F295,Z294+1,Z294),Z294)</f>
        <v>331</v>
      </c>
      <c r="AA295" s="9">
        <f>IF(B295&lt;&gt;"",IF($AK295&lt;&gt;"", IF(LOOKUP($C295,Gliders!$O:$O,Gliders!$C:$C)=1,Log!AA294+1,Log!AA294),Log!AA294),Log!AA294)</f>
        <v>245</v>
      </c>
      <c r="AB295" s="9">
        <f>IF(B295&lt;&gt;"",IF($AK295&lt;&gt;"",IF(AND(LOOKUP($C295,Gliders!$O:$O,Gliders!$C:$C)&gt;1, $F295=PICCode),Log!AB294+1,Log!AB294),Log!AB294),Log!AB294)</f>
        <v>86</v>
      </c>
      <c r="AC295" s="9">
        <f>IF(B295&lt;&gt;"",IF($AK295&lt;&gt;"",IF(AND(LOOKUP($C295,Gliders!$O:$O,Gliders!$C:$C)&gt;1, $F295&lt;&gt;PICCode),Log!AC294+1,Log!AC294),Log!AC294),Log!AC294)</f>
        <v>100</v>
      </c>
      <c r="AD295" s="9">
        <f>IF(B295&lt;&gt;"",IF($AK295&lt;&gt;"",IF(AND(LOOKUP($C295,Gliders!$O:$O,Gliders!$D:$D)=HighCode, TRUE),Log!AD294+1,Log!AD294),Log!AD294),Log!AD294)</f>
        <v>213</v>
      </c>
      <c r="AE295" s="10">
        <f t="shared" si="14"/>
        <v>431</v>
      </c>
      <c r="AJ295" s="14" t="str">
        <f>IF(C295&lt;&gt;"",LOOKUP(C295,Gliders!O:O,Gliders!A:A), "-")</f>
        <v>-</v>
      </c>
      <c r="AK295" s="14" t="str">
        <f>IF(C295&lt;&gt;"",LOOKUP(C295,Gliders!O:O,Gliders!B:B), "-")</f>
        <v>-</v>
      </c>
    </row>
    <row r="296" spans="1:37">
      <c r="A296" s="14" t="str">
        <f t="shared" si="12"/>
        <v/>
      </c>
      <c r="R296" s="6">
        <f>IF(B296&lt;&gt;"",IF(PICCode=$F296,R295+G296,R295),R295)</f>
        <v>2.4819444444444447</v>
      </c>
      <c r="S296" s="6">
        <f>IF(B296&lt;&gt;"",IF(AK296&lt;&gt;"", IF(LOOKUP($C296,Gliders!$O:$O,Gliders!$C:$C)=1,Log!S295+Log!G296,Log!S295),Log!S295),Log!S295)</f>
        <v>1.7423611111111112</v>
      </c>
      <c r="T296" s="6">
        <f>IF(B296&lt;&gt;"",IF($AK296&lt;&gt;"",IF(AND(LOOKUP($C296,Gliders!$O:$O,Gliders!$C:$C)&gt;1,$F296=PICCode),Log!T295+Log!$G296,Log!T295),Log!T295),Log!T295)</f>
        <v>0.73958333333333337</v>
      </c>
      <c r="U296" s="6">
        <f>IF(B296&lt;&gt;"",IF($AK296&lt;&gt;"",IF(AND(LOOKUP($C296,Gliders!$O:$O,Gliders!$C:$C)&gt;1, $F296&lt;&gt;PICCode),Log!U295+Log!$G296,Log!U295),Log!U295),Log!U295)</f>
        <v>1.6958333333333335</v>
      </c>
      <c r="V296" s="8">
        <f t="shared" si="13"/>
        <v>4.177777777777778</v>
      </c>
      <c r="W296" s="8"/>
      <c r="X296" s="8"/>
      <c r="Y296" s="8"/>
      <c r="Z296" s="9">
        <f>IF(B296&lt;&gt;"",IF(PICCode=F296,Z295+1,Z295),Z295)</f>
        <v>331</v>
      </c>
      <c r="AA296" s="9">
        <f>IF(B296&lt;&gt;"",IF($AK296&lt;&gt;"", IF(LOOKUP($C296,Gliders!$O:$O,Gliders!$C:$C)=1,Log!AA295+1,Log!AA295),Log!AA295),Log!AA295)</f>
        <v>245</v>
      </c>
      <c r="AB296" s="9">
        <f>IF(B296&lt;&gt;"",IF($AK296&lt;&gt;"",IF(AND(LOOKUP($C296,Gliders!$O:$O,Gliders!$C:$C)&gt;1, $F296=PICCode),Log!AB295+1,Log!AB295),Log!AB295),Log!AB295)</f>
        <v>86</v>
      </c>
      <c r="AC296" s="9">
        <f>IF(B296&lt;&gt;"",IF($AK296&lt;&gt;"",IF(AND(LOOKUP($C296,Gliders!$O:$O,Gliders!$C:$C)&gt;1, $F296&lt;&gt;PICCode),Log!AC295+1,Log!AC295),Log!AC295),Log!AC295)</f>
        <v>100</v>
      </c>
      <c r="AD296" s="9">
        <f>IF(B296&lt;&gt;"",IF($AK296&lt;&gt;"",IF(AND(LOOKUP($C296,Gliders!$O:$O,Gliders!$D:$D)=HighCode, TRUE),Log!AD295+1,Log!AD295),Log!AD295),Log!AD295)</f>
        <v>213</v>
      </c>
      <c r="AE296" s="10">
        <f t="shared" si="14"/>
        <v>431</v>
      </c>
      <c r="AJ296" s="14" t="str">
        <f>IF(C296&lt;&gt;"",LOOKUP(C296,Gliders!O:O,Gliders!A:A), "-")</f>
        <v>-</v>
      </c>
      <c r="AK296" s="14" t="str">
        <f>IF(C296&lt;&gt;"",LOOKUP(C296,Gliders!O:O,Gliders!B:B), "-")</f>
        <v>-</v>
      </c>
    </row>
    <row r="297" spans="1:37">
      <c r="A297" s="14" t="str">
        <f t="shared" si="12"/>
        <v/>
      </c>
      <c r="R297" s="6">
        <f>IF(B297&lt;&gt;"",IF(PICCode=$F297,R296+G297,R296),R296)</f>
        <v>2.4819444444444447</v>
      </c>
      <c r="S297" s="6">
        <f>IF(B297&lt;&gt;"",IF(AK297&lt;&gt;"", IF(LOOKUP($C297,Gliders!$O:$O,Gliders!$C:$C)=1,Log!S296+Log!G297,Log!S296),Log!S296),Log!S296)</f>
        <v>1.7423611111111112</v>
      </c>
      <c r="T297" s="6">
        <f>IF(B297&lt;&gt;"",IF($AK297&lt;&gt;"",IF(AND(LOOKUP($C297,Gliders!$O:$O,Gliders!$C:$C)&gt;1,$F297=PICCode),Log!T296+Log!$G297,Log!T296),Log!T296),Log!T296)</f>
        <v>0.73958333333333337</v>
      </c>
      <c r="U297" s="6">
        <f>IF(B297&lt;&gt;"",IF($AK297&lt;&gt;"",IF(AND(LOOKUP($C297,Gliders!$O:$O,Gliders!$C:$C)&gt;1, $F297&lt;&gt;PICCode),Log!U296+Log!$G297,Log!U296),Log!U296),Log!U296)</f>
        <v>1.6958333333333335</v>
      </c>
      <c r="V297" s="8">
        <f t="shared" si="13"/>
        <v>4.177777777777778</v>
      </c>
      <c r="W297" s="8"/>
      <c r="X297" s="8"/>
      <c r="Y297" s="8"/>
      <c r="Z297" s="9">
        <f>IF(B297&lt;&gt;"",IF(PICCode=F297,Z296+1,Z296),Z296)</f>
        <v>331</v>
      </c>
      <c r="AA297" s="9">
        <f>IF(B297&lt;&gt;"",IF($AK297&lt;&gt;"", IF(LOOKUP($C297,Gliders!$O:$O,Gliders!$C:$C)=1,Log!AA296+1,Log!AA296),Log!AA296),Log!AA296)</f>
        <v>245</v>
      </c>
      <c r="AB297" s="9">
        <f>IF(B297&lt;&gt;"",IF($AK297&lt;&gt;"",IF(AND(LOOKUP($C297,Gliders!$O:$O,Gliders!$C:$C)&gt;1, $F297=PICCode),Log!AB296+1,Log!AB296),Log!AB296),Log!AB296)</f>
        <v>86</v>
      </c>
      <c r="AC297" s="9">
        <f>IF(B297&lt;&gt;"",IF($AK297&lt;&gt;"",IF(AND(LOOKUP($C297,Gliders!$O:$O,Gliders!$C:$C)&gt;1, $F297&lt;&gt;PICCode),Log!AC296+1,Log!AC296),Log!AC296),Log!AC296)</f>
        <v>100</v>
      </c>
      <c r="AD297" s="9">
        <f>IF(B297&lt;&gt;"",IF($AK297&lt;&gt;"",IF(AND(LOOKUP($C297,Gliders!$O:$O,Gliders!$D:$D)=HighCode, TRUE),Log!AD296+1,Log!AD296),Log!AD296),Log!AD296)</f>
        <v>213</v>
      </c>
      <c r="AE297" s="10">
        <f t="shared" si="14"/>
        <v>431</v>
      </c>
      <c r="AJ297" s="14" t="str">
        <f>IF(C297&lt;&gt;"",LOOKUP(C297,Gliders!O:O,Gliders!A:A), "-")</f>
        <v>-</v>
      </c>
      <c r="AK297" s="14" t="str">
        <f>IF(C297&lt;&gt;"",LOOKUP(C297,Gliders!O:O,Gliders!B:B), "-")</f>
        <v>-</v>
      </c>
    </row>
    <row r="298" spans="1:37">
      <c r="A298" s="14" t="str">
        <f t="shared" si="12"/>
        <v/>
      </c>
      <c r="R298" s="6">
        <f>IF(B298&lt;&gt;"",IF(PICCode=$F298,R297+G298,R297),R297)</f>
        <v>2.4819444444444447</v>
      </c>
      <c r="S298" s="6">
        <f>IF(B298&lt;&gt;"",IF(AK298&lt;&gt;"", IF(LOOKUP($C298,Gliders!$O:$O,Gliders!$C:$C)=1,Log!S297+Log!G298,Log!S297),Log!S297),Log!S297)</f>
        <v>1.7423611111111112</v>
      </c>
      <c r="T298" s="6">
        <f>IF(B298&lt;&gt;"",IF($AK298&lt;&gt;"",IF(AND(LOOKUP($C298,Gliders!$O:$O,Gliders!$C:$C)&gt;1,$F298=PICCode),Log!T297+Log!$G298,Log!T297),Log!T297),Log!T297)</f>
        <v>0.73958333333333337</v>
      </c>
      <c r="U298" s="6">
        <f>IF(B298&lt;&gt;"",IF($AK298&lt;&gt;"",IF(AND(LOOKUP($C298,Gliders!$O:$O,Gliders!$C:$C)&gt;1, $F298&lt;&gt;PICCode),Log!U297+Log!$G298,Log!U297),Log!U297),Log!U297)</f>
        <v>1.6958333333333335</v>
      </c>
      <c r="V298" s="8">
        <f t="shared" si="13"/>
        <v>4.177777777777778</v>
      </c>
      <c r="W298" s="8"/>
      <c r="X298" s="8"/>
      <c r="Y298" s="8"/>
      <c r="Z298" s="9">
        <f>IF(B298&lt;&gt;"",IF(PICCode=F298,Z297+1,Z297),Z297)</f>
        <v>331</v>
      </c>
      <c r="AA298" s="9">
        <f>IF(B298&lt;&gt;"",IF($AK298&lt;&gt;"", IF(LOOKUP($C298,Gliders!$O:$O,Gliders!$C:$C)=1,Log!AA297+1,Log!AA297),Log!AA297),Log!AA297)</f>
        <v>245</v>
      </c>
      <c r="AB298" s="9">
        <f>IF(B298&lt;&gt;"",IF($AK298&lt;&gt;"",IF(AND(LOOKUP($C298,Gliders!$O:$O,Gliders!$C:$C)&gt;1, $F298=PICCode),Log!AB297+1,Log!AB297),Log!AB297),Log!AB297)</f>
        <v>86</v>
      </c>
      <c r="AC298" s="9">
        <f>IF(B298&lt;&gt;"",IF($AK298&lt;&gt;"",IF(AND(LOOKUP($C298,Gliders!$O:$O,Gliders!$C:$C)&gt;1, $F298&lt;&gt;PICCode),Log!AC297+1,Log!AC297),Log!AC297),Log!AC297)</f>
        <v>100</v>
      </c>
      <c r="AD298" s="9">
        <f>IF(B298&lt;&gt;"",IF($AK298&lt;&gt;"",IF(AND(LOOKUP($C298,Gliders!$O:$O,Gliders!$D:$D)=HighCode, TRUE),Log!AD297+1,Log!AD297),Log!AD297),Log!AD297)</f>
        <v>213</v>
      </c>
      <c r="AE298" s="10">
        <f t="shared" si="14"/>
        <v>431</v>
      </c>
      <c r="AJ298" s="14" t="str">
        <f>IF(C298&lt;&gt;"",LOOKUP(C298,Gliders!O:O,Gliders!A:A), "-")</f>
        <v>-</v>
      </c>
      <c r="AK298" s="14" t="str">
        <f>IF(C298&lt;&gt;"",LOOKUP(C298,Gliders!O:O,Gliders!B:B), "-")</f>
        <v>-</v>
      </c>
    </row>
    <row r="299" spans="1:37">
      <c r="A299" s="14" t="str">
        <f t="shared" si="12"/>
        <v/>
      </c>
      <c r="R299" s="6">
        <f>IF(B299&lt;&gt;"",IF(PICCode=$F299,R298+G299,R298),R298)</f>
        <v>2.4819444444444447</v>
      </c>
      <c r="S299" s="6">
        <f>IF(B299&lt;&gt;"",IF(AK299&lt;&gt;"", IF(LOOKUP($C299,Gliders!$O:$O,Gliders!$C:$C)=1,Log!S298+Log!G299,Log!S298),Log!S298),Log!S298)</f>
        <v>1.7423611111111112</v>
      </c>
      <c r="T299" s="6">
        <f>IF(B299&lt;&gt;"",IF($AK299&lt;&gt;"",IF(AND(LOOKUP($C299,Gliders!$O:$O,Gliders!$C:$C)&gt;1,$F299=PICCode),Log!T298+Log!$G299,Log!T298),Log!T298),Log!T298)</f>
        <v>0.73958333333333337</v>
      </c>
      <c r="U299" s="6">
        <f>IF(B299&lt;&gt;"",IF($AK299&lt;&gt;"",IF(AND(LOOKUP($C299,Gliders!$O:$O,Gliders!$C:$C)&gt;1, $F299&lt;&gt;PICCode),Log!U298+Log!$G299,Log!U298),Log!U298),Log!U298)</f>
        <v>1.6958333333333335</v>
      </c>
      <c r="V299" s="8">
        <f t="shared" si="13"/>
        <v>4.177777777777778</v>
      </c>
      <c r="W299" s="8"/>
      <c r="X299" s="8"/>
      <c r="Y299" s="8"/>
      <c r="Z299" s="9">
        <f>IF(B299&lt;&gt;"",IF(PICCode=F299,Z298+1,Z298),Z298)</f>
        <v>331</v>
      </c>
      <c r="AA299" s="9">
        <f>IF(B299&lt;&gt;"",IF($AK299&lt;&gt;"", IF(LOOKUP($C299,Gliders!$O:$O,Gliders!$C:$C)=1,Log!AA298+1,Log!AA298),Log!AA298),Log!AA298)</f>
        <v>245</v>
      </c>
      <c r="AB299" s="9">
        <f>IF(B299&lt;&gt;"",IF($AK299&lt;&gt;"",IF(AND(LOOKUP($C299,Gliders!$O:$O,Gliders!$C:$C)&gt;1, $F299=PICCode),Log!AB298+1,Log!AB298),Log!AB298),Log!AB298)</f>
        <v>86</v>
      </c>
      <c r="AC299" s="9">
        <f>IF(B299&lt;&gt;"",IF($AK299&lt;&gt;"",IF(AND(LOOKUP($C299,Gliders!$O:$O,Gliders!$C:$C)&gt;1, $F299&lt;&gt;PICCode),Log!AC298+1,Log!AC298),Log!AC298),Log!AC298)</f>
        <v>100</v>
      </c>
      <c r="AD299" s="9">
        <f>IF(B299&lt;&gt;"",IF($AK299&lt;&gt;"",IF(AND(LOOKUP($C299,Gliders!$O:$O,Gliders!$D:$D)=HighCode, TRUE),Log!AD298+1,Log!AD298),Log!AD298),Log!AD298)</f>
        <v>213</v>
      </c>
      <c r="AE299" s="10">
        <f t="shared" si="14"/>
        <v>431</v>
      </c>
      <c r="AJ299" s="14" t="str">
        <f>IF(C299&lt;&gt;"",LOOKUP(C299,Gliders!O:O,Gliders!A:A), "-")</f>
        <v>-</v>
      </c>
      <c r="AK299" s="14" t="str">
        <f>IF(C299&lt;&gt;"",LOOKUP(C299,Gliders!O:O,Gliders!B:B), "-")</f>
        <v>-</v>
      </c>
    </row>
    <row r="300" spans="1:37">
      <c r="A300" s="14" t="str">
        <f t="shared" si="12"/>
        <v/>
      </c>
      <c r="R300" s="6">
        <f>IF(B300&lt;&gt;"",IF(PICCode=$F300,R299+G300,R299),R299)</f>
        <v>2.4819444444444447</v>
      </c>
      <c r="S300" s="6">
        <f>IF(B300&lt;&gt;"",IF(AK300&lt;&gt;"", IF(LOOKUP($C300,Gliders!$O:$O,Gliders!$C:$C)=1,Log!S299+Log!G300,Log!S299),Log!S299),Log!S299)</f>
        <v>1.7423611111111112</v>
      </c>
      <c r="T300" s="6">
        <f>IF(B300&lt;&gt;"",IF($AK300&lt;&gt;"",IF(AND(LOOKUP($C300,Gliders!$O:$O,Gliders!$C:$C)&gt;1,$F300=PICCode),Log!T299+Log!$G300,Log!T299),Log!T299),Log!T299)</f>
        <v>0.73958333333333337</v>
      </c>
      <c r="U300" s="6">
        <f>IF(B300&lt;&gt;"",IF($AK300&lt;&gt;"",IF(AND(LOOKUP($C300,Gliders!$O:$O,Gliders!$C:$C)&gt;1, $F300&lt;&gt;PICCode),Log!U299+Log!$G300,Log!U299),Log!U299),Log!U299)</f>
        <v>1.6958333333333335</v>
      </c>
      <c r="V300" s="8">
        <f t="shared" si="13"/>
        <v>4.177777777777778</v>
      </c>
      <c r="W300" s="8"/>
      <c r="X300" s="8"/>
      <c r="Y300" s="8"/>
      <c r="Z300" s="9">
        <f>IF(B300&lt;&gt;"",IF(PICCode=F300,Z299+1,Z299),Z299)</f>
        <v>331</v>
      </c>
      <c r="AA300" s="9">
        <f>IF(B300&lt;&gt;"",IF($AK300&lt;&gt;"", IF(LOOKUP($C300,Gliders!$O:$O,Gliders!$C:$C)=1,Log!AA299+1,Log!AA299),Log!AA299),Log!AA299)</f>
        <v>245</v>
      </c>
      <c r="AB300" s="9">
        <f>IF(B300&lt;&gt;"",IF($AK300&lt;&gt;"",IF(AND(LOOKUP($C300,Gliders!$O:$O,Gliders!$C:$C)&gt;1, $F300=PICCode),Log!AB299+1,Log!AB299),Log!AB299),Log!AB299)</f>
        <v>86</v>
      </c>
      <c r="AC300" s="9">
        <f>IF(B300&lt;&gt;"",IF($AK300&lt;&gt;"",IF(AND(LOOKUP($C300,Gliders!$O:$O,Gliders!$C:$C)&gt;1, $F300&lt;&gt;PICCode),Log!AC299+1,Log!AC299),Log!AC299),Log!AC299)</f>
        <v>100</v>
      </c>
      <c r="AD300" s="9">
        <f>IF(B300&lt;&gt;"",IF($AK300&lt;&gt;"",IF(AND(LOOKUP($C300,Gliders!$O:$O,Gliders!$D:$D)=HighCode, TRUE),Log!AD299+1,Log!AD299),Log!AD299),Log!AD299)</f>
        <v>213</v>
      </c>
      <c r="AE300" s="10">
        <f t="shared" si="14"/>
        <v>431</v>
      </c>
      <c r="AJ300" s="14" t="str">
        <f>IF(C300&lt;&gt;"",LOOKUP(C300,Gliders!O:O,Gliders!A:A), "-")</f>
        <v>-</v>
      </c>
      <c r="AK300" s="14" t="str">
        <f>IF(C300&lt;&gt;"",LOOKUP(C300,Gliders!O:O,Gliders!B:B), "-")</f>
        <v>-</v>
      </c>
    </row>
    <row r="301" spans="1:37">
      <c r="A301" s="14" t="str">
        <f t="shared" si="12"/>
        <v/>
      </c>
      <c r="R301" s="6">
        <f>IF(B301&lt;&gt;"",IF(PICCode=$F301,R300+G301,R300),R300)</f>
        <v>2.4819444444444447</v>
      </c>
      <c r="S301" s="6">
        <f>IF(B301&lt;&gt;"",IF(AK301&lt;&gt;"", IF(LOOKUP($C301,Gliders!$O:$O,Gliders!$C:$C)=1,Log!S300+Log!G301,Log!S300),Log!S300),Log!S300)</f>
        <v>1.7423611111111112</v>
      </c>
      <c r="T301" s="6">
        <f>IF(B301&lt;&gt;"",IF($AK301&lt;&gt;"",IF(AND(LOOKUP($C301,Gliders!$O:$O,Gliders!$C:$C)&gt;1,$F301=PICCode),Log!T300+Log!$G301,Log!T300),Log!T300),Log!T300)</f>
        <v>0.73958333333333337</v>
      </c>
      <c r="U301" s="6">
        <f>IF(B301&lt;&gt;"",IF($AK301&lt;&gt;"",IF(AND(LOOKUP($C301,Gliders!$O:$O,Gliders!$C:$C)&gt;1, $F301&lt;&gt;PICCode),Log!U300+Log!$G301,Log!U300),Log!U300),Log!U300)</f>
        <v>1.6958333333333335</v>
      </c>
      <c r="V301" s="8">
        <f t="shared" si="13"/>
        <v>4.177777777777778</v>
      </c>
      <c r="W301" s="8"/>
      <c r="X301" s="8"/>
      <c r="Y301" s="8"/>
      <c r="Z301" s="9">
        <f>IF(B301&lt;&gt;"",IF(PICCode=F301,Z300+1,Z300),Z300)</f>
        <v>331</v>
      </c>
      <c r="AA301" s="9">
        <f>IF(B301&lt;&gt;"",IF($AK301&lt;&gt;"", IF(LOOKUP($C301,Gliders!$O:$O,Gliders!$C:$C)=1,Log!AA300+1,Log!AA300),Log!AA300),Log!AA300)</f>
        <v>245</v>
      </c>
      <c r="AB301" s="9">
        <f>IF(B301&lt;&gt;"",IF($AK301&lt;&gt;"",IF(AND(LOOKUP($C301,Gliders!$O:$O,Gliders!$C:$C)&gt;1, $F301=PICCode),Log!AB300+1,Log!AB300),Log!AB300),Log!AB300)</f>
        <v>86</v>
      </c>
      <c r="AC301" s="9">
        <f>IF(B301&lt;&gt;"",IF($AK301&lt;&gt;"",IF(AND(LOOKUP($C301,Gliders!$O:$O,Gliders!$C:$C)&gt;1, $F301&lt;&gt;PICCode),Log!AC300+1,Log!AC300),Log!AC300),Log!AC300)</f>
        <v>100</v>
      </c>
      <c r="AD301" s="9">
        <f>IF(B301&lt;&gt;"",IF($AK301&lt;&gt;"",IF(AND(LOOKUP($C301,Gliders!$O:$O,Gliders!$D:$D)=HighCode, TRUE),Log!AD300+1,Log!AD300),Log!AD300),Log!AD300)</f>
        <v>213</v>
      </c>
      <c r="AE301" s="10">
        <f t="shared" si="14"/>
        <v>431</v>
      </c>
      <c r="AJ301" s="14" t="str">
        <f>IF(C301&lt;&gt;"",LOOKUP(C301,Gliders!O:O,Gliders!A:A), "-")</f>
        <v>-</v>
      </c>
      <c r="AK301" s="14" t="str">
        <f>IF(C301&lt;&gt;"",LOOKUP(C301,Gliders!O:O,Gliders!B:B), "-")</f>
        <v>-</v>
      </c>
    </row>
    <row r="302" spans="1:37">
      <c r="A302" s="14" t="str">
        <f t="shared" si="12"/>
        <v/>
      </c>
      <c r="R302" s="6">
        <f>IF(B302&lt;&gt;"",IF(PICCode=$F302,R301+G302,R301),R301)</f>
        <v>2.4819444444444447</v>
      </c>
      <c r="S302" s="6">
        <f>IF(B302&lt;&gt;"",IF(AK302&lt;&gt;"", IF(LOOKUP($C302,Gliders!$O:$O,Gliders!$C:$C)=1,Log!S301+Log!G302,Log!S301),Log!S301),Log!S301)</f>
        <v>1.7423611111111112</v>
      </c>
      <c r="T302" s="6">
        <f>IF(B302&lt;&gt;"",IF($AK302&lt;&gt;"",IF(AND(LOOKUP($C302,Gliders!$O:$O,Gliders!$C:$C)&gt;1,$F302=PICCode),Log!T301+Log!$G302,Log!T301),Log!T301),Log!T301)</f>
        <v>0.73958333333333337</v>
      </c>
      <c r="U302" s="6">
        <f>IF(B302&lt;&gt;"",IF($AK302&lt;&gt;"",IF(AND(LOOKUP($C302,Gliders!$O:$O,Gliders!$C:$C)&gt;1, $F302&lt;&gt;PICCode),Log!U301+Log!$G302,Log!U301),Log!U301),Log!U301)</f>
        <v>1.6958333333333335</v>
      </c>
      <c r="V302" s="8">
        <f t="shared" si="13"/>
        <v>4.177777777777778</v>
      </c>
      <c r="W302" s="8"/>
      <c r="X302" s="8"/>
      <c r="Y302" s="8"/>
      <c r="Z302" s="9">
        <f>IF(B302&lt;&gt;"",IF(PICCode=F302,Z301+1,Z301),Z301)</f>
        <v>331</v>
      </c>
      <c r="AA302" s="9">
        <f>IF(B302&lt;&gt;"",IF($AK302&lt;&gt;"", IF(LOOKUP($C302,Gliders!$O:$O,Gliders!$C:$C)=1,Log!AA301+1,Log!AA301),Log!AA301),Log!AA301)</f>
        <v>245</v>
      </c>
      <c r="AB302" s="9">
        <f>IF(B302&lt;&gt;"",IF($AK302&lt;&gt;"",IF(AND(LOOKUP($C302,Gliders!$O:$O,Gliders!$C:$C)&gt;1, $F302=PICCode),Log!AB301+1,Log!AB301),Log!AB301),Log!AB301)</f>
        <v>86</v>
      </c>
      <c r="AC302" s="9">
        <f>IF(B302&lt;&gt;"",IF($AK302&lt;&gt;"",IF(AND(LOOKUP($C302,Gliders!$O:$O,Gliders!$C:$C)&gt;1, $F302&lt;&gt;PICCode),Log!AC301+1,Log!AC301),Log!AC301),Log!AC301)</f>
        <v>100</v>
      </c>
      <c r="AD302" s="9">
        <f>IF(B302&lt;&gt;"",IF($AK302&lt;&gt;"",IF(AND(LOOKUP($C302,Gliders!$O:$O,Gliders!$D:$D)=HighCode, TRUE),Log!AD301+1,Log!AD301),Log!AD301),Log!AD301)</f>
        <v>213</v>
      </c>
      <c r="AE302" s="10">
        <f t="shared" si="14"/>
        <v>431</v>
      </c>
      <c r="AJ302" s="14" t="str">
        <f>IF(C302&lt;&gt;"",LOOKUP(C302,Gliders!O:O,Gliders!A:A), "-")</f>
        <v>-</v>
      </c>
      <c r="AK302" s="14" t="str">
        <f>IF(C302&lt;&gt;"",LOOKUP(C302,Gliders!O:O,Gliders!B:B), "-")</f>
        <v>-</v>
      </c>
    </row>
    <row r="303" spans="1:37">
      <c r="A303" s="14" t="str">
        <f t="shared" si="12"/>
        <v/>
      </c>
      <c r="R303" s="6">
        <f>IF(B303&lt;&gt;"",IF(PICCode=$F303,R302+G303,R302),R302)</f>
        <v>2.4819444444444447</v>
      </c>
      <c r="S303" s="6">
        <f>IF(B303&lt;&gt;"",IF(AK303&lt;&gt;"", IF(LOOKUP($C303,Gliders!$O:$O,Gliders!$C:$C)=1,Log!S302+Log!G303,Log!S302),Log!S302),Log!S302)</f>
        <v>1.7423611111111112</v>
      </c>
      <c r="T303" s="6">
        <f>IF(B303&lt;&gt;"",IF($AK303&lt;&gt;"",IF(AND(LOOKUP($C303,Gliders!$O:$O,Gliders!$C:$C)&gt;1,$F303=PICCode),Log!T302+Log!$G303,Log!T302),Log!T302),Log!T302)</f>
        <v>0.73958333333333337</v>
      </c>
      <c r="U303" s="6">
        <f>IF(B303&lt;&gt;"",IF($AK303&lt;&gt;"",IF(AND(LOOKUP($C303,Gliders!$O:$O,Gliders!$C:$C)&gt;1, $F303&lt;&gt;PICCode),Log!U302+Log!$G303,Log!U302),Log!U302),Log!U302)</f>
        <v>1.6958333333333335</v>
      </c>
      <c r="V303" s="8">
        <f t="shared" si="13"/>
        <v>4.177777777777778</v>
      </c>
      <c r="W303" s="8"/>
      <c r="X303" s="8"/>
      <c r="Y303" s="8"/>
      <c r="Z303" s="9">
        <f>IF(B303&lt;&gt;"",IF(PICCode=F303,Z302+1,Z302),Z302)</f>
        <v>331</v>
      </c>
      <c r="AA303" s="9">
        <f>IF(B303&lt;&gt;"",IF($AK303&lt;&gt;"", IF(LOOKUP($C303,Gliders!$O:$O,Gliders!$C:$C)=1,Log!AA302+1,Log!AA302),Log!AA302),Log!AA302)</f>
        <v>245</v>
      </c>
      <c r="AB303" s="9">
        <f>IF(B303&lt;&gt;"",IF($AK303&lt;&gt;"",IF(AND(LOOKUP($C303,Gliders!$O:$O,Gliders!$C:$C)&gt;1, $F303=PICCode),Log!AB302+1,Log!AB302),Log!AB302),Log!AB302)</f>
        <v>86</v>
      </c>
      <c r="AC303" s="9">
        <f>IF(B303&lt;&gt;"",IF($AK303&lt;&gt;"",IF(AND(LOOKUP($C303,Gliders!$O:$O,Gliders!$C:$C)&gt;1, $F303&lt;&gt;PICCode),Log!AC302+1,Log!AC302),Log!AC302),Log!AC302)</f>
        <v>100</v>
      </c>
      <c r="AD303" s="9">
        <f>IF(B303&lt;&gt;"",IF($AK303&lt;&gt;"",IF(AND(LOOKUP($C303,Gliders!$O:$O,Gliders!$D:$D)=HighCode, TRUE),Log!AD302+1,Log!AD302),Log!AD302),Log!AD302)</f>
        <v>213</v>
      </c>
      <c r="AE303" s="10">
        <f t="shared" si="14"/>
        <v>431</v>
      </c>
      <c r="AJ303" s="14" t="str">
        <f>IF(C303&lt;&gt;"",LOOKUP(C303,Gliders!O:O,Gliders!A:A), "-")</f>
        <v>-</v>
      </c>
      <c r="AK303" s="14" t="str">
        <f>IF(C303&lt;&gt;"",LOOKUP(C303,Gliders!O:O,Gliders!B:B), "-")</f>
        <v>-</v>
      </c>
    </row>
    <row r="304" spans="1:37">
      <c r="A304" s="14" t="str">
        <f t="shared" si="12"/>
        <v/>
      </c>
      <c r="R304" s="6">
        <f>IF(B304&lt;&gt;"",IF(PICCode=$F304,R303+G304,R303),R303)</f>
        <v>2.4819444444444447</v>
      </c>
      <c r="S304" s="6">
        <f>IF(B304&lt;&gt;"",IF(AK304&lt;&gt;"", IF(LOOKUP($C304,Gliders!$O:$O,Gliders!$C:$C)=1,Log!S303+Log!G304,Log!S303),Log!S303),Log!S303)</f>
        <v>1.7423611111111112</v>
      </c>
      <c r="T304" s="6">
        <f>IF(B304&lt;&gt;"",IF($AK304&lt;&gt;"",IF(AND(LOOKUP($C304,Gliders!$O:$O,Gliders!$C:$C)&gt;1,$F304=PICCode),Log!T303+Log!$G304,Log!T303),Log!T303),Log!T303)</f>
        <v>0.73958333333333337</v>
      </c>
      <c r="U304" s="6">
        <f>IF(B304&lt;&gt;"",IF($AK304&lt;&gt;"",IF(AND(LOOKUP($C304,Gliders!$O:$O,Gliders!$C:$C)&gt;1, $F304&lt;&gt;PICCode),Log!U303+Log!$G304,Log!U303),Log!U303),Log!U303)</f>
        <v>1.6958333333333335</v>
      </c>
      <c r="V304" s="8">
        <f t="shared" si="13"/>
        <v>4.177777777777778</v>
      </c>
      <c r="W304" s="8"/>
      <c r="X304" s="8"/>
      <c r="Y304" s="8"/>
      <c r="Z304" s="9">
        <f>IF(B304&lt;&gt;"",IF(PICCode=F304,Z303+1,Z303),Z303)</f>
        <v>331</v>
      </c>
      <c r="AA304" s="9">
        <f>IF(B304&lt;&gt;"",IF($AK304&lt;&gt;"", IF(LOOKUP($C304,Gliders!$O:$O,Gliders!$C:$C)=1,Log!AA303+1,Log!AA303),Log!AA303),Log!AA303)</f>
        <v>245</v>
      </c>
      <c r="AB304" s="9">
        <f>IF(B304&lt;&gt;"",IF($AK304&lt;&gt;"",IF(AND(LOOKUP($C304,Gliders!$O:$O,Gliders!$C:$C)&gt;1, $F304=PICCode),Log!AB303+1,Log!AB303),Log!AB303),Log!AB303)</f>
        <v>86</v>
      </c>
      <c r="AC304" s="9">
        <f>IF(B304&lt;&gt;"",IF($AK304&lt;&gt;"",IF(AND(LOOKUP($C304,Gliders!$O:$O,Gliders!$C:$C)&gt;1, $F304&lt;&gt;PICCode),Log!AC303+1,Log!AC303),Log!AC303),Log!AC303)</f>
        <v>100</v>
      </c>
      <c r="AD304" s="9">
        <f>IF(B304&lt;&gt;"",IF($AK304&lt;&gt;"",IF(AND(LOOKUP($C304,Gliders!$O:$O,Gliders!$D:$D)=HighCode, TRUE),Log!AD303+1,Log!AD303),Log!AD303),Log!AD303)</f>
        <v>213</v>
      </c>
      <c r="AE304" s="10">
        <f t="shared" si="14"/>
        <v>431</v>
      </c>
      <c r="AJ304" s="14" t="str">
        <f>IF(C304&lt;&gt;"",LOOKUP(C304,Gliders!O:O,Gliders!A:A), "-")</f>
        <v>-</v>
      </c>
      <c r="AK304" s="14" t="str">
        <f>IF(C304&lt;&gt;"",LOOKUP(C304,Gliders!O:O,Gliders!B:B), "-")</f>
        <v>-</v>
      </c>
    </row>
    <row r="305" spans="1:37">
      <c r="A305" s="14" t="str">
        <f t="shared" si="12"/>
        <v/>
      </c>
      <c r="R305" s="6">
        <f>IF(B305&lt;&gt;"",IF(PICCode=$F305,R304+G305,R304),R304)</f>
        <v>2.4819444444444447</v>
      </c>
      <c r="S305" s="6">
        <f>IF(B305&lt;&gt;"",IF(AK305&lt;&gt;"", IF(LOOKUP($C305,Gliders!$O:$O,Gliders!$C:$C)=1,Log!S304+Log!G305,Log!S304),Log!S304),Log!S304)</f>
        <v>1.7423611111111112</v>
      </c>
      <c r="T305" s="6">
        <f>IF(B305&lt;&gt;"",IF($AK305&lt;&gt;"",IF(AND(LOOKUP($C305,Gliders!$O:$O,Gliders!$C:$C)&gt;1,$F305=PICCode),Log!T304+Log!$G305,Log!T304),Log!T304),Log!T304)</f>
        <v>0.73958333333333337</v>
      </c>
      <c r="U305" s="6">
        <f>IF(B305&lt;&gt;"",IF($AK305&lt;&gt;"",IF(AND(LOOKUP($C305,Gliders!$O:$O,Gliders!$C:$C)&gt;1, $F305&lt;&gt;PICCode),Log!U304+Log!$G305,Log!U304),Log!U304),Log!U304)</f>
        <v>1.6958333333333335</v>
      </c>
      <c r="V305" s="8">
        <f t="shared" si="13"/>
        <v>4.177777777777778</v>
      </c>
      <c r="W305" s="8"/>
      <c r="X305" s="8"/>
      <c r="Y305" s="8"/>
      <c r="Z305" s="9">
        <f>IF(B305&lt;&gt;"",IF(PICCode=F305,Z304+1,Z304),Z304)</f>
        <v>331</v>
      </c>
      <c r="AA305" s="9">
        <f>IF(B305&lt;&gt;"",IF($AK305&lt;&gt;"", IF(LOOKUP($C305,Gliders!$O:$O,Gliders!$C:$C)=1,Log!AA304+1,Log!AA304),Log!AA304),Log!AA304)</f>
        <v>245</v>
      </c>
      <c r="AB305" s="9">
        <f>IF(B305&lt;&gt;"",IF($AK305&lt;&gt;"",IF(AND(LOOKUP($C305,Gliders!$O:$O,Gliders!$C:$C)&gt;1, $F305=PICCode),Log!AB304+1,Log!AB304),Log!AB304),Log!AB304)</f>
        <v>86</v>
      </c>
      <c r="AC305" s="9">
        <f>IF(B305&lt;&gt;"",IF($AK305&lt;&gt;"",IF(AND(LOOKUP($C305,Gliders!$O:$O,Gliders!$C:$C)&gt;1, $F305&lt;&gt;PICCode),Log!AC304+1,Log!AC304),Log!AC304),Log!AC304)</f>
        <v>100</v>
      </c>
      <c r="AD305" s="9">
        <f>IF(B305&lt;&gt;"",IF($AK305&lt;&gt;"",IF(AND(LOOKUP($C305,Gliders!$O:$O,Gliders!$D:$D)=HighCode, TRUE),Log!AD304+1,Log!AD304),Log!AD304),Log!AD304)</f>
        <v>213</v>
      </c>
      <c r="AE305" s="10">
        <f t="shared" si="14"/>
        <v>431</v>
      </c>
      <c r="AJ305" s="14" t="str">
        <f>IF(C305&lt;&gt;"",LOOKUP(C305,Gliders!O:O,Gliders!A:A), "-")</f>
        <v>-</v>
      </c>
      <c r="AK305" s="14" t="str">
        <f>IF(C305&lt;&gt;"",LOOKUP(C305,Gliders!O:O,Gliders!B:B), "-")</f>
        <v>-</v>
      </c>
    </row>
    <row r="306" spans="1:37">
      <c r="A306" s="14" t="str">
        <f t="shared" si="12"/>
        <v/>
      </c>
      <c r="R306" s="6">
        <f>IF(B306&lt;&gt;"",IF(PICCode=$F306,R305+G306,R305),R305)</f>
        <v>2.4819444444444447</v>
      </c>
      <c r="S306" s="6">
        <f>IF(B306&lt;&gt;"",IF(AK306&lt;&gt;"", IF(LOOKUP($C306,Gliders!$O:$O,Gliders!$C:$C)=1,Log!S305+Log!G306,Log!S305),Log!S305),Log!S305)</f>
        <v>1.7423611111111112</v>
      </c>
      <c r="T306" s="6">
        <f>IF(B306&lt;&gt;"",IF($AK306&lt;&gt;"",IF(AND(LOOKUP($C306,Gliders!$O:$O,Gliders!$C:$C)&gt;1,$F306=PICCode),Log!T305+Log!$G306,Log!T305),Log!T305),Log!T305)</f>
        <v>0.73958333333333337</v>
      </c>
      <c r="U306" s="6">
        <f>IF(B306&lt;&gt;"",IF($AK306&lt;&gt;"",IF(AND(LOOKUP($C306,Gliders!$O:$O,Gliders!$C:$C)&gt;1, $F306&lt;&gt;PICCode),Log!U305+Log!$G306,Log!U305),Log!U305),Log!U305)</f>
        <v>1.6958333333333335</v>
      </c>
      <c r="V306" s="8">
        <f t="shared" si="13"/>
        <v>4.177777777777778</v>
      </c>
      <c r="W306" s="8"/>
      <c r="X306" s="8"/>
      <c r="Y306" s="8"/>
      <c r="Z306" s="9">
        <f>IF(B306&lt;&gt;"",IF(PICCode=F306,Z305+1,Z305),Z305)</f>
        <v>331</v>
      </c>
      <c r="AA306" s="9">
        <f>IF(B306&lt;&gt;"",IF($AK306&lt;&gt;"", IF(LOOKUP($C306,Gliders!$O:$O,Gliders!$C:$C)=1,Log!AA305+1,Log!AA305),Log!AA305),Log!AA305)</f>
        <v>245</v>
      </c>
      <c r="AB306" s="9">
        <f>IF(B306&lt;&gt;"",IF($AK306&lt;&gt;"",IF(AND(LOOKUP($C306,Gliders!$O:$O,Gliders!$C:$C)&gt;1, $F306=PICCode),Log!AB305+1,Log!AB305),Log!AB305),Log!AB305)</f>
        <v>86</v>
      </c>
      <c r="AC306" s="9">
        <f>IF(B306&lt;&gt;"",IF($AK306&lt;&gt;"",IF(AND(LOOKUP($C306,Gliders!$O:$O,Gliders!$C:$C)&gt;1, $F306&lt;&gt;PICCode),Log!AC305+1,Log!AC305),Log!AC305),Log!AC305)</f>
        <v>100</v>
      </c>
      <c r="AD306" s="9">
        <f>IF(B306&lt;&gt;"",IF($AK306&lt;&gt;"",IF(AND(LOOKUP($C306,Gliders!$O:$O,Gliders!$D:$D)=HighCode, TRUE),Log!AD305+1,Log!AD305),Log!AD305),Log!AD305)</f>
        <v>213</v>
      </c>
      <c r="AE306" s="10">
        <f t="shared" si="14"/>
        <v>431</v>
      </c>
      <c r="AJ306" s="14" t="str">
        <f>IF(C306&lt;&gt;"",LOOKUP(C306,Gliders!O:O,Gliders!A:A), "-")</f>
        <v>-</v>
      </c>
      <c r="AK306" s="14" t="str">
        <f>IF(C306&lt;&gt;"",LOOKUP(C306,Gliders!O:O,Gliders!B:B), "-")</f>
        <v>-</v>
      </c>
    </row>
    <row r="307" spans="1:37">
      <c r="A307" s="14" t="str">
        <f t="shared" si="12"/>
        <v/>
      </c>
      <c r="R307" s="6">
        <f>IF(B307&lt;&gt;"",IF(PICCode=$F307,R306+G307,R306),R306)</f>
        <v>2.4819444444444447</v>
      </c>
      <c r="S307" s="6">
        <f>IF(B307&lt;&gt;"",IF(AK307&lt;&gt;"", IF(LOOKUP($C307,Gliders!$O:$O,Gliders!$C:$C)=1,Log!S306+Log!G307,Log!S306),Log!S306),Log!S306)</f>
        <v>1.7423611111111112</v>
      </c>
      <c r="T307" s="6">
        <f>IF(B307&lt;&gt;"",IF($AK307&lt;&gt;"",IF(AND(LOOKUP($C307,Gliders!$O:$O,Gliders!$C:$C)&gt;1,$F307=PICCode),Log!T306+Log!$G307,Log!T306),Log!T306),Log!T306)</f>
        <v>0.73958333333333337</v>
      </c>
      <c r="U307" s="6">
        <f>IF(B307&lt;&gt;"",IF($AK307&lt;&gt;"",IF(AND(LOOKUP($C307,Gliders!$O:$O,Gliders!$C:$C)&gt;1, $F307&lt;&gt;PICCode),Log!U306+Log!$G307,Log!U306),Log!U306),Log!U306)</f>
        <v>1.6958333333333335</v>
      </c>
      <c r="V307" s="8">
        <f t="shared" si="13"/>
        <v>4.177777777777778</v>
      </c>
      <c r="W307" s="8"/>
      <c r="X307" s="8"/>
      <c r="Y307" s="8"/>
      <c r="Z307" s="9">
        <f>IF(B307&lt;&gt;"",IF(PICCode=F307,Z306+1,Z306),Z306)</f>
        <v>331</v>
      </c>
      <c r="AA307" s="9">
        <f>IF(B307&lt;&gt;"",IF($AK307&lt;&gt;"", IF(LOOKUP($C307,Gliders!$O:$O,Gliders!$C:$C)=1,Log!AA306+1,Log!AA306),Log!AA306),Log!AA306)</f>
        <v>245</v>
      </c>
      <c r="AB307" s="9">
        <f>IF(B307&lt;&gt;"",IF($AK307&lt;&gt;"",IF(AND(LOOKUP($C307,Gliders!$O:$O,Gliders!$C:$C)&gt;1, $F307=PICCode),Log!AB306+1,Log!AB306),Log!AB306),Log!AB306)</f>
        <v>86</v>
      </c>
      <c r="AC307" s="9">
        <f>IF(B307&lt;&gt;"",IF($AK307&lt;&gt;"",IF(AND(LOOKUP($C307,Gliders!$O:$O,Gliders!$C:$C)&gt;1, $F307&lt;&gt;PICCode),Log!AC306+1,Log!AC306),Log!AC306),Log!AC306)</f>
        <v>100</v>
      </c>
      <c r="AD307" s="9">
        <f>IF(B307&lt;&gt;"",IF($AK307&lt;&gt;"",IF(AND(LOOKUP($C307,Gliders!$O:$O,Gliders!$D:$D)=HighCode, TRUE),Log!AD306+1,Log!AD306),Log!AD306),Log!AD306)</f>
        <v>213</v>
      </c>
      <c r="AE307" s="10">
        <f t="shared" si="14"/>
        <v>431</v>
      </c>
      <c r="AJ307" s="14" t="str">
        <f>IF(C307&lt;&gt;"",LOOKUP(C307,Gliders!O:O,Gliders!A:A), "-")</f>
        <v>-</v>
      </c>
      <c r="AK307" s="14" t="str">
        <f>IF(C307&lt;&gt;"",LOOKUP(C307,Gliders!O:O,Gliders!B:B), "-")</f>
        <v>-</v>
      </c>
    </row>
    <row r="308" spans="1:37">
      <c r="A308" s="14" t="str">
        <f t="shared" si="12"/>
        <v/>
      </c>
      <c r="R308" s="6">
        <f>IF(B308&lt;&gt;"",IF(PICCode=$F308,R307+G308,R307),R307)</f>
        <v>2.4819444444444447</v>
      </c>
      <c r="S308" s="6">
        <f>IF(B308&lt;&gt;"",IF(AK308&lt;&gt;"", IF(LOOKUP($C308,Gliders!$O:$O,Gliders!$C:$C)=1,Log!S307+Log!G308,Log!S307),Log!S307),Log!S307)</f>
        <v>1.7423611111111112</v>
      </c>
      <c r="T308" s="6">
        <f>IF(B308&lt;&gt;"",IF($AK308&lt;&gt;"",IF(AND(LOOKUP($C308,Gliders!$O:$O,Gliders!$C:$C)&gt;1,$F308=PICCode),Log!T307+Log!$G308,Log!T307),Log!T307),Log!T307)</f>
        <v>0.73958333333333337</v>
      </c>
      <c r="U308" s="6">
        <f>IF(B308&lt;&gt;"",IF($AK308&lt;&gt;"",IF(AND(LOOKUP($C308,Gliders!$O:$O,Gliders!$C:$C)&gt;1, $F308&lt;&gt;PICCode),Log!U307+Log!$G308,Log!U307),Log!U307),Log!U307)</f>
        <v>1.6958333333333335</v>
      </c>
      <c r="V308" s="8">
        <f t="shared" si="13"/>
        <v>4.177777777777778</v>
      </c>
      <c r="W308" s="8"/>
      <c r="X308" s="8"/>
      <c r="Y308" s="8"/>
      <c r="Z308" s="9">
        <f>IF(B308&lt;&gt;"",IF(PICCode=F308,Z307+1,Z307),Z307)</f>
        <v>331</v>
      </c>
      <c r="AA308" s="9">
        <f>IF(B308&lt;&gt;"",IF($AK308&lt;&gt;"", IF(LOOKUP($C308,Gliders!$O:$O,Gliders!$C:$C)=1,Log!AA307+1,Log!AA307),Log!AA307),Log!AA307)</f>
        <v>245</v>
      </c>
      <c r="AB308" s="9">
        <f>IF(B308&lt;&gt;"",IF($AK308&lt;&gt;"",IF(AND(LOOKUP($C308,Gliders!$O:$O,Gliders!$C:$C)&gt;1, $F308=PICCode),Log!AB307+1,Log!AB307),Log!AB307),Log!AB307)</f>
        <v>86</v>
      </c>
      <c r="AC308" s="9">
        <f>IF(B308&lt;&gt;"",IF($AK308&lt;&gt;"",IF(AND(LOOKUP($C308,Gliders!$O:$O,Gliders!$C:$C)&gt;1, $F308&lt;&gt;PICCode),Log!AC307+1,Log!AC307),Log!AC307),Log!AC307)</f>
        <v>100</v>
      </c>
      <c r="AD308" s="9">
        <f>IF(B308&lt;&gt;"",IF($AK308&lt;&gt;"",IF(AND(LOOKUP($C308,Gliders!$O:$O,Gliders!$D:$D)=HighCode, TRUE),Log!AD307+1,Log!AD307),Log!AD307),Log!AD307)</f>
        <v>213</v>
      </c>
      <c r="AE308" s="10">
        <f t="shared" si="14"/>
        <v>431</v>
      </c>
      <c r="AJ308" s="14" t="str">
        <f>IF(C308&lt;&gt;"",LOOKUP(C308,Gliders!O:O,Gliders!A:A), "-")</f>
        <v>-</v>
      </c>
      <c r="AK308" s="14" t="str">
        <f>IF(C308&lt;&gt;"",LOOKUP(C308,Gliders!O:O,Gliders!B:B), "-")</f>
        <v>-</v>
      </c>
    </row>
    <row r="309" spans="1:37">
      <c r="A309" s="14" t="str">
        <f t="shared" si="12"/>
        <v/>
      </c>
      <c r="R309" s="6">
        <f>IF(B309&lt;&gt;"",IF(PICCode=$F309,R308+G309,R308),R308)</f>
        <v>2.4819444444444447</v>
      </c>
      <c r="S309" s="6">
        <f>IF(B309&lt;&gt;"",IF(AK309&lt;&gt;"", IF(LOOKUP($C309,Gliders!$O:$O,Gliders!$C:$C)=1,Log!S308+Log!G309,Log!S308),Log!S308),Log!S308)</f>
        <v>1.7423611111111112</v>
      </c>
      <c r="T309" s="6">
        <f>IF(B309&lt;&gt;"",IF($AK309&lt;&gt;"",IF(AND(LOOKUP($C309,Gliders!$O:$O,Gliders!$C:$C)&gt;1,$F309=PICCode),Log!T308+Log!$G309,Log!T308),Log!T308),Log!T308)</f>
        <v>0.73958333333333337</v>
      </c>
      <c r="U309" s="6">
        <f>IF(B309&lt;&gt;"",IF($AK309&lt;&gt;"",IF(AND(LOOKUP($C309,Gliders!$O:$O,Gliders!$C:$C)&gt;1, $F309&lt;&gt;PICCode),Log!U308+Log!$G309,Log!U308),Log!U308),Log!U308)</f>
        <v>1.6958333333333335</v>
      </c>
      <c r="V309" s="8">
        <f t="shared" si="13"/>
        <v>4.177777777777778</v>
      </c>
      <c r="W309" s="8"/>
      <c r="X309" s="8"/>
      <c r="Y309" s="8"/>
      <c r="Z309" s="9">
        <f>IF(B309&lt;&gt;"",IF(PICCode=F309,Z308+1,Z308),Z308)</f>
        <v>331</v>
      </c>
      <c r="AA309" s="9">
        <f>IF(B309&lt;&gt;"",IF($AK309&lt;&gt;"", IF(LOOKUP($C309,Gliders!$O:$O,Gliders!$C:$C)=1,Log!AA308+1,Log!AA308),Log!AA308),Log!AA308)</f>
        <v>245</v>
      </c>
      <c r="AB309" s="9">
        <f>IF(B309&lt;&gt;"",IF($AK309&lt;&gt;"",IF(AND(LOOKUP($C309,Gliders!$O:$O,Gliders!$C:$C)&gt;1, $F309=PICCode),Log!AB308+1,Log!AB308),Log!AB308),Log!AB308)</f>
        <v>86</v>
      </c>
      <c r="AC309" s="9">
        <f>IF(B309&lt;&gt;"",IF($AK309&lt;&gt;"",IF(AND(LOOKUP($C309,Gliders!$O:$O,Gliders!$C:$C)&gt;1, $F309&lt;&gt;PICCode),Log!AC308+1,Log!AC308),Log!AC308),Log!AC308)</f>
        <v>100</v>
      </c>
      <c r="AD309" s="9">
        <f>IF(B309&lt;&gt;"",IF($AK309&lt;&gt;"",IF(AND(LOOKUP($C309,Gliders!$O:$O,Gliders!$D:$D)=HighCode, TRUE),Log!AD308+1,Log!AD308),Log!AD308),Log!AD308)</f>
        <v>213</v>
      </c>
      <c r="AE309" s="10">
        <f t="shared" si="14"/>
        <v>431</v>
      </c>
      <c r="AJ309" s="14" t="str">
        <f>IF(C309&lt;&gt;"",LOOKUP(C309,Gliders!O:O,Gliders!A:A), "-")</f>
        <v>-</v>
      </c>
      <c r="AK309" s="14" t="str">
        <f>IF(C309&lt;&gt;"",LOOKUP(C309,Gliders!O:O,Gliders!B:B), "-")</f>
        <v>-</v>
      </c>
    </row>
    <row r="310" spans="1:37">
      <c r="A310" s="14" t="str">
        <f t="shared" si="12"/>
        <v/>
      </c>
      <c r="R310" s="6">
        <f>IF(B310&lt;&gt;"",IF(PICCode=$F310,R309+G310,R309),R309)</f>
        <v>2.4819444444444447</v>
      </c>
      <c r="S310" s="6">
        <f>IF(B310&lt;&gt;"",IF(AK310&lt;&gt;"", IF(LOOKUP($C310,Gliders!$O:$O,Gliders!$C:$C)=1,Log!S309+Log!G310,Log!S309),Log!S309),Log!S309)</f>
        <v>1.7423611111111112</v>
      </c>
      <c r="T310" s="6">
        <f>IF(B310&lt;&gt;"",IF($AK310&lt;&gt;"",IF(AND(LOOKUP($C310,Gliders!$O:$O,Gliders!$C:$C)&gt;1,$F310=PICCode),Log!T309+Log!$G310,Log!T309),Log!T309),Log!T309)</f>
        <v>0.73958333333333337</v>
      </c>
      <c r="U310" s="6">
        <f>IF(B310&lt;&gt;"",IF($AK310&lt;&gt;"",IF(AND(LOOKUP($C310,Gliders!$O:$O,Gliders!$C:$C)&gt;1, $F310&lt;&gt;PICCode),Log!U309+Log!$G310,Log!U309),Log!U309),Log!U309)</f>
        <v>1.6958333333333335</v>
      </c>
      <c r="V310" s="8">
        <f t="shared" si="13"/>
        <v>4.177777777777778</v>
      </c>
      <c r="W310" s="8"/>
      <c r="X310" s="8"/>
      <c r="Y310" s="8"/>
      <c r="Z310" s="9">
        <f>IF(B310&lt;&gt;"",IF(PICCode=F310,Z309+1,Z309),Z309)</f>
        <v>331</v>
      </c>
      <c r="AA310" s="9">
        <f>IF(B310&lt;&gt;"",IF($AK310&lt;&gt;"", IF(LOOKUP($C310,Gliders!$O:$O,Gliders!$C:$C)=1,Log!AA309+1,Log!AA309),Log!AA309),Log!AA309)</f>
        <v>245</v>
      </c>
      <c r="AB310" s="9">
        <f>IF(B310&lt;&gt;"",IF($AK310&lt;&gt;"",IF(AND(LOOKUP($C310,Gliders!$O:$O,Gliders!$C:$C)&gt;1, $F310=PICCode),Log!AB309+1,Log!AB309),Log!AB309),Log!AB309)</f>
        <v>86</v>
      </c>
      <c r="AC310" s="9">
        <f>IF(B310&lt;&gt;"",IF($AK310&lt;&gt;"",IF(AND(LOOKUP($C310,Gliders!$O:$O,Gliders!$C:$C)&gt;1, $F310&lt;&gt;PICCode),Log!AC309+1,Log!AC309),Log!AC309),Log!AC309)</f>
        <v>100</v>
      </c>
      <c r="AD310" s="9">
        <f>IF(B310&lt;&gt;"",IF($AK310&lt;&gt;"",IF(AND(LOOKUP($C310,Gliders!$O:$O,Gliders!$D:$D)=HighCode, TRUE),Log!AD309+1,Log!AD309),Log!AD309),Log!AD309)</f>
        <v>213</v>
      </c>
      <c r="AE310" s="10">
        <f t="shared" si="14"/>
        <v>431</v>
      </c>
      <c r="AJ310" s="14" t="str">
        <f>IF(C310&lt;&gt;"",LOOKUP(C310,Gliders!O:O,Gliders!A:A), "-")</f>
        <v>-</v>
      </c>
      <c r="AK310" s="14" t="str">
        <f>IF(C310&lt;&gt;"",LOOKUP(C310,Gliders!O:O,Gliders!B:B), "-")</f>
        <v>-</v>
      </c>
    </row>
    <row r="311" spans="1:37">
      <c r="A311" s="14" t="str">
        <f t="shared" si="12"/>
        <v/>
      </c>
      <c r="R311" s="6">
        <f>IF(B311&lt;&gt;"",IF(PICCode=$F311,R310+G311,R310),R310)</f>
        <v>2.4819444444444447</v>
      </c>
      <c r="S311" s="6">
        <f>IF(B311&lt;&gt;"",IF(AK311&lt;&gt;"", IF(LOOKUP($C311,Gliders!$O:$O,Gliders!$C:$C)=1,Log!S310+Log!G311,Log!S310),Log!S310),Log!S310)</f>
        <v>1.7423611111111112</v>
      </c>
      <c r="T311" s="6">
        <f>IF(B311&lt;&gt;"",IF($AK311&lt;&gt;"",IF(AND(LOOKUP($C311,Gliders!$O:$O,Gliders!$C:$C)&gt;1,$F311=PICCode),Log!T310+Log!$G311,Log!T310),Log!T310),Log!T310)</f>
        <v>0.73958333333333337</v>
      </c>
      <c r="U311" s="6">
        <f>IF(B311&lt;&gt;"",IF($AK311&lt;&gt;"",IF(AND(LOOKUP($C311,Gliders!$O:$O,Gliders!$C:$C)&gt;1, $F311&lt;&gt;PICCode),Log!U310+Log!$G311,Log!U310),Log!U310),Log!U310)</f>
        <v>1.6958333333333335</v>
      </c>
      <c r="V311" s="8">
        <f t="shared" si="13"/>
        <v>4.177777777777778</v>
      </c>
      <c r="W311" s="8"/>
      <c r="X311" s="8"/>
      <c r="Y311" s="8"/>
      <c r="Z311" s="9">
        <f>IF(B311&lt;&gt;"",IF(PICCode=F311,Z310+1,Z310),Z310)</f>
        <v>331</v>
      </c>
      <c r="AA311" s="9">
        <f>IF(B311&lt;&gt;"",IF($AK311&lt;&gt;"", IF(LOOKUP($C311,Gliders!$O:$O,Gliders!$C:$C)=1,Log!AA310+1,Log!AA310),Log!AA310),Log!AA310)</f>
        <v>245</v>
      </c>
      <c r="AB311" s="9">
        <f>IF(B311&lt;&gt;"",IF($AK311&lt;&gt;"",IF(AND(LOOKUP($C311,Gliders!$O:$O,Gliders!$C:$C)&gt;1, $F311=PICCode),Log!AB310+1,Log!AB310),Log!AB310),Log!AB310)</f>
        <v>86</v>
      </c>
      <c r="AC311" s="9">
        <f>IF(B311&lt;&gt;"",IF($AK311&lt;&gt;"",IF(AND(LOOKUP($C311,Gliders!$O:$O,Gliders!$C:$C)&gt;1, $F311&lt;&gt;PICCode),Log!AC310+1,Log!AC310),Log!AC310),Log!AC310)</f>
        <v>100</v>
      </c>
      <c r="AD311" s="9">
        <f>IF(B311&lt;&gt;"",IF($AK311&lt;&gt;"",IF(AND(LOOKUP($C311,Gliders!$O:$O,Gliders!$D:$D)=HighCode, TRUE),Log!AD310+1,Log!AD310),Log!AD310),Log!AD310)</f>
        <v>213</v>
      </c>
      <c r="AE311" s="10">
        <f t="shared" si="14"/>
        <v>431</v>
      </c>
      <c r="AJ311" s="14" t="str">
        <f>IF(C311&lt;&gt;"",LOOKUP(C311,Gliders!O:O,Gliders!A:A), "-")</f>
        <v>-</v>
      </c>
      <c r="AK311" s="14" t="str">
        <f>IF(C311&lt;&gt;"",LOOKUP(C311,Gliders!O:O,Gliders!B:B), "-")</f>
        <v>-</v>
      </c>
    </row>
    <row r="312" spans="1:37">
      <c r="A312" s="14" t="str">
        <f t="shared" si="12"/>
        <v/>
      </c>
      <c r="R312" s="6">
        <f>IF(B312&lt;&gt;"",IF(PICCode=$F312,R311+G312,R311),R311)</f>
        <v>2.4819444444444447</v>
      </c>
      <c r="S312" s="6">
        <f>IF(B312&lt;&gt;"",IF(AK312&lt;&gt;"", IF(LOOKUP($C312,Gliders!$O:$O,Gliders!$C:$C)=1,Log!S311+Log!G312,Log!S311),Log!S311),Log!S311)</f>
        <v>1.7423611111111112</v>
      </c>
      <c r="T312" s="6">
        <f>IF(B312&lt;&gt;"",IF($AK312&lt;&gt;"",IF(AND(LOOKUP($C312,Gliders!$O:$O,Gliders!$C:$C)&gt;1,$F312=PICCode),Log!T311+Log!$G312,Log!T311),Log!T311),Log!T311)</f>
        <v>0.73958333333333337</v>
      </c>
      <c r="U312" s="6">
        <f>IF(B312&lt;&gt;"",IF($AK312&lt;&gt;"",IF(AND(LOOKUP($C312,Gliders!$O:$O,Gliders!$C:$C)&gt;1, $F312&lt;&gt;PICCode),Log!U311+Log!$G312,Log!U311),Log!U311),Log!U311)</f>
        <v>1.6958333333333335</v>
      </c>
      <c r="V312" s="8">
        <f t="shared" si="13"/>
        <v>4.177777777777778</v>
      </c>
      <c r="W312" s="8"/>
      <c r="X312" s="8"/>
      <c r="Y312" s="8"/>
      <c r="Z312" s="9">
        <f>IF(B312&lt;&gt;"",IF(PICCode=F312,Z311+1,Z311),Z311)</f>
        <v>331</v>
      </c>
      <c r="AA312" s="9">
        <f>IF(B312&lt;&gt;"",IF($AK312&lt;&gt;"", IF(LOOKUP($C312,Gliders!$O:$O,Gliders!$C:$C)=1,Log!AA311+1,Log!AA311),Log!AA311),Log!AA311)</f>
        <v>245</v>
      </c>
      <c r="AB312" s="9">
        <f>IF(B312&lt;&gt;"",IF($AK312&lt;&gt;"",IF(AND(LOOKUP($C312,Gliders!$O:$O,Gliders!$C:$C)&gt;1, $F312=PICCode),Log!AB311+1,Log!AB311),Log!AB311),Log!AB311)</f>
        <v>86</v>
      </c>
      <c r="AC312" s="9">
        <f>IF(B312&lt;&gt;"",IF($AK312&lt;&gt;"",IF(AND(LOOKUP($C312,Gliders!$O:$O,Gliders!$C:$C)&gt;1, $F312&lt;&gt;PICCode),Log!AC311+1,Log!AC311),Log!AC311),Log!AC311)</f>
        <v>100</v>
      </c>
      <c r="AD312" s="9">
        <f>IF(B312&lt;&gt;"",IF($AK312&lt;&gt;"",IF(AND(LOOKUP($C312,Gliders!$O:$O,Gliders!$D:$D)=HighCode, TRUE),Log!AD311+1,Log!AD311),Log!AD311),Log!AD311)</f>
        <v>213</v>
      </c>
      <c r="AE312" s="10">
        <f t="shared" si="14"/>
        <v>431</v>
      </c>
      <c r="AJ312" s="14" t="str">
        <f>IF(C312&lt;&gt;"",LOOKUP(C312,Gliders!O:O,Gliders!A:A), "-")</f>
        <v>-</v>
      </c>
      <c r="AK312" s="14" t="str">
        <f>IF(C312&lt;&gt;"",LOOKUP(C312,Gliders!O:O,Gliders!B:B), "-")</f>
        <v>-</v>
      </c>
    </row>
    <row r="313" spans="1:37">
      <c r="A313" s="14" t="str">
        <f t="shared" si="12"/>
        <v/>
      </c>
      <c r="R313" s="6">
        <f>IF(B313&lt;&gt;"",IF(PICCode=$F313,R312+G313,R312),R312)</f>
        <v>2.4819444444444447</v>
      </c>
      <c r="S313" s="6">
        <f>IF(B313&lt;&gt;"",IF(AK313&lt;&gt;"", IF(LOOKUP($C313,Gliders!$O:$O,Gliders!$C:$C)=1,Log!S312+Log!G313,Log!S312),Log!S312),Log!S312)</f>
        <v>1.7423611111111112</v>
      </c>
      <c r="T313" s="6">
        <f>IF(B313&lt;&gt;"",IF($AK313&lt;&gt;"",IF(AND(LOOKUP($C313,Gliders!$O:$O,Gliders!$C:$C)&gt;1,$F313=PICCode),Log!T312+Log!$G313,Log!T312),Log!T312),Log!T312)</f>
        <v>0.73958333333333337</v>
      </c>
      <c r="U313" s="6">
        <f>IF(B313&lt;&gt;"",IF($AK313&lt;&gt;"",IF(AND(LOOKUP($C313,Gliders!$O:$O,Gliders!$C:$C)&gt;1, $F313&lt;&gt;PICCode),Log!U312+Log!$G313,Log!U312),Log!U312),Log!U312)</f>
        <v>1.6958333333333335</v>
      </c>
      <c r="V313" s="8">
        <f t="shared" si="13"/>
        <v>4.177777777777778</v>
      </c>
      <c r="W313" s="8"/>
      <c r="X313" s="8"/>
      <c r="Y313" s="8"/>
      <c r="Z313" s="9">
        <f>IF(B313&lt;&gt;"",IF(PICCode=F313,Z312+1,Z312),Z312)</f>
        <v>331</v>
      </c>
      <c r="AA313" s="9">
        <f>IF(B313&lt;&gt;"",IF($AK313&lt;&gt;"", IF(LOOKUP($C313,Gliders!$O:$O,Gliders!$C:$C)=1,Log!AA312+1,Log!AA312),Log!AA312),Log!AA312)</f>
        <v>245</v>
      </c>
      <c r="AB313" s="9">
        <f>IF(B313&lt;&gt;"",IF($AK313&lt;&gt;"",IF(AND(LOOKUP($C313,Gliders!$O:$O,Gliders!$C:$C)&gt;1, $F313=PICCode),Log!AB312+1,Log!AB312),Log!AB312),Log!AB312)</f>
        <v>86</v>
      </c>
      <c r="AC313" s="9">
        <f>IF(B313&lt;&gt;"",IF($AK313&lt;&gt;"",IF(AND(LOOKUP($C313,Gliders!$O:$O,Gliders!$C:$C)&gt;1, $F313&lt;&gt;PICCode),Log!AC312+1,Log!AC312),Log!AC312),Log!AC312)</f>
        <v>100</v>
      </c>
      <c r="AD313" s="9">
        <f>IF(B313&lt;&gt;"",IF($AK313&lt;&gt;"",IF(AND(LOOKUP($C313,Gliders!$O:$O,Gliders!$D:$D)=HighCode, TRUE),Log!AD312+1,Log!AD312),Log!AD312),Log!AD312)</f>
        <v>213</v>
      </c>
      <c r="AE313" s="10">
        <f t="shared" si="14"/>
        <v>431</v>
      </c>
      <c r="AJ313" s="14" t="str">
        <f>IF(C313&lt;&gt;"",LOOKUP(C313,Gliders!O:O,Gliders!A:A), "-")</f>
        <v>-</v>
      </c>
      <c r="AK313" s="14" t="str">
        <f>IF(C313&lt;&gt;"",LOOKUP(C313,Gliders!O:O,Gliders!B:B), "-")</f>
        <v>-</v>
      </c>
    </row>
    <row r="314" spans="1:37">
      <c r="A314" s="14" t="str">
        <f t="shared" si="12"/>
        <v/>
      </c>
      <c r="R314" s="6">
        <f>IF(B314&lt;&gt;"",IF(PICCode=$F314,R313+G314,R313),R313)</f>
        <v>2.4819444444444447</v>
      </c>
      <c r="S314" s="6">
        <f>IF(B314&lt;&gt;"",IF(AK314&lt;&gt;"", IF(LOOKUP($C314,Gliders!$O:$O,Gliders!$C:$C)=1,Log!S313+Log!G314,Log!S313),Log!S313),Log!S313)</f>
        <v>1.7423611111111112</v>
      </c>
      <c r="T314" s="6">
        <f>IF(B314&lt;&gt;"",IF($AK314&lt;&gt;"",IF(AND(LOOKUP($C314,Gliders!$O:$O,Gliders!$C:$C)&gt;1,$F314=PICCode),Log!T313+Log!$G314,Log!T313),Log!T313),Log!T313)</f>
        <v>0.73958333333333337</v>
      </c>
      <c r="U314" s="6">
        <f>IF(B314&lt;&gt;"",IF($AK314&lt;&gt;"",IF(AND(LOOKUP($C314,Gliders!$O:$O,Gliders!$C:$C)&gt;1, $F314&lt;&gt;PICCode),Log!U313+Log!$G314,Log!U313),Log!U313),Log!U313)</f>
        <v>1.6958333333333335</v>
      </c>
      <c r="V314" s="8">
        <f t="shared" si="13"/>
        <v>4.177777777777778</v>
      </c>
      <c r="W314" s="8"/>
      <c r="X314" s="8"/>
      <c r="Y314" s="8"/>
      <c r="Z314" s="9">
        <f>IF(B314&lt;&gt;"",IF(PICCode=F314,Z313+1,Z313),Z313)</f>
        <v>331</v>
      </c>
      <c r="AA314" s="9">
        <f>IF(B314&lt;&gt;"",IF($AK314&lt;&gt;"", IF(LOOKUP($C314,Gliders!$O:$O,Gliders!$C:$C)=1,Log!AA313+1,Log!AA313),Log!AA313),Log!AA313)</f>
        <v>245</v>
      </c>
      <c r="AB314" s="9">
        <f>IF(B314&lt;&gt;"",IF($AK314&lt;&gt;"",IF(AND(LOOKUP($C314,Gliders!$O:$O,Gliders!$C:$C)&gt;1, $F314=PICCode),Log!AB313+1,Log!AB313),Log!AB313),Log!AB313)</f>
        <v>86</v>
      </c>
      <c r="AC314" s="9">
        <f>IF(B314&lt;&gt;"",IF($AK314&lt;&gt;"",IF(AND(LOOKUP($C314,Gliders!$O:$O,Gliders!$C:$C)&gt;1, $F314&lt;&gt;PICCode),Log!AC313+1,Log!AC313),Log!AC313),Log!AC313)</f>
        <v>100</v>
      </c>
      <c r="AD314" s="9">
        <f>IF(B314&lt;&gt;"",IF($AK314&lt;&gt;"",IF(AND(LOOKUP($C314,Gliders!$O:$O,Gliders!$D:$D)=HighCode, TRUE),Log!AD313+1,Log!AD313),Log!AD313),Log!AD313)</f>
        <v>213</v>
      </c>
      <c r="AE314" s="10">
        <f t="shared" si="14"/>
        <v>431</v>
      </c>
      <c r="AJ314" s="14" t="str">
        <f>IF(C314&lt;&gt;"",LOOKUP(C314,Gliders!O:O,Gliders!A:A), "-")</f>
        <v>-</v>
      </c>
      <c r="AK314" s="14" t="str">
        <f>IF(C314&lt;&gt;"",LOOKUP(C314,Gliders!O:O,Gliders!B:B), "-")</f>
        <v>-</v>
      </c>
    </row>
    <row r="315" spans="1:37">
      <c r="A315" s="14" t="str">
        <f t="shared" si="12"/>
        <v/>
      </c>
      <c r="R315" s="6">
        <f>IF(B315&lt;&gt;"",IF(PICCode=$F315,R314+G315,R314),R314)</f>
        <v>2.4819444444444447</v>
      </c>
      <c r="S315" s="6">
        <f>IF(B315&lt;&gt;"",IF(AK315&lt;&gt;"", IF(LOOKUP($C315,Gliders!$O:$O,Gliders!$C:$C)=1,Log!S314+Log!G315,Log!S314),Log!S314),Log!S314)</f>
        <v>1.7423611111111112</v>
      </c>
      <c r="T315" s="6">
        <f>IF(B315&lt;&gt;"",IF($AK315&lt;&gt;"",IF(AND(LOOKUP($C315,Gliders!$O:$O,Gliders!$C:$C)&gt;1,$F315=PICCode),Log!T314+Log!$G315,Log!T314),Log!T314),Log!T314)</f>
        <v>0.73958333333333337</v>
      </c>
      <c r="U315" s="6">
        <f>IF(B315&lt;&gt;"",IF($AK315&lt;&gt;"",IF(AND(LOOKUP($C315,Gliders!$O:$O,Gliders!$C:$C)&gt;1, $F315&lt;&gt;PICCode),Log!U314+Log!$G315,Log!U314),Log!U314),Log!U314)</f>
        <v>1.6958333333333335</v>
      </c>
      <c r="V315" s="8">
        <f t="shared" si="13"/>
        <v>4.177777777777778</v>
      </c>
      <c r="W315" s="8"/>
      <c r="X315" s="8"/>
      <c r="Y315" s="8"/>
      <c r="Z315" s="9">
        <f>IF(B315&lt;&gt;"",IF(PICCode=F315,Z314+1,Z314),Z314)</f>
        <v>331</v>
      </c>
      <c r="AA315" s="9">
        <f>IF(B315&lt;&gt;"",IF($AK315&lt;&gt;"", IF(LOOKUP($C315,Gliders!$O:$O,Gliders!$C:$C)=1,Log!AA314+1,Log!AA314),Log!AA314),Log!AA314)</f>
        <v>245</v>
      </c>
      <c r="AB315" s="9">
        <f>IF(B315&lt;&gt;"",IF($AK315&lt;&gt;"",IF(AND(LOOKUP($C315,Gliders!$O:$O,Gliders!$C:$C)&gt;1, $F315=PICCode),Log!AB314+1,Log!AB314),Log!AB314),Log!AB314)</f>
        <v>86</v>
      </c>
      <c r="AC315" s="9">
        <f>IF(B315&lt;&gt;"",IF($AK315&lt;&gt;"",IF(AND(LOOKUP($C315,Gliders!$O:$O,Gliders!$C:$C)&gt;1, $F315&lt;&gt;PICCode),Log!AC314+1,Log!AC314),Log!AC314),Log!AC314)</f>
        <v>100</v>
      </c>
      <c r="AD315" s="9">
        <f>IF(B315&lt;&gt;"",IF($AK315&lt;&gt;"",IF(AND(LOOKUP($C315,Gliders!$O:$O,Gliders!$D:$D)=HighCode, TRUE),Log!AD314+1,Log!AD314),Log!AD314),Log!AD314)</f>
        <v>213</v>
      </c>
      <c r="AE315" s="10">
        <f t="shared" si="14"/>
        <v>431</v>
      </c>
      <c r="AJ315" s="14" t="str">
        <f>IF(C315&lt;&gt;"",LOOKUP(C315,Gliders!O:O,Gliders!A:A), "-")</f>
        <v>-</v>
      </c>
      <c r="AK315" s="14" t="str">
        <f>IF(C315&lt;&gt;"",LOOKUP(C315,Gliders!O:O,Gliders!B:B), "-")</f>
        <v>-</v>
      </c>
    </row>
    <row r="316" spans="1:37">
      <c r="A316" s="14" t="str">
        <f t="shared" si="12"/>
        <v/>
      </c>
      <c r="R316" s="6">
        <f>IF(B316&lt;&gt;"",IF(PICCode=$F316,R315+G316,R315),R315)</f>
        <v>2.4819444444444447</v>
      </c>
      <c r="S316" s="6">
        <f>IF(B316&lt;&gt;"",IF(AK316&lt;&gt;"", IF(LOOKUP($C316,Gliders!$O:$O,Gliders!$C:$C)=1,Log!S315+Log!G316,Log!S315),Log!S315),Log!S315)</f>
        <v>1.7423611111111112</v>
      </c>
      <c r="T316" s="6">
        <f>IF(B316&lt;&gt;"",IF($AK316&lt;&gt;"",IF(AND(LOOKUP($C316,Gliders!$O:$O,Gliders!$C:$C)&gt;1,$F316=PICCode),Log!T315+Log!$G316,Log!T315),Log!T315),Log!T315)</f>
        <v>0.73958333333333337</v>
      </c>
      <c r="U316" s="6">
        <f>IF(B316&lt;&gt;"",IF($AK316&lt;&gt;"",IF(AND(LOOKUP($C316,Gliders!$O:$O,Gliders!$C:$C)&gt;1, $F316&lt;&gt;PICCode),Log!U315+Log!$G316,Log!U315),Log!U315),Log!U315)</f>
        <v>1.6958333333333335</v>
      </c>
      <c r="V316" s="8">
        <f t="shared" si="13"/>
        <v>4.177777777777778</v>
      </c>
      <c r="W316" s="8"/>
      <c r="X316" s="8"/>
      <c r="Y316" s="8"/>
      <c r="Z316" s="9">
        <f>IF(B316&lt;&gt;"",IF(PICCode=F316,Z315+1,Z315),Z315)</f>
        <v>331</v>
      </c>
      <c r="AA316" s="9">
        <f>IF(B316&lt;&gt;"",IF($AK316&lt;&gt;"", IF(LOOKUP($C316,Gliders!$O:$O,Gliders!$C:$C)=1,Log!AA315+1,Log!AA315),Log!AA315),Log!AA315)</f>
        <v>245</v>
      </c>
      <c r="AB316" s="9">
        <f>IF(B316&lt;&gt;"",IF($AK316&lt;&gt;"",IF(AND(LOOKUP($C316,Gliders!$O:$O,Gliders!$C:$C)&gt;1, $F316=PICCode),Log!AB315+1,Log!AB315),Log!AB315),Log!AB315)</f>
        <v>86</v>
      </c>
      <c r="AC316" s="9">
        <f>IF(B316&lt;&gt;"",IF($AK316&lt;&gt;"",IF(AND(LOOKUP($C316,Gliders!$O:$O,Gliders!$C:$C)&gt;1, $F316&lt;&gt;PICCode),Log!AC315+1,Log!AC315),Log!AC315),Log!AC315)</f>
        <v>100</v>
      </c>
      <c r="AD316" s="9">
        <f>IF(B316&lt;&gt;"",IF($AK316&lt;&gt;"",IF(AND(LOOKUP($C316,Gliders!$O:$O,Gliders!$D:$D)=HighCode, TRUE),Log!AD315+1,Log!AD315),Log!AD315),Log!AD315)</f>
        <v>213</v>
      </c>
      <c r="AE316" s="10">
        <f t="shared" si="14"/>
        <v>431</v>
      </c>
      <c r="AJ316" s="14" t="str">
        <f>IF(C316&lt;&gt;"",LOOKUP(C316,Gliders!O:O,Gliders!A:A), "-")</f>
        <v>-</v>
      </c>
      <c r="AK316" s="14" t="str">
        <f>IF(C316&lt;&gt;"",LOOKUP(C316,Gliders!O:O,Gliders!B:B), "-")</f>
        <v>-</v>
      </c>
    </row>
    <row r="317" spans="1:37">
      <c r="A317" s="14" t="str">
        <f t="shared" si="12"/>
        <v/>
      </c>
      <c r="R317" s="6">
        <f>IF(B317&lt;&gt;"",IF(PICCode=$F317,R316+G317,R316),R316)</f>
        <v>2.4819444444444447</v>
      </c>
      <c r="S317" s="6">
        <f>IF(B317&lt;&gt;"",IF(AK317&lt;&gt;"", IF(LOOKUP($C317,Gliders!$O:$O,Gliders!$C:$C)=1,Log!S316+Log!G317,Log!S316),Log!S316),Log!S316)</f>
        <v>1.7423611111111112</v>
      </c>
      <c r="T317" s="6">
        <f>IF(B317&lt;&gt;"",IF($AK317&lt;&gt;"",IF(AND(LOOKUP($C317,Gliders!$O:$O,Gliders!$C:$C)&gt;1,$F317=PICCode),Log!T316+Log!$G317,Log!T316),Log!T316),Log!T316)</f>
        <v>0.73958333333333337</v>
      </c>
      <c r="U317" s="6">
        <f>IF(B317&lt;&gt;"",IF($AK317&lt;&gt;"",IF(AND(LOOKUP($C317,Gliders!$O:$O,Gliders!$C:$C)&gt;1, $F317&lt;&gt;PICCode),Log!U316+Log!$G317,Log!U316),Log!U316),Log!U316)</f>
        <v>1.6958333333333335</v>
      </c>
      <c r="V317" s="8">
        <f t="shared" si="13"/>
        <v>4.177777777777778</v>
      </c>
      <c r="W317" s="8"/>
      <c r="X317" s="8"/>
      <c r="Y317" s="8"/>
      <c r="Z317" s="9">
        <f>IF(B317&lt;&gt;"",IF(PICCode=F317,Z316+1,Z316),Z316)</f>
        <v>331</v>
      </c>
      <c r="AA317" s="9">
        <f>IF(B317&lt;&gt;"",IF($AK317&lt;&gt;"", IF(LOOKUP($C317,Gliders!$O:$O,Gliders!$C:$C)=1,Log!AA316+1,Log!AA316),Log!AA316),Log!AA316)</f>
        <v>245</v>
      </c>
      <c r="AB317" s="9">
        <f>IF(B317&lt;&gt;"",IF($AK317&lt;&gt;"",IF(AND(LOOKUP($C317,Gliders!$O:$O,Gliders!$C:$C)&gt;1, $F317=PICCode),Log!AB316+1,Log!AB316),Log!AB316),Log!AB316)</f>
        <v>86</v>
      </c>
      <c r="AC317" s="9">
        <f>IF(B317&lt;&gt;"",IF($AK317&lt;&gt;"",IF(AND(LOOKUP($C317,Gliders!$O:$O,Gliders!$C:$C)&gt;1, $F317&lt;&gt;PICCode),Log!AC316+1,Log!AC316),Log!AC316),Log!AC316)</f>
        <v>100</v>
      </c>
      <c r="AD317" s="9">
        <f>IF(B317&lt;&gt;"",IF($AK317&lt;&gt;"",IF(AND(LOOKUP($C317,Gliders!$O:$O,Gliders!$D:$D)=HighCode, TRUE),Log!AD316+1,Log!AD316),Log!AD316),Log!AD316)</f>
        <v>213</v>
      </c>
      <c r="AE317" s="10">
        <f t="shared" si="14"/>
        <v>431</v>
      </c>
      <c r="AJ317" s="14" t="str">
        <f>IF(C317&lt;&gt;"",LOOKUP(C317,Gliders!O:O,Gliders!A:A), "-")</f>
        <v>-</v>
      </c>
      <c r="AK317" s="14" t="str">
        <f>IF(C317&lt;&gt;"",LOOKUP(C317,Gliders!O:O,Gliders!B:B), "-")</f>
        <v>-</v>
      </c>
    </row>
    <row r="318" spans="1:37">
      <c r="A318" s="14" t="str">
        <f t="shared" si="12"/>
        <v/>
      </c>
      <c r="R318" s="6">
        <f>IF(B318&lt;&gt;"",IF(PICCode=$F318,R317+G318,R317),R317)</f>
        <v>2.4819444444444447</v>
      </c>
      <c r="S318" s="6">
        <f>IF(B318&lt;&gt;"",IF(AK318&lt;&gt;"", IF(LOOKUP($C318,Gliders!$O:$O,Gliders!$C:$C)=1,Log!S317+Log!G318,Log!S317),Log!S317),Log!S317)</f>
        <v>1.7423611111111112</v>
      </c>
      <c r="T318" s="6">
        <f>IF(B318&lt;&gt;"",IF($AK318&lt;&gt;"",IF(AND(LOOKUP($C318,Gliders!$O:$O,Gliders!$C:$C)&gt;1,$F318=PICCode),Log!T317+Log!$G318,Log!T317),Log!T317),Log!T317)</f>
        <v>0.73958333333333337</v>
      </c>
      <c r="U318" s="6">
        <f>IF(B318&lt;&gt;"",IF($AK318&lt;&gt;"",IF(AND(LOOKUP($C318,Gliders!$O:$O,Gliders!$C:$C)&gt;1, $F318&lt;&gt;PICCode),Log!U317+Log!$G318,Log!U317),Log!U317),Log!U317)</f>
        <v>1.6958333333333335</v>
      </c>
      <c r="V318" s="8">
        <f t="shared" si="13"/>
        <v>4.177777777777778</v>
      </c>
      <c r="W318" s="8"/>
      <c r="X318" s="8"/>
      <c r="Y318" s="8"/>
      <c r="Z318" s="9">
        <f>IF(B318&lt;&gt;"",IF(PICCode=F318,Z317+1,Z317),Z317)</f>
        <v>331</v>
      </c>
      <c r="AA318" s="9">
        <f>IF(B318&lt;&gt;"",IF($AK318&lt;&gt;"", IF(LOOKUP($C318,Gliders!$O:$O,Gliders!$C:$C)=1,Log!AA317+1,Log!AA317),Log!AA317),Log!AA317)</f>
        <v>245</v>
      </c>
      <c r="AB318" s="9">
        <f>IF(B318&lt;&gt;"",IF($AK318&lt;&gt;"",IF(AND(LOOKUP($C318,Gliders!$O:$O,Gliders!$C:$C)&gt;1, $F318=PICCode),Log!AB317+1,Log!AB317),Log!AB317),Log!AB317)</f>
        <v>86</v>
      </c>
      <c r="AC318" s="9">
        <f>IF(B318&lt;&gt;"",IF($AK318&lt;&gt;"",IF(AND(LOOKUP($C318,Gliders!$O:$O,Gliders!$C:$C)&gt;1, $F318&lt;&gt;PICCode),Log!AC317+1,Log!AC317),Log!AC317),Log!AC317)</f>
        <v>100</v>
      </c>
      <c r="AD318" s="9">
        <f>IF(B318&lt;&gt;"",IF($AK318&lt;&gt;"",IF(AND(LOOKUP($C318,Gliders!$O:$O,Gliders!$D:$D)=HighCode, TRUE),Log!AD317+1,Log!AD317),Log!AD317),Log!AD317)</f>
        <v>213</v>
      </c>
      <c r="AE318" s="10">
        <f t="shared" si="14"/>
        <v>431</v>
      </c>
      <c r="AJ318" s="14" t="str">
        <f>IF(C318&lt;&gt;"",LOOKUP(C318,Gliders!O:O,Gliders!A:A), "-")</f>
        <v>-</v>
      </c>
      <c r="AK318" s="14" t="str">
        <f>IF(C318&lt;&gt;"",LOOKUP(C318,Gliders!O:O,Gliders!B:B), "-")</f>
        <v>-</v>
      </c>
    </row>
    <row r="319" spans="1:37">
      <c r="A319" s="14" t="str">
        <f t="shared" si="12"/>
        <v/>
      </c>
      <c r="R319" s="6">
        <f>IF(B319&lt;&gt;"",IF(PICCode=$F319,R318+G319,R318),R318)</f>
        <v>2.4819444444444447</v>
      </c>
      <c r="S319" s="6">
        <f>IF(B319&lt;&gt;"",IF(AK319&lt;&gt;"", IF(LOOKUP($C319,Gliders!$O:$O,Gliders!$C:$C)=1,Log!S318+Log!G319,Log!S318),Log!S318),Log!S318)</f>
        <v>1.7423611111111112</v>
      </c>
      <c r="T319" s="6">
        <f>IF(B319&lt;&gt;"",IF($AK319&lt;&gt;"",IF(AND(LOOKUP($C319,Gliders!$O:$O,Gliders!$C:$C)&gt;1,$F319=PICCode),Log!T318+Log!$G319,Log!T318),Log!T318),Log!T318)</f>
        <v>0.73958333333333337</v>
      </c>
      <c r="U319" s="6">
        <f>IF(B319&lt;&gt;"",IF($AK319&lt;&gt;"",IF(AND(LOOKUP($C319,Gliders!$O:$O,Gliders!$C:$C)&gt;1, $F319&lt;&gt;PICCode),Log!U318+Log!$G319,Log!U318),Log!U318),Log!U318)</f>
        <v>1.6958333333333335</v>
      </c>
      <c r="V319" s="8">
        <f t="shared" si="13"/>
        <v>4.177777777777778</v>
      </c>
      <c r="W319" s="8"/>
      <c r="X319" s="8"/>
      <c r="Y319" s="8"/>
      <c r="Z319" s="9">
        <f>IF(B319&lt;&gt;"",IF(PICCode=F319,Z318+1,Z318),Z318)</f>
        <v>331</v>
      </c>
      <c r="AA319" s="9">
        <f>IF(B319&lt;&gt;"",IF($AK319&lt;&gt;"", IF(LOOKUP($C319,Gliders!$O:$O,Gliders!$C:$C)=1,Log!AA318+1,Log!AA318),Log!AA318),Log!AA318)</f>
        <v>245</v>
      </c>
      <c r="AB319" s="9">
        <f>IF(B319&lt;&gt;"",IF($AK319&lt;&gt;"",IF(AND(LOOKUP($C319,Gliders!$O:$O,Gliders!$C:$C)&gt;1, $F319=PICCode),Log!AB318+1,Log!AB318),Log!AB318),Log!AB318)</f>
        <v>86</v>
      </c>
      <c r="AC319" s="9">
        <f>IF(B319&lt;&gt;"",IF($AK319&lt;&gt;"",IF(AND(LOOKUP($C319,Gliders!$O:$O,Gliders!$C:$C)&gt;1, $F319&lt;&gt;PICCode),Log!AC318+1,Log!AC318),Log!AC318),Log!AC318)</f>
        <v>100</v>
      </c>
      <c r="AD319" s="9">
        <f>IF(B319&lt;&gt;"",IF($AK319&lt;&gt;"",IF(AND(LOOKUP($C319,Gliders!$O:$O,Gliders!$D:$D)=HighCode, TRUE),Log!AD318+1,Log!AD318),Log!AD318),Log!AD318)</f>
        <v>213</v>
      </c>
      <c r="AE319" s="10">
        <f t="shared" si="14"/>
        <v>431</v>
      </c>
      <c r="AJ319" s="14" t="str">
        <f>IF(C319&lt;&gt;"",LOOKUP(C319,Gliders!O:O,Gliders!A:A), "-")</f>
        <v>-</v>
      </c>
      <c r="AK319" s="14" t="str">
        <f>IF(C319&lt;&gt;"",LOOKUP(C319,Gliders!O:O,Gliders!B:B), "-")</f>
        <v>-</v>
      </c>
    </row>
    <row r="320" spans="1:37">
      <c r="A320" s="14" t="str">
        <f t="shared" si="12"/>
        <v/>
      </c>
      <c r="R320" s="6">
        <f>IF(B320&lt;&gt;"",IF(PICCode=$F320,R319+G320,R319),R319)</f>
        <v>2.4819444444444447</v>
      </c>
      <c r="S320" s="6">
        <f>IF(B320&lt;&gt;"",IF(AK320&lt;&gt;"", IF(LOOKUP($C320,Gliders!$O:$O,Gliders!$C:$C)=1,Log!S319+Log!G320,Log!S319),Log!S319),Log!S319)</f>
        <v>1.7423611111111112</v>
      </c>
      <c r="T320" s="6">
        <f>IF(B320&lt;&gt;"",IF($AK320&lt;&gt;"",IF(AND(LOOKUP($C320,Gliders!$O:$O,Gliders!$C:$C)&gt;1,$F320=PICCode),Log!T319+Log!$G320,Log!T319),Log!T319),Log!T319)</f>
        <v>0.73958333333333337</v>
      </c>
      <c r="U320" s="6">
        <f>IF(B320&lt;&gt;"",IF($AK320&lt;&gt;"",IF(AND(LOOKUP($C320,Gliders!$O:$O,Gliders!$C:$C)&gt;1, $F320&lt;&gt;PICCode),Log!U319+Log!$G320,Log!U319),Log!U319),Log!U319)</f>
        <v>1.6958333333333335</v>
      </c>
      <c r="V320" s="8">
        <f t="shared" si="13"/>
        <v>4.177777777777778</v>
      </c>
      <c r="W320" s="8"/>
      <c r="X320" s="8"/>
      <c r="Y320" s="8"/>
      <c r="Z320" s="9">
        <f>IF(B320&lt;&gt;"",IF(PICCode=F320,Z319+1,Z319),Z319)</f>
        <v>331</v>
      </c>
      <c r="AA320" s="9">
        <f>IF(B320&lt;&gt;"",IF($AK320&lt;&gt;"", IF(LOOKUP($C320,Gliders!$O:$O,Gliders!$C:$C)=1,Log!AA319+1,Log!AA319),Log!AA319),Log!AA319)</f>
        <v>245</v>
      </c>
      <c r="AB320" s="9">
        <f>IF(B320&lt;&gt;"",IF($AK320&lt;&gt;"",IF(AND(LOOKUP($C320,Gliders!$O:$O,Gliders!$C:$C)&gt;1, $F320=PICCode),Log!AB319+1,Log!AB319),Log!AB319),Log!AB319)</f>
        <v>86</v>
      </c>
      <c r="AC320" s="9">
        <f>IF(B320&lt;&gt;"",IF($AK320&lt;&gt;"",IF(AND(LOOKUP($C320,Gliders!$O:$O,Gliders!$C:$C)&gt;1, $F320&lt;&gt;PICCode),Log!AC319+1,Log!AC319),Log!AC319),Log!AC319)</f>
        <v>100</v>
      </c>
      <c r="AD320" s="9">
        <f>IF(B320&lt;&gt;"",IF($AK320&lt;&gt;"",IF(AND(LOOKUP($C320,Gliders!$O:$O,Gliders!$D:$D)=HighCode, TRUE),Log!AD319+1,Log!AD319),Log!AD319),Log!AD319)</f>
        <v>213</v>
      </c>
      <c r="AE320" s="10">
        <f t="shared" si="14"/>
        <v>431</v>
      </c>
      <c r="AJ320" s="14" t="str">
        <f>IF(C320&lt;&gt;"",LOOKUP(C320,Gliders!O:O,Gliders!A:A), "-")</f>
        <v>-</v>
      </c>
      <c r="AK320" s="14" t="str">
        <f>IF(C320&lt;&gt;"",LOOKUP(C320,Gliders!O:O,Gliders!B:B), "-")</f>
        <v>-</v>
      </c>
    </row>
    <row r="321" spans="1:37">
      <c r="A321" s="14" t="str">
        <f t="shared" si="12"/>
        <v/>
      </c>
      <c r="R321" s="6">
        <f>IF(B321&lt;&gt;"",IF(PICCode=$F321,R320+G321,R320),R320)</f>
        <v>2.4819444444444447</v>
      </c>
      <c r="S321" s="6">
        <f>IF(B321&lt;&gt;"",IF(AK321&lt;&gt;"", IF(LOOKUP($C321,Gliders!$O:$O,Gliders!$C:$C)=1,Log!S320+Log!G321,Log!S320),Log!S320),Log!S320)</f>
        <v>1.7423611111111112</v>
      </c>
      <c r="T321" s="6">
        <f>IF(B321&lt;&gt;"",IF($AK321&lt;&gt;"",IF(AND(LOOKUP($C321,Gliders!$O:$O,Gliders!$C:$C)&gt;1,$F321=PICCode),Log!T320+Log!$G321,Log!T320),Log!T320),Log!T320)</f>
        <v>0.73958333333333337</v>
      </c>
      <c r="U321" s="6">
        <f>IF(B321&lt;&gt;"",IF($AK321&lt;&gt;"",IF(AND(LOOKUP($C321,Gliders!$O:$O,Gliders!$C:$C)&gt;1, $F321&lt;&gt;PICCode),Log!U320+Log!$G321,Log!U320),Log!U320),Log!U320)</f>
        <v>1.6958333333333335</v>
      </c>
      <c r="V321" s="8">
        <f t="shared" si="13"/>
        <v>4.177777777777778</v>
      </c>
      <c r="W321" s="8"/>
      <c r="X321" s="8"/>
      <c r="Y321" s="8"/>
      <c r="Z321" s="9">
        <f>IF(B321&lt;&gt;"",IF(PICCode=F321,Z320+1,Z320),Z320)</f>
        <v>331</v>
      </c>
      <c r="AA321" s="9">
        <f>IF(B321&lt;&gt;"",IF($AK321&lt;&gt;"", IF(LOOKUP($C321,Gliders!$O:$O,Gliders!$C:$C)=1,Log!AA320+1,Log!AA320),Log!AA320),Log!AA320)</f>
        <v>245</v>
      </c>
      <c r="AB321" s="9">
        <f>IF(B321&lt;&gt;"",IF($AK321&lt;&gt;"",IF(AND(LOOKUP($C321,Gliders!$O:$O,Gliders!$C:$C)&gt;1, $F321=PICCode),Log!AB320+1,Log!AB320),Log!AB320),Log!AB320)</f>
        <v>86</v>
      </c>
      <c r="AC321" s="9">
        <f>IF(B321&lt;&gt;"",IF($AK321&lt;&gt;"",IF(AND(LOOKUP($C321,Gliders!$O:$O,Gliders!$C:$C)&gt;1, $F321&lt;&gt;PICCode),Log!AC320+1,Log!AC320),Log!AC320),Log!AC320)</f>
        <v>100</v>
      </c>
      <c r="AD321" s="9">
        <f>IF(B321&lt;&gt;"",IF($AK321&lt;&gt;"",IF(AND(LOOKUP($C321,Gliders!$O:$O,Gliders!$D:$D)=HighCode, TRUE),Log!AD320+1,Log!AD320),Log!AD320),Log!AD320)</f>
        <v>213</v>
      </c>
      <c r="AE321" s="10">
        <f t="shared" si="14"/>
        <v>431</v>
      </c>
      <c r="AJ321" s="14" t="str">
        <f>IF(C321&lt;&gt;"",LOOKUP(C321,Gliders!O:O,Gliders!A:A), "-")</f>
        <v>-</v>
      </c>
      <c r="AK321" s="14" t="str">
        <f>IF(C321&lt;&gt;"",LOOKUP(C321,Gliders!O:O,Gliders!B:B), "-")</f>
        <v>-</v>
      </c>
    </row>
    <row r="322" spans="1:37">
      <c r="A322" s="14" t="str">
        <f t="shared" si="12"/>
        <v/>
      </c>
      <c r="R322" s="6">
        <f>IF(B322&lt;&gt;"",IF(PICCode=$F322,R321+G322,R321),R321)</f>
        <v>2.4819444444444447</v>
      </c>
      <c r="S322" s="6">
        <f>IF(B322&lt;&gt;"",IF(AK322&lt;&gt;"", IF(LOOKUP($C322,Gliders!$O:$O,Gliders!$C:$C)=1,Log!S321+Log!G322,Log!S321),Log!S321),Log!S321)</f>
        <v>1.7423611111111112</v>
      </c>
      <c r="T322" s="6">
        <f>IF(B322&lt;&gt;"",IF($AK322&lt;&gt;"",IF(AND(LOOKUP($C322,Gliders!$O:$O,Gliders!$C:$C)&gt;1,$F322=PICCode),Log!T321+Log!$G322,Log!T321),Log!T321),Log!T321)</f>
        <v>0.73958333333333337</v>
      </c>
      <c r="U322" s="6">
        <f>IF(B322&lt;&gt;"",IF($AK322&lt;&gt;"",IF(AND(LOOKUP($C322,Gliders!$O:$O,Gliders!$C:$C)&gt;1, $F322&lt;&gt;PICCode),Log!U321+Log!$G322,Log!U321),Log!U321),Log!U321)</f>
        <v>1.6958333333333335</v>
      </c>
      <c r="V322" s="8">
        <f t="shared" si="13"/>
        <v>4.177777777777778</v>
      </c>
      <c r="W322" s="8"/>
      <c r="X322" s="8"/>
      <c r="Y322" s="8"/>
      <c r="Z322" s="9">
        <f>IF(B322&lt;&gt;"",IF(PICCode=F322,Z321+1,Z321),Z321)</f>
        <v>331</v>
      </c>
      <c r="AA322" s="9">
        <f>IF(B322&lt;&gt;"",IF($AK322&lt;&gt;"", IF(LOOKUP($C322,Gliders!$O:$O,Gliders!$C:$C)=1,Log!AA321+1,Log!AA321),Log!AA321),Log!AA321)</f>
        <v>245</v>
      </c>
      <c r="AB322" s="9">
        <f>IF(B322&lt;&gt;"",IF($AK322&lt;&gt;"",IF(AND(LOOKUP($C322,Gliders!$O:$O,Gliders!$C:$C)&gt;1, $F322=PICCode),Log!AB321+1,Log!AB321),Log!AB321),Log!AB321)</f>
        <v>86</v>
      </c>
      <c r="AC322" s="9">
        <f>IF(B322&lt;&gt;"",IF($AK322&lt;&gt;"",IF(AND(LOOKUP($C322,Gliders!$O:$O,Gliders!$C:$C)&gt;1, $F322&lt;&gt;PICCode),Log!AC321+1,Log!AC321),Log!AC321),Log!AC321)</f>
        <v>100</v>
      </c>
      <c r="AD322" s="9">
        <f>IF(B322&lt;&gt;"",IF($AK322&lt;&gt;"",IF(AND(LOOKUP($C322,Gliders!$O:$O,Gliders!$D:$D)=HighCode, TRUE),Log!AD321+1,Log!AD321),Log!AD321),Log!AD321)</f>
        <v>213</v>
      </c>
      <c r="AE322" s="10">
        <f t="shared" si="14"/>
        <v>431</v>
      </c>
      <c r="AJ322" s="14" t="str">
        <f>IF(C322&lt;&gt;"",LOOKUP(C322,Gliders!O:O,Gliders!A:A), "-")</f>
        <v>-</v>
      </c>
      <c r="AK322" s="14" t="str">
        <f>IF(C322&lt;&gt;"",LOOKUP(C322,Gliders!O:O,Gliders!B:B), "-")</f>
        <v>-</v>
      </c>
    </row>
    <row r="323" spans="1:37">
      <c r="A323" s="14" t="str">
        <f t="shared" si="12"/>
        <v/>
      </c>
      <c r="R323" s="6">
        <f>IF(B323&lt;&gt;"",IF(PICCode=$F323,R322+G323,R322),R322)</f>
        <v>2.4819444444444447</v>
      </c>
      <c r="S323" s="6">
        <f>IF(B323&lt;&gt;"",IF(AK323&lt;&gt;"", IF(LOOKUP($C323,Gliders!$O:$O,Gliders!$C:$C)=1,Log!S322+Log!G323,Log!S322),Log!S322),Log!S322)</f>
        <v>1.7423611111111112</v>
      </c>
      <c r="T323" s="6">
        <f>IF(B323&lt;&gt;"",IF($AK323&lt;&gt;"",IF(AND(LOOKUP($C323,Gliders!$O:$O,Gliders!$C:$C)&gt;1,$F323=PICCode),Log!T322+Log!$G323,Log!T322),Log!T322),Log!T322)</f>
        <v>0.73958333333333337</v>
      </c>
      <c r="U323" s="6">
        <f>IF(B323&lt;&gt;"",IF($AK323&lt;&gt;"",IF(AND(LOOKUP($C323,Gliders!$O:$O,Gliders!$C:$C)&gt;1, $F323&lt;&gt;PICCode),Log!U322+Log!$G323,Log!U322),Log!U322),Log!U322)</f>
        <v>1.6958333333333335</v>
      </c>
      <c r="V323" s="8">
        <f t="shared" si="13"/>
        <v>4.177777777777778</v>
      </c>
      <c r="W323" s="8"/>
      <c r="X323" s="8"/>
      <c r="Y323" s="8"/>
      <c r="Z323" s="9">
        <f>IF(B323&lt;&gt;"",IF(PICCode=F323,Z322+1,Z322),Z322)</f>
        <v>331</v>
      </c>
      <c r="AA323" s="9">
        <f>IF(B323&lt;&gt;"",IF($AK323&lt;&gt;"", IF(LOOKUP($C323,Gliders!$O:$O,Gliders!$C:$C)=1,Log!AA322+1,Log!AA322),Log!AA322),Log!AA322)</f>
        <v>245</v>
      </c>
      <c r="AB323" s="9">
        <f>IF(B323&lt;&gt;"",IF($AK323&lt;&gt;"",IF(AND(LOOKUP($C323,Gliders!$O:$O,Gliders!$C:$C)&gt;1, $F323=PICCode),Log!AB322+1,Log!AB322),Log!AB322),Log!AB322)</f>
        <v>86</v>
      </c>
      <c r="AC323" s="9">
        <f>IF(B323&lt;&gt;"",IF($AK323&lt;&gt;"",IF(AND(LOOKUP($C323,Gliders!$O:$O,Gliders!$C:$C)&gt;1, $F323&lt;&gt;PICCode),Log!AC322+1,Log!AC322),Log!AC322),Log!AC322)</f>
        <v>100</v>
      </c>
      <c r="AD323" s="9">
        <f>IF(B323&lt;&gt;"",IF($AK323&lt;&gt;"",IF(AND(LOOKUP($C323,Gliders!$O:$O,Gliders!$D:$D)=HighCode, TRUE),Log!AD322+1,Log!AD322),Log!AD322),Log!AD322)</f>
        <v>213</v>
      </c>
      <c r="AE323" s="10">
        <f t="shared" si="14"/>
        <v>431</v>
      </c>
      <c r="AJ323" s="14" t="str">
        <f>IF(C323&lt;&gt;"",LOOKUP(C323,Gliders!O:O,Gliders!A:A), "-")</f>
        <v>-</v>
      </c>
      <c r="AK323" s="14" t="str">
        <f>IF(C323&lt;&gt;"",LOOKUP(C323,Gliders!O:O,Gliders!B:B), "-")</f>
        <v>-</v>
      </c>
    </row>
    <row r="324" spans="1:37">
      <c r="A324" s="14" t="str">
        <f t="shared" si="12"/>
        <v/>
      </c>
      <c r="R324" s="6">
        <f>IF(B324&lt;&gt;"",IF(PICCode=$F324,R323+G324,R323),R323)</f>
        <v>2.4819444444444447</v>
      </c>
      <c r="S324" s="6">
        <f>IF(B324&lt;&gt;"",IF(AK324&lt;&gt;"", IF(LOOKUP($C324,Gliders!$O:$O,Gliders!$C:$C)=1,Log!S323+Log!G324,Log!S323),Log!S323),Log!S323)</f>
        <v>1.7423611111111112</v>
      </c>
      <c r="T324" s="6">
        <f>IF(B324&lt;&gt;"",IF($AK324&lt;&gt;"",IF(AND(LOOKUP($C324,Gliders!$O:$O,Gliders!$C:$C)&gt;1,$F324=PICCode),Log!T323+Log!$G324,Log!T323),Log!T323),Log!T323)</f>
        <v>0.73958333333333337</v>
      </c>
      <c r="U324" s="6">
        <f>IF(B324&lt;&gt;"",IF($AK324&lt;&gt;"",IF(AND(LOOKUP($C324,Gliders!$O:$O,Gliders!$C:$C)&gt;1, $F324&lt;&gt;PICCode),Log!U323+Log!$G324,Log!U323),Log!U323),Log!U323)</f>
        <v>1.6958333333333335</v>
      </c>
      <c r="V324" s="8">
        <f t="shared" si="13"/>
        <v>4.177777777777778</v>
      </c>
      <c r="W324" s="8"/>
      <c r="X324" s="8"/>
      <c r="Y324" s="8"/>
      <c r="Z324" s="9">
        <f>IF(B324&lt;&gt;"",IF(PICCode=F324,Z323+1,Z323),Z323)</f>
        <v>331</v>
      </c>
      <c r="AA324" s="9">
        <f>IF(B324&lt;&gt;"",IF($AK324&lt;&gt;"", IF(LOOKUP($C324,Gliders!$O:$O,Gliders!$C:$C)=1,Log!AA323+1,Log!AA323),Log!AA323),Log!AA323)</f>
        <v>245</v>
      </c>
      <c r="AB324" s="9">
        <f>IF(B324&lt;&gt;"",IF($AK324&lt;&gt;"",IF(AND(LOOKUP($C324,Gliders!$O:$O,Gliders!$C:$C)&gt;1, $F324=PICCode),Log!AB323+1,Log!AB323),Log!AB323),Log!AB323)</f>
        <v>86</v>
      </c>
      <c r="AC324" s="9">
        <f>IF(B324&lt;&gt;"",IF($AK324&lt;&gt;"",IF(AND(LOOKUP($C324,Gliders!$O:$O,Gliders!$C:$C)&gt;1, $F324&lt;&gt;PICCode),Log!AC323+1,Log!AC323),Log!AC323),Log!AC323)</f>
        <v>100</v>
      </c>
      <c r="AD324" s="9">
        <f>IF(B324&lt;&gt;"",IF($AK324&lt;&gt;"",IF(AND(LOOKUP($C324,Gliders!$O:$O,Gliders!$D:$D)=HighCode, TRUE),Log!AD323+1,Log!AD323),Log!AD323),Log!AD323)</f>
        <v>213</v>
      </c>
      <c r="AE324" s="10">
        <f t="shared" si="14"/>
        <v>431</v>
      </c>
      <c r="AJ324" s="14" t="str">
        <f>IF(C324&lt;&gt;"",LOOKUP(C324,Gliders!O:O,Gliders!A:A), "-")</f>
        <v>-</v>
      </c>
      <c r="AK324" s="14" t="str">
        <f>IF(C324&lt;&gt;"",LOOKUP(C324,Gliders!O:O,Gliders!B:B), "-")</f>
        <v>-</v>
      </c>
    </row>
    <row r="325" spans="1:37">
      <c r="A325" s="14" t="str">
        <f t="shared" ref="A325:A388" si="15">IF(B325&lt;&gt;"", A324+1,"")</f>
        <v/>
      </c>
      <c r="R325" s="6">
        <f>IF(B325&lt;&gt;"",IF(PICCode=$F325,R324+G325,R324),R324)</f>
        <v>2.4819444444444447</v>
      </c>
      <c r="S325" s="6">
        <f>IF(B325&lt;&gt;"",IF(AK325&lt;&gt;"", IF(LOOKUP($C325,Gliders!$O:$O,Gliders!$C:$C)=1,Log!S324+Log!G325,Log!S324),Log!S324),Log!S324)</f>
        <v>1.7423611111111112</v>
      </c>
      <c r="T325" s="6">
        <f>IF(B325&lt;&gt;"",IF($AK325&lt;&gt;"",IF(AND(LOOKUP($C325,Gliders!$O:$O,Gliders!$C:$C)&gt;1,$F325=PICCode),Log!T324+Log!$G325,Log!T324),Log!T324),Log!T324)</f>
        <v>0.73958333333333337</v>
      </c>
      <c r="U325" s="6">
        <f>IF(B325&lt;&gt;"",IF($AK325&lt;&gt;"",IF(AND(LOOKUP($C325,Gliders!$O:$O,Gliders!$C:$C)&gt;1, $F325&lt;&gt;PICCode),Log!U324+Log!$G325,Log!U324),Log!U324),Log!U324)</f>
        <v>1.6958333333333335</v>
      </c>
      <c r="V325" s="8">
        <f t="shared" ref="V325:V388" si="16">IF(B325&lt;&gt;"",R325+U325,V324)</f>
        <v>4.177777777777778</v>
      </c>
      <c r="W325" s="8"/>
      <c r="X325" s="8"/>
      <c r="Y325" s="8"/>
      <c r="Z325" s="9">
        <f>IF(B325&lt;&gt;"",IF(PICCode=F325,Z324+1,Z324),Z324)</f>
        <v>331</v>
      </c>
      <c r="AA325" s="9">
        <f>IF(B325&lt;&gt;"",IF($AK325&lt;&gt;"", IF(LOOKUP($C325,Gliders!$O:$O,Gliders!$C:$C)=1,Log!AA324+1,Log!AA324),Log!AA324),Log!AA324)</f>
        <v>245</v>
      </c>
      <c r="AB325" s="9">
        <f>IF(B325&lt;&gt;"",IF($AK325&lt;&gt;"",IF(AND(LOOKUP($C325,Gliders!$O:$O,Gliders!$C:$C)&gt;1, $F325=PICCode),Log!AB324+1,Log!AB324),Log!AB324),Log!AB324)</f>
        <v>86</v>
      </c>
      <c r="AC325" s="9">
        <f>IF(B325&lt;&gt;"",IF($AK325&lt;&gt;"",IF(AND(LOOKUP($C325,Gliders!$O:$O,Gliders!$C:$C)&gt;1, $F325&lt;&gt;PICCode),Log!AC324+1,Log!AC324),Log!AC324),Log!AC324)</f>
        <v>100</v>
      </c>
      <c r="AD325" s="9">
        <f>IF(B325&lt;&gt;"",IF($AK325&lt;&gt;"",IF(AND(LOOKUP($C325,Gliders!$O:$O,Gliders!$D:$D)=HighCode, TRUE),Log!AD324+1,Log!AD324),Log!AD324),Log!AD324)</f>
        <v>213</v>
      </c>
      <c r="AE325" s="10">
        <f t="shared" ref="AE325:AE388" si="17">IF(B325&lt;&gt;"",Z325+AC325,AE324)</f>
        <v>431</v>
      </c>
      <c r="AJ325" s="14" t="str">
        <f>IF(C325&lt;&gt;"",LOOKUP(C325,Gliders!O:O,Gliders!A:A), "-")</f>
        <v>-</v>
      </c>
      <c r="AK325" s="14" t="str">
        <f>IF(C325&lt;&gt;"",LOOKUP(C325,Gliders!O:O,Gliders!B:B), "-")</f>
        <v>-</v>
      </c>
    </row>
    <row r="326" spans="1:37">
      <c r="A326" s="14" t="str">
        <f t="shared" si="15"/>
        <v/>
      </c>
      <c r="R326" s="6">
        <f>IF(B326&lt;&gt;"",IF(PICCode=$F326,R325+G326,R325),R325)</f>
        <v>2.4819444444444447</v>
      </c>
      <c r="S326" s="6">
        <f>IF(B326&lt;&gt;"",IF(AK326&lt;&gt;"", IF(LOOKUP($C326,Gliders!$O:$O,Gliders!$C:$C)=1,Log!S325+Log!G326,Log!S325),Log!S325),Log!S325)</f>
        <v>1.7423611111111112</v>
      </c>
      <c r="T326" s="6">
        <f>IF(B326&lt;&gt;"",IF($AK326&lt;&gt;"",IF(AND(LOOKUP($C326,Gliders!$O:$O,Gliders!$C:$C)&gt;1,$F326=PICCode),Log!T325+Log!$G326,Log!T325),Log!T325),Log!T325)</f>
        <v>0.73958333333333337</v>
      </c>
      <c r="U326" s="6">
        <f>IF(B326&lt;&gt;"",IF($AK326&lt;&gt;"",IF(AND(LOOKUP($C326,Gliders!$O:$O,Gliders!$C:$C)&gt;1, $F326&lt;&gt;PICCode),Log!U325+Log!$G326,Log!U325),Log!U325),Log!U325)</f>
        <v>1.6958333333333335</v>
      </c>
      <c r="V326" s="8">
        <f t="shared" si="16"/>
        <v>4.177777777777778</v>
      </c>
      <c r="W326" s="8"/>
      <c r="X326" s="8"/>
      <c r="Y326" s="8"/>
      <c r="Z326" s="9">
        <f>IF(B326&lt;&gt;"",IF(PICCode=F326,Z325+1,Z325),Z325)</f>
        <v>331</v>
      </c>
      <c r="AA326" s="9">
        <f>IF(B326&lt;&gt;"",IF($AK326&lt;&gt;"", IF(LOOKUP($C326,Gliders!$O:$O,Gliders!$C:$C)=1,Log!AA325+1,Log!AA325),Log!AA325),Log!AA325)</f>
        <v>245</v>
      </c>
      <c r="AB326" s="9">
        <f>IF(B326&lt;&gt;"",IF($AK326&lt;&gt;"",IF(AND(LOOKUP($C326,Gliders!$O:$O,Gliders!$C:$C)&gt;1, $F326=PICCode),Log!AB325+1,Log!AB325),Log!AB325),Log!AB325)</f>
        <v>86</v>
      </c>
      <c r="AC326" s="9">
        <f>IF(B326&lt;&gt;"",IF($AK326&lt;&gt;"",IF(AND(LOOKUP($C326,Gliders!$O:$O,Gliders!$C:$C)&gt;1, $F326&lt;&gt;PICCode),Log!AC325+1,Log!AC325),Log!AC325),Log!AC325)</f>
        <v>100</v>
      </c>
      <c r="AD326" s="9">
        <f>IF(B326&lt;&gt;"",IF($AK326&lt;&gt;"",IF(AND(LOOKUP($C326,Gliders!$O:$O,Gliders!$D:$D)=HighCode, TRUE),Log!AD325+1,Log!AD325),Log!AD325),Log!AD325)</f>
        <v>213</v>
      </c>
      <c r="AE326" s="10">
        <f t="shared" si="17"/>
        <v>431</v>
      </c>
      <c r="AJ326" s="14" t="str">
        <f>IF(C326&lt;&gt;"",LOOKUP(C326,Gliders!O:O,Gliders!A:A), "-")</f>
        <v>-</v>
      </c>
      <c r="AK326" s="14" t="str">
        <f>IF(C326&lt;&gt;"",LOOKUP(C326,Gliders!O:O,Gliders!B:B), "-")</f>
        <v>-</v>
      </c>
    </row>
    <row r="327" spans="1:37">
      <c r="A327" s="14" t="str">
        <f t="shared" si="15"/>
        <v/>
      </c>
      <c r="R327" s="6">
        <f>IF(B327&lt;&gt;"",IF(PICCode=$F327,R326+G327,R326),R326)</f>
        <v>2.4819444444444447</v>
      </c>
      <c r="S327" s="6">
        <f>IF(B327&lt;&gt;"",IF(AK327&lt;&gt;"", IF(LOOKUP($C327,Gliders!$O:$O,Gliders!$C:$C)=1,Log!S326+Log!G327,Log!S326),Log!S326),Log!S326)</f>
        <v>1.7423611111111112</v>
      </c>
      <c r="T327" s="6">
        <f>IF(B327&lt;&gt;"",IF($AK327&lt;&gt;"",IF(AND(LOOKUP($C327,Gliders!$O:$O,Gliders!$C:$C)&gt;1,$F327=PICCode),Log!T326+Log!$G327,Log!T326),Log!T326),Log!T326)</f>
        <v>0.73958333333333337</v>
      </c>
      <c r="U327" s="6">
        <f>IF(B327&lt;&gt;"",IF($AK327&lt;&gt;"",IF(AND(LOOKUP($C327,Gliders!$O:$O,Gliders!$C:$C)&gt;1, $F327&lt;&gt;PICCode),Log!U326+Log!$G327,Log!U326),Log!U326),Log!U326)</f>
        <v>1.6958333333333335</v>
      </c>
      <c r="V327" s="8">
        <f t="shared" si="16"/>
        <v>4.177777777777778</v>
      </c>
      <c r="W327" s="8"/>
      <c r="X327" s="8"/>
      <c r="Y327" s="8"/>
      <c r="Z327" s="9">
        <f>IF(B327&lt;&gt;"",IF(PICCode=F327,Z326+1,Z326),Z326)</f>
        <v>331</v>
      </c>
      <c r="AA327" s="9">
        <f>IF(B327&lt;&gt;"",IF($AK327&lt;&gt;"", IF(LOOKUP($C327,Gliders!$O:$O,Gliders!$C:$C)=1,Log!AA326+1,Log!AA326),Log!AA326),Log!AA326)</f>
        <v>245</v>
      </c>
      <c r="AB327" s="9">
        <f>IF(B327&lt;&gt;"",IF($AK327&lt;&gt;"",IF(AND(LOOKUP($C327,Gliders!$O:$O,Gliders!$C:$C)&gt;1, $F327=PICCode),Log!AB326+1,Log!AB326),Log!AB326),Log!AB326)</f>
        <v>86</v>
      </c>
      <c r="AC327" s="9">
        <f>IF(B327&lt;&gt;"",IF($AK327&lt;&gt;"",IF(AND(LOOKUP($C327,Gliders!$O:$O,Gliders!$C:$C)&gt;1, $F327&lt;&gt;PICCode),Log!AC326+1,Log!AC326),Log!AC326),Log!AC326)</f>
        <v>100</v>
      </c>
      <c r="AD327" s="9">
        <f>IF(B327&lt;&gt;"",IF($AK327&lt;&gt;"",IF(AND(LOOKUP($C327,Gliders!$O:$O,Gliders!$D:$D)=HighCode, TRUE),Log!AD326+1,Log!AD326),Log!AD326),Log!AD326)</f>
        <v>213</v>
      </c>
      <c r="AE327" s="10">
        <f t="shared" si="17"/>
        <v>431</v>
      </c>
      <c r="AJ327" s="14" t="str">
        <f>IF(C327&lt;&gt;"",LOOKUP(C327,Gliders!O:O,Gliders!A:A), "-")</f>
        <v>-</v>
      </c>
      <c r="AK327" s="14" t="str">
        <f>IF(C327&lt;&gt;"",LOOKUP(C327,Gliders!O:O,Gliders!B:B), "-")</f>
        <v>-</v>
      </c>
    </row>
    <row r="328" spans="1:37">
      <c r="A328" s="14" t="str">
        <f t="shared" si="15"/>
        <v/>
      </c>
      <c r="R328" s="6">
        <f>IF(B328&lt;&gt;"",IF(PICCode=$F328,R327+G328,R327),R327)</f>
        <v>2.4819444444444447</v>
      </c>
      <c r="S328" s="6">
        <f>IF(B328&lt;&gt;"",IF(AK328&lt;&gt;"", IF(LOOKUP($C328,Gliders!$O:$O,Gliders!$C:$C)=1,Log!S327+Log!G328,Log!S327),Log!S327),Log!S327)</f>
        <v>1.7423611111111112</v>
      </c>
      <c r="T328" s="6">
        <f>IF(B328&lt;&gt;"",IF($AK328&lt;&gt;"",IF(AND(LOOKUP($C328,Gliders!$O:$O,Gliders!$C:$C)&gt;1,$F328=PICCode),Log!T327+Log!$G328,Log!T327),Log!T327),Log!T327)</f>
        <v>0.73958333333333337</v>
      </c>
      <c r="U328" s="6">
        <f>IF(B328&lt;&gt;"",IF($AK328&lt;&gt;"",IF(AND(LOOKUP($C328,Gliders!$O:$O,Gliders!$C:$C)&gt;1, $F328&lt;&gt;PICCode),Log!U327+Log!$G328,Log!U327),Log!U327),Log!U327)</f>
        <v>1.6958333333333335</v>
      </c>
      <c r="V328" s="8">
        <f t="shared" si="16"/>
        <v>4.177777777777778</v>
      </c>
      <c r="W328" s="8"/>
      <c r="X328" s="8"/>
      <c r="Y328" s="8"/>
      <c r="Z328" s="9">
        <f>IF(B328&lt;&gt;"",IF(PICCode=F328,Z327+1,Z327),Z327)</f>
        <v>331</v>
      </c>
      <c r="AA328" s="9">
        <f>IF(B328&lt;&gt;"",IF($AK328&lt;&gt;"", IF(LOOKUP($C328,Gliders!$O:$O,Gliders!$C:$C)=1,Log!AA327+1,Log!AA327),Log!AA327),Log!AA327)</f>
        <v>245</v>
      </c>
      <c r="AB328" s="9">
        <f>IF(B328&lt;&gt;"",IF($AK328&lt;&gt;"",IF(AND(LOOKUP($C328,Gliders!$O:$O,Gliders!$C:$C)&gt;1, $F328=PICCode),Log!AB327+1,Log!AB327),Log!AB327),Log!AB327)</f>
        <v>86</v>
      </c>
      <c r="AC328" s="9">
        <f>IF(B328&lt;&gt;"",IF($AK328&lt;&gt;"",IF(AND(LOOKUP($C328,Gliders!$O:$O,Gliders!$C:$C)&gt;1, $F328&lt;&gt;PICCode),Log!AC327+1,Log!AC327),Log!AC327),Log!AC327)</f>
        <v>100</v>
      </c>
      <c r="AD328" s="9">
        <f>IF(B328&lt;&gt;"",IF($AK328&lt;&gt;"",IF(AND(LOOKUP($C328,Gliders!$O:$O,Gliders!$D:$D)=HighCode, TRUE),Log!AD327+1,Log!AD327),Log!AD327),Log!AD327)</f>
        <v>213</v>
      </c>
      <c r="AE328" s="10">
        <f t="shared" si="17"/>
        <v>431</v>
      </c>
      <c r="AJ328" s="14" t="str">
        <f>IF(C328&lt;&gt;"",LOOKUP(C328,Gliders!O:O,Gliders!A:A), "-")</f>
        <v>-</v>
      </c>
      <c r="AK328" s="14" t="str">
        <f>IF(C328&lt;&gt;"",LOOKUP(C328,Gliders!O:O,Gliders!B:B), "-")</f>
        <v>-</v>
      </c>
    </row>
    <row r="329" spans="1:37">
      <c r="A329" s="14" t="str">
        <f t="shared" si="15"/>
        <v/>
      </c>
      <c r="R329" s="6">
        <f>IF(B329&lt;&gt;"",IF(PICCode=$F329,R328+G329,R328),R328)</f>
        <v>2.4819444444444447</v>
      </c>
      <c r="S329" s="6">
        <f>IF(B329&lt;&gt;"",IF(AK329&lt;&gt;"", IF(LOOKUP($C329,Gliders!$O:$O,Gliders!$C:$C)=1,Log!S328+Log!G329,Log!S328),Log!S328),Log!S328)</f>
        <v>1.7423611111111112</v>
      </c>
      <c r="T329" s="6">
        <f>IF(B329&lt;&gt;"",IF($AK329&lt;&gt;"",IF(AND(LOOKUP($C329,Gliders!$O:$O,Gliders!$C:$C)&gt;1,$F329=PICCode),Log!T328+Log!$G329,Log!T328),Log!T328),Log!T328)</f>
        <v>0.73958333333333337</v>
      </c>
      <c r="U329" s="6">
        <f>IF(B329&lt;&gt;"",IF($AK329&lt;&gt;"",IF(AND(LOOKUP($C329,Gliders!$O:$O,Gliders!$C:$C)&gt;1, $F329&lt;&gt;PICCode),Log!U328+Log!$G329,Log!U328),Log!U328),Log!U328)</f>
        <v>1.6958333333333335</v>
      </c>
      <c r="V329" s="8">
        <f t="shared" si="16"/>
        <v>4.177777777777778</v>
      </c>
      <c r="W329" s="8"/>
      <c r="X329" s="8"/>
      <c r="Y329" s="8"/>
      <c r="Z329" s="9">
        <f>IF(B329&lt;&gt;"",IF(PICCode=F329,Z328+1,Z328),Z328)</f>
        <v>331</v>
      </c>
      <c r="AA329" s="9">
        <f>IF(B329&lt;&gt;"",IF($AK329&lt;&gt;"", IF(LOOKUP($C329,Gliders!$O:$O,Gliders!$C:$C)=1,Log!AA328+1,Log!AA328),Log!AA328),Log!AA328)</f>
        <v>245</v>
      </c>
      <c r="AB329" s="9">
        <f>IF(B329&lt;&gt;"",IF($AK329&lt;&gt;"",IF(AND(LOOKUP($C329,Gliders!$O:$O,Gliders!$C:$C)&gt;1, $F329=PICCode),Log!AB328+1,Log!AB328),Log!AB328),Log!AB328)</f>
        <v>86</v>
      </c>
      <c r="AC329" s="9">
        <f>IF(B329&lt;&gt;"",IF($AK329&lt;&gt;"",IF(AND(LOOKUP($C329,Gliders!$O:$O,Gliders!$C:$C)&gt;1, $F329&lt;&gt;PICCode),Log!AC328+1,Log!AC328),Log!AC328),Log!AC328)</f>
        <v>100</v>
      </c>
      <c r="AD329" s="9">
        <f>IF(B329&lt;&gt;"",IF($AK329&lt;&gt;"",IF(AND(LOOKUP($C329,Gliders!$O:$O,Gliders!$D:$D)=HighCode, TRUE),Log!AD328+1,Log!AD328),Log!AD328),Log!AD328)</f>
        <v>213</v>
      </c>
      <c r="AE329" s="10">
        <f t="shared" si="17"/>
        <v>431</v>
      </c>
      <c r="AJ329" s="14" t="str">
        <f>IF(C329&lt;&gt;"",LOOKUP(C329,Gliders!O:O,Gliders!A:A), "-")</f>
        <v>-</v>
      </c>
      <c r="AK329" s="14" t="str">
        <f>IF(C329&lt;&gt;"",LOOKUP(C329,Gliders!O:O,Gliders!B:B), "-")</f>
        <v>-</v>
      </c>
    </row>
    <row r="330" spans="1:37">
      <c r="A330" s="14" t="str">
        <f t="shared" si="15"/>
        <v/>
      </c>
      <c r="R330" s="6">
        <f>IF(B330&lt;&gt;"",IF(PICCode=$F330,R329+G330,R329),R329)</f>
        <v>2.4819444444444447</v>
      </c>
      <c r="S330" s="6">
        <f>IF(B330&lt;&gt;"",IF(AK330&lt;&gt;"", IF(LOOKUP($C330,Gliders!$O:$O,Gliders!$C:$C)=1,Log!S329+Log!G330,Log!S329),Log!S329),Log!S329)</f>
        <v>1.7423611111111112</v>
      </c>
      <c r="T330" s="6">
        <f>IF(B330&lt;&gt;"",IF($AK330&lt;&gt;"",IF(AND(LOOKUP($C330,Gliders!$O:$O,Gliders!$C:$C)&gt;1,$F330=PICCode),Log!T329+Log!$G330,Log!T329),Log!T329),Log!T329)</f>
        <v>0.73958333333333337</v>
      </c>
      <c r="U330" s="6">
        <f>IF(B330&lt;&gt;"",IF($AK330&lt;&gt;"",IF(AND(LOOKUP($C330,Gliders!$O:$O,Gliders!$C:$C)&gt;1, $F330&lt;&gt;PICCode),Log!U329+Log!$G330,Log!U329),Log!U329),Log!U329)</f>
        <v>1.6958333333333335</v>
      </c>
      <c r="V330" s="8">
        <f t="shared" si="16"/>
        <v>4.177777777777778</v>
      </c>
      <c r="W330" s="8"/>
      <c r="X330" s="8"/>
      <c r="Y330" s="8"/>
      <c r="Z330" s="9">
        <f>IF(B330&lt;&gt;"",IF(PICCode=F330,Z329+1,Z329),Z329)</f>
        <v>331</v>
      </c>
      <c r="AA330" s="9">
        <f>IF(B330&lt;&gt;"",IF($AK330&lt;&gt;"", IF(LOOKUP($C330,Gliders!$O:$O,Gliders!$C:$C)=1,Log!AA329+1,Log!AA329),Log!AA329),Log!AA329)</f>
        <v>245</v>
      </c>
      <c r="AB330" s="9">
        <f>IF(B330&lt;&gt;"",IF($AK330&lt;&gt;"",IF(AND(LOOKUP($C330,Gliders!$O:$O,Gliders!$C:$C)&gt;1, $F330=PICCode),Log!AB329+1,Log!AB329),Log!AB329),Log!AB329)</f>
        <v>86</v>
      </c>
      <c r="AC330" s="9">
        <f>IF(B330&lt;&gt;"",IF($AK330&lt;&gt;"",IF(AND(LOOKUP($C330,Gliders!$O:$O,Gliders!$C:$C)&gt;1, $F330&lt;&gt;PICCode),Log!AC329+1,Log!AC329),Log!AC329),Log!AC329)</f>
        <v>100</v>
      </c>
      <c r="AD330" s="9">
        <f>IF(B330&lt;&gt;"",IF($AK330&lt;&gt;"",IF(AND(LOOKUP($C330,Gliders!$O:$O,Gliders!$D:$D)=HighCode, TRUE),Log!AD329+1,Log!AD329),Log!AD329),Log!AD329)</f>
        <v>213</v>
      </c>
      <c r="AE330" s="10">
        <f t="shared" si="17"/>
        <v>431</v>
      </c>
      <c r="AJ330" s="14" t="str">
        <f>IF(C330&lt;&gt;"",LOOKUP(C330,Gliders!O:O,Gliders!A:A), "-")</f>
        <v>-</v>
      </c>
      <c r="AK330" s="14" t="str">
        <f>IF(C330&lt;&gt;"",LOOKUP(C330,Gliders!O:O,Gliders!B:B), "-")</f>
        <v>-</v>
      </c>
    </row>
    <row r="331" spans="1:37">
      <c r="A331" s="14" t="str">
        <f t="shared" si="15"/>
        <v/>
      </c>
      <c r="R331" s="6">
        <f>IF(B331&lt;&gt;"",IF(PICCode=$F331,R330+G331,R330),R330)</f>
        <v>2.4819444444444447</v>
      </c>
      <c r="S331" s="6">
        <f>IF(B331&lt;&gt;"",IF(AK331&lt;&gt;"", IF(LOOKUP($C331,Gliders!$O:$O,Gliders!$C:$C)=1,Log!S330+Log!G331,Log!S330),Log!S330),Log!S330)</f>
        <v>1.7423611111111112</v>
      </c>
      <c r="T331" s="6">
        <f>IF(B331&lt;&gt;"",IF($AK331&lt;&gt;"",IF(AND(LOOKUP($C331,Gliders!$O:$O,Gliders!$C:$C)&gt;1,$F331=PICCode),Log!T330+Log!$G331,Log!T330),Log!T330),Log!T330)</f>
        <v>0.73958333333333337</v>
      </c>
      <c r="U331" s="6">
        <f>IF(B331&lt;&gt;"",IF($AK331&lt;&gt;"",IF(AND(LOOKUP($C331,Gliders!$O:$O,Gliders!$C:$C)&gt;1, $F331&lt;&gt;PICCode),Log!U330+Log!$G331,Log!U330),Log!U330),Log!U330)</f>
        <v>1.6958333333333335</v>
      </c>
      <c r="V331" s="8">
        <f t="shared" si="16"/>
        <v>4.177777777777778</v>
      </c>
      <c r="W331" s="8"/>
      <c r="X331" s="8"/>
      <c r="Y331" s="8"/>
      <c r="Z331" s="9">
        <f>IF(B331&lt;&gt;"",IF(PICCode=F331,Z330+1,Z330),Z330)</f>
        <v>331</v>
      </c>
      <c r="AA331" s="9">
        <f>IF(B331&lt;&gt;"",IF($AK331&lt;&gt;"", IF(LOOKUP($C331,Gliders!$O:$O,Gliders!$C:$C)=1,Log!AA330+1,Log!AA330),Log!AA330),Log!AA330)</f>
        <v>245</v>
      </c>
      <c r="AB331" s="9">
        <f>IF(B331&lt;&gt;"",IF($AK331&lt;&gt;"",IF(AND(LOOKUP($C331,Gliders!$O:$O,Gliders!$C:$C)&gt;1, $F331=PICCode),Log!AB330+1,Log!AB330),Log!AB330),Log!AB330)</f>
        <v>86</v>
      </c>
      <c r="AC331" s="9">
        <f>IF(B331&lt;&gt;"",IF($AK331&lt;&gt;"",IF(AND(LOOKUP($C331,Gliders!$O:$O,Gliders!$C:$C)&gt;1, $F331&lt;&gt;PICCode),Log!AC330+1,Log!AC330),Log!AC330),Log!AC330)</f>
        <v>100</v>
      </c>
      <c r="AD331" s="9">
        <f>IF(B331&lt;&gt;"",IF($AK331&lt;&gt;"",IF(AND(LOOKUP($C331,Gliders!$O:$O,Gliders!$D:$D)=HighCode, TRUE),Log!AD330+1,Log!AD330),Log!AD330),Log!AD330)</f>
        <v>213</v>
      </c>
      <c r="AE331" s="10">
        <f t="shared" si="17"/>
        <v>431</v>
      </c>
      <c r="AJ331" s="14" t="str">
        <f>IF(C331&lt;&gt;"",LOOKUP(C331,Gliders!O:O,Gliders!A:A), "-")</f>
        <v>-</v>
      </c>
      <c r="AK331" s="14" t="str">
        <f>IF(C331&lt;&gt;"",LOOKUP(C331,Gliders!O:O,Gliders!B:B), "-")</f>
        <v>-</v>
      </c>
    </row>
    <row r="332" spans="1:37">
      <c r="A332" s="14" t="str">
        <f t="shared" si="15"/>
        <v/>
      </c>
      <c r="R332" s="6">
        <f>IF(B332&lt;&gt;"",IF(PICCode=$F332,R331+G332,R331),R331)</f>
        <v>2.4819444444444447</v>
      </c>
      <c r="S332" s="6">
        <f>IF(B332&lt;&gt;"",IF(AK332&lt;&gt;"", IF(LOOKUP($C332,Gliders!$O:$O,Gliders!$C:$C)=1,Log!S331+Log!G332,Log!S331),Log!S331),Log!S331)</f>
        <v>1.7423611111111112</v>
      </c>
      <c r="T332" s="6">
        <f>IF(B332&lt;&gt;"",IF($AK332&lt;&gt;"",IF(AND(LOOKUP($C332,Gliders!$O:$O,Gliders!$C:$C)&gt;1,$F332=PICCode),Log!T331+Log!$G332,Log!T331),Log!T331),Log!T331)</f>
        <v>0.73958333333333337</v>
      </c>
      <c r="U332" s="6">
        <f>IF(B332&lt;&gt;"",IF($AK332&lt;&gt;"",IF(AND(LOOKUP($C332,Gliders!$O:$O,Gliders!$C:$C)&gt;1, $F332&lt;&gt;PICCode),Log!U331+Log!$G332,Log!U331),Log!U331),Log!U331)</f>
        <v>1.6958333333333335</v>
      </c>
      <c r="V332" s="8">
        <f t="shared" si="16"/>
        <v>4.177777777777778</v>
      </c>
      <c r="W332" s="8"/>
      <c r="X332" s="8"/>
      <c r="Y332" s="8"/>
      <c r="Z332" s="9">
        <f>IF(B332&lt;&gt;"",IF(PICCode=F332,Z331+1,Z331),Z331)</f>
        <v>331</v>
      </c>
      <c r="AA332" s="9">
        <f>IF(B332&lt;&gt;"",IF($AK332&lt;&gt;"", IF(LOOKUP($C332,Gliders!$O:$O,Gliders!$C:$C)=1,Log!AA331+1,Log!AA331),Log!AA331),Log!AA331)</f>
        <v>245</v>
      </c>
      <c r="AB332" s="9">
        <f>IF(B332&lt;&gt;"",IF($AK332&lt;&gt;"",IF(AND(LOOKUP($C332,Gliders!$O:$O,Gliders!$C:$C)&gt;1, $F332=PICCode),Log!AB331+1,Log!AB331),Log!AB331),Log!AB331)</f>
        <v>86</v>
      </c>
      <c r="AC332" s="9">
        <f>IF(B332&lt;&gt;"",IF($AK332&lt;&gt;"",IF(AND(LOOKUP($C332,Gliders!$O:$O,Gliders!$C:$C)&gt;1, $F332&lt;&gt;PICCode),Log!AC331+1,Log!AC331),Log!AC331),Log!AC331)</f>
        <v>100</v>
      </c>
      <c r="AD332" s="9">
        <f>IF(B332&lt;&gt;"",IF($AK332&lt;&gt;"",IF(AND(LOOKUP($C332,Gliders!$O:$O,Gliders!$D:$D)=HighCode, TRUE),Log!AD331+1,Log!AD331),Log!AD331),Log!AD331)</f>
        <v>213</v>
      </c>
      <c r="AE332" s="10">
        <f t="shared" si="17"/>
        <v>431</v>
      </c>
      <c r="AJ332" s="14" t="str">
        <f>IF(C332&lt;&gt;"",LOOKUP(C332,Gliders!O:O,Gliders!A:A), "-")</f>
        <v>-</v>
      </c>
      <c r="AK332" s="14" t="str">
        <f>IF(C332&lt;&gt;"",LOOKUP(C332,Gliders!O:O,Gliders!B:B), "-")</f>
        <v>-</v>
      </c>
    </row>
    <row r="333" spans="1:37">
      <c r="A333" s="14" t="str">
        <f t="shared" si="15"/>
        <v/>
      </c>
      <c r="R333" s="6">
        <f>IF(B333&lt;&gt;"",IF(PICCode=$F333,R332+G333,R332),R332)</f>
        <v>2.4819444444444447</v>
      </c>
      <c r="S333" s="6">
        <f>IF(B333&lt;&gt;"",IF(AK333&lt;&gt;"", IF(LOOKUP($C333,Gliders!$O:$O,Gliders!$C:$C)=1,Log!S332+Log!G333,Log!S332),Log!S332),Log!S332)</f>
        <v>1.7423611111111112</v>
      </c>
      <c r="T333" s="6">
        <f>IF(B333&lt;&gt;"",IF($AK333&lt;&gt;"",IF(AND(LOOKUP($C333,Gliders!$O:$O,Gliders!$C:$C)&gt;1,$F333=PICCode),Log!T332+Log!$G333,Log!T332),Log!T332),Log!T332)</f>
        <v>0.73958333333333337</v>
      </c>
      <c r="U333" s="6">
        <f>IF(B333&lt;&gt;"",IF($AK333&lt;&gt;"",IF(AND(LOOKUP($C333,Gliders!$O:$O,Gliders!$C:$C)&gt;1, $F333&lt;&gt;PICCode),Log!U332+Log!$G333,Log!U332),Log!U332),Log!U332)</f>
        <v>1.6958333333333335</v>
      </c>
      <c r="V333" s="8">
        <f t="shared" si="16"/>
        <v>4.177777777777778</v>
      </c>
      <c r="W333" s="8"/>
      <c r="X333" s="8"/>
      <c r="Y333" s="8"/>
      <c r="Z333" s="9">
        <f>IF(B333&lt;&gt;"",IF(PICCode=F333,Z332+1,Z332),Z332)</f>
        <v>331</v>
      </c>
      <c r="AA333" s="9">
        <f>IF(B333&lt;&gt;"",IF($AK333&lt;&gt;"", IF(LOOKUP($C333,Gliders!$O:$O,Gliders!$C:$C)=1,Log!AA332+1,Log!AA332),Log!AA332),Log!AA332)</f>
        <v>245</v>
      </c>
      <c r="AB333" s="9">
        <f>IF(B333&lt;&gt;"",IF($AK333&lt;&gt;"",IF(AND(LOOKUP($C333,Gliders!$O:$O,Gliders!$C:$C)&gt;1, $F333=PICCode),Log!AB332+1,Log!AB332),Log!AB332),Log!AB332)</f>
        <v>86</v>
      </c>
      <c r="AC333" s="9">
        <f>IF(B333&lt;&gt;"",IF($AK333&lt;&gt;"",IF(AND(LOOKUP($C333,Gliders!$O:$O,Gliders!$C:$C)&gt;1, $F333&lt;&gt;PICCode),Log!AC332+1,Log!AC332),Log!AC332),Log!AC332)</f>
        <v>100</v>
      </c>
      <c r="AD333" s="9">
        <f>IF(B333&lt;&gt;"",IF($AK333&lt;&gt;"",IF(AND(LOOKUP($C333,Gliders!$O:$O,Gliders!$D:$D)=HighCode, TRUE),Log!AD332+1,Log!AD332),Log!AD332),Log!AD332)</f>
        <v>213</v>
      </c>
      <c r="AE333" s="10">
        <f t="shared" si="17"/>
        <v>431</v>
      </c>
      <c r="AJ333" s="14" t="str">
        <f>IF(C333&lt;&gt;"",LOOKUP(C333,Gliders!O:O,Gliders!A:A), "-")</f>
        <v>-</v>
      </c>
      <c r="AK333" s="14" t="str">
        <f>IF(C333&lt;&gt;"",LOOKUP(C333,Gliders!O:O,Gliders!B:B), "-")</f>
        <v>-</v>
      </c>
    </row>
    <row r="334" spans="1:37">
      <c r="A334" s="14" t="str">
        <f t="shared" si="15"/>
        <v/>
      </c>
      <c r="R334" s="6">
        <f>IF(B334&lt;&gt;"",IF(PICCode=$F334,R333+G334,R333),R333)</f>
        <v>2.4819444444444447</v>
      </c>
      <c r="S334" s="6">
        <f>IF(B334&lt;&gt;"",IF(AK334&lt;&gt;"", IF(LOOKUP($C334,Gliders!$O:$O,Gliders!$C:$C)=1,Log!S333+Log!G334,Log!S333),Log!S333),Log!S333)</f>
        <v>1.7423611111111112</v>
      </c>
      <c r="T334" s="6">
        <f>IF(B334&lt;&gt;"",IF($AK334&lt;&gt;"",IF(AND(LOOKUP($C334,Gliders!$O:$O,Gliders!$C:$C)&gt;1,$F334=PICCode),Log!T333+Log!$G334,Log!T333),Log!T333),Log!T333)</f>
        <v>0.73958333333333337</v>
      </c>
      <c r="U334" s="6">
        <f>IF(B334&lt;&gt;"",IF($AK334&lt;&gt;"",IF(AND(LOOKUP($C334,Gliders!$O:$O,Gliders!$C:$C)&gt;1, $F334&lt;&gt;PICCode),Log!U333+Log!$G334,Log!U333),Log!U333),Log!U333)</f>
        <v>1.6958333333333335</v>
      </c>
      <c r="V334" s="8">
        <f t="shared" si="16"/>
        <v>4.177777777777778</v>
      </c>
      <c r="W334" s="8"/>
      <c r="X334" s="8"/>
      <c r="Y334" s="8"/>
      <c r="Z334" s="9">
        <f>IF(B334&lt;&gt;"",IF(PICCode=F334,Z333+1,Z333),Z333)</f>
        <v>331</v>
      </c>
      <c r="AA334" s="9">
        <f>IF(B334&lt;&gt;"",IF($AK334&lt;&gt;"", IF(LOOKUP($C334,Gliders!$O:$O,Gliders!$C:$C)=1,Log!AA333+1,Log!AA333),Log!AA333),Log!AA333)</f>
        <v>245</v>
      </c>
      <c r="AB334" s="9">
        <f>IF(B334&lt;&gt;"",IF($AK334&lt;&gt;"",IF(AND(LOOKUP($C334,Gliders!$O:$O,Gliders!$C:$C)&gt;1, $F334=PICCode),Log!AB333+1,Log!AB333),Log!AB333),Log!AB333)</f>
        <v>86</v>
      </c>
      <c r="AC334" s="9">
        <f>IF(B334&lt;&gt;"",IF($AK334&lt;&gt;"",IF(AND(LOOKUP($C334,Gliders!$O:$O,Gliders!$C:$C)&gt;1, $F334&lt;&gt;PICCode),Log!AC333+1,Log!AC333),Log!AC333),Log!AC333)</f>
        <v>100</v>
      </c>
      <c r="AD334" s="9">
        <f>IF(B334&lt;&gt;"",IF($AK334&lt;&gt;"",IF(AND(LOOKUP($C334,Gliders!$O:$O,Gliders!$D:$D)=HighCode, TRUE),Log!AD333+1,Log!AD333),Log!AD333),Log!AD333)</f>
        <v>213</v>
      </c>
      <c r="AE334" s="10">
        <f t="shared" si="17"/>
        <v>431</v>
      </c>
      <c r="AJ334" s="14" t="str">
        <f>IF(C334&lt;&gt;"",LOOKUP(C334,Gliders!O:O,Gliders!A:A), "-")</f>
        <v>-</v>
      </c>
      <c r="AK334" s="14" t="str">
        <f>IF(C334&lt;&gt;"",LOOKUP(C334,Gliders!O:O,Gliders!B:B), "-")</f>
        <v>-</v>
      </c>
    </row>
    <row r="335" spans="1:37">
      <c r="A335" s="14" t="str">
        <f t="shared" si="15"/>
        <v/>
      </c>
      <c r="R335" s="6">
        <f>IF(B335&lt;&gt;"",IF(PICCode=$F335,R334+G335,R334),R334)</f>
        <v>2.4819444444444447</v>
      </c>
      <c r="S335" s="6">
        <f>IF(B335&lt;&gt;"",IF(AK335&lt;&gt;"", IF(LOOKUP($C335,Gliders!$O:$O,Gliders!$C:$C)=1,Log!S334+Log!G335,Log!S334),Log!S334),Log!S334)</f>
        <v>1.7423611111111112</v>
      </c>
      <c r="T335" s="6">
        <f>IF(B335&lt;&gt;"",IF($AK335&lt;&gt;"",IF(AND(LOOKUP($C335,Gliders!$O:$O,Gliders!$C:$C)&gt;1,$F335=PICCode),Log!T334+Log!$G335,Log!T334),Log!T334),Log!T334)</f>
        <v>0.73958333333333337</v>
      </c>
      <c r="U335" s="6">
        <f>IF(B335&lt;&gt;"",IF($AK335&lt;&gt;"",IF(AND(LOOKUP($C335,Gliders!$O:$O,Gliders!$C:$C)&gt;1, $F335&lt;&gt;PICCode),Log!U334+Log!$G335,Log!U334),Log!U334),Log!U334)</f>
        <v>1.6958333333333335</v>
      </c>
      <c r="V335" s="8">
        <f t="shared" si="16"/>
        <v>4.177777777777778</v>
      </c>
      <c r="W335" s="8"/>
      <c r="X335" s="8"/>
      <c r="Y335" s="8"/>
      <c r="Z335" s="9">
        <f>IF(B335&lt;&gt;"",IF(PICCode=F335,Z334+1,Z334),Z334)</f>
        <v>331</v>
      </c>
      <c r="AA335" s="9">
        <f>IF(B335&lt;&gt;"",IF($AK335&lt;&gt;"", IF(LOOKUP($C335,Gliders!$O:$O,Gliders!$C:$C)=1,Log!AA334+1,Log!AA334),Log!AA334),Log!AA334)</f>
        <v>245</v>
      </c>
      <c r="AB335" s="9">
        <f>IF(B335&lt;&gt;"",IF($AK335&lt;&gt;"",IF(AND(LOOKUP($C335,Gliders!$O:$O,Gliders!$C:$C)&gt;1, $F335=PICCode),Log!AB334+1,Log!AB334),Log!AB334),Log!AB334)</f>
        <v>86</v>
      </c>
      <c r="AC335" s="9">
        <f>IF(B335&lt;&gt;"",IF($AK335&lt;&gt;"",IF(AND(LOOKUP($C335,Gliders!$O:$O,Gliders!$C:$C)&gt;1, $F335&lt;&gt;PICCode),Log!AC334+1,Log!AC334),Log!AC334),Log!AC334)</f>
        <v>100</v>
      </c>
      <c r="AD335" s="9">
        <f>IF(B335&lt;&gt;"",IF($AK335&lt;&gt;"",IF(AND(LOOKUP($C335,Gliders!$O:$O,Gliders!$D:$D)=HighCode, TRUE),Log!AD334+1,Log!AD334),Log!AD334),Log!AD334)</f>
        <v>213</v>
      </c>
      <c r="AE335" s="10">
        <f t="shared" si="17"/>
        <v>431</v>
      </c>
      <c r="AJ335" s="14" t="str">
        <f>IF(C335&lt;&gt;"",LOOKUP(C335,Gliders!O:O,Gliders!A:A), "-")</f>
        <v>-</v>
      </c>
      <c r="AK335" s="14" t="str">
        <f>IF(C335&lt;&gt;"",LOOKUP(C335,Gliders!O:O,Gliders!B:B), "-")</f>
        <v>-</v>
      </c>
    </row>
    <row r="336" spans="1:37">
      <c r="A336" s="14" t="str">
        <f t="shared" si="15"/>
        <v/>
      </c>
      <c r="R336" s="6">
        <f>IF(B336&lt;&gt;"",IF(PICCode=$F336,R335+G336,R335),R335)</f>
        <v>2.4819444444444447</v>
      </c>
      <c r="S336" s="6">
        <f>IF(B336&lt;&gt;"",IF(AK336&lt;&gt;"", IF(LOOKUP($C336,Gliders!$O:$O,Gliders!$C:$C)=1,Log!S335+Log!G336,Log!S335),Log!S335),Log!S335)</f>
        <v>1.7423611111111112</v>
      </c>
      <c r="T336" s="6">
        <f>IF(B336&lt;&gt;"",IF($AK336&lt;&gt;"",IF(AND(LOOKUP($C336,Gliders!$O:$O,Gliders!$C:$C)&gt;1,$F336=PICCode),Log!T335+Log!$G336,Log!T335),Log!T335),Log!T335)</f>
        <v>0.73958333333333337</v>
      </c>
      <c r="U336" s="6">
        <f>IF(B336&lt;&gt;"",IF($AK336&lt;&gt;"",IF(AND(LOOKUP($C336,Gliders!$O:$O,Gliders!$C:$C)&gt;1, $F336&lt;&gt;PICCode),Log!U335+Log!$G336,Log!U335),Log!U335),Log!U335)</f>
        <v>1.6958333333333335</v>
      </c>
      <c r="V336" s="8">
        <f t="shared" si="16"/>
        <v>4.177777777777778</v>
      </c>
      <c r="W336" s="8"/>
      <c r="X336" s="8"/>
      <c r="Y336" s="8"/>
      <c r="Z336" s="9">
        <f>IF(B336&lt;&gt;"",IF(PICCode=F336,Z335+1,Z335),Z335)</f>
        <v>331</v>
      </c>
      <c r="AA336" s="9">
        <f>IF(B336&lt;&gt;"",IF($AK336&lt;&gt;"", IF(LOOKUP($C336,Gliders!$O:$O,Gliders!$C:$C)=1,Log!AA335+1,Log!AA335),Log!AA335),Log!AA335)</f>
        <v>245</v>
      </c>
      <c r="AB336" s="9">
        <f>IF(B336&lt;&gt;"",IF($AK336&lt;&gt;"",IF(AND(LOOKUP($C336,Gliders!$O:$O,Gliders!$C:$C)&gt;1, $F336=PICCode),Log!AB335+1,Log!AB335),Log!AB335),Log!AB335)</f>
        <v>86</v>
      </c>
      <c r="AC336" s="9">
        <f>IF(B336&lt;&gt;"",IF($AK336&lt;&gt;"",IF(AND(LOOKUP($C336,Gliders!$O:$O,Gliders!$C:$C)&gt;1, $F336&lt;&gt;PICCode),Log!AC335+1,Log!AC335),Log!AC335),Log!AC335)</f>
        <v>100</v>
      </c>
      <c r="AD336" s="9">
        <f>IF(B336&lt;&gt;"",IF($AK336&lt;&gt;"",IF(AND(LOOKUP($C336,Gliders!$O:$O,Gliders!$D:$D)=HighCode, TRUE),Log!AD335+1,Log!AD335),Log!AD335),Log!AD335)</f>
        <v>213</v>
      </c>
      <c r="AE336" s="10">
        <f t="shared" si="17"/>
        <v>431</v>
      </c>
      <c r="AJ336" s="14" t="str">
        <f>IF(C336&lt;&gt;"",LOOKUP(C336,Gliders!O:O,Gliders!A:A), "-")</f>
        <v>-</v>
      </c>
      <c r="AK336" s="14" t="str">
        <f>IF(C336&lt;&gt;"",LOOKUP(C336,Gliders!O:O,Gliders!B:B), "-")</f>
        <v>-</v>
      </c>
    </row>
    <row r="337" spans="1:37">
      <c r="A337" s="14" t="str">
        <f t="shared" si="15"/>
        <v/>
      </c>
      <c r="R337" s="6">
        <f>IF(B337&lt;&gt;"",IF(PICCode=$F337,R336+G337,R336),R336)</f>
        <v>2.4819444444444447</v>
      </c>
      <c r="S337" s="6">
        <f>IF(B337&lt;&gt;"",IF(AK337&lt;&gt;"", IF(LOOKUP($C337,Gliders!$O:$O,Gliders!$C:$C)=1,Log!S336+Log!G337,Log!S336),Log!S336),Log!S336)</f>
        <v>1.7423611111111112</v>
      </c>
      <c r="T337" s="6">
        <f>IF(B337&lt;&gt;"",IF($AK337&lt;&gt;"",IF(AND(LOOKUP($C337,Gliders!$O:$O,Gliders!$C:$C)&gt;1,$F337=PICCode),Log!T336+Log!$G337,Log!T336),Log!T336),Log!T336)</f>
        <v>0.73958333333333337</v>
      </c>
      <c r="U337" s="6">
        <f>IF(B337&lt;&gt;"",IF($AK337&lt;&gt;"",IF(AND(LOOKUP($C337,Gliders!$O:$O,Gliders!$C:$C)&gt;1, $F337&lt;&gt;PICCode),Log!U336+Log!$G337,Log!U336),Log!U336),Log!U336)</f>
        <v>1.6958333333333335</v>
      </c>
      <c r="V337" s="8">
        <f t="shared" si="16"/>
        <v>4.177777777777778</v>
      </c>
      <c r="W337" s="8"/>
      <c r="X337" s="8"/>
      <c r="Y337" s="8"/>
      <c r="Z337" s="9">
        <f>IF(B337&lt;&gt;"",IF(PICCode=F337,Z336+1,Z336),Z336)</f>
        <v>331</v>
      </c>
      <c r="AA337" s="9">
        <f>IF(B337&lt;&gt;"",IF($AK337&lt;&gt;"", IF(LOOKUP($C337,Gliders!$O:$O,Gliders!$C:$C)=1,Log!AA336+1,Log!AA336),Log!AA336),Log!AA336)</f>
        <v>245</v>
      </c>
      <c r="AB337" s="9">
        <f>IF(B337&lt;&gt;"",IF($AK337&lt;&gt;"",IF(AND(LOOKUP($C337,Gliders!$O:$O,Gliders!$C:$C)&gt;1, $F337=PICCode),Log!AB336+1,Log!AB336),Log!AB336),Log!AB336)</f>
        <v>86</v>
      </c>
      <c r="AC337" s="9">
        <f>IF(B337&lt;&gt;"",IF($AK337&lt;&gt;"",IF(AND(LOOKUP($C337,Gliders!$O:$O,Gliders!$C:$C)&gt;1, $F337&lt;&gt;PICCode),Log!AC336+1,Log!AC336),Log!AC336),Log!AC336)</f>
        <v>100</v>
      </c>
      <c r="AD337" s="9">
        <f>IF(B337&lt;&gt;"",IF($AK337&lt;&gt;"",IF(AND(LOOKUP($C337,Gliders!$O:$O,Gliders!$D:$D)=HighCode, TRUE),Log!AD336+1,Log!AD336),Log!AD336),Log!AD336)</f>
        <v>213</v>
      </c>
      <c r="AE337" s="10">
        <f t="shared" si="17"/>
        <v>431</v>
      </c>
      <c r="AJ337" s="14" t="str">
        <f>IF(C337&lt;&gt;"",LOOKUP(C337,Gliders!O:O,Gliders!A:A), "-")</f>
        <v>-</v>
      </c>
      <c r="AK337" s="14" t="str">
        <f>IF(C337&lt;&gt;"",LOOKUP(C337,Gliders!O:O,Gliders!B:B), "-")</f>
        <v>-</v>
      </c>
    </row>
    <row r="338" spans="1:37">
      <c r="A338" s="14" t="str">
        <f t="shared" si="15"/>
        <v/>
      </c>
      <c r="R338" s="6">
        <f>IF(B338&lt;&gt;"",IF(PICCode=$F338,R337+G338,R337),R337)</f>
        <v>2.4819444444444447</v>
      </c>
      <c r="S338" s="6">
        <f>IF(B338&lt;&gt;"",IF(AK338&lt;&gt;"", IF(LOOKUP($C338,Gliders!$O:$O,Gliders!$C:$C)=1,Log!S337+Log!G338,Log!S337),Log!S337),Log!S337)</f>
        <v>1.7423611111111112</v>
      </c>
      <c r="T338" s="6">
        <f>IF(B338&lt;&gt;"",IF($AK338&lt;&gt;"",IF(AND(LOOKUP($C338,Gliders!$O:$O,Gliders!$C:$C)&gt;1,$F338=PICCode),Log!T337+Log!$G338,Log!T337),Log!T337),Log!T337)</f>
        <v>0.73958333333333337</v>
      </c>
      <c r="U338" s="6">
        <f>IF(B338&lt;&gt;"",IF($AK338&lt;&gt;"",IF(AND(LOOKUP($C338,Gliders!$O:$O,Gliders!$C:$C)&gt;1, $F338&lt;&gt;PICCode),Log!U337+Log!$G338,Log!U337),Log!U337),Log!U337)</f>
        <v>1.6958333333333335</v>
      </c>
      <c r="V338" s="8">
        <f t="shared" si="16"/>
        <v>4.177777777777778</v>
      </c>
      <c r="W338" s="8"/>
      <c r="X338" s="8"/>
      <c r="Y338" s="8"/>
      <c r="Z338" s="9">
        <f>IF(B338&lt;&gt;"",IF(PICCode=F338,Z337+1,Z337),Z337)</f>
        <v>331</v>
      </c>
      <c r="AA338" s="9">
        <f>IF(B338&lt;&gt;"",IF($AK338&lt;&gt;"", IF(LOOKUP($C338,Gliders!$O:$O,Gliders!$C:$C)=1,Log!AA337+1,Log!AA337),Log!AA337),Log!AA337)</f>
        <v>245</v>
      </c>
      <c r="AB338" s="9">
        <f>IF(B338&lt;&gt;"",IF($AK338&lt;&gt;"",IF(AND(LOOKUP($C338,Gliders!$O:$O,Gliders!$C:$C)&gt;1, $F338=PICCode),Log!AB337+1,Log!AB337),Log!AB337),Log!AB337)</f>
        <v>86</v>
      </c>
      <c r="AC338" s="9">
        <f>IF(B338&lt;&gt;"",IF($AK338&lt;&gt;"",IF(AND(LOOKUP($C338,Gliders!$O:$O,Gliders!$C:$C)&gt;1, $F338&lt;&gt;PICCode),Log!AC337+1,Log!AC337),Log!AC337),Log!AC337)</f>
        <v>100</v>
      </c>
      <c r="AD338" s="9">
        <f>IF(B338&lt;&gt;"",IF($AK338&lt;&gt;"",IF(AND(LOOKUP($C338,Gliders!$O:$O,Gliders!$D:$D)=HighCode, TRUE),Log!AD337+1,Log!AD337),Log!AD337),Log!AD337)</f>
        <v>213</v>
      </c>
      <c r="AE338" s="10">
        <f t="shared" si="17"/>
        <v>431</v>
      </c>
      <c r="AJ338" s="14" t="str">
        <f>IF(C338&lt;&gt;"",LOOKUP(C338,Gliders!O:O,Gliders!A:A), "-")</f>
        <v>-</v>
      </c>
      <c r="AK338" s="14" t="str">
        <f>IF(C338&lt;&gt;"",LOOKUP(C338,Gliders!O:O,Gliders!B:B), "-")</f>
        <v>-</v>
      </c>
    </row>
    <row r="339" spans="1:37">
      <c r="A339" s="14" t="str">
        <f t="shared" si="15"/>
        <v/>
      </c>
      <c r="R339" s="6">
        <f>IF(B339&lt;&gt;"",IF(PICCode=$F339,R338+G339,R338),R338)</f>
        <v>2.4819444444444447</v>
      </c>
      <c r="S339" s="6">
        <f>IF(B339&lt;&gt;"",IF(AK339&lt;&gt;"", IF(LOOKUP($C339,Gliders!$O:$O,Gliders!$C:$C)=1,Log!S338+Log!G339,Log!S338),Log!S338),Log!S338)</f>
        <v>1.7423611111111112</v>
      </c>
      <c r="T339" s="6">
        <f>IF(B339&lt;&gt;"",IF($AK339&lt;&gt;"",IF(AND(LOOKUP($C339,Gliders!$O:$O,Gliders!$C:$C)&gt;1,$F339=PICCode),Log!T338+Log!$G339,Log!T338),Log!T338),Log!T338)</f>
        <v>0.73958333333333337</v>
      </c>
      <c r="U339" s="6">
        <f>IF(B339&lt;&gt;"",IF($AK339&lt;&gt;"",IF(AND(LOOKUP($C339,Gliders!$O:$O,Gliders!$C:$C)&gt;1, $F339&lt;&gt;PICCode),Log!U338+Log!$G339,Log!U338),Log!U338),Log!U338)</f>
        <v>1.6958333333333335</v>
      </c>
      <c r="V339" s="8">
        <f t="shared" si="16"/>
        <v>4.177777777777778</v>
      </c>
      <c r="W339" s="8"/>
      <c r="X339" s="8"/>
      <c r="Y339" s="8"/>
      <c r="Z339" s="9">
        <f>IF(B339&lt;&gt;"",IF(PICCode=F339,Z338+1,Z338),Z338)</f>
        <v>331</v>
      </c>
      <c r="AA339" s="9">
        <f>IF(B339&lt;&gt;"",IF($AK339&lt;&gt;"", IF(LOOKUP($C339,Gliders!$O:$O,Gliders!$C:$C)=1,Log!AA338+1,Log!AA338),Log!AA338),Log!AA338)</f>
        <v>245</v>
      </c>
      <c r="AB339" s="9">
        <f>IF(B339&lt;&gt;"",IF($AK339&lt;&gt;"",IF(AND(LOOKUP($C339,Gliders!$O:$O,Gliders!$C:$C)&gt;1, $F339=PICCode),Log!AB338+1,Log!AB338),Log!AB338),Log!AB338)</f>
        <v>86</v>
      </c>
      <c r="AC339" s="9">
        <f>IF(B339&lt;&gt;"",IF($AK339&lt;&gt;"",IF(AND(LOOKUP($C339,Gliders!$O:$O,Gliders!$C:$C)&gt;1, $F339&lt;&gt;PICCode),Log!AC338+1,Log!AC338),Log!AC338),Log!AC338)</f>
        <v>100</v>
      </c>
      <c r="AD339" s="9">
        <f>IF(B339&lt;&gt;"",IF($AK339&lt;&gt;"",IF(AND(LOOKUP($C339,Gliders!$O:$O,Gliders!$D:$D)=HighCode, TRUE),Log!AD338+1,Log!AD338),Log!AD338),Log!AD338)</f>
        <v>213</v>
      </c>
      <c r="AE339" s="10">
        <f t="shared" si="17"/>
        <v>431</v>
      </c>
      <c r="AJ339" s="14" t="str">
        <f>IF(C339&lt;&gt;"",LOOKUP(C339,Gliders!O:O,Gliders!A:A), "-")</f>
        <v>-</v>
      </c>
      <c r="AK339" s="14" t="str">
        <f>IF(C339&lt;&gt;"",LOOKUP(C339,Gliders!O:O,Gliders!B:B), "-")</f>
        <v>-</v>
      </c>
    </row>
    <row r="340" spans="1:37">
      <c r="A340" s="14" t="str">
        <f t="shared" si="15"/>
        <v/>
      </c>
      <c r="R340" s="6">
        <f>IF(B340&lt;&gt;"",IF(PICCode=$F340,R339+G340,R339),R339)</f>
        <v>2.4819444444444447</v>
      </c>
      <c r="S340" s="6">
        <f>IF(B340&lt;&gt;"",IF(AK340&lt;&gt;"", IF(LOOKUP($C340,Gliders!$O:$O,Gliders!$C:$C)=1,Log!S339+Log!G340,Log!S339),Log!S339),Log!S339)</f>
        <v>1.7423611111111112</v>
      </c>
      <c r="T340" s="6">
        <f>IF(B340&lt;&gt;"",IF($AK340&lt;&gt;"",IF(AND(LOOKUP($C340,Gliders!$O:$O,Gliders!$C:$C)&gt;1,$F340=PICCode),Log!T339+Log!$G340,Log!T339),Log!T339),Log!T339)</f>
        <v>0.73958333333333337</v>
      </c>
      <c r="U340" s="6">
        <f>IF(B340&lt;&gt;"",IF($AK340&lt;&gt;"",IF(AND(LOOKUP($C340,Gliders!$O:$O,Gliders!$C:$C)&gt;1, $F340&lt;&gt;PICCode),Log!U339+Log!$G340,Log!U339),Log!U339),Log!U339)</f>
        <v>1.6958333333333335</v>
      </c>
      <c r="V340" s="8">
        <f t="shared" si="16"/>
        <v>4.177777777777778</v>
      </c>
      <c r="W340" s="8"/>
      <c r="X340" s="8"/>
      <c r="Y340" s="8"/>
      <c r="Z340" s="9">
        <f>IF(B340&lt;&gt;"",IF(PICCode=F340,Z339+1,Z339),Z339)</f>
        <v>331</v>
      </c>
      <c r="AA340" s="9">
        <f>IF(B340&lt;&gt;"",IF($AK340&lt;&gt;"", IF(LOOKUP($C340,Gliders!$O:$O,Gliders!$C:$C)=1,Log!AA339+1,Log!AA339),Log!AA339),Log!AA339)</f>
        <v>245</v>
      </c>
      <c r="AB340" s="9">
        <f>IF(B340&lt;&gt;"",IF($AK340&lt;&gt;"",IF(AND(LOOKUP($C340,Gliders!$O:$O,Gliders!$C:$C)&gt;1, $F340=PICCode),Log!AB339+1,Log!AB339),Log!AB339),Log!AB339)</f>
        <v>86</v>
      </c>
      <c r="AC340" s="9">
        <f>IF(B340&lt;&gt;"",IF($AK340&lt;&gt;"",IF(AND(LOOKUP($C340,Gliders!$O:$O,Gliders!$C:$C)&gt;1, $F340&lt;&gt;PICCode),Log!AC339+1,Log!AC339),Log!AC339),Log!AC339)</f>
        <v>100</v>
      </c>
      <c r="AD340" s="9">
        <f>IF(B340&lt;&gt;"",IF($AK340&lt;&gt;"",IF(AND(LOOKUP($C340,Gliders!$O:$O,Gliders!$D:$D)=HighCode, TRUE),Log!AD339+1,Log!AD339),Log!AD339),Log!AD339)</f>
        <v>213</v>
      </c>
      <c r="AE340" s="10">
        <f t="shared" si="17"/>
        <v>431</v>
      </c>
      <c r="AJ340" s="14" t="str">
        <f>IF(C340&lt;&gt;"",LOOKUP(C340,Gliders!O:O,Gliders!A:A), "-")</f>
        <v>-</v>
      </c>
      <c r="AK340" s="14" t="str">
        <f>IF(C340&lt;&gt;"",LOOKUP(C340,Gliders!O:O,Gliders!B:B), "-")</f>
        <v>-</v>
      </c>
    </row>
    <row r="341" spans="1:37">
      <c r="A341" s="14" t="str">
        <f t="shared" si="15"/>
        <v/>
      </c>
      <c r="R341" s="6">
        <f>IF(B341&lt;&gt;"",IF(PICCode=$F341,R340+G341,R340),R340)</f>
        <v>2.4819444444444447</v>
      </c>
      <c r="S341" s="6">
        <f>IF(B341&lt;&gt;"",IF(AK341&lt;&gt;"", IF(LOOKUP($C341,Gliders!$O:$O,Gliders!$C:$C)=1,Log!S340+Log!G341,Log!S340),Log!S340),Log!S340)</f>
        <v>1.7423611111111112</v>
      </c>
      <c r="T341" s="6">
        <f>IF(B341&lt;&gt;"",IF($AK341&lt;&gt;"",IF(AND(LOOKUP($C341,Gliders!$O:$O,Gliders!$C:$C)&gt;1,$F341=PICCode),Log!T340+Log!$G341,Log!T340),Log!T340),Log!T340)</f>
        <v>0.73958333333333337</v>
      </c>
      <c r="U341" s="6">
        <f>IF(B341&lt;&gt;"",IF($AK341&lt;&gt;"",IF(AND(LOOKUP($C341,Gliders!$O:$O,Gliders!$C:$C)&gt;1, $F341&lt;&gt;PICCode),Log!U340+Log!$G341,Log!U340),Log!U340),Log!U340)</f>
        <v>1.6958333333333335</v>
      </c>
      <c r="V341" s="8">
        <f t="shared" si="16"/>
        <v>4.177777777777778</v>
      </c>
      <c r="W341" s="8"/>
      <c r="X341" s="8"/>
      <c r="Y341" s="8"/>
      <c r="Z341" s="9">
        <f>IF(B341&lt;&gt;"",IF(PICCode=F341,Z340+1,Z340),Z340)</f>
        <v>331</v>
      </c>
      <c r="AA341" s="9">
        <f>IF(B341&lt;&gt;"",IF($AK341&lt;&gt;"", IF(LOOKUP($C341,Gliders!$O:$O,Gliders!$C:$C)=1,Log!AA340+1,Log!AA340),Log!AA340),Log!AA340)</f>
        <v>245</v>
      </c>
      <c r="AB341" s="9">
        <f>IF(B341&lt;&gt;"",IF($AK341&lt;&gt;"",IF(AND(LOOKUP($C341,Gliders!$O:$O,Gliders!$C:$C)&gt;1, $F341=PICCode),Log!AB340+1,Log!AB340),Log!AB340),Log!AB340)</f>
        <v>86</v>
      </c>
      <c r="AC341" s="9">
        <f>IF(B341&lt;&gt;"",IF($AK341&lt;&gt;"",IF(AND(LOOKUP($C341,Gliders!$O:$O,Gliders!$C:$C)&gt;1, $F341&lt;&gt;PICCode),Log!AC340+1,Log!AC340),Log!AC340),Log!AC340)</f>
        <v>100</v>
      </c>
      <c r="AD341" s="9">
        <f>IF(B341&lt;&gt;"",IF($AK341&lt;&gt;"",IF(AND(LOOKUP($C341,Gliders!$O:$O,Gliders!$D:$D)=HighCode, TRUE),Log!AD340+1,Log!AD340),Log!AD340),Log!AD340)</f>
        <v>213</v>
      </c>
      <c r="AE341" s="10">
        <f t="shared" si="17"/>
        <v>431</v>
      </c>
      <c r="AJ341" s="14" t="str">
        <f>IF(C341&lt;&gt;"",LOOKUP(C341,Gliders!O:O,Gliders!A:A), "-")</f>
        <v>-</v>
      </c>
      <c r="AK341" s="14" t="str">
        <f>IF(C341&lt;&gt;"",LOOKUP(C341,Gliders!O:O,Gliders!B:B), "-")</f>
        <v>-</v>
      </c>
    </row>
    <row r="342" spans="1:37">
      <c r="A342" s="14" t="str">
        <f t="shared" si="15"/>
        <v/>
      </c>
      <c r="R342" s="6">
        <f>IF(B342&lt;&gt;"",IF(PICCode=$F342,R341+G342,R341),R341)</f>
        <v>2.4819444444444447</v>
      </c>
      <c r="S342" s="6">
        <f>IF(B342&lt;&gt;"",IF(AK342&lt;&gt;"", IF(LOOKUP($C342,Gliders!$O:$O,Gliders!$C:$C)=1,Log!S341+Log!G342,Log!S341),Log!S341),Log!S341)</f>
        <v>1.7423611111111112</v>
      </c>
      <c r="T342" s="6">
        <f>IF(B342&lt;&gt;"",IF($AK342&lt;&gt;"",IF(AND(LOOKUP($C342,Gliders!$O:$O,Gliders!$C:$C)&gt;1,$F342=PICCode),Log!T341+Log!$G342,Log!T341),Log!T341),Log!T341)</f>
        <v>0.73958333333333337</v>
      </c>
      <c r="U342" s="6">
        <f>IF(B342&lt;&gt;"",IF($AK342&lt;&gt;"",IF(AND(LOOKUP($C342,Gliders!$O:$O,Gliders!$C:$C)&gt;1, $F342&lt;&gt;PICCode),Log!U341+Log!$G342,Log!U341),Log!U341),Log!U341)</f>
        <v>1.6958333333333335</v>
      </c>
      <c r="V342" s="8">
        <f t="shared" si="16"/>
        <v>4.177777777777778</v>
      </c>
      <c r="W342" s="8"/>
      <c r="X342" s="8"/>
      <c r="Y342" s="8"/>
      <c r="Z342" s="9">
        <f>IF(B342&lt;&gt;"",IF(PICCode=F342,Z341+1,Z341),Z341)</f>
        <v>331</v>
      </c>
      <c r="AA342" s="9">
        <f>IF(B342&lt;&gt;"",IF($AK342&lt;&gt;"", IF(LOOKUP($C342,Gliders!$O:$O,Gliders!$C:$C)=1,Log!AA341+1,Log!AA341),Log!AA341),Log!AA341)</f>
        <v>245</v>
      </c>
      <c r="AB342" s="9">
        <f>IF(B342&lt;&gt;"",IF($AK342&lt;&gt;"",IF(AND(LOOKUP($C342,Gliders!$O:$O,Gliders!$C:$C)&gt;1, $F342=PICCode),Log!AB341+1,Log!AB341),Log!AB341),Log!AB341)</f>
        <v>86</v>
      </c>
      <c r="AC342" s="9">
        <f>IF(B342&lt;&gt;"",IF($AK342&lt;&gt;"",IF(AND(LOOKUP($C342,Gliders!$O:$O,Gliders!$C:$C)&gt;1, $F342&lt;&gt;PICCode),Log!AC341+1,Log!AC341),Log!AC341),Log!AC341)</f>
        <v>100</v>
      </c>
      <c r="AD342" s="9">
        <f>IF(B342&lt;&gt;"",IF($AK342&lt;&gt;"",IF(AND(LOOKUP($C342,Gliders!$O:$O,Gliders!$D:$D)=HighCode, TRUE),Log!AD341+1,Log!AD341),Log!AD341),Log!AD341)</f>
        <v>213</v>
      </c>
      <c r="AE342" s="10">
        <f t="shared" si="17"/>
        <v>431</v>
      </c>
      <c r="AJ342" s="14" t="str">
        <f>IF(C342&lt;&gt;"",LOOKUP(C342,Gliders!O:O,Gliders!A:A), "-")</f>
        <v>-</v>
      </c>
      <c r="AK342" s="14" t="str">
        <f>IF(C342&lt;&gt;"",LOOKUP(C342,Gliders!O:O,Gliders!B:B), "-")</f>
        <v>-</v>
      </c>
    </row>
    <row r="343" spans="1:37">
      <c r="A343" s="14" t="str">
        <f t="shared" si="15"/>
        <v/>
      </c>
      <c r="R343" s="6">
        <f>IF(B343&lt;&gt;"",IF(PICCode=$F343,R342+G343,R342),R342)</f>
        <v>2.4819444444444447</v>
      </c>
      <c r="S343" s="6">
        <f>IF(B343&lt;&gt;"",IF(AK343&lt;&gt;"", IF(LOOKUP($C343,Gliders!$O:$O,Gliders!$C:$C)=1,Log!S342+Log!G343,Log!S342),Log!S342),Log!S342)</f>
        <v>1.7423611111111112</v>
      </c>
      <c r="T343" s="6">
        <f>IF(B343&lt;&gt;"",IF($AK343&lt;&gt;"",IF(AND(LOOKUP($C343,Gliders!$O:$O,Gliders!$C:$C)&gt;1,$F343=PICCode),Log!T342+Log!$G343,Log!T342),Log!T342),Log!T342)</f>
        <v>0.73958333333333337</v>
      </c>
      <c r="U343" s="6">
        <f>IF(B343&lt;&gt;"",IF($AK343&lt;&gt;"",IF(AND(LOOKUP($C343,Gliders!$O:$O,Gliders!$C:$C)&gt;1, $F343&lt;&gt;PICCode),Log!U342+Log!$G343,Log!U342),Log!U342),Log!U342)</f>
        <v>1.6958333333333335</v>
      </c>
      <c r="V343" s="8">
        <f t="shared" si="16"/>
        <v>4.177777777777778</v>
      </c>
      <c r="W343" s="8"/>
      <c r="X343" s="8"/>
      <c r="Y343" s="8"/>
      <c r="Z343" s="9">
        <f>IF(B343&lt;&gt;"",IF(PICCode=F343,Z342+1,Z342),Z342)</f>
        <v>331</v>
      </c>
      <c r="AA343" s="9">
        <f>IF(B343&lt;&gt;"",IF($AK343&lt;&gt;"", IF(LOOKUP($C343,Gliders!$O:$O,Gliders!$C:$C)=1,Log!AA342+1,Log!AA342),Log!AA342),Log!AA342)</f>
        <v>245</v>
      </c>
      <c r="AB343" s="9">
        <f>IF(B343&lt;&gt;"",IF($AK343&lt;&gt;"",IF(AND(LOOKUP($C343,Gliders!$O:$O,Gliders!$C:$C)&gt;1, $F343=PICCode),Log!AB342+1,Log!AB342),Log!AB342),Log!AB342)</f>
        <v>86</v>
      </c>
      <c r="AC343" s="9">
        <f>IF(B343&lt;&gt;"",IF($AK343&lt;&gt;"",IF(AND(LOOKUP($C343,Gliders!$O:$O,Gliders!$C:$C)&gt;1, $F343&lt;&gt;PICCode),Log!AC342+1,Log!AC342),Log!AC342),Log!AC342)</f>
        <v>100</v>
      </c>
      <c r="AD343" s="9">
        <f>IF(B343&lt;&gt;"",IF($AK343&lt;&gt;"",IF(AND(LOOKUP($C343,Gliders!$O:$O,Gliders!$D:$D)=HighCode, TRUE),Log!AD342+1,Log!AD342),Log!AD342),Log!AD342)</f>
        <v>213</v>
      </c>
      <c r="AE343" s="10">
        <f t="shared" si="17"/>
        <v>431</v>
      </c>
      <c r="AJ343" s="14" t="str">
        <f>IF(C343&lt;&gt;"",LOOKUP(C343,Gliders!O:O,Gliders!A:A), "-")</f>
        <v>-</v>
      </c>
      <c r="AK343" s="14" t="str">
        <f>IF(C343&lt;&gt;"",LOOKUP(C343,Gliders!O:O,Gliders!B:B), "-")</f>
        <v>-</v>
      </c>
    </row>
    <row r="344" spans="1:37">
      <c r="A344" s="14" t="str">
        <f t="shared" si="15"/>
        <v/>
      </c>
      <c r="R344" s="6">
        <f>IF(B344&lt;&gt;"",IF(PICCode=$F344,R343+G344,R343),R343)</f>
        <v>2.4819444444444447</v>
      </c>
      <c r="S344" s="6">
        <f>IF(B344&lt;&gt;"",IF(AK344&lt;&gt;"", IF(LOOKUP($C344,Gliders!$O:$O,Gliders!$C:$C)=1,Log!S343+Log!G344,Log!S343),Log!S343),Log!S343)</f>
        <v>1.7423611111111112</v>
      </c>
      <c r="T344" s="6">
        <f>IF(B344&lt;&gt;"",IF($AK344&lt;&gt;"",IF(AND(LOOKUP($C344,Gliders!$O:$O,Gliders!$C:$C)&gt;1,$F344=PICCode),Log!T343+Log!$G344,Log!T343),Log!T343),Log!T343)</f>
        <v>0.73958333333333337</v>
      </c>
      <c r="U344" s="6">
        <f>IF(B344&lt;&gt;"",IF($AK344&lt;&gt;"",IF(AND(LOOKUP($C344,Gliders!$O:$O,Gliders!$C:$C)&gt;1, $F344&lt;&gt;PICCode),Log!U343+Log!$G344,Log!U343),Log!U343),Log!U343)</f>
        <v>1.6958333333333335</v>
      </c>
      <c r="V344" s="8">
        <f t="shared" si="16"/>
        <v>4.177777777777778</v>
      </c>
      <c r="W344" s="8"/>
      <c r="X344" s="8"/>
      <c r="Y344" s="8"/>
      <c r="Z344" s="9">
        <f>IF(B344&lt;&gt;"",IF(PICCode=F344,Z343+1,Z343),Z343)</f>
        <v>331</v>
      </c>
      <c r="AA344" s="9">
        <f>IF(B344&lt;&gt;"",IF($AK344&lt;&gt;"", IF(LOOKUP($C344,Gliders!$O:$O,Gliders!$C:$C)=1,Log!AA343+1,Log!AA343),Log!AA343),Log!AA343)</f>
        <v>245</v>
      </c>
      <c r="AB344" s="9">
        <f>IF(B344&lt;&gt;"",IF($AK344&lt;&gt;"",IF(AND(LOOKUP($C344,Gliders!$O:$O,Gliders!$C:$C)&gt;1, $F344=PICCode),Log!AB343+1,Log!AB343),Log!AB343),Log!AB343)</f>
        <v>86</v>
      </c>
      <c r="AC344" s="9">
        <f>IF(B344&lt;&gt;"",IF($AK344&lt;&gt;"",IF(AND(LOOKUP($C344,Gliders!$O:$O,Gliders!$C:$C)&gt;1, $F344&lt;&gt;PICCode),Log!AC343+1,Log!AC343),Log!AC343),Log!AC343)</f>
        <v>100</v>
      </c>
      <c r="AD344" s="9">
        <f>IF(B344&lt;&gt;"",IF($AK344&lt;&gt;"",IF(AND(LOOKUP($C344,Gliders!$O:$O,Gliders!$D:$D)=HighCode, TRUE),Log!AD343+1,Log!AD343),Log!AD343),Log!AD343)</f>
        <v>213</v>
      </c>
      <c r="AE344" s="10">
        <f t="shared" si="17"/>
        <v>431</v>
      </c>
      <c r="AJ344" s="14" t="str">
        <f>IF(C344&lt;&gt;"",LOOKUP(C344,Gliders!O:O,Gliders!A:A), "-")</f>
        <v>-</v>
      </c>
      <c r="AK344" s="14" t="str">
        <f>IF(C344&lt;&gt;"",LOOKUP(C344,Gliders!O:O,Gliders!B:B), "-")</f>
        <v>-</v>
      </c>
    </row>
    <row r="345" spans="1:37">
      <c r="A345" s="14" t="str">
        <f t="shared" si="15"/>
        <v/>
      </c>
      <c r="R345" s="6">
        <f>IF(B345&lt;&gt;"",IF(PICCode=$F345,R344+G345,R344),R344)</f>
        <v>2.4819444444444447</v>
      </c>
      <c r="S345" s="6">
        <f>IF(B345&lt;&gt;"",IF(AK345&lt;&gt;"", IF(LOOKUP($C345,Gliders!$O:$O,Gliders!$C:$C)=1,Log!S344+Log!G345,Log!S344),Log!S344),Log!S344)</f>
        <v>1.7423611111111112</v>
      </c>
      <c r="T345" s="6">
        <f>IF(B345&lt;&gt;"",IF($AK345&lt;&gt;"",IF(AND(LOOKUP($C345,Gliders!$O:$O,Gliders!$C:$C)&gt;1,$F345=PICCode),Log!T344+Log!$G345,Log!T344),Log!T344),Log!T344)</f>
        <v>0.73958333333333337</v>
      </c>
      <c r="U345" s="6">
        <f>IF(B345&lt;&gt;"",IF($AK345&lt;&gt;"",IF(AND(LOOKUP($C345,Gliders!$O:$O,Gliders!$C:$C)&gt;1, $F345&lt;&gt;PICCode),Log!U344+Log!$G345,Log!U344),Log!U344),Log!U344)</f>
        <v>1.6958333333333335</v>
      </c>
      <c r="V345" s="8">
        <f t="shared" si="16"/>
        <v>4.177777777777778</v>
      </c>
      <c r="W345" s="8"/>
      <c r="X345" s="8"/>
      <c r="Y345" s="8"/>
      <c r="Z345" s="9">
        <f>IF(B345&lt;&gt;"",IF(PICCode=F345,Z344+1,Z344),Z344)</f>
        <v>331</v>
      </c>
      <c r="AA345" s="9">
        <f>IF(B345&lt;&gt;"",IF($AK345&lt;&gt;"", IF(LOOKUP($C345,Gliders!$O:$O,Gliders!$C:$C)=1,Log!AA344+1,Log!AA344),Log!AA344),Log!AA344)</f>
        <v>245</v>
      </c>
      <c r="AB345" s="9">
        <f>IF(B345&lt;&gt;"",IF($AK345&lt;&gt;"",IF(AND(LOOKUP($C345,Gliders!$O:$O,Gliders!$C:$C)&gt;1, $F345=PICCode),Log!AB344+1,Log!AB344),Log!AB344),Log!AB344)</f>
        <v>86</v>
      </c>
      <c r="AC345" s="9">
        <f>IF(B345&lt;&gt;"",IF($AK345&lt;&gt;"",IF(AND(LOOKUP($C345,Gliders!$O:$O,Gliders!$C:$C)&gt;1, $F345&lt;&gt;PICCode),Log!AC344+1,Log!AC344),Log!AC344),Log!AC344)</f>
        <v>100</v>
      </c>
      <c r="AD345" s="9">
        <f>IF(B345&lt;&gt;"",IF($AK345&lt;&gt;"",IF(AND(LOOKUP($C345,Gliders!$O:$O,Gliders!$D:$D)=HighCode, TRUE),Log!AD344+1,Log!AD344),Log!AD344),Log!AD344)</f>
        <v>213</v>
      </c>
      <c r="AE345" s="10">
        <f t="shared" si="17"/>
        <v>431</v>
      </c>
      <c r="AJ345" s="14" t="str">
        <f>IF(C345&lt;&gt;"",LOOKUP(C345,Gliders!O:O,Gliders!A:A), "-")</f>
        <v>-</v>
      </c>
      <c r="AK345" s="14" t="str">
        <f>IF(C345&lt;&gt;"",LOOKUP(C345,Gliders!O:O,Gliders!B:B), "-")</f>
        <v>-</v>
      </c>
    </row>
    <row r="346" spans="1:37">
      <c r="A346" s="14" t="str">
        <f t="shared" si="15"/>
        <v/>
      </c>
      <c r="R346" s="6">
        <f>IF(B346&lt;&gt;"",IF(PICCode=$F346,R345+G346,R345),R345)</f>
        <v>2.4819444444444447</v>
      </c>
      <c r="S346" s="6">
        <f>IF(B346&lt;&gt;"",IF(AK346&lt;&gt;"", IF(LOOKUP($C346,Gliders!$O:$O,Gliders!$C:$C)=1,Log!S345+Log!G346,Log!S345),Log!S345),Log!S345)</f>
        <v>1.7423611111111112</v>
      </c>
      <c r="T346" s="6">
        <f>IF(B346&lt;&gt;"",IF($AK346&lt;&gt;"",IF(AND(LOOKUP($C346,Gliders!$O:$O,Gliders!$C:$C)&gt;1,$F346=PICCode),Log!T345+Log!$G346,Log!T345),Log!T345),Log!T345)</f>
        <v>0.73958333333333337</v>
      </c>
      <c r="U346" s="6">
        <f>IF(B346&lt;&gt;"",IF($AK346&lt;&gt;"",IF(AND(LOOKUP($C346,Gliders!$O:$O,Gliders!$C:$C)&gt;1, $F346&lt;&gt;PICCode),Log!U345+Log!$G346,Log!U345),Log!U345),Log!U345)</f>
        <v>1.6958333333333335</v>
      </c>
      <c r="V346" s="8">
        <f t="shared" si="16"/>
        <v>4.177777777777778</v>
      </c>
      <c r="W346" s="8"/>
      <c r="X346" s="8"/>
      <c r="Y346" s="8"/>
      <c r="Z346" s="9">
        <f>IF(B346&lt;&gt;"",IF(PICCode=F346,Z345+1,Z345),Z345)</f>
        <v>331</v>
      </c>
      <c r="AA346" s="9">
        <f>IF(B346&lt;&gt;"",IF($AK346&lt;&gt;"", IF(LOOKUP($C346,Gliders!$O:$O,Gliders!$C:$C)=1,Log!AA345+1,Log!AA345),Log!AA345),Log!AA345)</f>
        <v>245</v>
      </c>
      <c r="AB346" s="9">
        <f>IF(B346&lt;&gt;"",IF($AK346&lt;&gt;"",IF(AND(LOOKUP($C346,Gliders!$O:$O,Gliders!$C:$C)&gt;1, $F346=PICCode),Log!AB345+1,Log!AB345),Log!AB345),Log!AB345)</f>
        <v>86</v>
      </c>
      <c r="AC346" s="9">
        <f>IF(B346&lt;&gt;"",IF($AK346&lt;&gt;"",IF(AND(LOOKUP($C346,Gliders!$O:$O,Gliders!$C:$C)&gt;1, $F346&lt;&gt;PICCode),Log!AC345+1,Log!AC345),Log!AC345),Log!AC345)</f>
        <v>100</v>
      </c>
      <c r="AD346" s="9">
        <f>IF(B346&lt;&gt;"",IF($AK346&lt;&gt;"",IF(AND(LOOKUP($C346,Gliders!$O:$O,Gliders!$D:$D)=HighCode, TRUE),Log!AD345+1,Log!AD345),Log!AD345),Log!AD345)</f>
        <v>213</v>
      </c>
      <c r="AE346" s="10">
        <f t="shared" si="17"/>
        <v>431</v>
      </c>
      <c r="AJ346" s="14" t="str">
        <f>IF(C346&lt;&gt;"",LOOKUP(C346,Gliders!O:O,Gliders!A:A), "-")</f>
        <v>-</v>
      </c>
      <c r="AK346" s="14" t="str">
        <f>IF(C346&lt;&gt;"",LOOKUP(C346,Gliders!O:O,Gliders!B:B), "-")</f>
        <v>-</v>
      </c>
    </row>
    <row r="347" spans="1:37">
      <c r="A347" s="14" t="str">
        <f t="shared" si="15"/>
        <v/>
      </c>
      <c r="R347" s="6">
        <f>IF(B347&lt;&gt;"",IF(PICCode=$F347,R346+G347,R346),R346)</f>
        <v>2.4819444444444447</v>
      </c>
      <c r="S347" s="6">
        <f>IF(B347&lt;&gt;"",IF(AK347&lt;&gt;"", IF(LOOKUP($C347,Gliders!$O:$O,Gliders!$C:$C)=1,Log!S346+Log!G347,Log!S346),Log!S346),Log!S346)</f>
        <v>1.7423611111111112</v>
      </c>
      <c r="T347" s="6">
        <f>IF(B347&lt;&gt;"",IF($AK347&lt;&gt;"",IF(AND(LOOKUP($C347,Gliders!$O:$O,Gliders!$C:$C)&gt;1,$F347=PICCode),Log!T346+Log!$G347,Log!T346),Log!T346),Log!T346)</f>
        <v>0.73958333333333337</v>
      </c>
      <c r="U347" s="6">
        <f>IF(B347&lt;&gt;"",IF($AK347&lt;&gt;"",IF(AND(LOOKUP($C347,Gliders!$O:$O,Gliders!$C:$C)&gt;1, $F347&lt;&gt;PICCode),Log!U346+Log!$G347,Log!U346),Log!U346),Log!U346)</f>
        <v>1.6958333333333335</v>
      </c>
      <c r="V347" s="8">
        <f t="shared" si="16"/>
        <v>4.177777777777778</v>
      </c>
      <c r="W347" s="8"/>
      <c r="X347" s="8"/>
      <c r="Y347" s="8"/>
      <c r="Z347" s="9">
        <f>IF(B347&lt;&gt;"",IF(PICCode=F347,Z346+1,Z346),Z346)</f>
        <v>331</v>
      </c>
      <c r="AA347" s="9">
        <f>IF(B347&lt;&gt;"",IF($AK347&lt;&gt;"", IF(LOOKUP($C347,Gliders!$O:$O,Gliders!$C:$C)=1,Log!AA346+1,Log!AA346),Log!AA346),Log!AA346)</f>
        <v>245</v>
      </c>
      <c r="AB347" s="9">
        <f>IF(B347&lt;&gt;"",IF($AK347&lt;&gt;"",IF(AND(LOOKUP($C347,Gliders!$O:$O,Gliders!$C:$C)&gt;1, $F347=PICCode),Log!AB346+1,Log!AB346),Log!AB346),Log!AB346)</f>
        <v>86</v>
      </c>
      <c r="AC347" s="9">
        <f>IF(B347&lt;&gt;"",IF($AK347&lt;&gt;"",IF(AND(LOOKUP($C347,Gliders!$O:$O,Gliders!$C:$C)&gt;1, $F347&lt;&gt;PICCode),Log!AC346+1,Log!AC346),Log!AC346),Log!AC346)</f>
        <v>100</v>
      </c>
      <c r="AD347" s="9">
        <f>IF(B347&lt;&gt;"",IF($AK347&lt;&gt;"",IF(AND(LOOKUP($C347,Gliders!$O:$O,Gliders!$D:$D)=HighCode, TRUE),Log!AD346+1,Log!AD346),Log!AD346),Log!AD346)</f>
        <v>213</v>
      </c>
      <c r="AE347" s="10">
        <f t="shared" si="17"/>
        <v>431</v>
      </c>
      <c r="AJ347" s="14" t="str">
        <f>IF(C347&lt;&gt;"",LOOKUP(C347,Gliders!O:O,Gliders!A:A), "-")</f>
        <v>-</v>
      </c>
      <c r="AK347" s="14" t="str">
        <f>IF(C347&lt;&gt;"",LOOKUP(C347,Gliders!O:O,Gliders!B:B), "-")</f>
        <v>-</v>
      </c>
    </row>
    <row r="348" spans="1:37">
      <c r="A348" s="14" t="str">
        <f t="shared" si="15"/>
        <v/>
      </c>
      <c r="R348" s="6">
        <f>IF(B348&lt;&gt;"",IF(PICCode=$F348,R347+G348,R347),R347)</f>
        <v>2.4819444444444447</v>
      </c>
      <c r="S348" s="6">
        <f>IF(B348&lt;&gt;"",IF(AK348&lt;&gt;"", IF(LOOKUP($C348,Gliders!$O:$O,Gliders!$C:$C)=1,Log!S347+Log!G348,Log!S347),Log!S347),Log!S347)</f>
        <v>1.7423611111111112</v>
      </c>
      <c r="T348" s="6">
        <f>IF(B348&lt;&gt;"",IF($AK348&lt;&gt;"",IF(AND(LOOKUP($C348,Gliders!$O:$O,Gliders!$C:$C)&gt;1,$F348=PICCode),Log!T347+Log!$G348,Log!T347),Log!T347),Log!T347)</f>
        <v>0.73958333333333337</v>
      </c>
      <c r="U348" s="6">
        <f>IF(B348&lt;&gt;"",IF($AK348&lt;&gt;"",IF(AND(LOOKUP($C348,Gliders!$O:$O,Gliders!$C:$C)&gt;1, $F348&lt;&gt;PICCode),Log!U347+Log!$G348,Log!U347),Log!U347),Log!U347)</f>
        <v>1.6958333333333335</v>
      </c>
      <c r="V348" s="8">
        <f t="shared" si="16"/>
        <v>4.177777777777778</v>
      </c>
      <c r="W348" s="8"/>
      <c r="X348" s="8"/>
      <c r="Y348" s="8"/>
      <c r="Z348" s="9">
        <f>IF(B348&lt;&gt;"",IF(PICCode=F348,Z347+1,Z347),Z347)</f>
        <v>331</v>
      </c>
      <c r="AA348" s="9">
        <f>IF(B348&lt;&gt;"",IF($AK348&lt;&gt;"", IF(LOOKUP($C348,Gliders!$O:$O,Gliders!$C:$C)=1,Log!AA347+1,Log!AA347),Log!AA347),Log!AA347)</f>
        <v>245</v>
      </c>
      <c r="AB348" s="9">
        <f>IF(B348&lt;&gt;"",IF($AK348&lt;&gt;"",IF(AND(LOOKUP($C348,Gliders!$O:$O,Gliders!$C:$C)&gt;1, $F348=PICCode),Log!AB347+1,Log!AB347),Log!AB347),Log!AB347)</f>
        <v>86</v>
      </c>
      <c r="AC348" s="9">
        <f>IF(B348&lt;&gt;"",IF($AK348&lt;&gt;"",IF(AND(LOOKUP($C348,Gliders!$O:$O,Gliders!$C:$C)&gt;1, $F348&lt;&gt;PICCode),Log!AC347+1,Log!AC347),Log!AC347),Log!AC347)</f>
        <v>100</v>
      </c>
      <c r="AD348" s="9">
        <f>IF(B348&lt;&gt;"",IF($AK348&lt;&gt;"",IF(AND(LOOKUP($C348,Gliders!$O:$O,Gliders!$D:$D)=HighCode, TRUE),Log!AD347+1,Log!AD347),Log!AD347),Log!AD347)</f>
        <v>213</v>
      </c>
      <c r="AE348" s="10">
        <f t="shared" si="17"/>
        <v>431</v>
      </c>
      <c r="AJ348" s="14" t="str">
        <f>IF(C348&lt;&gt;"",LOOKUP(C348,Gliders!O:O,Gliders!A:A), "-")</f>
        <v>-</v>
      </c>
      <c r="AK348" s="14" t="str">
        <f>IF(C348&lt;&gt;"",LOOKUP(C348,Gliders!O:O,Gliders!B:B), "-")</f>
        <v>-</v>
      </c>
    </row>
    <row r="349" spans="1:37">
      <c r="A349" s="14" t="str">
        <f t="shared" si="15"/>
        <v/>
      </c>
      <c r="R349" s="6">
        <f>IF(B349&lt;&gt;"",IF(PICCode=$F349,R348+G349,R348),R348)</f>
        <v>2.4819444444444447</v>
      </c>
      <c r="S349" s="6">
        <f>IF(B349&lt;&gt;"",IF(AK349&lt;&gt;"", IF(LOOKUP($C349,Gliders!$O:$O,Gliders!$C:$C)=1,Log!S348+Log!G349,Log!S348),Log!S348),Log!S348)</f>
        <v>1.7423611111111112</v>
      </c>
      <c r="T349" s="6">
        <f>IF(B349&lt;&gt;"",IF($AK349&lt;&gt;"",IF(AND(LOOKUP($C349,Gliders!$O:$O,Gliders!$C:$C)&gt;1,$F349=PICCode),Log!T348+Log!$G349,Log!T348),Log!T348),Log!T348)</f>
        <v>0.73958333333333337</v>
      </c>
      <c r="U349" s="6">
        <f>IF(B349&lt;&gt;"",IF($AK349&lt;&gt;"",IF(AND(LOOKUP($C349,Gliders!$O:$O,Gliders!$C:$C)&gt;1, $F349&lt;&gt;PICCode),Log!U348+Log!$G349,Log!U348),Log!U348),Log!U348)</f>
        <v>1.6958333333333335</v>
      </c>
      <c r="V349" s="8">
        <f t="shared" si="16"/>
        <v>4.177777777777778</v>
      </c>
      <c r="W349" s="8"/>
      <c r="X349" s="8"/>
      <c r="Y349" s="8"/>
      <c r="Z349" s="9">
        <f>IF(B349&lt;&gt;"",IF(PICCode=F349,Z348+1,Z348),Z348)</f>
        <v>331</v>
      </c>
      <c r="AA349" s="9">
        <f>IF(B349&lt;&gt;"",IF($AK349&lt;&gt;"", IF(LOOKUP($C349,Gliders!$O:$O,Gliders!$C:$C)=1,Log!AA348+1,Log!AA348),Log!AA348),Log!AA348)</f>
        <v>245</v>
      </c>
      <c r="AB349" s="9">
        <f>IF(B349&lt;&gt;"",IF($AK349&lt;&gt;"",IF(AND(LOOKUP($C349,Gliders!$O:$O,Gliders!$C:$C)&gt;1, $F349=PICCode),Log!AB348+1,Log!AB348),Log!AB348),Log!AB348)</f>
        <v>86</v>
      </c>
      <c r="AC349" s="9">
        <f>IF(B349&lt;&gt;"",IF($AK349&lt;&gt;"",IF(AND(LOOKUP($C349,Gliders!$O:$O,Gliders!$C:$C)&gt;1, $F349&lt;&gt;PICCode),Log!AC348+1,Log!AC348),Log!AC348),Log!AC348)</f>
        <v>100</v>
      </c>
      <c r="AD349" s="9">
        <f>IF(B349&lt;&gt;"",IF($AK349&lt;&gt;"",IF(AND(LOOKUP($C349,Gliders!$O:$O,Gliders!$D:$D)=HighCode, TRUE),Log!AD348+1,Log!AD348),Log!AD348),Log!AD348)</f>
        <v>213</v>
      </c>
      <c r="AE349" s="10">
        <f t="shared" si="17"/>
        <v>431</v>
      </c>
      <c r="AJ349" s="14" t="str">
        <f>IF(C349&lt;&gt;"",LOOKUP(C349,Gliders!O:O,Gliders!A:A), "-")</f>
        <v>-</v>
      </c>
      <c r="AK349" s="14" t="str">
        <f>IF(C349&lt;&gt;"",LOOKUP(C349,Gliders!O:O,Gliders!B:B), "-")</f>
        <v>-</v>
      </c>
    </row>
    <row r="350" spans="1:37">
      <c r="A350" s="14" t="str">
        <f t="shared" si="15"/>
        <v/>
      </c>
      <c r="R350" s="6">
        <f>IF(B350&lt;&gt;"",IF(PICCode=$F350,R349+G350,R349),R349)</f>
        <v>2.4819444444444447</v>
      </c>
      <c r="S350" s="6">
        <f>IF(B350&lt;&gt;"",IF(AK350&lt;&gt;"", IF(LOOKUP($C350,Gliders!$O:$O,Gliders!$C:$C)=1,Log!S349+Log!G350,Log!S349),Log!S349),Log!S349)</f>
        <v>1.7423611111111112</v>
      </c>
      <c r="T350" s="6">
        <f>IF(B350&lt;&gt;"",IF($AK350&lt;&gt;"",IF(AND(LOOKUP($C350,Gliders!$O:$O,Gliders!$C:$C)&gt;1,$F350=PICCode),Log!T349+Log!$G350,Log!T349),Log!T349),Log!T349)</f>
        <v>0.73958333333333337</v>
      </c>
      <c r="U350" s="6">
        <f>IF(B350&lt;&gt;"",IF($AK350&lt;&gt;"",IF(AND(LOOKUP($C350,Gliders!$O:$O,Gliders!$C:$C)&gt;1, $F350&lt;&gt;PICCode),Log!U349+Log!$G350,Log!U349),Log!U349),Log!U349)</f>
        <v>1.6958333333333335</v>
      </c>
      <c r="V350" s="8">
        <f t="shared" si="16"/>
        <v>4.177777777777778</v>
      </c>
      <c r="W350" s="8"/>
      <c r="X350" s="8"/>
      <c r="Y350" s="8"/>
      <c r="Z350" s="9">
        <f>IF(B350&lt;&gt;"",IF(PICCode=F350,Z349+1,Z349),Z349)</f>
        <v>331</v>
      </c>
      <c r="AA350" s="9">
        <f>IF(B350&lt;&gt;"",IF($AK350&lt;&gt;"", IF(LOOKUP($C350,Gliders!$O:$O,Gliders!$C:$C)=1,Log!AA349+1,Log!AA349),Log!AA349),Log!AA349)</f>
        <v>245</v>
      </c>
      <c r="AB350" s="9">
        <f>IF(B350&lt;&gt;"",IF($AK350&lt;&gt;"",IF(AND(LOOKUP($C350,Gliders!$O:$O,Gliders!$C:$C)&gt;1, $F350=PICCode),Log!AB349+1,Log!AB349),Log!AB349),Log!AB349)</f>
        <v>86</v>
      </c>
      <c r="AC350" s="9">
        <f>IF(B350&lt;&gt;"",IF($AK350&lt;&gt;"",IF(AND(LOOKUP($C350,Gliders!$O:$O,Gliders!$C:$C)&gt;1, $F350&lt;&gt;PICCode),Log!AC349+1,Log!AC349),Log!AC349),Log!AC349)</f>
        <v>100</v>
      </c>
      <c r="AD350" s="9">
        <f>IF(B350&lt;&gt;"",IF($AK350&lt;&gt;"",IF(AND(LOOKUP($C350,Gliders!$O:$O,Gliders!$D:$D)=HighCode, TRUE),Log!AD349+1,Log!AD349),Log!AD349),Log!AD349)</f>
        <v>213</v>
      </c>
      <c r="AE350" s="10">
        <f t="shared" si="17"/>
        <v>431</v>
      </c>
      <c r="AJ350" s="14" t="str">
        <f>IF(C350&lt;&gt;"",LOOKUP(C350,Gliders!O:O,Gliders!A:A), "-")</f>
        <v>-</v>
      </c>
      <c r="AK350" s="14" t="str">
        <f>IF(C350&lt;&gt;"",LOOKUP(C350,Gliders!O:O,Gliders!B:B), "-")</f>
        <v>-</v>
      </c>
    </row>
    <row r="351" spans="1:37">
      <c r="A351" s="14" t="str">
        <f t="shared" si="15"/>
        <v/>
      </c>
      <c r="R351" s="6">
        <f>IF(B351&lt;&gt;"",IF(PICCode=$F351,R350+G351,R350),R350)</f>
        <v>2.4819444444444447</v>
      </c>
      <c r="S351" s="6">
        <f>IF(B351&lt;&gt;"",IF(AK351&lt;&gt;"", IF(LOOKUP($C351,Gliders!$O:$O,Gliders!$C:$C)=1,Log!S350+Log!G351,Log!S350),Log!S350),Log!S350)</f>
        <v>1.7423611111111112</v>
      </c>
      <c r="T351" s="6">
        <f>IF(B351&lt;&gt;"",IF($AK351&lt;&gt;"",IF(AND(LOOKUP($C351,Gliders!$O:$O,Gliders!$C:$C)&gt;1,$F351=PICCode),Log!T350+Log!$G351,Log!T350),Log!T350),Log!T350)</f>
        <v>0.73958333333333337</v>
      </c>
      <c r="U351" s="6">
        <f>IF(B351&lt;&gt;"",IF($AK351&lt;&gt;"",IF(AND(LOOKUP($C351,Gliders!$O:$O,Gliders!$C:$C)&gt;1, $F351&lt;&gt;PICCode),Log!U350+Log!$G351,Log!U350),Log!U350),Log!U350)</f>
        <v>1.6958333333333335</v>
      </c>
      <c r="V351" s="8">
        <f t="shared" si="16"/>
        <v>4.177777777777778</v>
      </c>
      <c r="W351" s="8"/>
      <c r="X351" s="8"/>
      <c r="Y351" s="8"/>
      <c r="Z351" s="9">
        <f>IF(B351&lt;&gt;"",IF(PICCode=F351,Z350+1,Z350),Z350)</f>
        <v>331</v>
      </c>
      <c r="AA351" s="9">
        <f>IF(B351&lt;&gt;"",IF($AK351&lt;&gt;"", IF(LOOKUP($C351,Gliders!$O:$O,Gliders!$C:$C)=1,Log!AA350+1,Log!AA350),Log!AA350),Log!AA350)</f>
        <v>245</v>
      </c>
      <c r="AB351" s="9">
        <f>IF(B351&lt;&gt;"",IF($AK351&lt;&gt;"",IF(AND(LOOKUP($C351,Gliders!$O:$O,Gliders!$C:$C)&gt;1, $F351=PICCode),Log!AB350+1,Log!AB350),Log!AB350),Log!AB350)</f>
        <v>86</v>
      </c>
      <c r="AC351" s="9">
        <f>IF(B351&lt;&gt;"",IF($AK351&lt;&gt;"",IF(AND(LOOKUP($C351,Gliders!$O:$O,Gliders!$C:$C)&gt;1, $F351&lt;&gt;PICCode),Log!AC350+1,Log!AC350),Log!AC350),Log!AC350)</f>
        <v>100</v>
      </c>
      <c r="AD351" s="9">
        <f>IF(B351&lt;&gt;"",IF($AK351&lt;&gt;"",IF(AND(LOOKUP($C351,Gliders!$O:$O,Gliders!$D:$D)=HighCode, TRUE),Log!AD350+1,Log!AD350),Log!AD350),Log!AD350)</f>
        <v>213</v>
      </c>
      <c r="AE351" s="10">
        <f t="shared" si="17"/>
        <v>431</v>
      </c>
      <c r="AJ351" s="14" t="str">
        <f>IF(C351&lt;&gt;"",LOOKUP(C351,Gliders!O:O,Gliders!A:A), "-")</f>
        <v>-</v>
      </c>
      <c r="AK351" s="14" t="str">
        <f>IF(C351&lt;&gt;"",LOOKUP(C351,Gliders!O:O,Gliders!B:B), "-")</f>
        <v>-</v>
      </c>
    </row>
    <row r="352" spans="1:37">
      <c r="A352" s="14" t="str">
        <f t="shared" si="15"/>
        <v/>
      </c>
      <c r="R352" s="6">
        <f>IF(B352&lt;&gt;"",IF(PICCode=$F352,R351+G352,R351),R351)</f>
        <v>2.4819444444444447</v>
      </c>
      <c r="S352" s="6">
        <f>IF(B352&lt;&gt;"",IF(AK352&lt;&gt;"", IF(LOOKUP($C352,Gliders!$O:$O,Gliders!$C:$C)=1,Log!S351+Log!G352,Log!S351),Log!S351),Log!S351)</f>
        <v>1.7423611111111112</v>
      </c>
      <c r="T352" s="6">
        <f>IF(B352&lt;&gt;"",IF($AK352&lt;&gt;"",IF(AND(LOOKUP($C352,Gliders!$O:$O,Gliders!$C:$C)&gt;1,$F352=PICCode),Log!T351+Log!$G352,Log!T351),Log!T351),Log!T351)</f>
        <v>0.73958333333333337</v>
      </c>
      <c r="U352" s="6">
        <f>IF(B352&lt;&gt;"",IF($AK352&lt;&gt;"",IF(AND(LOOKUP($C352,Gliders!$O:$O,Gliders!$C:$C)&gt;1, $F352&lt;&gt;PICCode),Log!U351+Log!$G352,Log!U351),Log!U351),Log!U351)</f>
        <v>1.6958333333333335</v>
      </c>
      <c r="V352" s="8">
        <f t="shared" si="16"/>
        <v>4.177777777777778</v>
      </c>
      <c r="W352" s="8"/>
      <c r="X352" s="8"/>
      <c r="Y352" s="8"/>
      <c r="Z352" s="9">
        <f>IF(B352&lt;&gt;"",IF(PICCode=F352,Z351+1,Z351),Z351)</f>
        <v>331</v>
      </c>
      <c r="AA352" s="9">
        <f>IF(B352&lt;&gt;"",IF($AK352&lt;&gt;"", IF(LOOKUP($C352,Gliders!$O:$O,Gliders!$C:$C)=1,Log!AA351+1,Log!AA351),Log!AA351),Log!AA351)</f>
        <v>245</v>
      </c>
      <c r="AB352" s="9">
        <f>IF(B352&lt;&gt;"",IF($AK352&lt;&gt;"",IF(AND(LOOKUP($C352,Gliders!$O:$O,Gliders!$C:$C)&gt;1, $F352=PICCode),Log!AB351+1,Log!AB351),Log!AB351),Log!AB351)</f>
        <v>86</v>
      </c>
      <c r="AC352" s="9">
        <f>IF(B352&lt;&gt;"",IF($AK352&lt;&gt;"",IF(AND(LOOKUP($C352,Gliders!$O:$O,Gliders!$C:$C)&gt;1, $F352&lt;&gt;PICCode),Log!AC351+1,Log!AC351),Log!AC351),Log!AC351)</f>
        <v>100</v>
      </c>
      <c r="AD352" s="9">
        <f>IF(B352&lt;&gt;"",IF($AK352&lt;&gt;"",IF(AND(LOOKUP($C352,Gliders!$O:$O,Gliders!$D:$D)=HighCode, TRUE),Log!AD351+1,Log!AD351),Log!AD351),Log!AD351)</f>
        <v>213</v>
      </c>
      <c r="AE352" s="10">
        <f t="shared" si="17"/>
        <v>431</v>
      </c>
      <c r="AJ352" s="14" t="str">
        <f>IF(C352&lt;&gt;"",LOOKUP(C352,Gliders!O:O,Gliders!A:A), "-")</f>
        <v>-</v>
      </c>
      <c r="AK352" s="14" t="str">
        <f>IF(C352&lt;&gt;"",LOOKUP(C352,Gliders!O:O,Gliders!B:B), "-")</f>
        <v>-</v>
      </c>
    </row>
    <row r="353" spans="1:37">
      <c r="A353" s="14" t="str">
        <f t="shared" si="15"/>
        <v/>
      </c>
      <c r="R353" s="6">
        <f>IF(B353&lt;&gt;"",IF(PICCode=$F353,R352+G353,R352),R352)</f>
        <v>2.4819444444444447</v>
      </c>
      <c r="S353" s="6">
        <f>IF(B353&lt;&gt;"",IF(AK353&lt;&gt;"", IF(LOOKUP($C353,Gliders!$O:$O,Gliders!$C:$C)=1,Log!S352+Log!G353,Log!S352),Log!S352),Log!S352)</f>
        <v>1.7423611111111112</v>
      </c>
      <c r="T353" s="6">
        <f>IF(B353&lt;&gt;"",IF($AK353&lt;&gt;"",IF(AND(LOOKUP($C353,Gliders!$O:$O,Gliders!$C:$C)&gt;1,$F353=PICCode),Log!T352+Log!$G353,Log!T352),Log!T352),Log!T352)</f>
        <v>0.73958333333333337</v>
      </c>
      <c r="U353" s="6">
        <f>IF(B353&lt;&gt;"",IF($AK353&lt;&gt;"",IF(AND(LOOKUP($C353,Gliders!$O:$O,Gliders!$C:$C)&gt;1, $F353&lt;&gt;PICCode),Log!U352+Log!$G353,Log!U352),Log!U352),Log!U352)</f>
        <v>1.6958333333333335</v>
      </c>
      <c r="V353" s="8">
        <f t="shared" si="16"/>
        <v>4.177777777777778</v>
      </c>
      <c r="W353" s="8"/>
      <c r="X353" s="8"/>
      <c r="Y353" s="8"/>
      <c r="Z353" s="9">
        <f>IF(B353&lt;&gt;"",IF(PICCode=F353,Z352+1,Z352),Z352)</f>
        <v>331</v>
      </c>
      <c r="AA353" s="9">
        <f>IF(B353&lt;&gt;"",IF($AK353&lt;&gt;"", IF(LOOKUP($C353,Gliders!$O:$O,Gliders!$C:$C)=1,Log!AA352+1,Log!AA352),Log!AA352),Log!AA352)</f>
        <v>245</v>
      </c>
      <c r="AB353" s="9">
        <f>IF(B353&lt;&gt;"",IF($AK353&lt;&gt;"",IF(AND(LOOKUP($C353,Gliders!$O:$O,Gliders!$C:$C)&gt;1, $F353=PICCode),Log!AB352+1,Log!AB352),Log!AB352),Log!AB352)</f>
        <v>86</v>
      </c>
      <c r="AC353" s="9">
        <f>IF(B353&lt;&gt;"",IF($AK353&lt;&gt;"",IF(AND(LOOKUP($C353,Gliders!$O:$O,Gliders!$C:$C)&gt;1, $F353&lt;&gt;PICCode),Log!AC352+1,Log!AC352),Log!AC352),Log!AC352)</f>
        <v>100</v>
      </c>
      <c r="AD353" s="9">
        <f>IF(B353&lt;&gt;"",IF($AK353&lt;&gt;"",IF(AND(LOOKUP($C353,Gliders!$O:$O,Gliders!$D:$D)=HighCode, TRUE),Log!AD352+1,Log!AD352),Log!AD352),Log!AD352)</f>
        <v>213</v>
      </c>
      <c r="AE353" s="10">
        <f t="shared" si="17"/>
        <v>431</v>
      </c>
      <c r="AJ353" s="14" t="str">
        <f>IF(C353&lt;&gt;"",LOOKUP(C353,Gliders!O:O,Gliders!A:A), "-")</f>
        <v>-</v>
      </c>
      <c r="AK353" s="14" t="str">
        <f>IF(C353&lt;&gt;"",LOOKUP(C353,Gliders!O:O,Gliders!B:B), "-")</f>
        <v>-</v>
      </c>
    </row>
    <row r="354" spans="1:37">
      <c r="A354" s="14" t="str">
        <f t="shared" si="15"/>
        <v/>
      </c>
      <c r="R354" s="6">
        <f>IF(B354&lt;&gt;"",IF(PICCode=$F354,R353+G354,R353),R353)</f>
        <v>2.4819444444444447</v>
      </c>
      <c r="S354" s="6">
        <f>IF(B354&lt;&gt;"",IF(AK354&lt;&gt;"", IF(LOOKUP($C354,Gliders!$O:$O,Gliders!$C:$C)=1,Log!S353+Log!G354,Log!S353),Log!S353),Log!S353)</f>
        <v>1.7423611111111112</v>
      </c>
      <c r="T354" s="6">
        <f>IF(B354&lt;&gt;"",IF($AK354&lt;&gt;"",IF(AND(LOOKUP($C354,Gliders!$O:$O,Gliders!$C:$C)&gt;1,$F354=PICCode),Log!T353+Log!$G354,Log!T353),Log!T353),Log!T353)</f>
        <v>0.73958333333333337</v>
      </c>
      <c r="U354" s="6">
        <f>IF(B354&lt;&gt;"",IF($AK354&lt;&gt;"",IF(AND(LOOKUP($C354,Gliders!$O:$O,Gliders!$C:$C)&gt;1, $F354&lt;&gt;PICCode),Log!U353+Log!$G354,Log!U353),Log!U353),Log!U353)</f>
        <v>1.6958333333333335</v>
      </c>
      <c r="V354" s="8">
        <f t="shared" si="16"/>
        <v>4.177777777777778</v>
      </c>
      <c r="W354" s="8"/>
      <c r="X354" s="8"/>
      <c r="Y354" s="8"/>
      <c r="Z354" s="9">
        <f>IF(B354&lt;&gt;"",IF(PICCode=F354,Z353+1,Z353),Z353)</f>
        <v>331</v>
      </c>
      <c r="AA354" s="9">
        <f>IF(B354&lt;&gt;"",IF($AK354&lt;&gt;"", IF(LOOKUP($C354,Gliders!$O:$O,Gliders!$C:$C)=1,Log!AA353+1,Log!AA353),Log!AA353),Log!AA353)</f>
        <v>245</v>
      </c>
      <c r="AB354" s="9">
        <f>IF(B354&lt;&gt;"",IF($AK354&lt;&gt;"",IF(AND(LOOKUP($C354,Gliders!$O:$O,Gliders!$C:$C)&gt;1, $F354=PICCode),Log!AB353+1,Log!AB353),Log!AB353),Log!AB353)</f>
        <v>86</v>
      </c>
      <c r="AC354" s="9">
        <f>IF(B354&lt;&gt;"",IF($AK354&lt;&gt;"",IF(AND(LOOKUP($C354,Gliders!$O:$O,Gliders!$C:$C)&gt;1, $F354&lt;&gt;PICCode),Log!AC353+1,Log!AC353),Log!AC353),Log!AC353)</f>
        <v>100</v>
      </c>
      <c r="AD354" s="9">
        <f>IF(B354&lt;&gt;"",IF($AK354&lt;&gt;"",IF(AND(LOOKUP($C354,Gliders!$O:$O,Gliders!$D:$D)=HighCode, TRUE),Log!AD353+1,Log!AD353),Log!AD353),Log!AD353)</f>
        <v>213</v>
      </c>
      <c r="AE354" s="10">
        <f t="shared" si="17"/>
        <v>431</v>
      </c>
      <c r="AJ354" s="14" t="str">
        <f>IF(C354&lt;&gt;"",LOOKUP(C354,Gliders!O:O,Gliders!A:A), "-")</f>
        <v>-</v>
      </c>
      <c r="AK354" s="14" t="str">
        <f>IF(C354&lt;&gt;"",LOOKUP(C354,Gliders!O:O,Gliders!B:B), "-")</f>
        <v>-</v>
      </c>
    </row>
    <row r="355" spans="1:37">
      <c r="A355" s="14" t="str">
        <f t="shared" si="15"/>
        <v/>
      </c>
      <c r="R355" s="6">
        <f>IF(B355&lt;&gt;"",IF(PICCode=$F355,R354+G355,R354),R354)</f>
        <v>2.4819444444444447</v>
      </c>
      <c r="S355" s="6">
        <f>IF(B355&lt;&gt;"",IF(AK355&lt;&gt;"", IF(LOOKUP($C355,Gliders!$O:$O,Gliders!$C:$C)=1,Log!S354+Log!G355,Log!S354),Log!S354),Log!S354)</f>
        <v>1.7423611111111112</v>
      </c>
      <c r="T355" s="6">
        <f>IF(B355&lt;&gt;"",IF($AK355&lt;&gt;"",IF(AND(LOOKUP($C355,Gliders!$O:$O,Gliders!$C:$C)&gt;1,$F355=PICCode),Log!T354+Log!$G355,Log!T354),Log!T354),Log!T354)</f>
        <v>0.73958333333333337</v>
      </c>
      <c r="U355" s="6">
        <f>IF(B355&lt;&gt;"",IF($AK355&lt;&gt;"",IF(AND(LOOKUP($C355,Gliders!$O:$O,Gliders!$C:$C)&gt;1, $F355&lt;&gt;PICCode),Log!U354+Log!$G355,Log!U354),Log!U354),Log!U354)</f>
        <v>1.6958333333333335</v>
      </c>
      <c r="V355" s="8">
        <f t="shared" si="16"/>
        <v>4.177777777777778</v>
      </c>
      <c r="W355" s="8"/>
      <c r="X355" s="8"/>
      <c r="Y355" s="8"/>
      <c r="Z355" s="9">
        <f>IF(B355&lt;&gt;"",IF(PICCode=F355,Z354+1,Z354),Z354)</f>
        <v>331</v>
      </c>
      <c r="AA355" s="9">
        <f>IF(B355&lt;&gt;"",IF($AK355&lt;&gt;"", IF(LOOKUP($C355,Gliders!$O:$O,Gliders!$C:$C)=1,Log!AA354+1,Log!AA354),Log!AA354),Log!AA354)</f>
        <v>245</v>
      </c>
      <c r="AB355" s="9">
        <f>IF(B355&lt;&gt;"",IF($AK355&lt;&gt;"",IF(AND(LOOKUP($C355,Gliders!$O:$O,Gliders!$C:$C)&gt;1, $F355=PICCode),Log!AB354+1,Log!AB354),Log!AB354),Log!AB354)</f>
        <v>86</v>
      </c>
      <c r="AC355" s="9">
        <f>IF(B355&lt;&gt;"",IF($AK355&lt;&gt;"",IF(AND(LOOKUP($C355,Gliders!$O:$O,Gliders!$C:$C)&gt;1, $F355&lt;&gt;PICCode),Log!AC354+1,Log!AC354),Log!AC354),Log!AC354)</f>
        <v>100</v>
      </c>
      <c r="AD355" s="9">
        <f>IF(B355&lt;&gt;"",IF($AK355&lt;&gt;"",IF(AND(LOOKUP($C355,Gliders!$O:$O,Gliders!$D:$D)=HighCode, TRUE),Log!AD354+1,Log!AD354),Log!AD354),Log!AD354)</f>
        <v>213</v>
      </c>
      <c r="AE355" s="10">
        <f t="shared" si="17"/>
        <v>431</v>
      </c>
      <c r="AJ355" s="14" t="str">
        <f>IF(C355&lt;&gt;"",LOOKUP(C355,Gliders!O:O,Gliders!A:A), "-")</f>
        <v>-</v>
      </c>
      <c r="AK355" s="14" t="str">
        <f>IF(C355&lt;&gt;"",LOOKUP(C355,Gliders!O:O,Gliders!B:B), "-")</f>
        <v>-</v>
      </c>
    </row>
    <row r="356" spans="1:37">
      <c r="A356" s="14" t="str">
        <f t="shared" si="15"/>
        <v/>
      </c>
      <c r="R356" s="6">
        <f>IF(B356&lt;&gt;"",IF(PICCode=$F356,R355+G356,R355),R355)</f>
        <v>2.4819444444444447</v>
      </c>
      <c r="S356" s="6">
        <f>IF(B356&lt;&gt;"",IF(AK356&lt;&gt;"", IF(LOOKUP($C356,Gliders!$O:$O,Gliders!$C:$C)=1,Log!S355+Log!G356,Log!S355),Log!S355),Log!S355)</f>
        <v>1.7423611111111112</v>
      </c>
      <c r="T356" s="6">
        <f>IF(B356&lt;&gt;"",IF($AK356&lt;&gt;"",IF(AND(LOOKUP($C356,Gliders!$O:$O,Gliders!$C:$C)&gt;1,$F356=PICCode),Log!T355+Log!$G356,Log!T355),Log!T355),Log!T355)</f>
        <v>0.73958333333333337</v>
      </c>
      <c r="U356" s="6">
        <f>IF(B356&lt;&gt;"",IF($AK356&lt;&gt;"",IF(AND(LOOKUP($C356,Gliders!$O:$O,Gliders!$C:$C)&gt;1, $F356&lt;&gt;PICCode),Log!U355+Log!$G356,Log!U355),Log!U355),Log!U355)</f>
        <v>1.6958333333333335</v>
      </c>
      <c r="V356" s="8">
        <f t="shared" si="16"/>
        <v>4.177777777777778</v>
      </c>
      <c r="W356" s="8"/>
      <c r="X356" s="8"/>
      <c r="Y356" s="8"/>
      <c r="Z356" s="9">
        <f>IF(B356&lt;&gt;"",IF(PICCode=F356,Z355+1,Z355),Z355)</f>
        <v>331</v>
      </c>
      <c r="AA356" s="9">
        <f>IF(B356&lt;&gt;"",IF($AK356&lt;&gt;"", IF(LOOKUP($C356,Gliders!$O:$O,Gliders!$C:$C)=1,Log!AA355+1,Log!AA355),Log!AA355),Log!AA355)</f>
        <v>245</v>
      </c>
      <c r="AB356" s="9">
        <f>IF(B356&lt;&gt;"",IF($AK356&lt;&gt;"",IF(AND(LOOKUP($C356,Gliders!$O:$O,Gliders!$C:$C)&gt;1, $F356=PICCode),Log!AB355+1,Log!AB355),Log!AB355),Log!AB355)</f>
        <v>86</v>
      </c>
      <c r="AC356" s="9">
        <f>IF(B356&lt;&gt;"",IF($AK356&lt;&gt;"",IF(AND(LOOKUP($C356,Gliders!$O:$O,Gliders!$C:$C)&gt;1, $F356&lt;&gt;PICCode),Log!AC355+1,Log!AC355),Log!AC355),Log!AC355)</f>
        <v>100</v>
      </c>
      <c r="AD356" s="9">
        <f>IF(B356&lt;&gt;"",IF($AK356&lt;&gt;"",IF(AND(LOOKUP($C356,Gliders!$O:$O,Gliders!$D:$D)=HighCode, TRUE),Log!AD355+1,Log!AD355),Log!AD355),Log!AD355)</f>
        <v>213</v>
      </c>
      <c r="AE356" s="10">
        <f t="shared" si="17"/>
        <v>431</v>
      </c>
      <c r="AJ356" s="14" t="str">
        <f>IF(C356&lt;&gt;"",LOOKUP(C356,Gliders!O:O,Gliders!A:A), "-")</f>
        <v>-</v>
      </c>
      <c r="AK356" s="14" t="str">
        <f>IF(C356&lt;&gt;"",LOOKUP(C356,Gliders!O:O,Gliders!B:B), "-")</f>
        <v>-</v>
      </c>
    </row>
    <row r="357" spans="1:37">
      <c r="A357" s="14" t="str">
        <f t="shared" si="15"/>
        <v/>
      </c>
      <c r="R357" s="6">
        <f>IF(B357&lt;&gt;"",IF(PICCode=$F357,R356+G357,R356),R356)</f>
        <v>2.4819444444444447</v>
      </c>
      <c r="S357" s="6">
        <f>IF(B357&lt;&gt;"",IF(AK357&lt;&gt;"", IF(LOOKUP($C357,Gliders!$O:$O,Gliders!$C:$C)=1,Log!S356+Log!G357,Log!S356),Log!S356),Log!S356)</f>
        <v>1.7423611111111112</v>
      </c>
      <c r="T357" s="6">
        <f>IF(B357&lt;&gt;"",IF($AK357&lt;&gt;"",IF(AND(LOOKUP($C357,Gliders!$O:$O,Gliders!$C:$C)&gt;1,$F357=PICCode),Log!T356+Log!$G357,Log!T356),Log!T356),Log!T356)</f>
        <v>0.73958333333333337</v>
      </c>
      <c r="U357" s="6">
        <f>IF(B357&lt;&gt;"",IF($AK357&lt;&gt;"",IF(AND(LOOKUP($C357,Gliders!$O:$O,Gliders!$C:$C)&gt;1, $F357&lt;&gt;PICCode),Log!U356+Log!$G357,Log!U356),Log!U356),Log!U356)</f>
        <v>1.6958333333333335</v>
      </c>
      <c r="V357" s="8">
        <f t="shared" si="16"/>
        <v>4.177777777777778</v>
      </c>
      <c r="W357" s="8"/>
      <c r="X357" s="8"/>
      <c r="Y357" s="8"/>
      <c r="Z357" s="9">
        <f>IF(B357&lt;&gt;"",IF(PICCode=F357,Z356+1,Z356),Z356)</f>
        <v>331</v>
      </c>
      <c r="AA357" s="9">
        <f>IF(B357&lt;&gt;"",IF($AK357&lt;&gt;"", IF(LOOKUP($C357,Gliders!$O:$O,Gliders!$C:$C)=1,Log!AA356+1,Log!AA356),Log!AA356),Log!AA356)</f>
        <v>245</v>
      </c>
      <c r="AB357" s="9">
        <f>IF(B357&lt;&gt;"",IF($AK357&lt;&gt;"",IF(AND(LOOKUP($C357,Gliders!$O:$O,Gliders!$C:$C)&gt;1, $F357=PICCode),Log!AB356+1,Log!AB356),Log!AB356),Log!AB356)</f>
        <v>86</v>
      </c>
      <c r="AC357" s="9">
        <f>IF(B357&lt;&gt;"",IF($AK357&lt;&gt;"",IF(AND(LOOKUP($C357,Gliders!$O:$O,Gliders!$C:$C)&gt;1, $F357&lt;&gt;PICCode),Log!AC356+1,Log!AC356),Log!AC356),Log!AC356)</f>
        <v>100</v>
      </c>
      <c r="AD357" s="9">
        <f>IF(B357&lt;&gt;"",IF($AK357&lt;&gt;"",IF(AND(LOOKUP($C357,Gliders!$O:$O,Gliders!$D:$D)=HighCode, TRUE),Log!AD356+1,Log!AD356),Log!AD356),Log!AD356)</f>
        <v>213</v>
      </c>
      <c r="AE357" s="10">
        <f t="shared" si="17"/>
        <v>431</v>
      </c>
      <c r="AJ357" s="14" t="str">
        <f>IF(C357&lt;&gt;"",LOOKUP(C357,Gliders!O:O,Gliders!A:A), "-")</f>
        <v>-</v>
      </c>
      <c r="AK357" s="14" t="str">
        <f>IF(C357&lt;&gt;"",LOOKUP(C357,Gliders!O:O,Gliders!B:B), "-")</f>
        <v>-</v>
      </c>
    </row>
    <row r="358" spans="1:37">
      <c r="A358" s="14" t="str">
        <f t="shared" si="15"/>
        <v/>
      </c>
      <c r="R358" s="6">
        <f>IF(B358&lt;&gt;"",IF(PICCode=$F358,R357+G358,R357),R357)</f>
        <v>2.4819444444444447</v>
      </c>
      <c r="S358" s="6">
        <f>IF(B358&lt;&gt;"",IF(AK358&lt;&gt;"", IF(LOOKUP($C358,Gliders!$O:$O,Gliders!$C:$C)=1,Log!S357+Log!G358,Log!S357),Log!S357),Log!S357)</f>
        <v>1.7423611111111112</v>
      </c>
      <c r="T358" s="6">
        <f>IF(B358&lt;&gt;"",IF($AK358&lt;&gt;"",IF(AND(LOOKUP($C358,Gliders!$O:$O,Gliders!$C:$C)&gt;1,$F358=PICCode),Log!T357+Log!$G358,Log!T357),Log!T357),Log!T357)</f>
        <v>0.73958333333333337</v>
      </c>
      <c r="U358" s="6">
        <f>IF(B358&lt;&gt;"",IF($AK358&lt;&gt;"",IF(AND(LOOKUP($C358,Gliders!$O:$O,Gliders!$C:$C)&gt;1, $F358&lt;&gt;PICCode),Log!U357+Log!$G358,Log!U357),Log!U357),Log!U357)</f>
        <v>1.6958333333333335</v>
      </c>
      <c r="V358" s="8">
        <f t="shared" si="16"/>
        <v>4.177777777777778</v>
      </c>
      <c r="W358" s="8"/>
      <c r="X358" s="8"/>
      <c r="Y358" s="8"/>
      <c r="Z358" s="9">
        <f>IF(B358&lt;&gt;"",IF(PICCode=F358,Z357+1,Z357),Z357)</f>
        <v>331</v>
      </c>
      <c r="AA358" s="9">
        <f>IF(B358&lt;&gt;"",IF($AK358&lt;&gt;"", IF(LOOKUP($C358,Gliders!$O:$O,Gliders!$C:$C)=1,Log!AA357+1,Log!AA357),Log!AA357),Log!AA357)</f>
        <v>245</v>
      </c>
      <c r="AB358" s="9">
        <f>IF(B358&lt;&gt;"",IF($AK358&lt;&gt;"",IF(AND(LOOKUP($C358,Gliders!$O:$O,Gliders!$C:$C)&gt;1, $F358=PICCode),Log!AB357+1,Log!AB357),Log!AB357),Log!AB357)</f>
        <v>86</v>
      </c>
      <c r="AC358" s="9">
        <f>IF(B358&lt;&gt;"",IF($AK358&lt;&gt;"",IF(AND(LOOKUP($C358,Gliders!$O:$O,Gliders!$C:$C)&gt;1, $F358&lt;&gt;PICCode),Log!AC357+1,Log!AC357),Log!AC357),Log!AC357)</f>
        <v>100</v>
      </c>
      <c r="AD358" s="9">
        <f>IF(B358&lt;&gt;"",IF($AK358&lt;&gt;"",IF(AND(LOOKUP($C358,Gliders!$O:$O,Gliders!$D:$D)=HighCode, TRUE),Log!AD357+1,Log!AD357),Log!AD357),Log!AD357)</f>
        <v>213</v>
      </c>
      <c r="AE358" s="10">
        <f t="shared" si="17"/>
        <v>431</v>
      </c>
      <c r="AJ358" s="14" t="str">
        <f>IF(C358&lt;&gt;"",LOOKUP(C358,Gliders!O:O,Gliders!A:A), "-")</f>
        <v>-</v>
      </c>
      <c r="AK358" s="14" t="str">
        <f>IF(C358&lt;&gt;"",LOOKUP(C358,Gliders!O:O,Gliders!B:B), "-")</f>
        <v>-</v>
      </c>
    </row>
    <row r="359" spans="1:37">
      <c r="A359" s="14" t="str">
        <f t="shared" si="15"/>
        <v/>
      </c>
      <c r="R359" s="6">
        <f>IF(B359&lt;&gt;"",IF(PICCode=$F359,R358+G359,R358),R358)</f>
        <v>2.4819444444444447</v>
      </c>
      <c r="S359" s="6">
        <f>IF(B359&lt;&gt;"",IF(AK359&lt;&gt;"", IF(LOOKUP($C359,Gliders!$O:$O,Gliders!$C:$C)=1,Log!S358+Log!G359,Log!S358),Log!S358),Log!S358)</f>
        <v>1.7423611111111112</v>
      </c>
      <c r="T359" s="6">
        <f>IF(B359&lt;&gt;"",IF($AK359&lt;&gt;"",IF(AND(LOOKUP($C359,Gliders!$O:$O,Gliders!$C:$C)&gt;1,$F359=PICCode),Log!T358+Log!$G359,Log!T358),Log!T358),Log!T358)</f>
        <v>0.73958333333333337</v>
      </c>
      <c r="U359" s="6">
        <f>IF(B359&lt;&gt;"",IF($AK359&lt;&gt;"",IF(AND(LOOKUP($C359,Gliders!$O:$O,Gliders!$C:$C)&gt;1, $F359&lt;&gt;PICCode),Log!U358+Log!$G359,Log!U358),Log!U358),Log!U358)</f>
        <v>1.6958333333333335</v>
      </c>
      <c r="V359" s="8">
        <f t="shared" si="16"/>
        <v>4.177777777777778</v>
      </c>
      <c r="W359" s="8"/>
      <c r="X359" s="8"/>
      <c r="Y359" s="8"/>
      <c r="Z359" s="9">
        <f>IF(B359&lt;&gt;"",IF(PICCode=F359,Z358+1,Z358),Z358)</f>
        <v>331</v>
      </c>
      <c r="AA359" s="9">
        <f>IF(B359&lt;&gt;"",IF($AK359&lt;&gt;"", IF(LOOKUP($C359,Gliders!$O:$O,Gliders!$C:$C)=1,Log!AA358+1,Log!AA358),Log!AA358),Log!AA358)</f>
        <v>245</v>
      </c>
      <c r="AB359" s="9">
        <f>IF(B359&lt;&gt;"",IF($AK359&lt;&gt;"",IF(AND(LOOKUP($C359,Gliders!$O:$O,Gliders!$C:$C)&gt;1, $F359=PICCode),Log!AB358+1,Log!AB358),Log!AB358),Log!AB358)</f>
        <v>86</v>
      </c>
      <c r="AC359" s="9">
        <f>IF(B359&lt;&gt;"",IF($AK359&lt;&gt;"",IF(AND(LOOKUP($C359,Gliders!$O:$O,Gliders!$C:$C)&gt;1, $F359&lt;&gt;PICCode),Log!AC358+1,Log!AC358),Log!AC358),Log!AC358)</f>
        <v>100</v>
      </c>
      <c r="AD359" s="9">
        <f>IF(B359&lt;&gt;"",IF($AK359&lt;&gt;"",IF(AND(LOOKUP($C359,Gliders!$O:$O,Gliders!$D:$D)=HighCode, TRUE),Log!AD358+1,Log!AD358),Log!AD358),Log!AD358)</f>
        <v>213</v>
      </c>
      <c r="AE359" s="10">
        <f t="shared" si="17"/>
        <v>431</v>
      </c>
      <c r="AJ359" s="14" t="str">
        <f>IF(C359&lt;&gt;"",LOOKUP(C359,Gliders!O:O,Gliders!A:A), "-")</f>
        <v>-</v>
      </c>
      <c r="AK359" s="14" t="str">
        <f>IF(C359&lt;&gt;"",LOOKUP(C359,Gliders!O:O,Gliders!B:B), "-")</f>
        <v>-</v>
      </c>
    </row>
    <row r="360" spans="1:37">
      <c r="A360" s="14" t="str">
        <f t="shared" si="15"/>
        <v/>
      </c>
      <c r="R360" s="6">
        <f>IF(B360&lt;&gt;"",IF(PICCode=$F360,R359+G360,R359),R359)</f>
        <v>2.4819444444444447</v>
      </c>
      <c r="S360" s="6">
        <f>IF(B360&lt;&gt;"",IF(AK360&lt;&gt;"", IF(LOOKUP($C360,Gliders!$O:$O,Gliders!$C:$C)=1,Log!S359+Log!G360,Log!S359),Log!S359),Log!S359)</f>
        <v>1.7423611111111112</v>
      </c>
      <c r="T360" s="6">
        <f>IF(B360&lt;&gt;"",IF($AK360&lt;&gt;"",IF(AND(LOOKUP($C360,Gliders!$O:$O,Gliders!$C:$C)&gt;1,$F360=PICCode),Log!T359+Log!$G360,Log!T359),Log!T359),Log!T359)</f>
        <v>0.73958333333333337</v>
      </c>
      <c r="U360" s="6">
        <f>IF(B360&lt;&gt;"",IF($AK360&lt;&gt;"",IF(AND(LOOKUP($C360,Gliders!$O:$O,Gliders!$C:$C)&gt;1, $F360&lt;&gt;PICCode),Log!U359+Log!$G360,Log!U359),Log!U359),Log!U359)</f>
        <v>1.6958333333333335</v>
      </c>
      <c r="V360" s="8">
        <f t="shared" si="16"/>
        <v>4.177777777777778</v>
      </c>
      <c r="W360" s="8"/>
      <c r="X360" s="8"/>
      <c r="Y360" s="8"/>
      <c r="Z360" s="9">
        <f>IF(B360&lt;&gt;"",IF(PICCode=F360,Z359+1,Z359),Z359)</f>
        <v>331</v>
      </c>
      <c r="AA360" s="9">
        <f>IF(B360&lt;&gt;"",IF($AK360&lt;&gt;"", IF(LOOKUP($C360,Gliders!$O:$O,Gliders!$C:$C)=1,Log!AA359+1,Log!AA359),Log!AA359),Log!AA359)</f>
        <v>245</v>
      </c>
      <c r="AB360" s="9">
        <f>IF(B360&lt;&gt;"",IF($AK360&lt;&gt;"",IF(AND(LOOKUP($C360,Gliders!$O:$O,Gliders!$C:$C)&gt;1, $F360=PICCode),Log!AB359+1,Log!AB359),Log!AB359),Log!AB359)</f>
        <v>86</v>
      </c>
      <c r="AC360" s="9">
        <f>IF(B360&lt;&gt;"",IF($AK360&lt;&gt;"",IF(AND(LOOKUP($C360,Gliders!$O:$O,Gliders!$C:$C)&gt;1, $F360&lt;&gt;PICCode),Log!AC359+1,Log!AC359),Log!AC359),Log!AC359)</f>
        <v>100</v>
      </c>
      <c r="AD360" s="9">
        <f>IF(B360&lt;&gt;"",IF($AK360&lt;&gt;"",IF(AND(LOOKUP($C360,Gliders!$O:$O,Gliders!$D:$D)=HighCode, TRUE),Log!AD359+1,Log!AD359),Log!AD359),Log!AD359)</f>
        <v>213</v>
      </c>
      <c r="AE360" s="10">
        <f t="shared" si="17"/>
        <v>431</v>
      </c>
      <c r="AJ360" s="14" t="str">
        <f>IF(C360&lt;&gt;"",LOOKUP(C360,Gliders!O:O,Gliders!A:A), "-")</f>
        <v>-</v>
      </c>
      <c r="AK360" s="14" t="str">
        <f>IF(C360&lt;&gt;"",LOOKUP(C360,Gliders!O:O,Gliders!B:B), "-")</f>
        <v>-</v>
      </c>
    </row>
    <row r="361" spans="1:37">
      <c r="A361" s="14" t="str">
        <f t="shared" si="15"/>
        <v/>
      </c>
      <c r="R361" s="6">
        <f>IF(B361&lt;&gt;"",IF(PICCode=$F361,R360+G361,R360),R360)</f>
        <v>2.4819444444444447</v>
      </c>
      <c r="S361" s="6">
        <f>IF(B361&lt;&gt;"",IF(AK361&lt;&gt;"", IF(LOOKUP($C361,Gliders!$O:$O,Gliders!$C:$C)=1,Log!S360+Log!G361,Log!S360),Log!S360),Log!S360)</f>
        <v>1.7423611111111112</v>
      </c>
      <c r="T361" s="6">
        <f>IF(B361&lt;&gt;"",IF($AK361&lt;&gt;"",IF(AND(LOOKUP($C361,Gliders!$O:$O,Gliders!$C:$C)&gt;1,$F361=PICCode),Log!T360+Log!$G361,Log!T360),Log!T360),Log!T360)</f>
        <v>0.73958333333333337</v>
      </c>
      <c r="U361" s="6">
        <f>IF(B361&lt;&gt;"",IF($AK361&lt;&gt;"",IF(AND(LOOKUP($C361,Gliders!$O:$O,Gliders!$C:$C)&gt;1, $F361&lt;&gt;PICCode),Log!U360+Log!$G361,Log!U360),Log!U360),Log!U360)</f>
        <v>1.6958333333333335</v>
      </c>
      <c r="V361" s="8">
        <f t="shared" si="16"/>
        <v>4.177777777777778</v>
      </c>
      <c r="W361" s="8"/>
      <c r="X361" s="8"/>
      <c r="Y361" s="8"/>
      <c r="Z361" s="9">
        <f>IF(B361&lt;&gt;"",IF(PICCode=F361,Z360+1,Z360),Z360)</f>
        <v>331</v>
      </c>
      <c r="AA361" s="9">
        <f>IF(B361&lt;&gt;"",IF($AK361&lt;&gt;"", IF(LOOKUP($C361,Gliders!$O:$O,Gliders!$C:$C)=1,Log!AA360+1,Log!AA360),Log!AA360),Log!AA360)</f>
        <v>245</v>
      </c>
      <c r="AB361" s="9">
        <f>IF(B361&lt;&gt;"",IF($AK361&lt;&gt;"",IF(AND(LOOKUP($C361,Gliders!$O:$O,Gliders!$C:$C)&gt;1, $F361=PICCode),Log!AB360+1,Log!AB360),Log!AB360),Log!AB360)</f>
        <v>86</v>
      </c>
      <c r="AC361" s="9">
        <f>IF(B361&lt;&gt;"",IF($AK361&lt;&gt;"",IF(AND(LOOKUP($C361,Gliders!$O:$O,Gliders!$C:$C)&gt;1, $F361&lt;&gt;PICCode),Log!AC360+1,Log!AC360),Log!AC360),Log!AC360)</f>
        <v>100</v>
      </c>
      <c r="AD361" s="9">
        <f>IF(B361&lt;&gt;"",IF($AK361&lt;&gt;"",IF(AND(LOOKUP($C361,Gliders!$O:$O,Gliders!$D:$D)=HighCode, TRUE),Log!AD360+1,Log!AD360),Log!AD360),Log!AD360)</f>
        <v>213</v>
      </c>
      <c r="AE361" s="10">
        <f t="shared" si="17"/>
        <v>431</v>
      </c>
      <c r="AJ361" s="14" t="str">
        <f>IF(C361&lt;&gt;"",LOOKUP(C361,Gliders!O:O,Gliders!A:A), "-")</f>
        <v>-</v>
      </c>
      <c r="AK361" s="14" t="str">
        <f>IF(C361&lt;&gt;"",LOOKUP(C361,Gliders!O:O,Gliders!B:B), "-")</f>
        <v>-</v>
      </c>
    </row>
    <row r="362" spans="1:37">
      <c r="A362" s="14" t="str">
        <f t="shared" si="15"/>
        <v/>
      </c>
      <c r="R362" s="6">
        <f>IF(B362&lt;&gt;"",IF(PICCode=$F362,R361+G362,R361),R361)</f>
        <v>2.4819444444444447</v>
      </c>
      <c r="S362" s="6">
        <f>IF(B362&lt;&gt;"",IF(AK362&lt;&gt;"", IF(LOOKUP($C362,Gliders!$O:$O,Gliders!$C:$C)=1,Log!S361+Log!G362,Log!S361),Log!S361),Log!S361)</f>
        <v>1.7423611111111112</v>
      </c>
      <c r="T362" s="6">
        <f>IF(B362&lt;&gt;"",IF($AK362&lt;&gt;"",IF(AND(LOOKUP($C362,Gliders!$O:$O,Gliders!$C:$C)&gt;1,$F362=PICCode),Log!T361+Log!$G362,Log!T361),Log!T361),Log!T361)</f>
        <v>0.73958333333333337</v>
      </c>
      <c r="U362" s="6">
        <f>IF(B362&lt;&gt;"",IF($AK362&lt;&gt;"",IF(AND(LOOKUP($C362,Gliders!$O:$O,Gliders!$C:$C)&gt;1, $F362&lt;&gt;PICCode),Log!U361+Log!$G362,Log!U361),Log!U361),Log!U361)</f>
        <v>1.6958333333333335</v>
      </c>
      <c r="V362" s="8">
        <f t="shared" si="16"/>
        <v>4.177777777777778</v>
      </c>
      <c r="W362" s="8"/>
      <c r="X362" s="8"/>
      <c r="Y362" s="8"/>
      <c r="Z362" s="9">
        <f>IF(B362&lt;&gt;"",IF(PICCode=F362,Z361+1,Z361),Z361)</f>
        <v>331</v>
      </c>
      <c r="AA362" s="9">
        <f>IF(B362&lt;&gt;"",IF($AK362&lt;&gt;"", IF(LOOKUP($C362,Gliders!$O:$O,Gliders!$C:$C)=1,Log!AA361+1,Log!AA361),Log!AA361),Log!AA361)</f>
        <v>245</v>
      </c>
      <c r="AB362" s="9">
        <f>IF(B362&lt;&gt;"",IF($AK362&lt;&gt;"",IF(AND(LOOKUP($C362,Gliders!$O:$O,Gliders!$C:$C)&gt;1, $F362=PICCode),Log!AB361+1,Log!AB361),Log!AB361),Log!AB361)</f>
        <v>86</v>
      </c>
      <c r="AC362" s="9">
        <f>IF(B362&lt;&gt;"",IF($AK362&lt;&gt;"",IF(AND(LOOKUP($C362,Gliders!$O:$O,Gliders!$C:$C)&gt;1, $F362&lt;&gt;PICCode),Log!AC361+1,Log!AC361),Log!AC361),Log!AC361)</f>
        <v>100</v>
      </c>
      <c r="AD362" s="9">
        <f>IF(B362&lt;&gt;"",IF($AK362&lt;&gt;"",IF(AND(LOOKUP($C362,Gliders!$O:$O,Gliders!$D:$D)=HighCode, TRUE),Log!AD361+1,Log!AD361),Log!AD361),Log!AD361)</f>
        <v>213</v>
      </c>
      <c r="AE362" s="10">
        <f t="shared" si="17"/>
        <v>431</v>
      </c>
      <c r="AJ362" s="14" t="str">
        <f>IF(C362&lt;&gt;"",LOOKUP(C362,Gliders!O:O,Gliders!A:A), "-")</f>
        <v>-</v>
      </c>
      <c r="AK362" s="14" t="str">
        <f>IF(C362&lt;&gt;"",LOOKUP(C362,Gliders!O:O,Gliders!B:B), "-")</f>
        <v>-</v>
      </c>
    </row>
    <row r="363" spans="1:37">
      <c r="A363" s="14" t="str">
        <f t="shared" si="15"/>
        <v/>
      </c>
      <c r="R363" s="6">
        <f>IF(B363&lt;&gt;"",IF(PICCode=$F363,R362+G363,R362),R362)</f>
        <v>2.4819444444444447</v>
      </c>
      <c r="S363" s="6">
        <f>IF(B363&lt;&gt;"",IF(AK363&lt;&gt;"", IF(LOOKUP($C363,Gliders!$O:$O,Gliders!$C:$C)=1,Log!S362+Log!G363,Log!S362),Log!S362),Log!S362)</f>
        <v>1.7423611111111112</v>
      </c>
      <c r="T363" s="6">
        <f>IF(B363&lt;&gt;"",IF($AK363&lt;&gt;"",IF(AND(LOOKUP($C363,Gliders!$O:$O,Gliders!$C:$C)&gt;1,$F363=PICCode),Log!T362+Log!$G363,Log!T362),Log!T362),Log!T362)</f>
        <v>0.73958333333333337</v>
      </c>
      <c r="U363" s="6">
        <f>IF(B363&lt;&gt;"",IF($AK363&lt;&gt;"",IF(AND(LOOKUP($C363,Gliders!$O:$O,Gliders!$C:$C)&gt;1, $F363&lt;&gt;PICCode),Log!U362+Log!$G363,Log!U362),Log!U362),Log!U362)</f>
        <v>1.6958333333333335</v>
      </c>
      <c r="V363" s="8">
        <f t="shared" si="16"/>
        <v>4.177777777777778</v>
      </c>
      <c r="W363" s="8"/>
      <c r="X363" s="8"/>
      <c r="Y363" s="8"/>
      <c r="Z363" s="9">
        <f>IF(B363&lt;&gt;"",IF(PICCode=F363,Z362+1,Z362),Z362)</f>
        <v>331</v>
      </c>
      <c r="AA363" s="9">
        <f>IF(B363&lt;&gt;"",IF($AK363&lt;&gt;"", IF(LOOKUP($C363,Gliders!$O:$O,Gliders!$C:$C)=1,Log!AA362+1,Log!AA362),Log!AA362),Log!AA362)</f>
        <v>245</v>
      </c>
      <c r="AB363" s="9">
        <f>IF(B363&lt;&gt;"",IF($AK363&lt;&gt;"",IF(AND(LOOKUP($C363,Gliders!$O:$O,Gliders!$C:$C)&gt;1, $F363=PICCode),Log!AB362+1,Log!AB362),Log!AB362),Log!AB362)</f>
        <v>86</v>
      </c>
      <c r="AC363" s="9">
        <f>IF(B363&lt;&gt;"",IF($AK363&lt;&gt;"",IF(AND(LOOKUP($C363,Gliders!$O:$O,Gliders!$C:$C)&gt;1, $F363&lt;&gt;PICCode),Log!AC362+1,Log!AC362),Log!AC362),Log!AC362)</f>
        <v>100</v>
      </c>
      <c r="AD363" s="9">
        <f>IF(B363&lt;&gt;"",IF($AK363&lt;&gt;"",IF(AND(LOOKUP($C363,Gliders!$O:$O,Gliders!$D:$D)=HighCode, TRUE),Log!AD362+1,Log!AD362),Log!AD362),Log!AD362)</f>
        <v>213</v>
      </c>
      <c r="AE363" s="10">
        <f t="shared" si="17"/>
        <v>431</v>
      </c>
      <c r="AJ363" s="14" t="str">
        <f>IF(C363&lt;&gt;"",LOOKUP(C363,Gliders!O:O,Gliders!A:A), "-")</f>
        <v>-</v>
      </c>
      <c r="AK363" s="14" t="str">
        <f>IF(C363&lt;&gt;"",LOOKUP(C363,Gliders!O:O,Gliders!B:B), "-")</f>
        <v>-</v>
      </c>
    </row>
    <row r="364" spans="1:37">
      <c r="A364" s="14" t="str">
        <f t="shared" si="15"/>
        <v/>
      </c>
      <c r="R364" s="6">
        <f>IF(B364&lt;&gt;"",IF(PICCode=$F364,R363+G364,R363),R363)</f>
        <v>2.4819444444444447</v>
      </c>
      <c r="S364" s="6">
        <f>IF(B364&lt;&gt;"",IF(AK364&lt;&gt;"", IF(LOOKUP($C364,Gliders!$O:$O,Gliders!$C:$C)=1,Log!S363+Log!G364,Log!S363),Log!S363),Log!S363)</f>
        <v>1.7423611111111112</v>
      </c>
      <c r="T364" s="6">
        <f>IF(B364&lt;&gt;"",IF($AK364&lt;&gt;"",IF(AND(LOOKUP($C364,Gliders!$O:$O,Gliders!$C:$C)&gt;1,$F364=PICCode),Log!T363+Log!$G364,Log!T363),Log!T363),Log!T363)</f>
        <v>0.73958333333333337</v>
      </c>
      <c r="U364" s="6">
        <f>IF(B364&lt;&gt;"",IF($AK364&lt;&gt;"",IF(AND(LOOKUP($C364,Gliders!$O:$O,Gliders!$C:$C)&gt;1, $F364&lt;&gt;PICCode),Log!U363+Log!$G364,Log!U363),Log!U363),Log!U363)</f>
        <v>1.6958333333333335</v>
      </c>
      <c r="V364" s="8">
        <f t="shared" si="16"/>
        <v>4.177777777777778</v>
      </c>
      <c r="W364" s="8"/>
      <c r="X364" s="8"/>
      <c r="Y364" s="8"/>
      <c r="Z364" s="9">
        <f>IF(B364&lt;&gt;"",IF(PICCode=F364,Z363+1,Z363),Z363)</f>
        <v>331</v>
      </c>
      <c r="AA364" s="9">
        <f>IF(B364&lt;&gt;"",IF($AK364&lt;&gt;"", IF(LOOKUP($C364,Gliders!$O:$O,Gliders!$C:$C)=1,Log!AA363+1,Log!AA363),Log!AA363),Log!AA363)</f>
        <v>245</v>
      </c>
      <c r="AB364" s="9">
        <f>IF(B364&lt;&gt;"",IF($AK364&lt;&gt;"",IF(AND(LOOKUP($C364,Gliders!$O:$O,Gliders!$C:$C)&gt;1, $F364=PICCode),Log!AB363+1,Log!AB363),Log!AB363),Log!AB363)</f>
        <v>86</v>
      </c>
      <c r="AC364" s="9">
        <f>IF(B364&lt;&gt;"",IF($AK364&lt;&gt;"",IF(AND(LOOKUP($C364,Gliders!$O:$O,Gliders!$C:$C)&gt;1, $F364&lt;&gt;PICCode),Log!AC363+1,Log!AC363),Log!AC363),Log!AC363)</f>
        <v>100</v>
      </c>
      <c r="AD364" s="9">
        <f>IF(B364&lt;&gt;"",IF($AK364&lt;&gt;"",IF(AND(LOOKUP($C364,Gliders!$O:$O,Gliders!$D:$D)=HighCode, TRUE),Log!AD363+1,Log!AD363),Log!AD363),Log!AD363)</f>
        <v>213</v>
      </c>
      <c r="AE364" s="10">
        <f t="shared" si="17"/>
        <v>431</v>
      </c>
      <c r="AJ364" s="14" t="str">
        <f>IF(C364&lt;&gt;"",LOOKUP(C364,Gliders!O:O,Gliders!A:A), "-")</f>
        <v>-</v>
      </c>
      <c r="AK364" s="14" t="str">
        <f>IF(C364&lt;&gt;"",LOOKUP(C364,Gliders!O:O,Gliders!B:B), "-")</f>
        <v>-</v>
      </c>
    </row>
    <row r="365" spans="1:37">
      <c r="A365" s="14" t="str">
        <f t="shared" si="15"/>
        <v/>
      </c>
      <c r="R365" s="6">
        <f>IF(B365&lt;&gt;"",IF(PICCode=$F365,R364+G365,R364),R364)</f>
        <v>2.4819444444444447</v>
      </c>
      <c r="S365" s="6">
        <f>IF(B365&lt;&gt;"",IF(AK365&lt;&gt;"", IF(LOOKUP($C365,Gliders!$O:$O,Gliders!$C:$C)=1,Log!S364+Log!G365,Log!S364),Log!S364),Log!S364)</f>
        <v>1.7423611111111112</v>
      </c>
      <c r="T365" s="6">
        <f>IF(B365&lt;&gt;"",IF($AK365&lt;&gt;"",IF(AND(LOOKUP($C365,Gliders!$O:$O,Gliders!$C:$C)&gt;1,$F365=PICCode),Log!T364+Log!$G365,Log!T364),Log!T364),Log!T364)</f>
        <v>0.73958333333333337</v>
      </c>
      <c r="U365" s="6">
        <f>IF(B365&lt;&gt;"",IF($AK365&lt;&gt;"",IF(AND(LOOKUP($C365,Gliders!$O:$O,Gliders!$C:$C)&gt;1, $F365&lt;&gt;PICCode),Log!U364+Log!$G365,Log!U364),Log!U364),Log!U364)</f>
        <v>1.6958333333333335</v>
      </c>
      <c r="V365" s="8">
        <f t="shared" si="16"/>
        <v>4.177777777777778</v>
      </c>
      <c r="W365" s="8"/>
      <c r="X365" s="8"/>
      <c r="Y365" s="8"/>
      <c r="Z365" s="9">
        <f>IF(B365&lt;&gt;"",IF(PICCode=F365,Z364+1,Z364),Z364)</f>
        <v>331</v>
      </c>
      <c r="AA365" s="9">
        <f>IF(B365&lt;&gt;"",IF($AK365&lt;&gt;"", IF(LOOKUP($C365,Gliders!$O:$O,Gliders!$C:$C)=1,Log!AA364+1,Log!AA364),Log!AA364),Log!AA364)</f>
        <v>245</v>
      </c>
      <c r="AB365" s="9">
        <f>IF(B365&lt;&gt;"",IF($AK365&lt;&gt;"",IF(AND(LOOKUP($C365,Gliders!$O:$O,Gliders!$C:$C)&gt;1, $F365=PICCode),Log!AB364+1,Log!AB364),Log!AB364),Log!AB364)</f>
        <v>86</v>
      </c>
      <c r="AC365" s="9">
        <f>IF(B365&lt;&gt;"",IF($AK365&lt;&gt;"",IF(AND(LOOKUP($C365,Gliders!$O:$O,Gliders!$C:$C)&gt;1, $F365&lt;&gt;PICCode),Log!AC364+1,Log!AC364),Log!AC364),Log!AC364)</f>
        <v>100</v>
      </c>
      <c r="AD365" s="9">
        <f>IF(B365&lt;&gt;"",IF($AK365&lt;&gt;"",IF(AND(LOOKUP($C365,Gliders!$O:$O,Gliders!$D:$D)=HighCode, TRUE),Log!AD364+1,Log!AD364),Log!AD364),Log!AD364)</f>
        <v>213</v>
      </c>
      <c r="AE365" s="10">
        <f t="shared" si="17"/>
        <v>431</v>
      </c>
      <c r="AJ365" s="14" t="str">
        <f>IF(C365&lt;&gt;"",LOOKUP(C365,Gliders!O:O,Gliders!A:A), "-")</f>
        <v>-</v>
      </c>
      <c r="AK365" s="14" t="str">
        <f>IF(C365&lt;&gt;"",LOOKUP(C365,Gliders!O:O,Gliders!B:B), "-")</f>
        <v>-</v>
      </c>
    </row>
    <row r="366" spans="1:37">
      <c r="A366" s="14" t="str">
        <f t="shared" si="15"/>
        <v/>
      </c>
      <c r="R366" s="6">
        <f>IF(B366&lt;&gt;"",IF(PICCode=$F366,R365+G366,R365),R365)</f>
        <v>2.4819444444444447</v>
      </c>
      <c r="S366" s="6">
        <f>IF(B366&lt;&gt;"",IF(AK366&lt;&gt;"", IF(LOOKUP($C366,Gliders!$O:$O,Gliders!$C:$C)=1,Log!S365+Log!G366,Log!S365),Log!S365),Log!S365)</f>
        <v>1.7423611111111112</v>
      </c>
      <c r="T366" s="6">
        <f>IF(B366&lt;&gt;"",IF($AK366&lt;&gt;"",IF(AND(LOOKUP($C366,Gliders!$O:$O,Gliders!$C:$C)&gt;1,$F366=PICCode),Log!T365+Log!$G366,Log!T365),Log!T365),Log!T365)</f>
        <v>0.73958333333333337</v>
      </c>
      <c r="U366" s="6">
        <f>IF(B366&lt;&gt;"",IF($AK366&lt;&gt;"",IF(AND(LOOKUP($C366,Gliders!$O:$O,Gliders!$C:$C)&gt;1, $F366&lt;&gt;PICCode),Log!U365+Log!$G366,Log!U365),Log!U365),Log!U365)</f>
        <v>1.6958333333333335</v>
      </c>
      <c r="V366" s="8">
        <f t="shared" si="16"/>
        <v>4.177777777777778</v>
      </c>
      <c r="W366" s="8"/>
      <c r="X366" s="8"/>
      <c r="Y366" s="8"/>
      <c r="Z366" s="9">
        <f>IF(B366&lt;&gt;"",IF(PICCode=F366,Z365+1,Z365),Z365)</f>
        <v>331</v>
      </c>
      <c r="AA366" s="9">
        <f>IF(B366&lt;&gt;"",IF($AK366&lt;&gt;"", IF(LOOKUP($C366,Gliders!$O:$O,Gliders!$C:$C)=1,Log!AA365+1,Log!AA365),Log!AA365),Log!AA365)</f>
        <v>245</v>
      </c>
      <c r="AB366" s="9">
        <f>IF(B366&lt;&gt;"",IF($AK366&lt;&gt;"",IF(AND(LOOKUP($C366,Gliders!$O:$O,Gliders!$C:$C)&gt;1, $F366=PICCode),Log!AB365+1,Log!AB365),Log!AB365),Log!AB365)</f>
        <v>86</v>
      </c>
      <c r="AC366" s="9">
        <f>IF(B366&lt;&gt;"",IF($AK366&lt;&gt;"",IF(AND(LOOKUP($C366,Gliders!$O:$O,Gliders!$C:$C)&gt;1, $F366&lt;&gt;PICCode),Log!AC365+1,Log!AC365),Log!AC365),Log!AC365)</f>
        <v>100</v>
      </c>
      <c r="AD366" s="9">
        <f>IF(B366&lt;&gt;"",IF($AK366&lt;&gt;"",IF(AND(LOOKUP($C366,Gliders!$O:$O,Gliders!$D:$D)=HighCode, TRUE),Log!AD365+1,Log!AD365),Log!AD365),Log!AD365)</f>
        <v>213</v>
      </c>
      <c r="AE366" s="10">
        <f t="shared" si="17"/>
        <v>431</v>
      </c>
      <c r="AJ366" s="14" t="str">
        <f>IF(C366&lt;&gt;"",LOOKUP(C366,Gliders!O:O,Gliders!A:A), "-")</f>
        <v>-</v>
      </c>
      <c r="AK366" s="14" t="str">
        <f>IF(C366&lt;&gt;"",LOOKUP(C366,Gliders!O:O,Gliders!B:B), "-")</f>
        <v>-</v>
      </c>
    </row>
    <row r="367" spans="1:37">
      <c r="A367" s="14" t="str">
        <f t="shared" si="15"/>
        <v/>
      </c>
      <c r="R367" s="6">
        <f>IF(B367&lt;&gt;"",IF(PICCode=$F367,R366+G367,R366),R366)</f>
        <v>2.4819444444444447</v>
      </c>
      <c r="S367" s="6">
        <f>IF(B367&lt;&gt;"",IF(AK367&lt;&gt;"", IF(LOOKUP($C367,Gliders!$O:$O,Gliders!$C:$C)=1,Log!S366+Log!G367,Log!S366),Log!S366),Log!S366)</f>
        <v>1.7423611111111112</v>
      </c>
      <c r="T367" s="6">
        <f>IF(B367&lt;&gt;"",IF($AK367&lt;&gt;"",IF(AND(LOOKUP($C367,Gliders!$O:$O,Gliders!$C:$C)&gt;1,$F367=PICCode),Log!T366+Log!$G367,Log!T366),Log!T366),Log!T366)</f>
        <v>0.73958333333333337</v>
      </c>
      <c r="U367" s="6">
        <f>IF(B367&lt;&gt;"",IF($AK367&lt;&gt;"",IF(AND(LOOKUP($C367,Gliders!$O:$O,Gliders!$C:$C)&gt;1, $F367&lt;&gt;PICCode),Log!U366+Log!$G367,Log!U366),Log!U366),Log!U366)</f>
        <v>1.6958333333333335</v>
      </c>
      <c r="V367" s="8">
        <f t="shared" si="16"/>
        <v>4.177777777777778</v>
      </c>
      <c r="W367" s="8"/>
      <c r="X367" s="8"/>
      <c r="Y367" s="8"/>
      <c r="Z367" s="9">
        <f>IF(B367&lt;&gt;"",IF(PICCode=F367,Z366+1,Z366),Z366)</f>
        <v>331</v>
      </c>
      <c r="AA367" s="9">
        <f>IF(B367&lt;&gt;"",IF($AK367&lt;&gt;"", IF(LOOKUP($C367,Gliders!$O:$O,Gliders!$C:$C)=1,Log!AA366+1,Log!AA366),Log!AA366),Log!AA366)</f>
        <v>245</v>
      </c>
      <c r="AB367" s="9">
        <f>IF(B367&lt;&gt;"",IF($AK367&lt;&gt;"",IF(AND(LOOKUP($C367,Gliders!$O:$O,Gliders!$C:$C)&gt;1, $F367=PICCode),Log!AB366+1,Log!AB366),Log!AB366),Log!AB366)</f>
        <v>86</v>
      </c>
      <c r="AC367" s="9">
        <f>IF(B367&lt;&gt;"",IF($AK367&lt;&gt;"",IF(AND(LOOKUP($C367,Gliders!$O:$O,Gliders!$C:$C)&gt;1, $F367&lt;&gt;PICCode),Log!AC366+1,Log!AC366),Log!AC366),Log!AC366)</f>
        <v>100</v>
      </c>
      <c r="AD367" s="9">
        <f>IF(B367&lt;&gt;"",IF($AK367&lt;&gt;"",IF(AND(LOOKUP($C367,Gliders!$O:$O,Gliders!$D:$D)=HighCode, TRUE),Log!AD366+1,Log!AD366),Log!AD366),Log!AD366)</f>
        <v>213</v>
      </c>
      <c r="AE367" s="10">
        <f t="shared" si="17"/>
        <v>431</v>
      </c>
      <c r="AJ367" s="14" t="str">
        <f>IF(C367&lt;&gt;"",LOOKUP(C367,Gliders!O:O,Gliders!A:A), "-")</f>
        <v>-</v>
      </c>
      <c r="AK367" s="14" t="str">
        <f>IF(C367&lt;&gt;"",LOOKUP(C367,Gliders!O:O,Gliders!B:B), "-")</f>
        <v>-</v>
      </c>
    </row>
    <row r="368" spans="1:37">
      <c r="A368" s="14" t="str">
        <f t="shared" si="15"/>
        <v/>
      </c>
      <c r="R368" s="6">
        <f>IF(B368&lt;&gt;"",IF(PICCode=$F368,R367+G368,R367),R367)</f>
        <v>2.4819444444444447</v>
      </c>
      <c r="S368" s="6">
        <f>IF(B368&lt;&gt;"",IF(AK368&lt;&gt;"", IF(LOOKUP($C368,Gliders!$O:$O,Gliders!$C:$C)=1,Log!S367+Log!G368,Log!S367),Log!S367),Log!S367)</f>
        <v>1.7423611111111112</v>
      </c>
      <c r="T368" s="6">
        <f>IF(B368&lt;&gt;"",IF($AK368&lt;&gt;"",IF(AND(LOOKUP($C368,Gliders!$O:$O,Gliders!$C:$C)&gt;1,$F368=PICCode),Log!T367+Log!$G368,Log!T367),Log!T367),Log!T367)</f>
        <v>0.73958333333333337</v>
      </c>
      <c r="U368" s="6">
        <f>IF(B368&lt;&gt;"",IF($AK368&lt;&gt;"",IF(AND(LOOKUP($C368,Gliders!$O:$O,Gliders!$C:$C)&gt;1, $F368&lt;&gt;PICCode),Log!U367+Log!$G368,Log!U367),Log!U367),Log!U367)</f>
        <v>1.6958333333333335</v>
      </c>
      <c r="V368" s="8">
        <f t="shared" si="16"/>
        <v>4.177777777777778</v>
      </c>
      <c r="W368" s="8"/>
      <c r="X368" s="8"/>
      <c r="Y368" s="8"/>
      <c r="Z368" s="9">
        <f>IF(B368&lt;&gt;"",IF(PICCode=F368,Z367+1,Z367),Z367)</f>
        <v>331</v>
      </c>
      <c r="AA368" s="9">
        <f>IF(B368&lt;&gt;"",IF($AK368&lt;&gt;"", IF(LOOKUP($C368,Gliders!$O:$O,Gliders!$C:$C)=1,Log!AA367+1,Log!AA367),Log!AA367),Log!AA367)</f>
        <v>245</v>
      </c>
      <c r="AB368" s="9">
        <f>IF(B368&lt;&gt;"",IF($AK368&lt;&gt;"",IF(AND(LOOKUP($C368,Gliders!$O:$O,Gliders!$C:$C)&gt;1, $F368=PICCode),Log!AB367+1,Log!AB367),Log!AB367),Log!AB367)</f>
        <v>86</v>
      </c>
      <c r="AC368" s="9">
        <f>IF(B368&lt;&gt;"",IF($AK368&lt;&gt;"",IF(AND(LOOKUP($C368,Gliders!$O:$O,Gliders!$C:$C)&gt;1, $F368&lt;&gt;PICCode),Log!AC367+1,Log!AC367),Log!AC367),Log!AC367)</f>
        <v>100</v>
      </c>
      <c r="AD368" s="9">
        <f>IF(B368&lt;&gt;"",IF($AK368&lt;&gt;"",IF(AND(LOOKUP($C368,Gliders!$O:$O,Gliders!$D:$D)=HighCode, TRUE),Log!AD367+1,Log!AD367),Log!AD367),Log!AD367)</f>
        <v>213</v>
      </c>
      <c r="AE368" s="10">
        <f t="shared" si="17"/>
        <v>431</v>
      </c>
      <c r="AJ368" s="14" t="str">
        <f>IF(C368&lt;&gt;"",LOOKUP(C368,Gliders!O:O,Gliders!A:A), "-")</f>
        <v>-</v>
      </c>
      <c r="AK368" s="14" t="str">
        <f>IF(C368&lt;&gt;"",LOOKUP(C368,Gliders!O:O,Gliders!B:B), "-")</f>
        <v>-</v>
      </c>
    </row>
    <row r="369" spans="1:37">
      <c r="A369" s="14" t="str">
        <f t="shared" si="15"/>
        <v/>
      </c>
      <c r="R369" s="6">
        <f>IF(B369&lt;&gt;"",IF(PICCode=$F369,R368+G369,R368),R368)</f>
        <v>2.4819444444444447</v>
      </c>
      <c r="S369" s="6">
        <f>IF(B369&lt;&gt;"",IF(AK369&lt;&gt;"", IF(LOOKUP($C369,Gliders!$O:$O,Gliders!$C:$C)=1,Log!S368+Log!G369,Log!S368),Log!S368),Log!S368)</f>
        <v>1.7423611111111112</v>
      </c>
      <c r="T369" s="6">
        <f>IF(B369&lt;&gt;"",IF($AK369&lt;&gt;"",IF(AND(LOOKUP($C369,Gliders!$O:$O,Gliders!$C:$C)&gt;1,$F369=PICCode),Log!T368+Log!$G369,Log!T368),Log!T368),Log!T368)</f>
        <v>0.73958333333333337</v>
      </c>
      <c r="U369" s="6">
        <f>IF(B369&lt;&gt;"",IF($AK369&lt;&gt;"",IF(AND(LOOKUP($C369,Gliders!$O:$O,Gliders!$C:$C)&gt;1, $F369&lt;&gt;PICCode),Log!U368+Log!$G369,Log!U368),Log!U368),Log!U368)</f>
        <v>1.6958333333333335</v>
      </c>
      <c r="V369" s="8">
        <f t="shared" si="16"/>
        <v>4.177777777777778</v>
      </c>
      <c r="W369" s="8"/>
      <c r="X369" s="8"/>
      <c r="Y369" s="8"/>
      <c r="Z369" s="9">
        <f>IF(B369&lt;&gt;"",IF(PICCode=F369,Z368+1,Z368),Z368)</f>
        <v>331</v>
      </c>
      <c r="AA369" s="9">
        <f>IF(B369&lt;&gt;"",IF($AK369&lt;&gt;"", IF(LOOKUP($C369,Gliders!$O:$O,Gliders!$C:$C)=1,Log!AA368+1,Log!AA368),Log!AA368),Log!AA368)</f>
        <v>245</v>
      </c>
      <c r="AB369" s="9">
        <f>IF(B369&lt;&gt;"",IF($AK369&lt;&gt;"",IF(AND(LOOKUP($C369,Gliders!$O:$O,Gliders!$C:$C)&gt;1, $F369=PICCode),Log!AB368+1,Log!AB368),Log!AB368),Log!AB368)</f>
        <v>86</v>
      </c>
      <c r="AC369" s="9">
        <f>IF(B369&lt;&gt;"",IF($AK369&lt;&gt;"",IF(AND(LOOKUP($C369,Gliders!$O:$O,Gliders!$C:$C)&gt;1, $F369&lt;&gt;PICCode),Log!AC368+1,Log!AC368),Log!AC368),Log!AC368)</f>
        <v>100</v>
      </c>
      <c r="AD369" s="9">
        <f>IF(B369&lt;&gt;"",IF($AK369&lt;&gt;"",IF(AND(LOOKUP($C369,Gliders!$O:$O,Gliders!$D:$D)=HighCode, TRUE),Log!AD368+1,Log!AD368),Log!AD368),Log!AD368)</f>
        <v>213</v>
      </c>
      <c r="AE369" s="10">
        <f t="shared" si="17"/>
        <v>431</v>
      </c>
      <c r="AJ369" s="14" t="str">
        <f>IF(C369&lt;&gt;"",LOOKUP(C369,Gliders!O:O,Gliders!A:A), "-")</f>
        <v>-</v>
      </c>
      <c r="AK369" s="14" t="str">
        <f>IF(C369&lt;&gt;"",LOOKUP(C369,Gliders!O:O,Gliders!B:B), "-")</f>
        <v>-</v>
      </c>
    </row>
    <row r="370" spans="1:37">
      <c r="A370" s="14" t="str">
        <f t="shared" si="15"/>
        <v/>
      </c>
      <c r="R370" s="6">
        <f>IF(B370&lt;&gt;"",IF(PICCode=$F370,R369+G370,R369),R369)</f>
        <v>2.4819444444444447</v>
      </c>
      <c r="S370" s="6">
        <f>IF(B370&lt;&gt;"",IF(AK370&lt;&gt;"", IF(LOOKUP($C370,Gliders!$O:$O,Gliders!$C:$C)=1,Log!S369+Log!G370,Log!S369),Log!S369),Log!S369)</f>
        <v>1.7423611111111112</v>
      </c>
      <c r="T370" s="6">
        <f>IF(B370&lt;&gt;"",IF($AK370&lt;&gt;"",IF(AND(LOOKUP($C370,Gliders!$O:$O,Gliders!$C:$C)&gt;1,$F370=PICCode),Log!T369+Log!$G370,Log!T369),Log!T369),Log!T369)</f>
        <v>0.73958333333333337</v>
      </c>
      <c r="U370" s="6">
        <f>IF(B370&lt;&gt;"",IF($AK370&lt;&gt;"",IF(AND(LOOKUP($C370,Gliders!$O:$O,Gliders!$C:$C)&gt;1, $F370&lt;&gt;PICCode),Log!U369+Log!$G370,Log!U369),Log!U369),Log!U369)</f>
        <v>1.6958333333333335</v>
      </c>
      <c r="V370" s="8">
        <f t="shared" si="16"/>
        <v>4.177777777777778</v>
      </c>
      <c r="W370" s="8"/>
      <c r="X370" s="8"/>
      <c r="Y370" s="8"/>
      <c r="Z370" s="9">
        <f>IF(B370&lt;&gt;"",IF(PICCode=F370,Z369+1,Z369),Z369)</f>
        <v>331</v>
      </c>
      <c r="AA370" s="9">
        <f>IF(B370&lt;&gt;"",IF($AK370&lt;&gt;"", IF(LOOKUP($C370,Gliders!$O:$O,Gliders!$C:$C)=1,Log!AA369+1,Log!AA369),Log!AA369),Log!AA369)</f>
        <v>245</v>
      </c>
      <c r="AB370" s="9">
        <f>IF(B370&lt;&gt;"",IF($AK370&lt;&gt;"",IF(AND(LOOKUP($C370,Gliders!$O:$O,Gliders!$C:$C)&gt;1, $F370=PICCode),Log!AB369+1,Log!AB369),Log!AB369),Log!AB369)</f>
        <v>86</v>
      </c>
      <c r="AC370" s="9">
        <f>IF(B370&lt;&gt;"",IF($AK370&lt;&gt;"",IF(AND(LOOKUP($C370,Gliders!$O:$O,Gliders!$C:$C)&gt;1, $F370&lt;&gt;PICCode),Log!AC369+1,Log!AC369),Log!AC369),Log!AC369)</f>
        <v>100</v>
      </c>
      <c r="AD370" s="9">
        <f>IF(B370&lt;&gt;"",IF($AK370&lt;&gt;"",IF(AND(LOOKUP($C370,Gliders!$O:$O,Gliders!$D:$D)=HighCode, TRUE),Log!AD369+1,Log!AD369),Log!AD369),Log!AD369)</f>
        <v>213</v>
      </c>
      <c r="AE370" s="10">
        <f t="shared" si="17"/>
        <v>431</v>
      </c>
      <c r="AJ370" s="14" t="str">
        <f>IF(C370&lt;&gt;"",LOOKUP(C370,Gliders!O:O,Gliders!A:A), "-")</f>
        <v>-</v>
      </c>
      <c r="AK370" s="14" t="str">
        <f>IF(C370&lt;&gt;"",LOOKUP(C370,Gliders!O:O,Gliders!B:B), "-")</f>
        <v>-</v>
      </c>
    </row>
    <row r="371" spans="1:37">
      <c r="A371" s="14" t="str">
        <f t="shared" si="15"/>
        <v/>
      </c>
      <c r="R371" s="6">
        <f>IF(B371&lt;&gt;"",IF(PICCode=$F371,R370+G371,R370),R370)</f>
        <v>2.4819444444444447</v>
      </c>
      <c r="S371" s="6">
        <f>IF(B371&lt;&gt;"",IF(AK371&lt;&gt;"", IF(LOOKUP($C371,Gliders!$O:$O,Gliders!$C:$C)=1,Log!S370+Log!G371,Log!S370),Log!S370),Log!S370)</f>
        <v>1.7423611111111112</v>
      </c>
      <c r="T371" s="6">
        <f>IF(B371&lt;&gt;"",IF($AK371&lt;&gt;"",IF(AND(LOOKUP($C371,Gliders!$O:$O,Gliders!$C:$C)&gt;1,$F371=PICCode),Log!T370+Log!$G371,Log!T370),Log!T370),Log!T370)</f>
        <v>0.73958333333333337</v>
      </c>
      <c r="U371" s="6">
        <f>IF(B371&lt;&gt;"",IF($AK371&lt;&gt;"",IF(AND(LOOKUP($C371,Gliders!$O:$O,Gliders!$C:$C)&gt;1, $F371&lt;&gt;PICCode),Log!U370+Log!$G371,Log!U370),Log!U370),Log!U370)</f>
        <v>1.6958333333333335</v>
      </c>
      <c r="V371" s="8">
        <f t="shared" si="16"/>
        <v>4.177777777777778</v>
      </c>
      <c r="W371" s="8"/>
      <c r="X371" s="8"/>
      <c r="Y371" s="8"/>
      <c r="Z371" s="9">
        <f>IF(B371&lt;&gt;"",IF(PICCode=F371,Z370+1,Z370),Z370)</f>
        <v>331</v>
      </c>
      <c r="AA371" s="9">
        <f>IF(B371&lt;&gt;"",IF($AK371&lt;&gt;"", IF(LOOKUP($C371,Gliders!$O:$O,Gliders!$C:$C)=1,Log!AA370+1,Log!AA370),Log!AA370),Log!AA370)</f>
        <v>245</v>
      </c>
      <c r="AB371" s="9">
        <f>IF(B371&lt;&gt;"",IF($AK371&lt;&gt;"",IF(AND(LOOKUP($C371,Gliders!$O:$O,Gliders!$C:$C)&gt;1, $F371=PICCode),Log!AB370+1,Log!AB370),Log!AB370),Log!AB370)</f>
        <v>86</v>
      </c>
      <c r="AC371" s="9">
        <f>IF(B371&lt;&gt;"",IF($AK371&lt;&gt;"",IF(AND(LOOKUP($C371,Gliders!$O:$O,Gliders!$C:$C)&gt;1, $F371&lt;&gt;PICCode),Log!AC370+1,Log!AC370),Log!AC370),Log!AC370)</f>
        <v>100</v>
      </c>
      <c r="AD371" s="9">
        <f>IF(B371&lt;&gt;"",IF($AK371&lt;&gt;"",IF(AND(LOOKUP($C371,Gliders!$O:$O,Gliders!$D:$D)=HighCode, TRUE),Log!AD370+1,Log!AD370),Log!AD370),Log!AD370)</f>
        <v>213</v>
      </c>
      <c r="AE371" s="10">
        <f t="shared" si="17"/>
        <v>431</v>
      </c>
      <c r="AJ371" s="14" t="str">
        <f>IF(C371&lt;&gt;"",LOOKUP(C371,Gliders!O:O,Gliders!A:A), "-")</f>
        <v>-</v>
      </c>
      <c r="AK371" s="14" t="str">
        <f>IF(C371&lt;&gt;"",LOOKUP(C371,Gliders!O:O,Gliders!B:B), "-")</f>
        <v>-</v>
      </c>
    </row>
    <row r="372" spans="1:37">
      <c r="A372" s="14" t="str">
        <f t="shared" si="15"/>
        <v/>
      </c>
      <c r="R372" s="6">
        <f>IF(B372&lt;&gt;"",IF(PICCode=$F372,R371+G372,R371),R371)</f>
        <v>2.4819444444444447</v>
      </c>
      <c r="S372" s="6">
        <f>IF(B372&lt;&gt;"",IF(AK372&lt;&gt;"", IF(LOOKUP($C372,Gliders!$O:$O,Gliders!$C:$C)=1,Log!S371+Log!G372,Log!S371),Log!S371),Log!S371)</f>
        <v>1.7423611111111112</v>
      </c>
      <c r="T372" s="6">
        <f>IF(B372&lt;&gt;"",IF($AK372&lt;&gt;"",IF(AND(LOOKUP($C372,Gliders!$O:$O,Gliders!$C:$C)&gt;1,$F372=PICCode),Log!T371+Log!$G372,Log!T371),Log!T371),Log!T371)</f>
        <v>0.73958333333333337</v>
      </c>
      <c r="U372" s="6">
        <f>IF(B372&lt;&gt;"",IF($AK372&lt;&gt;"",IF(AND(LOOKUP($C372,Gliders!$O:$O,Gliders!$C:$C)&gt;1, $F372&lt;&gt;PICCode),Log!U371+Log!$G372,Log!U371),Log!U371),Log!U371)</f>
        <v>1.6958333333333335</v>
      </c>
      <c r="V372" s="8">
        <f t="shared" si="16"/>
        <v>4.177777777777778</v>
      </c>
      <c r="W372" s="8"/>
      <c r="X372" s="8"/>
      <c r="Y372" s="8"/>
      <c r="Z372" s="9">
        <f>IF(B372&lt;&gt;"",IF(PICCode=F372,Z371+1,Z371),Z371)</f>
        <v>331</v>
      </c>
      <c r="AA372" s="9">
        <f>IF(B372&lt;&gt;"",IF($AK372&lt;&gt;"", IF(LOOKUP($C372,Gliders!$O:$O,Gliders!$C:$C)=1,Log!AA371+1,Log!AA371),Log!AA371),Log!AA371)</f>
        <v>245</v>
      </c>
      <c r="AB372" s="9">
        <f>IF(B372&lt;&gt;"",IF($AK372&lt;&gt;"",IF(AND(LOOKUP($C372,Gliders!$O:$O,Gliders!$C:$C)&gt;1, $F372=PICCode),Log!AB371+1,Log!AB371),Log!AB371),Log!AB371)</f>
        <v>86</v>
      </c>
      <c r="AC372" s="9">
        <f>IF(B372&lt;&gt;"",IF($AK372&lt;&gt;"",IF(AND(LOOKUP($C372,Gliders!$O:$O,Gliders!$C:$C)&gt;1, $F372&lt;&gt;PICCode),Log!AC371+1,Log!AC371),Log!AC371),Log!AC371)</f>
        <v>100</v>
      </c>
      <c r="AD372" s="9">
        <f>IF(B372&lt;&gt;"",IF($AK372&lt;&gt;"",IF(AND(LOOKUP($C372,Gliders!$O:$O,Gliders!$D:$D)=HighCode, TRUE),Log!AD371+1,Log!AD371),Log!AD371),Log!AD371)</f>
        <v>213</v>
      </c>
      <c r="AE372" s="10">
        <f t="shared" si="17"/>
        <v>431</v>
      </c>
      <c r="AJ372" s="14" t="str">
        <f>IF(C372&lt;&gt;"",LOOKUP(C372,Gliders!O:O,Gliders!A:A), "-")</f>
        <v>-</v>
      </c>
      <c r="AK372" s="14" t="str">
        <f>IF(C372&lt;&gt;"",LOOKUP(C372,Gliders!O:O,Gliders!B:B), "-")</f>
        <v>-</v>
      </c>
    </row>
    <row r="373" spans="1:37">
      <c r="A373" s="14" t="str">
        <f t="shared" si="15"/>
        <v/>
      </c>
      <c r="R373" s="6">
        <f>IF(B373&lt;&gt;"",IF(PICCode=$F373,R372+G373,R372),R372)</f>
        <v>2.4819444444444447</v>
      </c>
      <c r="S373" s="6">
        <f>IF(B373&lt;&gt;"",IF(AK373&lt;&gt;"", IF(LOOKUP($C373,Gliders!$O:$O,Gliders!$C:$C)=1,Log!S372+Log!G373,Log!S372),Log!S372),Log!S372)</f>
        <v>1.7423611111111112</v>
      </c>
      <c r="T373" s="6">
        <f>IF(B373&lt;&gt;"",IF($AK373&lt;&gt;"",IF(AND(LOOKUP($C373,Gliders!$O:$O,Gliders!$C:$C)&gt;1,$F373=PICCode),Log!T372+Log!$G373,Log!T372),Log!T372),Log!T372)</f>
        <v>0.73958333333333337</v>
      </c>
      <c r="U373" s="6">
        <f>IF(B373&lt;&gt;"",IF($AK373&lt;&gt;"",IF(AND(LOOKUP($C373,Gliders!$O:$O,Gliders!$C:$C)&gt;1, $F373&lt;&gt;PICCode),Log!U372+Log!$G373,Log!U372),Log!U372),Log!U372)</f>
        <v>1.6958333333333335</v>
      </c>
      <c r="V373" s="8">
        <f t="shared" si="16"/>
        <v>4.177777777777778</v>
      </c>
      <c r="W373" s="8"/>
      <c r="X373" s="8"/>
      <c r="Y373" s="8"/>
      <c r="Z373" s="9">
        <f>IF(B373&lt;&gt;"",IF(PICCode=F373,Z372+1,Z372),Z372)</f>
        <v>331</v>
      </c>
      <c r="AA373" s="9">
        <f>IF(B373&lt;&gt;"",IF($AK373&lt;&gt;"", IF(LOOKUP($C373,Gliders!$O:$O,Gliders!$C:$C)=1,Log!AA372+1,Log!AA372),Log!AA372),Log!AA372)</f>
        <v>245</v>
      </c>
      <c r="AB373" s="9">
        <f>IF(B373&lt;&gt;"",IF($AK373&lt;&gt;"",IF(AND(LOOKUP($C373,Gliders!$O:$O,Gliders!$C:$C)&gt;1, $F373=PICCode),Log!AB372+1,Log!AB372),Log!AB372),Log!AB372)</f>
        <v>86</v>
      </c>
      <c r="AC373" s="9">
        <f>IF(B373&lt;&gt;"",IF($AK373&lt;&gt;"",IF(AND(LOOKUP($C373,Gliders!$O:$O,Gliders!$C:$C)&gt;1, $F373&lt;&gt;PICCode),Log!AC372+1,Log!AC372),Log!AC372),Log!AC372)</f>
        <v>100</v>
      </c>
      <c r="AD373" s="9">
        <f>IF(B373&lt;&gt;"",IF($AK373&lt;&gt;"",IF(AND(LOOKUP($C373,Gliders!$O:$O,Gliders!$D:$D)=HighCode, TRUE),Log!AD372+1,Log!AD372),Log!AD372),Log!AD372)</f>
        <v>213</v>
      </c>
      <c r="AE373" s="10">
        <f t="shared" si="17"/>
        <v>431</v>
      </c>
      <c r="AJ373" s="14" t="str">
        <f>IF(C373&lt;&gt;"",LOOKUP(C373,Gliders!O:O,Gliders!A:A), "-")</f>
        <v>-</v>
      </c>
      <c r="AK373" s="14" t="str">
        <f>IF(C373&lt;&gt;"",LOOKUP(C373,Gliders!O:O,Gliders!B:B), "-")</f>
        <v>-</v>
      </c>
    </row>
    <row r="374" spans="1:37">
      <c r="A374" s="14" t="str">
        <f t="shared" si="15"/>
        <v/>
      </c>
      <c r="R374" s="6">
        <f>IF(B374&lt;&gt;"",IF(PICCode=$F374,R373+G374,R373),R373)</f>
        <v>2.4819444444444447</v>
      </c>
      <c r="S374" s="6">
        <f>IF(B374&lt;&gt;"",IF(AK374&lt;&gt;"", IF(LOOKUP($C374,Gliders!$O:$O,Gliders!$C:$C)=1,Log!S373+Log!G374,Log!S373),Log!S373),Log!S373)</f>
        <v>1.7423611111111112</v>
      </c>
      <c r="T374" s="6">
        <f>IF(B374&lt;&gt;"",IF($AK374&lt;&gt;"",IF(AND(LOOKUP($C374,Gliders!$O:$O,Gliders!$C:$C)&gt;1,$F374=PICCode),Log!T373+Log!$G374,Log!T373),Log!T373),Log!T373)</f>
        <v>0.73958333333333337</v>
      </c>
      <c r="U374" s="6">
        <f>IF(B374&lt;&gt;"",IF($AK374&lt;&gt;"",IF(AND(LOOKUP($C374,Gliders!$O:$O,Gliders!$C:$C)&gt;1, $F374&lt;&gt;PICCode),Log!U373+Log!$G374,Log!U373),Log!U373),Log!U373)</f>
        <v>1.6958333333333335</v>
      </c>
      <c r="V374" s="8">
        <f t="shared" si="16"/>
        <v>4.177777777777778</v>
      </c>
      <c r="W374" s="8"/>
      <c r="X374" s="8"/>
      <c r="Y374" s="8"/>
      <c r="Z374" s="9">
        <f>IF(B374&lt;&gt;"",IF(PICCode=F374,Z373+1,Z373),Z373)</f>
        <v>331</v>
      </c>
      <c r="AA374" s="9">
        <f>IF(B374&lt;&gt;"",IF($AK374&lt;&gt;"", IF(LOOKUP($C374,Gliders!$O:$O,Gliders!$C:$C)=1,Log!AA373+1,Log!AA373),Log!AA373),Log!AA373)</f>
        <v>245</v>
      </c>
      <c r="AB374" s="9">
        <f>IF(B374&lt;&gt;"",IF($AK374&lt;&gt;"",IF(AND(LOOKUP($C374,Gliders!$O:$O,Gliders!$C:$C)&gt;1, $F374=PICCode),Log!AB373+1,Log!AB373),Log!AB373),Log!AB373)</f>
        <v>86</v>
      </c>
      <c r="AC374" s="9">
        <f>IF(B374&lt;&gt;"",IF($AK374&lt;&gt;"",IF(AND(LOOKUP($C374,Gliders!$O:$O,Gliders!$C:$C)&gt;1, $F374&lt;&gt;PICCode),Log!AC373+1,Log!AC373),Log!AC373),Log!AC373)</f>
        <v>100</v>
      </c>
      <c r="AD374" s="9">
        <f>IF(B374&lt;&gt;"",IF($AK374&lt;&gt;"",IF(AND(LOOKUP($C374,Gliders!$O:$O,Gliders!$D:$D)=HighCode, TRUE),Log!AD373+1,Log!AD373),Log!AD373),Log!AD373)</f>
        <v>213</v>
      </c>
      <c r="AE374" s="10">
        <f t="shared" si="17"/>
        <v>431</v>
      </c>
      <c r="AJ374" s="14" t="str">
        <f>IF(C374&lt;&gt;"",LOOKUP(C374,Gliders!O:O,Gliders!A:A), "-")</f>
        <v>-</v>
      </c>
      <c r="AK374" s="14" t="str">
        <f>IF(C374&lt;&gt;"",LOOKUP(C374,Gliders!O:O,Gliders!B:B), "-")</f>
        <v>-</v>
      </c>
    </row>
    <row r="375" spans="1:37">
      <c r="A375" s="14" t="str">
        <f t="shared" si="15"/>
        <v/>
      </c>
      <c r="R375" s="6">
        <f>IF(B375&lt;&gt;"",IF(PICCode=$F375,R374+G375,R374),R374)</f>
        <v>2.4819444444444447</v>
      </c>
      <c r="S375" s="6">
        <f>IF(B375&lt;&gt;"",IF(AK375&lt;&gt;"", IF(LOOKUP($C375,Gliders!$O:$O,Gliders!$C:$C)=1,Log!S374+Log!G375,Log!S374),Log!S374),Log!S374)</f>
        <v>1.7423611111111112</v>
      </c>
      <c r="T375" s="6">
        <f>IF(B375&lt;&gt;"",IF($AK375&lt;&gt;"",IF(AND(LOOKUP($C375,Gliders!$O:$O,Gliders!$C:$C)&gt;1,$F375=PICCode),Log!T374+Log!$G375,Log!T374),Log!T374),Log!T374)</f>
        <v>0.73958333333333337</v>
      </c>
      <c r="U375" s="6">
        <f>IF(B375&lt;&gt;"",IF($AK375&lt;&gt;"",IF(AND(LOOKUP($C375,Gliders!$O:$O,Gliders!$C:$C)&gt;1, $F375&lt;&gt;PICCode),Log!U374+Log!$G375,Log!U374),Log!U374),Log!U374)</f>
        <v>1.6958333333333335</v>
      </c>
      <c r="V375" s="8">
        <f t="shared" si="16"/>
        <v>4.177777777777778</v>
      </c>
      <c r="W375" s="8"/>
      <c r="X375" s="8"/>
      <c r="Y375" s="8"/>
      <c r="Z375" s="9">
        <f>IF(B375&lt;&gt;"",IF(PICCode=F375,Z374+1,Z374),Z374)</f>
        <v>331</v>
      </c>
      <c r="AA375" s="9">
        <f>IF(B375&lt;&gt;"",IF($AK375&lt;&gt;"", IF(LOOKUP($C375,Gliders!$O:$O,Gliders!$C:$C)=1,Log!AA374+1,Log!AA374),Log!AA374),Log!AA374)</f>
        <v>245</v>
      </c>
      <c r="AB375" s="9">
        <f>IF(B375&lt;&gt;"",IF($AK375&lt;&gt;"",IF(AND(LOOKUP($C375,Gliders!$O:$O,Gliders!$C:$C)&gt;1, $F375=PICCode),Log!AB374+1,Log!AB374),Log!AB374),Log!AB374)</f>
        <v>86</v>
      </c>
      <c r="AC375" s="9">
        <f>IF(B375&lt;&gt;"",IF($AK375&lt;&gt;"",IF(AND(LOOKUP($C375,Gliders!$O:$O,Gliders!$C:$C)&gt;1, $F375&lt;&gt;PICCode),Log!AC374+1,Log!AC374),Log!AC374),Log!AC374)</f>
        <v>100</v>
      </c>
      <c r="AD375" s="9">
        <f>IF(B375&lt;&gt;"",IF($AK375&lt;&gt;"",IF(AND(LOOKUP($C375,Gliders!$O:$O,Gliders!$D:$D)=HighCode, TRUE),Log!AD374+1,Log!AD374),Log!AD374),Log!AD374)</f>
        <v>213</v>
      </c>
      <c r="AE375" s="10">
        <f t="shared" si="17"/>
        <v>431</v>
      </c>
      <c r="AJ375" s="14" t="str">
        <f>IF(C375&lt;&gt;"",LOOKUP(C375,Gliders!O:O,Gliders!A:A), "-")</f>
        <v>-</v>
      </c>
      <c r="AK375" s="14" t="str">
        <f>IF(C375&lt;&gt;"",LOOKUP(C375,Gliders!O:O,Gliders!B:B), "-")</f>
        <v>-</v>
      </c>
    </row>
    <row r="376" spans="1:37">
      <c r="A376" s="14" t="str">
        <f t="shared" si="15"/>
        <v/>
      </c>
      <c r="R376" s="6">
        <f>IF(B376&lt;&gt;"",IF(PICCode=$F376,R375+G376,R375),R375)</f>
        <v>2.4819444444444447</v>
      </c>
      <c r="S376" s="6">
        <f>IF(B376&lt;&gt;"",IF(AK376&lt;&gt;"", IF(LOOKUP($C376,Gliders!$O:$O,Gliders!$C:$C)=1,Log!S375+Log!G376,Log!S375),Log!S375),Log!S375)</f>
        <v>1.7423611111111112</v>
      </c>
      <c r="T376" s="6">
        <f>IF(B376&lt;&gt;"",IF($AK376&lt;&gt;"",IF(AND(LOOKUP($C376,Gliders!$O:$O,Gliders!$C:$C)&gt;1,$F376=PICCode),Log!T375+Log!$G376,Log!T375),Log!T375),Log!T375)</f>
        <v>0.73958333333333337</v>
      </c>
      <c r="U376" s="6">
        <f>IF(B376&lt;&gt;"",IF($AK376&lt;&gt;"",IF(AND(LOOKUP($C376,Gliders!$O:$O,Gliders!$C:$C)&gt;1, $F376&lt;&gt;PICCode),Log!U375+Log!$G376,Log!U375),Log!U375),Log!U375)</f>
        <v>1.6958333333333335</v>
      </c>
      <c r="V376" s="8">
        <f t="shared" si="16"/>
        <v>4.177777777777778</v>
      </c>
      <c r="W376" s="8"/>
      <c r="X376" s="8"/>
      <c r="Y376" s="8"/>
      <c r="Z376" s="9">
        <f>IF(B376&lt;&gt;"",IF(PICCode=F376,Z375+1,Z375),Z375)</f>
        <v>331</v>
      </c>
      <c r="AA376" s="9">
        <f>IF(B376&lt;&gt;"",IF($AK376&lt;&gt;"", IF(LOOKUP($C376,Gliders!$O:$O,Gliders!$C:$C)=1,Log!AA375+1,Log!AA375),Log!AA375),Log!AA375)</f>
        <v>245</v>
      </c>
      <c r="AB376" s="9">
        <f>IF(B376&lt;&gt;"",IF($AK376&lt;&gt;"",IF(AND(LOOKUP($C376,Gliders!$O:$O,Gliders!$C:$C)&gt;1, $F376=PICCode),Log!AB375+1,Log!AB375),Log!AB375),Log!AB375)</f>
        <v>86</v>
      </c>
      <c r="AC376" s="9">
        <f>IF(B376&lt;&gt;"",IF($AK376&lt;&gt;"",IF(AND(LOOKUP($C376,Gliders!$O:$O,Gliders!$C:$C)&gt;1, $F376&lt;&gt;PICCode),Log!AC375+1,Log!AC375),Log!AC375),Log!AC375)</f>
        <v>100</v>
      </c>
      <c r="AD376" s="9">
        <f>IF(B376&lt;&gt;"",IF($AK376&lt;&gt;"",IF(AND(LOOKUP($C376,Gliders!$O:$O,Gliders!$D:$D)=HighCode, TRUE),Log!AD375+1,Log!AD375),Log!AD375),Log!AD375)</f>
        <v>213</v>
      </c>
      <c r="AE376" s="10">
        <f t="shared" si="17"/>
        <v>431</v>
      </c>
      <c r="AJ376" s="14" t="str">
        <f>IF(C376&lt;&gt;"",LOOKUP(C376,Gliders!O:O,Gliders!A:A), "-")</f>
        <v>-</v>
      </c>
      <c r="AK376" s="14" t="str">
        <f>IF(C376&lt;&gt;"",LOOKUP(C376,Gliders!O:O,Gliders!B:B), "-")</f>
        <v>-</v>
      </c>
    </row>
    <row r="377" spans="1:37">
      <c r="A377" s="14" t="str">
        <f t="shared" si="15"/>
        <v/>
      </c>
      <c r="R377" s="6">
        <f>IF(B377&lt;&gt;"",IF(PICCode=$F377,R376+G377,R376),R376)</f>
        <v>2.4819444444444447</v>
      </c>
      <c r="S377" s="6">
        <f>IF(B377&lt;&gt;"",IF(AK377&lt;&gt;"", IF(LOOKUP($C377,Gliders!$O:$O,Gliders!$C:$C)=1,Log!S376+Log!G377,Log!S376),Log!S376),Log!S376)</f>
        <v>1.7423611111111112</v>
      </c>
      <c r="T377" s="6">
        <f>IF(B377&lt;&gt;"",IF($AK377&lt;&gt;"",IF(AND(LOOKUP($C377,Gliders!$O:$O,Gliders!$C:$C)&gt;1,$F377=PICCode),Log!T376+Log!$G377,Log!T376),Log!T376),Log!T376)</f>
        <v>0.73958333333333337</v>
      </c>
      <c r="U377" s="6">
        <f>IF(B377&lt;&gt;"",IF($AK377&lt;&gt;"",IF(AND(LOOKUP($C377,Gliders!$O:$O,Gliders!$C:$C)&gt;1, $F377&lt;&gt;PICCode),Log!U376+Log!$G377,Log!U376),Log!U376),Log!U376)</f>
        <v>1.6958333333333335</v>
      </c>
      <c r="V377" s="8">
        <f t="shared" si="16"/>
        <v>4.177777777777778</v>
      </c>
      <c r="W377" s="8"/>
      <c r="X377" s="8"/>
      <c r="Y377" s="8"/>
      <c r="Z377" s="9">
        <f>IF(B377&lt;&gt;"",IF(PICCode=F377,Z376+1,Z376),Z376)</f>
        <v>331</v>
      </c>
      <c r="AA377" s="9">
        <f>IF(B377&lt;&gt;"",IF($AK377&lt;&gt;"", IF(LOOKUP($C377,Gliders!$O:$O,Gliders!$C:$C)=1,Log!AA376+1,Log!AA376),Log!AA376),Log!AA376)</f>
        <v>245</v>
      </c>
      <c r="AB377" s="9">
        <f>IF(B377&lt;&gt;"",IF($AK377&lt;&gt;"",IF(AND(LOOKUP($C377,Gliders!$O:$O,Gliders!$C:$C)&gt;1, $F377=PICCode),Log!AB376+1,Log!AB376),Log!AB376),Log!AB376)</f>
        <v>86</v>
      </c>
      <c r="AC377" s="9">
        <f>IF(B377&lt;&gt;"",IF($AK377&lt;&gt;"",IF(AND(LOOKUP($C377,Gliders!$O:$O,Gliders!$C:$C)&gt;1, $F377&lt;&gt;PICCode),Log!AC376+1,Log!AC376),Log!AC376),Log!AC376)</f>
        <v>100</v>
      </c>
      <c r="AD377" s="9">
        <f>IF(B377&lt;&gt;"",IF($AK377&lt;&gt;"",IF(AND(LOOKUP($C377,Gliders!$O:$O,Gliders!$D:$D)=HighCode, TRUE),Log!AD376+1,Log!AD376),Log!AD376),Log!AD376)</f>
        <v>213</v>
      </c>
      <c r="AE377" s="10">
        <f t="shared" si="17"/>
        <v>431</v>
      </c>
      <c r="AJ377" s="14" t="str">
        <f>IF(C377&lt;&gt;"",LOOKUP(C377,Gliders!O:O,Gliders!A:A), "-")</f>
        <v>-</v>
      </c>
      <c r="AK377" s="14" t="str">
        <f>IF(C377&lt;&gt;"",LOOKUP(C377,Gliders!O:O,Gliders!B:B), "-")</f>
        <v>-</v>
      </c>
    </row>
    <row r="378" spans="1:37">
      <c r="A378" s="14" t="str">
        <f t="shared" si="15"/>
        <v/>
      </c>
      <c r="R378" s="6">
        <f>IF(B378&lt;&gt;"",IF(PICCode=$F378,R377+G378,R377),R377)</f>
        <v>2.4819444444444447</v>
      </c>
      <c r="S378" s="6">
        <f>IF(B378&lt;&gt;"",IF(AK378&lt;&gt;"", IF(LOOKUP($C378,Gliders!$O:$O,Gliders!$C:$C)=1,Log!S377+Log!G378,Log!S377),Log!S377),Log!S377)</f>
        <v>1.7423611111111112</v>
      </c>
      <c r="T378" s="6">
        <f>IF(B378&lt;&gt;"",IF($AK378&lt;&gt;"",IF(AND(LOOKUP($C378,Gliders!$O:$O,Gliders!$C:$C)&gt;1,$F378=PICCode),Log!T377+Log!$G378,Log!T377),Log!T377),Log!T377)</f>
        <v>0.73958333333333337</v>
      </c>
      <c r="U378" s="6">
        <f>IF(B378&lt;&gt;"",IF($AK378&lt;&gt;"",IF(AND(LOOKUP($C378,Gliders!$O:$O,Gliders!$C:$C)&gt;1, $F378&lt;&gt;PICCode),Log!U377+Log!$G378,Log!U377),Log!U377),Log!U377)</f>
        <v>1.6958333333333335</v>
      </c>
      <c r="V378" s="8">
        <f t="shared" si="16"/>
        <v>4.177777777777778</v>
      </c>
      <c r="W378" s="8"/>
      <c r="X378" s="8"/>
      <c r="Y378" s="8"/>
      <c r="Z378" s="9">
        <f>IF(B378&lt;&gt;"",IF(PICCode=F378,Z377+1,Z377),Z377)</f>
        <v>331</v>
      </c>
      <c r="AA378" s="9">
        <f>IF(B378&lt;&gt;"",IF($AK378&lt;&gt;"", IF(LOOKUP($C378,Gliders!$O:$O,Gliders!$C:$C)=1,Log!AA377+1,Log!AA377),Log!AA377),Log!AA377)</f>
        <v>245</v>
      </c>
      <c r="AB378" s="9">
        <f>IF(B378&lt;&gt;"",IF($AK378&lt;&gt;"",IF(AND(LOOKUP($C378,Gliders!$O:$O,Gliders!$C:$C)&gt;1, $F378=PICCode),Log!AB377+1,Log!AB377),Log!AB377),Log!AB377)</f>
        <v>86</v>
      </c>
      <c r="AC378" s="9">
        <f>IF(B378&lt;&gt;"",IF($AK378&lt;&gt;"",IF(AND(LOOKUP($C378,Gliders!$O:$O,Gliders!$C:$C)&gt;1, $F378&lt;&gt;PICCode),Log!AC377+1,Log!AC377),Log!AC377),Log!AC377)</f>
        <v>100</v>
      </c>
      <c r="AD378" s="9">
        <f>IF(B378&lt;&gt;"",IF($AK378&lt;&gt;"",IF(AND(LOOKUP($C378,Gliders!$O:$O,Gliders!$D:$D)=HighCode, TRUE),Log!AD377+1,Log!AD377),Log!AD377),Log!AD377)</f>
        <v>213</v>
      </c>
      <c r="AE378" s="10">
        <f t="shared" si="17"/>
        <v>431</v>
      </c>
      <c r="AJ378" s="14" t="str">
        <f>IF(C378&lt;&gt;"",LOOKUP(C378,Gliders!O:O,Gliders!A:A), "-")</f>
        <v>-</v>
      </c>
      <c r="AK378" s="14" t="str">
        <f>IF(C378&lt;&gt;"",LOOKUP(C378,Gliders!O:O,Gliders!B:B), "-")</f>
        <v>-</v>
      </c>
    </row>
    <row r="379" spans="1:37">
      <c r="A379" s="14" t="str">
        <f t="shared" si="15"/>
        <v/>
      </c>
      <c r="R379" s="6">
        <f>IF(B379&lt;&gt;"",IF(PICCode=$F379,R378+G379,R378),R378)</f>
        <v>2.4819444444444447</v>
      </c>
      <c r="S379" s="6">
        <f>IF(B379&lt;&gt;"",IF(AK379&lt;&gt;"", IF(LOOKUP($C379,Gliders!$O:$O,Gliders!$C:$C)=1,Log!S378+Log!G379,Log!S378),Log!S378),Log!S378)</f>
        <v>1.7423611111111112</v>
      </c>
      <c r="T379" s="6">
        <f>IF(B379&lt;&gt;"",IF($AK379&lt;&gt;"",IF(AND(LOOKUP($C379,Gliders!$O:$O,Gliders!$C:$C)&gt;1,$F379=PICCode),Log!T378+Log!$G379,Log!T378),Log!T378),Log!T378)</f>
        <v>0.73958333333333337</v>
      </c>
      <c r="U379" s="6">
        <f>IF(B379&lt;&gt;"",IF($AK379&lt;&gt;"",IF(AND(LOOKUP($C379,Gliders!$O:$O,Gliders!$C:$C)&gt;1, $F379&lt;&gt;PICCode),Log!U378+Log!$G379,Log!U378),Log!U378),Log!U378)</f>
        <v>1.6958333333333335</v>
      </c>
      <c r="V379" s="8">
        <f t="shared" si="16"/>
        <v>4.177777777777778</v>
      </c>
      <c r="W379" s="8"/>
      <c r="X379" s="8"/>
      <c r="Y379" s="8"/>
      <c r="Z379" s="9">
        <f>IF(B379&lt;&gt;"",IF(PICCode=F379,Z378+1,Z378),Z378)</f>
        <v>331</v>
      </c>
      <c r="AA379" s="9">
        <f>IF(B379&lt;&gt;"",IF($AK379&lt;&gt;"", IF(LOOKUP($C379,Gliders!$O:$O,Gliders!$C:$C)=1,Log!AA378+1,Log!AA378),Log!AA378),Log!AA378)</f>
        <v>245</v>
      </c>
      <c r="AB379" s="9">
        <f>IF(B379&lt;&gt;"",IF($AK379&lt;&gt;"",IF(AND(LOOKUP($C379,Gliders!$O:$O,Gliders!$C:$C)&gt;1, $F379=PICCode),Log!AB378+1,Log!AB378),Log!AB378),Log!AB378)</f>
        <v>86</v>
      </c>
      <c r="AC379" s="9">
        <f>IF(B379&lt;&gt;"",IF($AK379&lt;&gt;"",IF(AND(LOOKUP($C379,Gliders!$O:$O,Gliders!$C:$C)&gt;1, $F379&lt;&gt;PICCode),Log!AC378+1,Log!AC378),Log!AC378),Log!AC378)</f>
        <v>100</v>
      </c>
      <c r="AD379" s="9">
        <f>IF(B379&lt;&gt;"",IF($AK379&lt;&gt;"",IF(AND(LOOKUP($C379,Gliders!$O:$O,Gliders!$D:$D)=HighCode, TRUE),Log!AD378+1,Log!AD378),Log!AD378),Log!AD378)</f>
        <v>213</v>
      </c>
      <c r="AE379" s="10">
        <f t="shared" si="17"/>
        <v>431</v>
      </c>
      <c r="AJ379" s="14" t="str">
        <f>IF(C379&lt;&gt;"",LOOKUP(C379,Gliders!O:O,Gliders!A:A), "-")</f>
        <v>-</v>
      </c>
      <c r="AK379" s="14" t="str">
        <f>IF(C379&lt;&gt;"",LOOKUP(C379,Gliders!O:O,Gliders!B:B), "-")</f>
        <v>-</v>
      </c>
    </row>
    <row r="380" spans="1:37">
      <c r="A380" s="14" t="str">
        <f t="shared" si="15"/>
        <v/>
      </c>
      <c r="R380" s="6">
        <f>IF(B380&lt;&gt;"",IF(PICCode=$F380,R379+G380,R379),R379)</f>
        <v>2.4819444444444447</v>
      </c>
      <c r="S380" s="6">
        <f>IF(B380&lt;&gt;"",IF(AK380&lt;&gt;"", IF(LOOKUP($C380,Gliders!$O:$O,Gliders!$C:$C)=1,Log!S379+Log!G380,Log!S379),Log!S379),Log!S379)</f>
        <v>1.7423611111111112</v>
      </c>
      <c r="T380" s="6">
        <f>IF(B380&lt;&gt;"",IF($AK380&lt;&gt;"",IF(AND(LOOKUP($C380,Gliders!$O:$O,Gliders!$C:$C)&gt;1,$F380=PICCode),Log!T379+Log!$G380,Log!T379),Log!T379),Log!T379)</f>
        <v>0.73958333333333337</v>
      </c>
      <c r="U380" s="6">
        <f>IF(B380&lt;&gt;"",IF($AK380&lt;&gt;"",IF(AND(LOOKUP($C380,Gliders!$O:$O,Gliders!$C:$C)&gt;1, $F380&lt;&gt;PICCode),Log!U379+Log!$G380,Log!U379),Log!U379),Log!U379)</f>
        <v>1.6958333333333335</v>
      </c>
      <c r="V380" s="8">
        <f t="shared" si="16"/>
        <v>4.177777777777778</v>
      </c>
      <c r="W380" s="8"/>
      <c r="X380" s="8"/>
      <c r="Y380" s="8"/>
      <c r="Z380" s="9">
        <f>IF(B380&lt;&gt;"",IF(PICCode=F380,Z379+1,Z379),Z379)</f>
        <v>331</v>
      </c>
      <c r="AA380" s="9">
        <f>IF(B380&lt;&gt;"",IF($AK380&lt;&gt;"", IF(LOOKUP($C380,Gliders!$O:$O,Gliders!$C:$C)=1,Log!AA379+1,Log!AA379),Log!AA379),Log!AA379)</f>
        <v>245</v>
      </c>
      <c r="AB380" s="9">
        <f>IF(B380&lt;&gt;"",IF($AK380&lt;&gt;"",IF(AND(LOOKUP($C380,Gliders!$O:$O,Gliders!$C:$C)&gt;1, $F380=PICCode),Log!AB379+1,Log!AB379),Log!AB379),Log!AB379)</f>
        <v>86</v>
      </c>
      <c r="AC380" s="9">
        <f>IF(B380&lt;&gt;"",IF($AK380&lt;&gt;"",IF(AND(LOOKUP($C380,Gliders!$O:$O,Gliders!$C:$C)&gt;1, $F380&lt;&gt;PICCode),Log!AC379+1,Log!AC379),Log!AC379),Log!AC379)</f>
        <v>100</v>
      </c>
      <c r="AD380" s="9">
        <f>IF(B380&lt;&gt;"",IF($AK380&lt;&gt;"",IF(AND(LOOKUP($C380,Gliders!$O:$O,Gliders!$D:$D)=HighCode, TRUE),Log!AD379+1,Log!AD379),Log!AD379),Log!AD379)</f>
        <v>213</v>
      </c>
      <c r="AE380" s="10">
        <f t="shared" si="17"/>
        <v>431</v>
      </c>
      <c r="AJ380" s="14" t="str">
        <f>IF(C380&lt;&gt;"",LOOKUP(C380,Gliders!O:O,Gliders!A:A), "-")</f>
        <v>-</v>
      </c>
      <c r="AK380" s="14" t="str">
        <f>IF(C380&lt;&gt;"",LOOKUP(C380,Gliders!O:O,Gliders!B:B), "-")</f>
        <v>-</v>
      </c>
    </row>
    <row r="381" spans="1:37">
      <c r="A381" s="14" t="str">
        <f t="shared" si="15"/>
        <v/>
      </c>
      <c r="R381" s="6">
        <f>IF(B381&lt;&gt;"",IF(PICCode=$F381,R380+G381,R380),R380)</f>
        <v>2.4819444444444447</v>
      </c>
      <c r="S381" s="6">
        <f>IF(B381&lt;&gt;"",IF(AK381&lt;&gt;"", IF(LOOKUP($C381,Gliders!$O:$O,Gliders!$C:$C)=1,Log!S380+Log!G381,Log!S380),Log!S380),Log!S380)</f>
        <v>1.7423611111111112</v>
      </c>
      <c r="T381" s="6">
        <f>IF(B381&lt;&gt;"",IF($AK381&lt;&gt;"",IF(AND(LOOKUP($C381,Gliders!$O:$O,Gliders!$C:$C)&gt;1,$F381=PICCode),Log!T380+Log!$G381,Log!T380),Log!T380),Log!T380)</f>
        <v>0.73958333333333337</v>
      </c>
      <c r="U381" s="6">
        <f>IF(B381&lt;&gt;"",IF($AK381&lt;&gt;"",IF(AND(LOOKUP($C381,Gliders!$O:$O,Gliders!$C:$C)&gt;1, $F381&lt;&gt;PICCode),Log!U380+Log!$G381,Log!U380),Log!U380),Log!U380)</f>
        <v>1.6958333333333335</v>
      </c>
      <c r="V381" s="8">
        <f t="shared" si="16"/>
        <v>4.177777777777778</v>
      </c>
      <c r="W381" s="8"/>
      <c r="X381" s="8"/>
      <c r="Y381" s="8"/>
      <c r="Z381" s="9">
        <f>IF(B381&lt;&gt;"",IF(PICCode=F381,Z380+1,Z380),Z380)</f>
        <v>331</v>
      </c>
      <c r="AA381" s="9">
        <f>IF(B381&lt;&gt;"",IF($AK381&lt;&gt;"", IF(LOOKUP($C381,Gliders!$O:$O,Gliders!$C:$C)=1,Log!AA380+1,Log!AA380),Log!AA380),Log!AA380)</f>
        <v>245</v>
      </c>
      <c r="AB381" s="9">
        <f>IF(B381&lt;&gt;"",IF($AK381&lt;&gt;"",IF(AND(LOOKUP($C381,Gliders!$O:$O,Gliders!$C:$C)&gt;1, $F381=PICCode),Log!AB380+1,Log!AB380),Log!AB380),Log!AB380)</f>
        <v>86</v>
      </c>
      <c r="AC381" s="9">
        <f>IF(B381&lt;&gt;"",IF($AK381&lt;&gt;"",IF(AND(LOOKUP($C381,Gliders!$O:$O,Gliders!$C:$C)&gt;1, $F381&lt;&gt;PICCode),Log!AC380+1,Log!AC380),Log!AC380),Log!AC380)</f>
        <v>100</v>
      </c>
      <c r="AD381" s="9">
        <f>IF(B381&lt;&gt;"",IF($AK381&lt;&gt;"",IF(AND(LOOKUP($C381,Gliders!$O:$O,Gliders!$D:$D)=HighCode, TRUE),Log!AD380+1,Log!AD380),Log!AD380),Log!AD380)</f>
        <v>213</v>
      </c>
      <c r="AE381" s="10">
        <f t="shared" si="17"/>
        <v>431</v>
      </c>
      <c r="AJ381" s="14" t="str">
        <f>IF(C381&lt;&gt;"",LOOKUP(C381,Gliders!O:O,Gliders!A:A), "-")</f>
        <v>-</v>
      </c>
      <c r="AK381" s="14" t="str">
        <f>IF(C381&lt;&gt;"",LOOKUP(C381,Gliders!O:O,Gliders!B:B), "-")</f>
        <v>-</v>
      </c>
    </row>
    <row r="382" spans="1:37">
      <c r="A382" s="14" t="str">
        <f t="shared" si="15"/>
        <v/>
      </c>
      <c r="R382" s="6">
        <f>IF(B382&lt;&gt;"",IF(PICCode=$F382,R381+G382,R381),R381)</f>
        <v>2.4819444444444447</v>
      </c>
      <c r="S382" s="6">
        <f>IF(B382&lt;&gt;"",IF(AK382&lt;&gt;"", IF(LOOKUP($C382,Gliders!$O:$O,Gliders!$C:$C)=1,Log!S381+Log!G382,Log!S381),Log!S381),Log!S381)</f>
        <v>1.7423611111111112</v>
      </c>
      <c r="T382" s="6">
        <f>IF(B382&lt;&gt;"",IF($AK382&lt;&gt;"",IF(AND(LOOKUP($C382,Gliders!$O:$O,Gliders!$C:$C)&gt;1,$F382=PICCode),Log!T381+Log!$G382,Log!T381),Log!T381),Log!T381)</f>
        <v>0.73958333333333337</v>
      </c>
      <c r="U382" s="6">
        <f>IF(B382&lt;&gt;"",IF($AK382&lt;&gt;"",IF(AND(LOOKUP($C382,Gliders!$O:$O,Gliders!$C:$C)&gt;1, $F382&lt;&gt;PICCode),Log!U381+Log!$G382,Log!U381),Log!U381),Log!U381)</f>
        <v>1.6958333333333335</v>
      </c>
      <c r="V382" s="8">
        <f t="shared" si="16"/>
        <v>4.177777777777778</v>
      </c>
      <c r="W382" s="8"/>
      <c r="X382" s="8"/>
      <c r="Y382" s="8"/>
      <c r="Z382" s="9">
        <f>IF(B382&lt;&gt;"",IF(PICCode=F382,Z381+1,Z381),Z381)</f>
        <v>331</v>
      </c>
      <c r="AA382" s="9">
        <f>IF(B382&lt;&gt;"",IF($AK382&lt;&gt;"", IF(LOOKUP($C382,Gliders!$O:$O,Gliders!$C:$C)=1,Log!AA381+1,Log!AA381),Log!AA381),Log!AA381)</f>
        <v>245</v>
      </c>
      <c r="AB382" s="9">
        <f>IF(B382&lt;&gt;"",IF($AK382&lt;&gt;"",IF(AND(LOOKUP($C382,Gliders!$O:$O,Gliders!$C:$C)&gt;1, $F382=PICCode),Log!AB381+1,Log!AB381),Log!AB381),Log!AB381)</f>
        <v>86</v>
      </c>
      <c r="AC382" s="9">
        <f>IF(B382&lt;&gt;"",IF($AK382&lt;&gt;"",IF(AND(LOOKUP($C382,Gliders!$O:$O,Gliders!$C:$C)&gt;1, $F382&lt;&gt;PICCode),Log!AC381+1,Log!AC381),Log!AC381),Log!AC381)</f>
        <v>100</v>
      </c>
      <c r="AD382" s="9">
        <f>IF(B382&lt;&gt;"",IF($AK382&lt;&gt;"",IF(AND(LOOKUP($C382,Gliders!$O:$O,Gliders!$D:$D)=HighCode, TRUE),Log!AD381+1,Log!AD381),Log!AD381),Log!AD381)</f>
        <v>213</v>
      </c>
      <c r="AE382" s="10">
        <f t="shared" si="17"/>
        <v>431</v>
      </c>
      <c r="AJ382" s="14" t="str">
        <f>IF(C382&lt;&gt;"",LOOKUP(C382,Gliders!O:O,Gliders!A:A), "-")</f>
        <v>-</v>
      </c>
      <c r="AK382" s="14" t="str">
        <f>IF(C382&lt;&gt;"",LOOKUP(C382,Gliders!O:O,Gliders!B:B), "-")</f>
        <v>-</v>
      </c>
    </row>
    <row r="383" spans="1:37">
      <c r="A383" s="14" t="str">
        <f t="shared" si="15"/>
        <v/>
      </c>
      <c r="R383" s="6">
        <f>IF(B383&lt;&gt;"",IF(PICCode=$F383,R382+G383,R382),R382)</f>
        <v>2.4819444444444447</v>
      </c>
      <c r="S383" s="6">
        <f>IF(B383&lt;&gt;"",IF(AK383&lt;&gt;"", IF(LOOKUP($C383,Gliders!$O:$O,Gliders!$C:$C)=1,Log!S382+Log!G383,Log!S382),Log!S382),Log!S382)</f>
        <v>1.7423611111111112</v>
      </c>
      <c r="T383" s="6">
        <f>IF(B383&lt;&gt;"",IF($AK383&lt;&gt;"",IF(AND(LOOKUP($C383,Gliders!$O:$O,Gliders!$C:$C)&gt;1,$F383=PICCode),Log!T382+Log!$G383,Log!T382),Log!T382),Log!T382)</f>
        <v>0.73958333333333337</v>
      </c>
      <c r="U383" s="6">
        <f>IF(B383&lt;&gt;"",IF($AK383&lt;&gt;"",IF(AND(LOOKUP($C383,Gliders!$O:$O,Gliders!$C:$C)&gt;1, $F383&lt;&gt;PICCode),Log!U382+Log!$G383,Log!U382),Log!U382),Log!U382)</f>
        <v>1.6958333333333335</v>
      </c>
      <c r="V383" s="8">
        <f t="shared" si="16"/>
        <v>4.177777777777778</v>
      </c>
      <c r="W383" s="8"/>
      <c r="X383" s="8"/>
      <c r="Y383" s="8"/>
      <c r="Z383" s="9">
        <f>IF(B383&lt;&gt;"",IF(PICCode=F383,Z382+1,Z382),Z382)</f>
        <v>331</v>
      </c>
      <c r="AA383" s="9">
        <f>IF(B383&lt;&gt;"",IF($AK383&lt;&gt;"", IF(LOOKUP($C383,Gliders!$O:$O,Gliders!$C:$C)=1,Log!AA382+1,Log!AA382),Log!AA382),Log!AA382)</f>
        <v>245</v>
      </c>
      <c r="AB383" s="9">
        <f>IF(B383&lt;&gt;"",IF($AK383&lt;&gt;"",IF(AND(LOOKUP($C383,Gliders!$O:$O,Gliders!$C:$C)&gt;1, $F383=PICCode),Log!AB382+1,Log!AB382),Log!AB382),Log!AB382)</f>
        <v>86</v>
      </c>
      <c r="AC383" s="9">
        <f>IF(B383&lt;&gt;"",IF($AK383&lt;&gt;"",IF(AND(LOOKUP($C383,Gliders!$O:$O,Gliders!$C:$C)&gt;1, $F383&lt;&gt;PICCode),Log!AC382+1,Log!AC382),Log!AC382),Log!AC382)</f>
        <v>100</v>
      </c>
      <c r="AD383" s="9">
        <f>IF(B383&lt;&gt;"",IF($AK383&lt;&gt;"",IF(AND(LOOKUP($C383,Gliders!$O:$O,Gliders!$D:$D)=HighCode, TRUE),Log!AD382+1,Log!AD382),Log!AD382),Log!AD382)</f>
        <v>213</v>
      </c>
      <c r="AE383" s="10">
        <f t="shared" si="17"/>
        <v>431</v>
      </c>
      <c r="AJ383" s="14" t="str">
        <f>IF(C383&lt;&gt;"",LOOKUP(C383,Gliders!O:O,Gliders!A:A), "-")</f>
        <v>-</v>
      </c>
      <c r="AK383" s="14" t="str">
        <f>IF(C383&lt;&gt;"",LOOKUP(C383,Gliders!O:O,Gliders!B:B), "-")</f>
        <v>-</v>
      </c>
    </row>
    <row r="384" spans="1:37">
      <c r="A384" s="14" t="str">
        <f t="shared" si="15"/>
        <v/>
      </c>
      <c r="R384" s="6">
        <f>IF(B384&lt;&gt;"",IF(PICCode=$F384,R383+G384,R383),R383)</f>
        <v>2.4819444444444447</v>
      </c>
      <c r="S384" s="6">
        <f>IF(B384&lt;&gt;"",IF(AK384&lt;&gt;"", IF(LOOKUP($C384,Gliders!$O:$O,Gliders!$C:$C)=1,Log!S383+Log!G384,Log!S383),Log!S383),Log!S383)</f>
        <v>1.7423611111111112</v>
      </c>
      <c r="T384" s="6">
        <f>IF(B384&lt;&gt;"",IF($AK384&lt;&gt;"",IF(AND(LOOKUP($C384,Gliders!$O:$O,Gliders!$C:$C)&gt;1,$F384=PICCode),Log!T383+Log!$G384,Log!T383),Log!T383),Log!T383)</f>
        <v>0.73958333333333337</v>
      </c>
      <c r="U384" s="6">
        <f>IF(B384&lt;&gt;"",IF($AK384&lt;&gt;"",IF(AND(LOOKUP($C384,Gliders!$O:$O,Gliders!$C:$C)&gt;1, $F384&lt;&gt;PICCode),Log!U383+Log!$G384,Log!U383),Log!U383),Log!U383)</f>
        <v>1.6958333333333335</v>
      </c>
      <c r="V384" s="8">
        <f t="shared" si="16"/>
        <v>4.177777777777778</v>
      </c>
      <c r="W384" s="8"/>
      <c r="X384" s="8"/>
      <c r="Y384" s="8"/>
      <c r="Z384" s="9">
        <f>IF(B384&lt;&gt;"",IF(PICCode=F384,Z383+1,Z383),Z383)</f>
        <v>331</v>
      </c>
      <c r="AA384" s="9">
        <f>IF(B384&lt;&gt;"",IF($AK384&lt;&gt;"", IF(LOOKUP($C384,Gliders!$O:$O,Gliders!$C:$C)=1,Log!AA383+1,Log!AA383),Log!AA383),Log!AA383)</f>
        <v>245</v>
      </c>
      <c r="AB384" s="9">
        <f>IF(B384&lt;&gt;"",IF($AK384&lt;&gt;"",IF(AND(LOOKUP($C384,Gliders!$O:$O,Gliders!$C:$C)&gt;1, $F384=PICCode),Log!AB383+1,Log!AB383),Log!AB383),Log!AB383)</f>
        <v>86</v>
      </c>
      <c r="AC384" s="9">
        <f>IF(B384&lt;&gt;"",IF($AK384&lt;&gt;"",IF(AND(LOOKUP($C384,Gliders!$O:$O,Gliders!$C:$C)&gt;1, $F384&lt;&gt;PICCode),Log!AC383+1,Log!AC383),Log!AC383),Log!AC383)</f>
        <v>100</v>
      </c>
      <c r="AD384" s="9">
        <f>IF(B384&lt;&gt;"",IF($AK384&lt;&gt;"",IF(AND(LOOKUP($C384,Gliders!$O:$O,Gliders!$D:$D)=HighCode, TRUE),Log!AD383+1,Log!AD383),Log!AD383),Log!AD383)</f>
        <v>213</v>
      </c>
      <c r="AE384" s="10">
        <f t="shared" si="17"/>
        <v>431</v>
      </c>
      <c r="AJ384" s="14" t="str">
        <f>IF(C384&lt;&gt;"",LOOKUP(C384,Gliders!O:O,Gliders!A:A), "-")</f>
        <v>-</v>
      </c>
      <c r="AK384" s="14" t="str">
        <f>IF(C384&lt;&gt;"",LOOKUP(C384,Gliders!O:O,Gliders!B:B), "-")</f>
        <v>-</v>
      </c>
    </row>
    <row r="385" spans="1:37">
      <c r="A385" s="14" t="str">
        <f t="shared" si="15"/>
        <v/>
      </c>
      <c r="R385" s="6">
        <f>IF(B385&lt;&gt;"",IF(PICCode=$F385,R384+G385,R384),R384)</f>
        <v>2.4819444444444447</v>
      </c>
      <c r="S385" s="6">
        <f>IF(B385&lt;&gt;"",IF(AK385&lt;&gt;"", IF(LOOKUP($C385,Gliders!$O:$O,Gliders!$C:$C)=1,Log!S384+Log!G385,Log!S384),Log!S384),Log!S384)</f>
        <v>1.7423611111111112</v>
      </c>
      <c r="T385" s="6">
        <f>IF(B385&lt;&gt;"",IF($AK385&lt;&gt;"",IF(AND(LOOKUP($C385,Gliders!$O:$O,Gliders!$C:$C)&gt;1,$F385=PICCode),Log!T384+Log!$G385,Log!T384),Log!T384),Log!T384)</f>
        <v>0.73958333333333337</v>
      </c>
      <c r="U385" s="6">
        <f>IF(B385&lt;&gt;"",IF($AK385&lt;&gt;"",IF(AND(LOOKUP($C385,Gliders!$O:$O,Gliders!$C:$C)&gt;1, $F385&lt;&gt;PICCode),Log!U384+Log!$G385,Log!U384),Log!U384),Log!U384)</f>
        <v>1.6958333333333335</v>
      </c>
      <c r="V385" s="8">
        <f t="shared" si="16"/>
        <v>4.177777777777778</v>
      </c>
      <c r="W385" s="8"/>
      <c r="X385" s="8"/>
      <c r="Y385" s="8"/>
      <c r="Z385" s="9">
        <f>IF(B385&lt;&gt;"",IF(PICCode=F385,Z384+1,Z384),Z384)</f>
        <v>331</v>
      </c>
      <c r="AA385" s="9">
        <f>IF(B385&lt;&gt;"",IF($AK385&lt;&gt;"", IF(LOOKUP($C385,Gliders!$O:$O,Gliders!$C:$C)=1,Log!AA384+1,Log!AA384),Log!AA384),Log!AA384)</f>
        <v>245</v>
      </c>
      <c r="AB385" s="9">
        <f>IF(B385&lt;&gt;"",IF($AK385&lt;&gt;"",IF(AND(LOOKUP($C385,Gliders!$O:$O,Gliders!$C:$C)&gt;1, $F385=PICCode),Log!AB384+1,Log!AB384),Log!AB384),Log!AB384)</f>
        <v>86</v>
      </c>
      <c r="AC385" s="9">
        <f>IF(B385&lt;&gt;"",IF($AK385&lt;&gt;"",IF(AND(LOOKUP($C385,Gliders!$O:$O,Gliders!$C:$C)&gt;1, $F385&lt;&gt;PICCode),Log!AC384+1,Log!AC384),Log!AC384),Log!AC384)</f>
        <v>100</v>
      </c>
      <c r="AD385" s="9">
        <f>IF(B385&lt;&gt;"",IF($AK385&lt;&gt;"",IF(AND(LOOKUP($C385,Gliders!$O:$O,Gliders!$D:$D)=HighCode, TRUE),Log!AD384+1,Log!AD384),Log!AD384),Log!AD384)</f>
        <v>213</v>
      </c>
      <c r="AE385" s="10">
        <f t="shared" si="17"/>
        <v>431</v>
      </c>
      <c r="AJ385" s="14" t="str">
        <f>IF(C385&lt;&gt;"",LOOKUP(C385,Gliders!O:O,Gliders!A:A), "-")</f>
        <v>-</v>
      </c>
      <c r="AK385" s="14" t="str">
        <f>IF(C385&lt;&gt;"",LOOKUP(C385,Gliders!O:O,Gliders!B:B), "-")</f>
        <v>-</v>
      </c>
    </row>
    <row r="386" spans="1:37">
      <c r="A386" s="14" t="str">
        <f t="shared" si="15"/>
        <v/>
      </c>
      <c r="R386" s="6">
        <f>IF(B386&lt;&gt;"",IF(PICCode=$F386,R385+G386,R385),R385)</f>
        <v>2.4819444444444447</v>
      </c>
      <c r="S386" s="6">
        <f>IF(B386&lt;&gt;"",IF(AK386&lt;&gt;"", IF(LOOKUP($C386,Gliders!$O:$O,Gliders!$C:$C)=1,Log!S385+Log!G386,Log!S385),Log!S385),Log!S385)</f>
        <v>1.7423611111111112</v>
      </c>
      <c r="T386" s="6">
        <f>IF(B386&lt;&gt;"",IF($AK386&lt;&gt;"",IF(AND(LOOKUP($C386,Gliders!$O:$O,Gliders!$C:$C)&gt;1,$F386=PICCode),Log!T385+Log!$G386,Log!T385),Log!T385),Log!T385)</f>
        <v>0.73958333333333337</v>
      </c>
      <c r="U386" s="6">
        <f>IF(B386&lt;&gt;"",IF($AK386&lt;&gt;"",IF(AND(LOOKUP($C386,Gliders!$O:$O,Gliders!$C:$C)&gt;1, $F386&lt;&gt;PICCode),Log!U385+Log!$G386,Log!U385),Log!U385),Log!U385)</f>
        <v>1.6958333333333335</v>
      </c>
      <c r="V386" s="8">
        <f t="shared" si="16"/>
        <v>4.177777777777778</v>
      </c>
      <c r="W386" s="8"/>
      <c r="X386" s="8"/>
      <c r="Y386" s="8"/>
      <c r="Z386" s="9">
        <f>IF(B386&lt;&gt;"",IF(PICCode=F386,Z385+1,Z385),Z385)</f>
        <v>331</v>
      </c>
      <c r="AA386" s="9">
        <f>IF(B386&lt;&gt;"",IF($AK386&lt;&gt;"", IF(LOOKUP($C386,Gliders!$O:$O,Gliders!$C:$C)=1,Log!AA385+1,Log!AA385),Log!AA385),Log!AA385)</f>
        <v>245</v>
      </c>
      <c r="AB386" s="9">
        <f>IF(B386&lt;&gt;"",IF($AK386&lt;&gt;"",IF(AND(LOOKUP($C386,Gliders!$O:$O,Gliders!$C:$C)&gt;1, $F386=PICCode),Log!AB385+1,Log!AB385),Log!AB385),Log!AB385)</f>
        <v>86</v>
      </c>
      <c r="AC386" s="9">
        <f>IF(B386&lt;&gt;"",IF($AK386&lt;&gt;"",IF(AND(LOOKUP($C386,Gliders!$O:$O,Gliders!$C:$C)&gt;1, $F386&lt;&gt;PICCode),Log!AC385+1,Log!AC385),Log!AC385),Log!AC385)</f>
        <v>100</v>
      </c>
      <c r="AD386" s="9">
        <f>IF(B386&lt;&gt;"",IF($AK386&lt;&gt;"",IF(AND(LOOKUP($C386,Gliders!$O:$O,Gliders!$D:$D)=HighCode, TRUE),Log!AD385+1,Log!AD385),Log!AD385),Log!AD385)</f>
        <v>213</v>
      </c>
      <c r="AE386" s="10">
        <f t="shared" si="17"/>
        <v>431</v>
      </c>
      <c r="AJ386" s="14" t="str">
        <f>IF(C386&lt;&gt;"",LOOKUP(C386,Gliders!O:O,Gliders!A:A), "-")</f>
        <v>-</v>
      </c>
      <c r="AK386" s="14" t="str">
        <f>IF(C386&lt;&gt;"",LOOKUP(C386,Gliders!O:O,Gliders!B:B), "-")</f>
        <v>-</v>
      </c>
    </row>
    <row r="387" spans="1:37">
      <c r="A387" s="14" t="str">
        <f t="shared" si="15"/>
        <v/>
      </c>
      <c r="R387" s="6">
        <f>IF(B387&lt;&gt;"",IF(PICCode=$F387,R386+G387,R386),R386)</f>
        <v>2.4819444444444447</v>
      </c>
      <c r="S387" s="6">
        <f>IF(B387&lt;&gt;"",IF(AK387&lt;&gt;"", IF(LOOKUP($C387,Gliders!$O:$O,Gliders!$C:$C)=1,Log!S386+Log!G387,Log!S386),Log!S386),Log!S386)</f>
        <v>1.7423611111111112</v>
      </c>
      <c r="T387" s="6">
        <f>IF(B387&lt;&gt;"",IF($AK387&lt;&gt;"",IF(AND(LOOKUP($C387,Gliders!$O:$O,Gliders!$C:$C)&gt;1,$F387=PICCode),Log!T386+Log!$G387,Log!T386),Log!T386),Log!T386)</f>
        <v>0.73958333333333337</v>
      </c>
      <c r="U387" s="6">
        <f>IF(B387&lt;&gt;"",IF($AK387&lt;&gt;"",IF(AND(LOOKUP($C387,Gliders!$O:$O,Gliders!$C:$C)&gt;1, $F387&lt;&gt;PICCode),Log!U386+Log!$G387,Log!U386),Log!U386),Log!U386)</f>
        <v>1.6958333333333335</v>
      </c>
      <c r="V387" s="8">
        <f t="shared" si="16"/>
        <v>4.177777777777778</v>
      </c>
      <c r="W387" s="8"/>
      <c r="X387" s="8"/>
      <c r="Y387" s="8"/>
      <c r="Z387" s="9">
        <f>IF(B387&lt;&gt;"",IF(PICCode=F387,Z386+1,Z386),Z386)</f>
        <v>331</v>
      </c>
      <c r="AA387" s="9">
        <f>IF(B387&lt;&gt;"",IF($AK387&lt;&gt;"", IF(LOOKUP($C387,Gliders!$O:$O,Gliders!$C:$C)=1,Log!AA386+1,Log!AA386),Log!AA386),Log!AA386)</f>
        <v>245</v>
      </c>
      <c r="AB387" s="9">
        <f>IF(B387&lt;&gt;"",IF($AK387&lt;&gt;"",IF(AND(LOOKUP($C387,Gliders!$O:$O,Gliders!$C:$C)&gt;1, $F387=PICCode),Log!AB386+1,Log!AB386),Log!AB386),Log!AB386)</f>
        <v>86</v>
      </c>
      <c r="AC387" s="9">
        <f>IF(B387&lt;&gt;"",IF($AK387&lt;&gt;"",IF(AND(LOOKUP($C387,Gliders!$O:$O,Gliders!$C:$C)&gt;1, $F387&lt;&gt;PICCode),Log!AC386+1,Log!AC386),Log!AC386),Log!AC386)</f>
        <v>100</v>
      </c>
      <c r="AD387" s="9">
        <f>IF(B387&lt;&gt;"",IF($AK387&lt;&gt;"",IF(AND(LOOKUP($C387,Gliders!$O:$O,Gliders!$D:$D)=HighCode, TRUE),Log!AD386+1,Log!AD386),Log!AD386),Log!AD386)</f>
        <v>213</v>
      </c>
      <c r="AE387" s="10">
        <f t="shared" si="17"/>
        <v>431</v>
      </c>
      <c r="AJ387" s="14" t="str">
        <f>IF(C387&lt;&gt;"",LOOKUP(C387,Gliders!O:O,Gliders!A:A), "-")</f>
        <v>-</v>
      </c>
      <c r="AK387" s="14" t="str">
        <f>IF(C387&lt;&gt;"",LOOKUP(C387,Gliders!O:O,Gliders!B:B), "-")</f>
        <v>-</v>
      </c>
    </row>
    <row r="388" spans="1:37">
      <c r="A388" s="14" t="str">
        <f t="shared" si="15"/>
        <v/>
      </c>
      <c r="R388" s="6">
        <f>IF(B388&lt;&gt;"",IF(PICCode=$F388,R387+G388,R387),R387)</f>
        <v>2.4819444444444447</v>
      </c>
      <c r="S388" s="6">
        <f>IF(B388&lt;&gt;"",IF(AK388&lt;&gt;"", IF(LOOKUP($C388,Gliders!$O:$O,Gliders!$C:$C)=1,Log!S387+Log!G388,Log!S387),Log!S387),Log!S387)</f>
        <v>1.7423611111111112</v>
      </c>
      <c r="T388" s="6">
        <f>IF(B388&lt;&gt;"",IF($AK388&lt;&gt;"",IF(AND(LOOKUP($C388,Gliders!$O:$O,Gliders!$C:$C)&gt;1,$F388=PICCode),Log!T387+Log!$G388,Log!T387),Log!T387),Log!T387)</f>
        <v>0.73958333333333337</v>
      </c>
      <c r="U388" s="6">
        <f>IF(B388&lt;&gt;"",IF($AK388&lt;&gt;"",IF(AND(LOOKUP($C388,Gliders!$O:$O,Gliders!$C:$C)&gt;1, $F388&lt;&gt;PICCode),Log!U387+Log!$G388,Log!U387),Log!U387),Log!U387)</f>
        <v>1.6958333333333335</v>
      </c>
      <c r="V388" s="8">
        <f t="shared" si="16"/>
        <v>4.177777777777778</v>
      </c>
      <c r="W388" s="8"/>
      <c r="X388" s="8"/>
      <c r="Y388" s="8"/>
      <c r="Z388" s="9">
        <f>IF(B388&lt;&gt;"",IF(PICCode=F388,Z387+1,Z387),Z387)</f>
        <v>331</v>
      </c>
      <c r="AA388" s="9">
        <f>IF(B388&lt;&gt;"",IF($AK388&lt;&gt;"", IF(LOOKUP($C388,Gliders!$O:$O,Gliders!$C:$C)=1,Log!AA387+1,Log!AA387),Log!AA387),Log!AA387)</f>
        <v>245</v>
      </c>
      <c r="AB388" s="9">
        <f>IF(B388&lt;&gt;"",IF($AK388&lt;&gt;"",IF(AND(LOOKUP($C388,Gliders!$O:$O,Gliders!$C:$C)&gt;1, $F388=PICCode),Log!AB387+1,Log!AB387),Log!AB387),Log!AB387)</f>
        <v>86</v>
      </c>
      <c r="AC388" s="9">
        <f>IF(B388&lt;&gt;"",IF($AK388&lt;&gt;"",IF(AND(LOOKUP($C388,Gliders!$O:$O,Gliders!$C:$C)&gt;1, $F388&lt;&gt;PICCode),Log!AC387+1,Log!AC387),Log!AC387),Log!AC387)</f>
        <v>100</v>
      </c>
      <c r="AD388" s="9">
        <f>IF(B388&lt;&gt;"",IF($AK388&lt;&gt;"",IF(AND(LOOKUP($C388,Gliders!$O:$O,Gliders!$D:$D)=HighCode, TRUE),Log!AD387+1,Log!AD387),Log!AD387),Log!AD387)</f>
        <v>213</v>
      </c>
      <c r="AE388" s="10">
        <f t="shared" si="17"/>
        <v>431</v>
      </c>
      <c r="AJ388" s="14" t="str">
        <f>IF(C388&lt;&gt;"",LOOKUP(C388,Gliders!O:O,Gliders!A:A), "-")</f>
        <v>-</v>
      </c>
      <c r="AK388" s="14" t="str">
        <f>IF(C388&lt;&gt;"",LOOKUP(C388,Gliders!O:O,Gliders!B:B), "-")</f>
        <v>-</v>
      </c>
    </row>
    <row r="389" spans="1:37">
      <c r="A389" s="14" t="str">
        <f t="shared" ref="A389:A401" si="18">IF(B389&lt;&gt;"", A388+1,"")</f>
        <v/>
      </c>
      <c r="R389" s="6">
        <f>IF(B389&lt;&gt;"",IF(PICCode=$F389,R388+G389,R388),R388)</f>
        <v>2.4819444444444447</v>
      </c>
      <c r="S389" s="6">
        <f>IF(B389&lt;&gt;"",IF(AK389&lt;&gt;"", IF(LOOKUP($C389,Gliders!$O:$O,Gliders!$C:$C)=1,Log!S388+Log!G389,Log!S388),Log!S388),Log!S388)</f>
        <v>1.7423611111111112</v>
      </c>
      <c r="T389" s="6">
        <f>IF(B389&lt;&gt;"",IF($AK389&lt;&gt;"",IF(AND(LOOKUP($C389,Gliders!$O:$O,Gliders!$C:$C)&gt;1,$F389=PICCode),Log!T388+Log!$G389,Log!T388),Log!T388),Log!T388)</f>
        <v>0.73958333333333337</v>
      </c>
      <c r="U389" s="6">
        <f>IF(B389&lt;&gt;"",IF($AK389&lt;&gt;"",IF(AND(LOOKUP($C389,Gliders!$O:$O,Gliders!$C:$C)&gt;1, $F389&lt;&gt;PICCode),Log!U388+Log!$G389,Log!U388),Log!U388),Log!U388)</f>
        <v>1.6958333333333335</v>
      </c>
      <c r="V389" s="8">
        <f t="shared" ref="V389:V401" si="19">IF(B389&lt;&gt;"",R389+U389,V388)</f>
        <v>4.177777777777778</v>
      </c>
      <c r="W389" s="8"/>
      <c r="X389" s="8"/>
      <c r="Y389" s="8"/>
      <c r="Z389" s="9">
        <f>IF(B389&lt;&gt;"",IF(PICCode=F389,Z388+1,Z388),Z388)</f>
        <v>331</v>
      </c>
      <c r="AA389" s="9">
        <f>IF(B389&lt;&gt;"",IF($AK389&lt;&gt;"", IF(LOOKUP($C389,Gliders!$O:$O,Gliders!$C:$C)=1,Log!AA388+1,Log!AA388),Log!AA388),Log!AA388)</f>
        <v>245</v>
      </c>
      <c r="AB389" s="9">
        <f>IF(B389&lt;&gt;"",IF($AK389&lt;&gt;"",IF(AND(LOOKUP($C389,Gliders!$O:$O,Gliders!$C:$C)&gt;1, $F389=PICCode),Log!AB388+1,Log!AB388),Log!AB388),Log!AB388)</f>
        <v>86</v>
      </c>
      <c r="AC389" s="9">
        <f>IF(B389&lt;&gt;"",IF($AK389&lt;&gt;"",IF(AND(LOOKUP($C389,Gliders!$O:$O,Gliders!$C:$C)&gt;1, $F389&lt;&gt;PICCode),Log!AC388+1,Log!AC388),Log!AC388),Log!AC388)</f>
        <v>100</v>
      </c>
      <c r="AD389" s="9">
        <f>IF(B389&lt;&gt;"",IF($AK389&lt;&gt;"",IF(AND(LOOKUP($C389,Gliders!$O:$O,Gliders!$D:$D)=HighCode, TRUE),Log!AD388+1,Log!AD388),Log!AD388),Log!AD388)</f>
        <v>213</v>
      </c>
      <c r="AE389" s="10">
        <f t="shared" ref="AE389:AE401" si="20">IF(B389&lt;&gt;"",Z389+AC389,AE388)</f>
        <v>431</v>
      </c>
      <c r="AJ389" s="14" t="str">
        <f>IF(C389&lt;&gt;"",LOOKUP(C389,Gliders!O:O,Gliders!A:A), "-")</f>
        <v>-</v>
      </c>
      <c r="AK389" s="14" t="str">
        <f>IF(C389&lt;&gt;"",LOOKUP(C389,Gliders!O:O,Gliders!B:B), "-")</f>
        <v>-</v>
      </c>
    </row>
    <row r="390" spans="1:37">
      <c r="A390" s="14" t="str">
        <f t="shared" si="18"/>
        <v/>
      </c>
      <c r="R390" s="6">
        <f>IF(B390&lt;&gt;"",IF(PICCode=$F390,R389+G390,R389),R389)</f>
        <v>2.4819444444444447</v>
      </c>
      <c r="S390" s="6">
        <f>IF(B390&lt;&gt;"",IF(AK390&lt;&gt;"", IF(LOOKUP($C390,Gliders!$O:$O,Gliders!$C:$C)=1,Log!S389+Log!G390,Log!S389),Log!S389),Log!S389)</f>
        <v>1.7423611111111112</v>
      </c>
      <c r="T390" s="6">
        <f>IF(B390&lt;&gt;"",IF($AK390&lt;&gt;"",IF(AND(LOOKUP($C390,Gliders!$O:$O,Gliders!$C:$C)&gt;1,$F390=PICCode),Log!T389+Log!$G390,Log!T389),Log!T389),Log!T389)</f>
        <v>0.73958333333333337</v>
      </c>
      <c r="U390" s="6">
        <f>IF(B390&lt;&gt;"",IF($AK390&lt;&gt;"",IF(AND(LOOKUP($C390,Gliders!$O:$O,Gliders!$C:$C)&gt;1, $F390&lt;&gt;PICCode),Log!U389+Log!$G390,Log!U389),Log!U389),Log!U389)</f>
        <v>1.6958333333333335</v>
      </c>
      <c r="V390" s="8">
        <f t="shared" si="19"/>
        <v>4.177777777777778</v>
      </c>
      <c r="W390" s="8"/>
      <c r="X390" s="8"/>
      <c r="Y390" s="8"/>
      <c r="Z390" s="9">
        <f>IF(B390&lt;&gt;"",IF(PICCode=F390,Z389+1,Z389),Z389)</f>
        <v>331</v>
      </c>
      <c r="AA390" s="9">
        <f>IF(B390&lt;&gt;"",IF($AK390&lt;&gt;"", IF(LOOKUP($C390,Gliders!$O:$O,Gliders!$C:$C)=1,Log!AA389+1,Log!AA389),Log!AA389),Log!AA389)</f>
        <v>245</v>
      </c>
      <c r="AB390" s="9">
        <f>IF(B390&lt;&gt;"",IF($AK390&lt;&gt;"",IF(AND(LOOKUP($C390,Gliders!$O:$O,Gliders!$C:$C)&gt;1, $F390=PICCode),Log!AB389+1,Log!AB389),Log!AB389),Log!AB389)</f>
        <v>86</v>
      </c>
      <c r="AC390" s="9">
        <f>IF(B390&lt;&gt;"",IF($AK390&lt;&gt;"",IF(AND(LOOKUP($C390,Gliders!$O:$O,Gliders!$C:$C)&gt;1, $F390&lt;&gt;PICCode),Log!AC389+1,Log!AC389),Log!AC389),Log!AC389)</f>
        <v>100</v>
      </c>
      <c r="AD390" s="9">
        <f>IF(B390&lt;&gt;"",IF($AK390&lt;&gt;"",IF(AND(LOOKUP($C390,Gliders!$O:$O,Gliders!$D:$D)=HighCode, TRUE),Log!AD389+1,Log!AD389),Log!AD389),Log!AD389)</f>
        <v>213</v>
      </c>
      <c r="AE390" s="10">
        <f t="shared" si="20"/>
        <v>431</v>
      </c>
      <c r="AJ390" s="14" t="str">
        <f>IF(C390&lt;&gt;"",LOOKUP(C390,Gliders!O:O,Gliders!A:A), "-")</f>
        <v>-</v>
      </c>
      <c r="AK390" s="14" t="str">
        <f>IF(C390&lt;&gt;"",LOOKUP(C390,Gliders!O:O,Gliders!B:B), "-")</f>
        <v>-</v>
      </c>
    </row>
    <row r="391" spans="1:37">
      <c r="A391" s="14" t="str">
        <f t="shared" si="18"/>
        <v/>
      </c>
      <c r="R391" s="6">
        <f>IF(B391&lt;&gt;"",IF(PICCode=$F391,R390+G391,R390),R390)</f>
        <v>2.4819444444444447</v>
      </c>
      <c r="S391" s="6">
        <f>IF(B391&lt;&gt;"",IF(AK391&lt;&gt;"", IF(LOOKUP($C391,Gliders!$O:$O,Gliders!$C:$C)=1,Log!S390+Log!G391,Log!S390),Log!S390),Log!S390)</f>
        <v>1.7423611111111112</v>
      </c>
      <c r="T391" s="6">
        <f>IF(B391&lt;&gt;"",IF($AK391&lt;&gt;"",IF(AND(LOOKUP($C391,Gliders!$O:$O,Gliders!$C:$C)&gt;1,$F391=PICCode),Log!T390+Log!$G391,Log!T390),Log!T390),Log!T390)</f>
        <v>0.73958333333333337</v>
      </c>
      <c r="U391" s="6">
        <f>IF(B391&lt;&gt;"",IF($AK391&lt;&gt;"",IF(AND(LOOKUP($C391,Gliders!$O:$O,Gliders!$C:$C)&gt;1, $F391&lt;&gt;PICCode),Log!U390+Log!$G391,Log!U390),Log!U390),Log!U390)</f>
        <v>1.6958333333333335</v>
      </c>
      <c r="V391" s="8">
        <f t="shared" si="19"/>
        <v>4.177777777777778</v>
      </c>
      <c r="W391" s="8"/>
      <c r="X391" s="8"/>
      <c r="Y391" s="8"/>
      <c r="Z391" s="9">
        <f>IF(B391&lt;&gt;"",IF(PICCode=F391,Z390+1,Z390),Z390)</f>
        <v>331</v>
      </c>
      <c r="AA391" s="9">
        <f>IF(B391&lt;&gt;"",IF($AK391&lt;&gt;"", IF(LOOKUP($C391,Gliders!$O:$O,Gliders!$C:$C)=1,Log!AA390+1,Log!AA390),Log!AA390),Log!AA390)</f>
        <v>245</v>
      </c>
      <c r="AB391" s="9">
        <f>IF(B391&lt;&gt;"",IF($AK391&lt;&gt;"",IF(AND(LOOKUP($C391,Gliders!$O:$O,Gliders!$C:$C)&gt;1, $F391=PICCode),Log!AB390+1,Log!AB390),Log!AB390),Log!AB390)</f>
        <v>86</v>
      </c>
      <c r="AC391" s="9">
        <f>IF(B391&lt;&gt;"",IF($AK391&lt;&gt;"",IF(AND(LOOKUP($C391,Gliders!$O:$O,Gliders!$C:$C)&gt;1, $F391&lt;&gt;PICCode),Log!AC390+1,Log!AC390),Log!AC390),Log!AC390)</f>
        <v>100</v>
      </c>
      <c r="AD391" s="9">
        <f>IF(B391&lt;&gt;"",IF($AK391&lt;&gt;"",IF(AND(LOOKUP($C391,Gliders!$O:$O,Gliders!$D:$D)=HighCode, TRUE),Log!AD390+1,Log!AD390),Log!AD390),Log!AD390)</f>
        <v>213</v>
      </c>
      <c r="AE391" s="10">
        <f t="shared" si="20"/>
        <v>431</v>
      </c>
      <c r="AJ391" s="14" t="str">
        <f>IF(C391&lt;&gt;"",LOOKUP(C391,Gliders!O:O,Gliders!A:A), "-")</f>
        <v>-</v>
      </c>
      <c r="AK391" s="14" t="str">
        <f>IF(C391&lt;&gt;"",LOOKUP(C391,Gliders!O:O,Gliders!B:B), "-")</f>
        <v>-</v>
      </c>
    </row>
    <row r="392" spans="1:37">
      <c r="A392" s="14" t="str">
        <f t="shared" si="18"/>
        <v/>
      </c>
      <c r="R392" s="6">
        <f>IF(B392&lt;&gt;"",IF(PICCode=$F392,R391+G392,R391),R391)</f>
        <v>2.4819444444444447</v>
      </c>
      <c r="S392" s="6">
        <f>IF(B392&lt;&gt;"",IF(AK392&lt;&gt;"", IF(LOOKUP($C392,Gliders!$O:$O,Gliders!$C:$C)=1,Log!S391+Log!G392,Log!S391),Log!S391),Log!S391)</f>
        <v>1.7423611111111112</v>
      </c>
      <c r="T392" s="6">
        <f>IF(B392&lt;&gt;"",IF($AK392&lt;&gt;"",IF(AND(LOOKUP($C392,Gliders!$O:$O,Gliders!$C:$C)&gt;1,$F392=PICCode),Log!T391+Log!$G392,Log!T391),Log!T391),Log!T391)</f>
        <v>0.73958333333333337</v>
      </c>
      <c r="U392" s="6">
        <f>IF(B392&lt;&gt;"",IF($AK392&lt;&gt;"",IF(AND(LOOKUP($C392,Gliders!$O:$O,Gliders!$C:$C)&gt;1, $F392&lt;&gt;PICCode),Log!U391+Log!$G392,Log!U391),Log!U391),Log!U391)</f>
        <v>1.6958333333333335</v>
      </c>
      <c r="V392" s="8">
        <f t="shared" si="19"/>
        <v>4.177777777777778</v>
      </c>
      <c r="W392" s="8"/>
      <c r="X392" s="8"/>
      <c r="Y392" s="8"/>
      <c r="Z392" s="9">
        <f>IF(B392&lt;&gt;"",IF(PICCode=F392,Z391+1,Z391),Z391)</f>
        <v>331</v>
      </c>
      <c r="AA392" s="9">
        <f>IF(B392&lt;&gt;"",IF($AK392&lt;&gt;"", IF(LOOKUP($C392,Gliders!$O:$O,Gliders!$C:$C)=1,Log!AA391+1,Log!AA391),Log!AA391),Log!AA391)</f>
        <v>245</v>
      </c>
      <c r="AB392" s="9">
        <f>IF(B392&lt;&gt;"",IF($AK392&lt;&gt;"",IF(AND(LOOKUP($C392,Gliders!$O:$O,Gliders!$C:$C)&gt;1, $F392=PICCode),Log!AB391+1,Log!AB391),Log!AB391),Log!AB391)</f>
        <v>86</v>
      </c>
      <c r="AC392" s="9">
        <f>IF(B392&lt;&gt;"",IF($AK392&lt;&gt;"",IF(AND(LOOKUP($C392,Gliders!$O:$O,Gliders!$C:$C)&gt;1, $F392&lt;&gt;PICCode),Log!AC391+1,Log!AC391),Log!AC391),Log!AC391)</f>
        <v>100</v>
      </c>
      <c r="AD392" s="9">
        <f>IF(B392&lt;&gt;"",IF($AK392&lt;&gt;"",IF(AND(LOOKUP($C392,Gliders!$O:$O,Gliders!$D:$D)=HighCode, TRUE),Log!AD391+1,Log!AD391),Log!AD391),Log!AD391)</f>
        <v>213</v>
      </c>
      <c r="AE392" s="10">
        <f t="shared" si="20"/>
        <v>431</v>
      </c>
      <c r="AJ392" s="14" t="str">
        <f>IF(C392&lt;&gt;"",LOOKUP(C392,Gliders!O:O,Gliders!A:A), "-")</f>
        <v>-</v>
      </c>
      <c r="AK392" s="14" t="str">
        <f>IF(C392&lt;&gt;"",LOOKUP(C392,Gliders!O:O,Gliders!B:B), "-")</f>
        <v>-</v>
      </c>
    </row>
    <row r="393" spans="1:37">
      <c r="A393" s="14" t="str">
        <f t="shared" si="18"/>
        <v/>
      </c>
      <c r="R393" s="6">
        <f>IF(B393&lt;&gt;"",IF(PICCode=$F393,R392+G393,R392),R392)</f>
        <v>2.4819444444444447</v>
      </c>
      <c r="S393" s="6">
        <f>IF(B393&lt;&gt;"",IF(AK393&lt;&gt;"", IF(LOOKUP($C393,Gliders!$O:$O,Gliders!$C:$C)=1,Log!S392+Log!G393,Log!S392),Log!S392),Log!S392)</f>
        <v>1.7423611111111112</v>
      </c>
      <c r="T393" s="6">
        <f>IF(B393&lt;&gt;"",IF($AK393&lt;&gt;"",IF(AND(LOOKUP($C393,Gliders!$O:$O,Gliders!$C:$C)&gt;1,$F393=PICCode),Log!T392+Log!$G393,Log!T392),Log!T392),Log!T392)</f>
        <v>0.73958333333333337</v>
      </c>
      <c r="U393" s="6">
        <f>IF(B393&lt;&gt;"",IF($AK393&lt;&gt;"",IF(AND(LOOKUP($C393,Gliders!$O:$O,Gliders!$C:$C)&gt;1, $F393&lt;&gt;PICCode),Log!U392+Log!$G393,Log!U392),Log!U392),Log!U392)</f>
        <v>1.6958333333333335</v>
      </c>
      <c r="V393" s="8">
        <f t="shared" si="19"/>
        <v>4.177777777777778</v>
      </c>
      <c r="W393" s="8"/>
      <c r="X393" s="8"/>
      <c r="Y393" s="8"/>
      <c r="Z393" s="9">
        <f>IF(B393&lt;&gt;"",IF(PICCode=F393,Z392+1,Z392),Z392)</f>
        <v>331</v>
      </c>
      <c r="AA393" s="9">
        <f>IF(B393&lt;&gt;"",IF($AK393&lt;&gt;"", IF(LOOKUP($C393,Gliders!$O:$O,Gliders!$C:$C)=1,Log!AA392+1,Log!AA392),Log!AA392),Log!AA392)</f>
        <v>245</v>
      </c>
      <c r="AB393" s="9">
        <f>IF(B393&lt;&gt;"",IF($AK393&lt;&gt;"",IF(AND(LOOKUP($C393,Gliders!$O:$O,Gliders!$C:$C)&gt;1, $F393=PICCode),Log!AB392+1,Log!AB392),Log!AB392),Log!AB392)</f>
        <v>86</v>
      </c>
      <c r="AC393" s="9">
        <f>IF(B393&lt;&gt;"",IF($AK393&lt;&gt;"",IF(AND(LOOKUP($C393,Gliders!$O:$O,Gliders!$C:$C)&gt;1, $F393&lt;&gt;PICCode),Log!AC392+1,Log!AC392),Log!AC392),Log!AC392)</f>
        <v>100</v>
      </c>
      <c r="AD393" s="9">
        <f>IF(B393&lt;&gt;"",IF($AK393&lt;&gt;"",IF(AND(LOOKUP($C393,Gliders!$O:$O,Gliders!$D:$D)=HighCode, TRUE),Log!AD392+1,Log!AD392),Log!AD392),Log!AD392)</f>
        <v>213</v>
      </c>
      <c r="AE393" s="10">
        <f t="shared" si="20"/>
        <v>431</v>
      </c>
      <c r="AJ393" s="14" t="str">
        <f>IF(C393&lt;&gt;"",LOOKUP(C393,Gliders!O:O,Gliders!A:A), "-")</f>
        <v>-</v>
      </c>
      <c r="AK393" s="14" t="str">
        <f>IF(C393&lt;&gt;"",LOOKUP(C393,Gliders!O:O,Gliders!B:B), "-")</f>
        <v>-</v>
      </c>
    </row>
    <row r="394" spans="1:37">
      <c r="A394" s="14" t="str">
        <f t="shared" si="18"/>
        <v/>
      </c>
      <c r="R394" s="6">
        <f>IF(B394&lt;&gt;"",IF(PICCode=$F394,R393+G394,R393),R393)</f>
        <v>2.4819444444444447</v>
      </c>
      <c r="S394" s="6">
        <f>IF(B394&lt;&gt;"",IF(AK394&lt;&gt;"", IF(LOOKUP($C394,Gliders!$O:$O,Gliders!$C:$C)=1,Log!S393+Log!G394,Log!S393),Log!S393),Log!S393)</f>
        <v>1.7423611111111112</v>
      </c>
      <c r="T394" s="6">
        <f>IF(B394&lt;&gt;"",IF($AK394&lt;&gt;"",IF(AND(LOOKUP($C394,Gliders!$O:$O,Gliders!$C:$C)&gt;1,$F394=PICCode),Log!T393+Log!$G394,Log!T393),Log!T393),Log!T393)</f>
        <v>0.73958333333333337</v>
      </c>
      <c r="U394" s="6">
        <f>IF(B394&lt;&gt;"",IF($AK394&lt;&gt;"",IF(AND(LOOKUP($C394,Gliders!$O:$O,Gliders!$C:$C)&gt;1, $F394&lt;&gt;PICCode),Log!U393+Log!$G394,Log!U393),Log!U393),Log!U393)</f>
        <v>1.6958333333333335</v>
      </c>
      <c r="V394" s="8">
        <f t="shared" si="19"/>
        <v>4.177777777777778</v>
      </c>
      <c r="W394" s="8"/>
      <c r="X394" s="8"/>
      <c r="Y394" s="8"/>
      <c r="Z394" s="9">
        <f>IF(B394&lt;&gt;"",IF(PICCode=F394,Z393+1,Z393),Z393)</f>
        <v>331</v>
      </c>
      <c r="AA394" s="9">
        <f>IF(B394&lt;&gt;"",IF($AK394&lt;&gt;"", IF(LOOKUP($C394,Gliders!$O:$O,Gliders!$C:$C)=1,Log!AA393+1,Log!AA393),Log!AA393),Log!AA393)</f>
        <v>245</v>
      </c>
      <c r="AB394" s="9">
        <f>IF(B394&lt;&gt;"",IF($AK394&lt;&gt;"",IF(AND(LOOKUP($C394,Gliders!$O:$O,Gliders!$C:$C)&gt;1, $F394=PICCode),Log!AB393+1,Log!AB393),Log!AB393),Log!AB393)</f>
        <v>86</v>
      </c>
      <c r="AC394" s="9">
        <f>IF(B394&lt;&gt;"",IF($AK394&lt;&gt;"",IF(AND(LOOKUP($C394,Gliders!$O:$O,Gliders!$C:$C)&gt;1, $F394&lt;&gt;PICCode),Log!AC393+1,Log!AC393),Log!AC393),Log!AC393)</f>
        <v>100</v>
      </c>
      <c r="AD394" s="9">
        <f>IF(B394&lt;&gt;"",IF($AK394&lt;&gt;"",IF(AND(LOOKUP($C394,Gliders!$O:$O,Gliders!$D:$D)=HighCode, TRUE),Log!AD393+1,Log!AD393),Log!AD393),Log!AD393)</f>
        <v>213</v>
      </c>
      <c r="AE394" s="10">
        <f t="shared" si="20"/>
        <v>431</v>
      </c>
      <c r="AJ394" s="14" t="str">
        <f>IF(C394&lt;&gt;"",LOOKUP(C394,Gliders!O:O,Gliders!A:A), "-")</f>
        <v>-</v>
      </c>
      <c r="AK394" s="14" t="str">
        <f>IF(C394&lt;&gt;"",LOOKUP(C394,Gliders!O:O,Gliders!B:B), "-")</f>
        <v>-</v>
      </c>
    </row>
    <row r="395" spans="1:37">
      <c r="A395" s="14" t="str">
        <f t="shared" si="18"/>
        <v/>
      </c>
      <c r="R395" s="6">
        <f>IF(B395&lt;&gt;"",IF(PICCode=$F395,R394+G395,R394),R394)</f>
        <v>2.4819444444444447</v>
      </c>
      <c r="S395" s="6">
        <f>IF(B395&lt;&gt;"",IF(AK395&lt;&gt;"", IF(LOOKUP($C395,Gliders!$O:$O,Gliders!$C:$C)=1,Log!S394+Log!G395,Log!S394),Log!S394),Log!S394)</f>
        <v>1.7423611111111112</v>
      </c>
      <c r="T395" s="6">
        <f>IF(B395&lt;&gt;"",IF($AK395&lt;&gt;"",IF(AND(LOOKUP($C395,Gliders!$O:$O,Gliders!$C:$C)&gt;1,$F395=PICCode),Log!T394+Log!$G395,Log!T394),Log!T394),Log!T394)</f>
        <v>0.73958333333333337</v>
      </c>
      <c r="U395" s="6">
        <f>IF(B395&lt;&gt;"",IF($AK395&lt;&gt;"",IF(AND(LOOKUP($C395,Gliders!$O:$O,Gliders!$C:$C)&gt;1, $F395&lt;&gt;PICCode),Log!U394+Log!$G395,Log!U394),Log!U394),Log!U394)</f>
        <v>1.6958333333333335</v>
      </c>
      <c r="V395" s="8">
        <f t="shared" si="19"/>
        <v>4.177777777777778</v>
      </c>
      <c r="W395" s="8"/>
      <c r="X395" s="8"/>
      <c r="Y395" s="8"/>
      <c r="Z395" s="9">
        <f>IF(B395&lt;&gt;"",IF(PICCode=F395,Z394+1,Z394),Z394)</f>
        <v>331</v>
      </c>
      <c r="AA395" s="9">
        <f>IF(B395&lt;&gt;"",IF($AK395&lt;&gt;"", IF(LOOKUP($C395,Gliders!$O:$O,Gliders!$C:$C)=1,Log!AA394+1,Log!AA394),Log!AA394),Log!AA394)</f>
        <v>245</v>
      </c>
      <c r="AB395" s="9">
        <f>IF(B395&lt;&gt;"",IF($AK395&lt;&gt;"",IF(AND(LOOKUP($C395,Gliders!$O:$O,Gliders!$C:$C)&gt;1, $F395=PICCode),Log!AB394+1,Log!AB394),Log!AB394),Log!AB394)</f>
        <v>86</v>
      </c>
      <c r="AC395" s="9">
        <f>IF(B395&lt;&gt;"",IF($AK395&lt;&gt;"",IF(AND(LOOKUP($C395,Gliders!$O:$O,Gliders!$C:$C)&gt;1, $F395&lt;&gt;PICCode),Log!AC394+1,Log!AC394),Log!AC394),Log!AC394)</f>
        <v>100</v>
      </c>
      <c r="AD395" s="9">
        <f>IF(B395&lt;&gt;"",IF($AK395&lt;&gt;"",IF(AND(LOOKUP($C395,Gliders!$O:$O,Gliders!$D:$D)=HighCode, TRUE),Log!AD394+1,Log!AD394),Log!AD394),Log!AD394)</f>
        <v>213</v>
      </c>
      <c r="AE395" s="10">
        <f t="shared" si="20"/>
        <v>431</v>
      </c>
      <c r="AJ395" s="14" t="str">
        <f>IF(C395&lt;&gt;"",LOOKUP(C395,Gliders!O:O,Gliders!A:A), "-")</f>
        <v>-</v>
      </c>
      <c r="AK395" s="14" t="str">
        <f>IF(C395&lt;&gt;"",LOOKUP(C395,Gliders!O:O,Gliders!B:B), "-")</f>
        <v>-</v>
      </c>
    </row>
    <row r="396" spans="1:37">
      <c r="A396" s="14" t="str">
        <f t="shared" si="18"/>
        <v/>
      </c>
      <c r="R396" s="6">
        <f>IF(B396&lt;&gt;"",IF(PICCode=$F396,R395+G396,R395),R395)</f>
        <v>2.4819444444444447</v>
      </c>
      <c r="S396" s="6">
        <f>IF(B396&lt;&gt;"",IF(AK396&lt;&gt;"", IF(LOOKUP($C396,Gliders!$O:$O,Gliders!$C:$C)=1,Log!S395+Log!G396,Log!S395),Log!S395),Log!S395)</f>
        <v>1.7423611111111112</v>
      </c>
      <c r="T396" s="6">
        <f>IF(B396&lt;&gt;"",IF($AK396&lt;&gt;"",IF(AND(LOOKUP($C396,Gliders!$O:$O,Gliders!$C:$C)&gt;1,$F396=PICCode),Log!T395+Log!$G396,Log!T395),Log!T395),Log!T395)</f>
        <v>0.73958333333333337</v>
      </c>
      <c r="U396" s="6">
        <f>IF(B396&lt;&gt;"",IF($AK396&lt;&gt;"",IF(AND(LOOKUP($C396,Gliders!$O:$O,Gliders!$C:$C)&gt;1, $F396&lt;&gt;PICCode),Log!U395+Log!$G396,Log!U395),Log!U395),Log!U395)</f>
        <v>1.6958333333333335</v>
      </c>
      <c r="V396" s="8">
        <f t="shared" si="19"/>
        <v>4.177777777777778</v>
      </c>
      <c r="W396" s="8"/>
      <c r="X396" s="8"/>
      <c r="Y396" s="8"/>
      <c r="Z396" s="9">
        <f>IF(B396&lt;&gt;"",IF(PICCode=F396,Z395+1,Z395),Z395)</f>
        <v>331</v>
      </c>
      <c r="AA396" s="9">
        <f>IF(B396&lt;&gt;"",IF($AK396&lt;&gt;"", IF(LOOKUP($C396,Gliders!$O:$O,Gliders!$C:$C)=1,Log!AA395+1,Log!AA395),Log!AA395),Log!AA395)</f>
        <v>245</v>
      </c>
      <c r="AB396" s="9">
        <f>IF(B396&lt;&gt;"",IF($AK396&lt;&gt;"",IF(AND(LOOKUP($C396,Gliders!$O:$O,Gliders!$C:$C)&gt;1, $F396=PICCode),Log!AB395+1,Log!AB395),Log!AB395),Log!AB395)</f>
        <v>86</v>
      </c>
      <c r="AC396" s="9">
        <f>IF(B396&lt;&gt;"",IF($AK396&lt;&gt;"",IF(AND(LOOKUP($C396,Gliders!$O:$O,Gliders!$C:$C)&gt;1, $F396&lt;&gt;PICCode),Log!AC395+1,Log!AC395),Log!AC395),Log!AC395)</f>
        <v>100</v>
      </c>
      <c r="AD396" s="9">
        <f>IF(B396&lt;&gt;"",IF($AK396&lt;&gt;"",IF(AND(LOOKUP($C396,Gliders!$O:$O,Gliders!$D:$D)=HighCode, TRUE),Log!AD395+1,Log!AD395),Log!AD395),Log!AD395)</f>
        <v>213</v>
      </c>
      <c r="AE396" s="10">
        <f t="shared" si="20"/>
        <v>431</v>
      </c>
      <c r="AJ396" s="14" t="str">
        <f>IF(C396&lt;&gt;"",LOOKUP(C396,Gliders!O:O,Gliders!A:A), "-")</f>
        <v>-</v>
      </c>
      <c r="AK396" s="14" t="str">
        <f>IF(C396&lt;&gt;"",LOOKUP(C396,Gliders!O:O,Gliders!B:B), "-")</f>
        <v>-</v>
      </c>
    </row>
    <row r="397" spans="1:37">
      <c r="A397" s="14" t="str">
        <f t="shared" si="18"/>
        <v/>
      </c>
      <c r="R397" s="6">
        <f>IF(B397&lt;&gt;"",IF(PICCode=$F397,R396+G397,R396),R396)</f>
        <v>2.4819444444444447</v>
      </c>
      <c r="S397" s="6">
        <f>IF(B397&lt;&gt;"",IF(AK397&lt;&gt;"", IF(LOOKUP($C397,Gliders!$O:$O,Gliders!$C:$C)=1,Log!S396+Log!G397,Log!S396),Log!S396),Log!S396)</f>
        <v>1.7423611111111112</v>
      </c>
      <c r="T397" s="6">
        <f>IF(B397&lt;&gt;"",IF($AK397&lt;&gt;"",IF(AND(LOOKUP($C397,Gliders!$O:$O,Gliders!$C:$C)&gt;1,$F397=PICCode),Log!T396+Log!$G397,Log!T396),Log!T396),Log!T396)</f>
        <v>0.73958333333333337</v>
      </c>
      <c r="U397" s="6">
        <f>IF(B397&lt;&gt;"",IF($AK397&lt;&gt;"",IF(AND(LOOKUP($C397,Gliders!$O:$O,Gliders!$C:$C)&gt;1, $F397&lt;&gt;PICCode),Log!U396+Log!$G397,Log!U396),Log!U396),Log!U396)</f>
        <v>1.6958333333333335</v>
      </c>
      <c r="V397" s="8">
        <f t="shared" si="19"/>
        <v>4.177777777777778</v>
      </c>
      <c r="W397" s="8"/>
      <c r="X397" s="8"/>
      <c r="Y397" s="8"/>
      <c r="Z397" s="9">
        <f>IF(B397&lt;&gt;"",IF(PICCode=F397,Z396+1,Z396),Z396)</f>
        <v>331</v>
      </c>
      <c r="AA397" s="9">
        <f>IF(B397&lt;&gt;"",IF($AK397&lt;&gt;"", IF(LOOKUP($C397,Gliders!$O:$O,Gliders!$C:$C)=1,Log!AA396+1,Log!AA396),Log!AA396),Log!AA396)</f>
        <v>245</v>
      </c>
      <c r="AB397" s="9">
        <f>IF(B397&lt;&gt;"",IF($AK397&lt;&gt;"",IF(AND(LOOKUP($C397,Gliders!$O:$O,Gliders!$C:$C)&gt;1, $F397=PICCode),Log!AB396+1,Log!AB396),Log!AB396),Log!AB396)</f>
        <v>86</v>
      </c>
      <c r="AC397" s="9">
        <f>IF(B397&lt;&gt;"",IF($AK397&lt;&gt;"",IF(AND(LOOKUP($C397,Gliders!$O:$O,Gliders!$C:$C)&gt;1, $F397&lt;&gt;PICCode),Log!AC396+1,Log!AC396),Log!AC396),Log!AC396)</f>
        <v>100</v>
      </c>
      <c r="AD397" s="9">
        <f>IF(B397&lt;&gt;"",IF($AK397&lt;&gt;"",IF(AND(LOOKUP($C397,Gliders!$O:$O,Gliders!$D:$D)=HighCode, TRUE),Log!AD396+1,Log!AD396),Log!AD396),Log!AD396)</f>
        <v>213</v>
      </c>
      <c r="AE397" s="10">
        <f t="shared" si="20"/>
        <v>431</v>
      </c>
      <c r="AJ397" s="14" t="str">
        <f>IF(C397&lt;&gt;"",LOOKUP(C397,Gliders!O:O,Gliders!A:A), "-")</f>
        <v>-</v>
      </c>
      <c r="AK397" s="14" t="str">
        <f>IF(C397&lt;&gt;"",LOOKUP(C397,Gliders!O:O,Gliders!B:B), "-")</f>
        <v>-</v>
      </c>
    </row>
    <row r="398" spans="1:37">
      <c r="A398" s="14" t="str">
        <f t="shared" si="18"/>
        <v/>
      </c>
      <c r="R398" s="6">
        <f>IF(B398&lt;&gt;"",IF(PICCode=$F398,R397+G398,R397),R397)</f>
        <v>2.4819444444444447</v>
      </c>
      <c r="S398" s="6">
        <f>IF(B398&lt;&gt;"",IF(AK398&lt;&gt;"", IF(LOOKUP($C398,Gliders!$O:$O,Gliders!$C:$C)=1,Log!S397+Log!G398,Log!S397),Log!S397),Log!S397)</f>
        <v>1.7423611111111112</v>
      </c>
      <c r="T398" s="6">
        <f>IF(B398&lt;&gt;"",IF($AK398&lt;&gt;"",IF(AND(LOOKUP($C398,Gliders!$O:$O,Gliders!$C:$C)&gt;1,$F398=PICCode),Log!T397+Log!$G398,Log!T397),Log!T397),Log!T397)</f>
        <v>0.73958333333333337</v>
      </c>
      <c r="U398" s="6">
        <f>IF(B398&lt;&gt;"",IF($AK398&lt;&gt;"",IF(AND(LOOKUP($C398,Gliders!$O:$O,Gliders!$C:$C)&gt;1, $F398&lt;&gt;PICCode),Log!U397+Log!$G398,Log!U397),Log!U397),Log!U397)</f>
        <v>1.6958333333333335</v>
      </c>
      <c r="V398" s="8">
        <f t="shared" si="19"/>
        <v>4.177777777777778</v>
      </c>
      <c r="W398" s="8"/>
      <c r="X398" s="8"/>
      <c r="Y398" s="8"/>
      <c r="Z398" s="9">
        <f>IF(B398&lt;&gt;"",IF(PICCode=F398,Z397+1,Z397),Z397)</f>
        <v>331</v>
      </c>
      <c r="AA398" s="9">
        <f>IF(B398&lt;&gt;"",IF($AK398&lt;&gt;"", IF(LOOKUP($C398,Gliders!$O:$O,Gliders!$C:$C)=1,Log!AA397+1,Log!AA397),Log!AA397),Log!AA397)</f>
        <v>245</v>
      </c>
      <c r="AB398" s="9">
        <f>IF(B398&lt;&gt;"",IF($AK398&lt;&gt;"",IF(AND(LOOKUP($C398,Gliders!$O:$O,Gliders!$C:$C)&gt;1, $F398=PICCode),Log!AB397+1,Log!AB397),Log!AB397),Log!AB397)</f>
        <v>86</v>
      </c>
      <c r="AC398" s="9">
        <f>IF(B398&lt;&gt;"",IF($AK398&lt;&gt;"",IF(AND(LOOKUP($C398,Gliders!$O:$O,Gliders!$C:$C)&gt;1, $F398&lt;&gt;PICCode),Log!AC397+1,Log!AC397),Log!AC397),Log!AC397)</f>
        <v>100</v>
      </c>
      <c r="AD398" s="9">
        <f>IF(B398&lt;&gt;"",IF($AK398&lt;&gt;"",IF(AND(LOOKUP($C398,Gliders!$O:$O,Gliders!$D:$D)=HighCode, TRUE),Log!AD397+1,Log!AD397),Log!AD397),Log!AD397)</f>
        <v>213</v>
      </c>
      <c r="AE398" s="10">
        <f t="shared" si="20"/>
        <v>431</v>
      </c>
      <c r="AJ398" s="14" t="str">
        <f>IF(C398&lt;&gt;"",LOOKUP(C398,Gliders!O:O,Gliders!A:A), "-")</f>
        <v>-</v>
      </c>
      <c r="AK398" s="14" t="str">
        <f>IF(C398&lt;&gt;"",LOOKUP(C398,Gliders!O:O,Gliders!B:B), "-")</f>
        <v>-</v>
      </c>
    </row>
    <row r="399" spans="1:37">
      <c r="A399" s="14" t="str">
        <f t="shared" si="18"/>
        <v/>
      </c>
      <c r="R399" s="6">
        <f>IF(B399&lt;&gt;"",IF(PICCode=$F399,R398+G399,R398),R398)</f>
        <v>2.4819444444444447</v>
      </c>
      <c r="S399" s="6">
        <f>IF(B399&lt;&gt;"",IF(AK399&lt;&gt;"", IF(LOOKUP($C399,Gliders!$O:$O,Gliders!$C:$C)=1,Log!S398+Log!G399,Log!S398),Log!S398),Log!S398)</f>
        <v>1.7423611111111112</v>
      </c>
      <c r="T399" s="6">
        <f>IF(B399&lt;&gt;"",IF($AK399&lt;&gt;"",IF(AND(LOOKUP($C399,Gliders!$O:$O,Gliders!$C:$C)&gt;1,$F399=PICCode),Log!T398+Log!$G399,Log!T398),Log!T398),Log!T398)</f>
        <v>0.73958333333333337</v>
      </c>
      <c r="U399" s="6">
        <f>IF(B399&lt;&gt;"",IF($AK399&lt;&gt;"",IF(AND(LOOKUP($C399,Gliders!$O:$O,Gliders!$C:$C)&gt;1, $F399&lt;&gt;PICCode),Log!U398+Log!$G399,Log!U398),Log!U398),Log!U398)</f>
        <v>1.6958333333333335</v>
      </c>
      <c r="V399" s="8">
        <f t="shared" si="19"/>
        <v>4.177777777777778</v>
      </c>
      <c r="W399" s="8"/>
      <c r="X399" s="8"/>
      <c r="Y399" s="8"/>
      <c r="Z399" s="9">
        <f>IF(B399&lt;&gt;"",IF(PICCode=F399,Z398+1,Z398),Z398)</f>
        <v>331</v>
      </c>
      <c r="AA399" s="9">
        <f>IF(B399&lt;&gt;"",IF($AK399&lt;&gt;"", IF(LOOKUP($C399,Gliders!$O:$O,Gliders!$C:$C)=1,Log!AA398+1,Log!AA398),Log!AA398),Log!AA398)</f>
        <v>245</v>
      </c>
      <c r="AB399" s="9">
        <f>IF(B399&lt;&gt;"",IF($AK399&lt;&gt;"",IF(AND(LOOKUP($C399,Gliders!$O:$O,Gliders!$C:$C)&gt;1, $F399=PICCode),Log!AB398+1,Log!AB398),Log!AB398),Log!AB398)</f>
        <v>86</v>
      </c>
      <c r="AC399" s="9">
        <f>IF(B399&lt;&gt;"",IF($AK399&lt;&gt;"",IF(AND(LOOKUP($C399,Gliders!$O:$O,Gliders!$C:$C)&gt;1, $F399&lt;&gt;PICCode),Log!AC398+1,Log!AC398),Log!AC398),Log!AC398)</f>
        <v>100</v>
      </c>
      <c r="AD399" s="9">
        <f>IF(B399&lt;&gt;"",IF($AK399&lt;&gt;"",IF(AND(LOOKUP($C399,Gliders!$O:$O,Gliders!$D:$D)=HighCode, TRUE),Log!AD398+1,Log!AD398),Log!AD398),Log!AD398)</f>
        <v>213</v>
      </c>
      <c r="AE399" s="10">
        <f t="shared" si="20"/>
        <v>431</v>
      </c>
      <c r="AJ399" s="14" t="str">
        <f>IF(C399&lt;&gt;"",LOOKUP(C399,Gliders!O:O,Gliders!A:A), "-")</f>
        <v>-</v>
      </c>
      <c r="AK399" s="14" t="str">
        <f>IF(C399&lt;&gt;"",LOOKUP(C399,Gliders!O:O,Gliders!B:B), "-")</f>
        <v>-</v>
      </c>
    </row>
    <row r="400" spans="1:37">
      <c r="A400" s="14" t="str">
        <f t="shared" si="18"/>
        <v/>
      </c>
      <c r="R400" s="6">
        <f>IF(B400&lt;&gt;"",IF(PICCode=$F400,R399+G400,R399),R399)</f>
        <v>2.4819444444444447</v>
      </c>
      <c r="S400" s="6">
        <f>IF(B400&lt;&gt;"",IF(AK400&lt;&gt;"", IF(LOOKUP($C400,Gliders!$O:$O,Gliders!$C:$C)=1,Log!S399+Log!G400,Log!S399),Log!S399),Log!S399)</f>
        <v>1.7423611111111112</v>
      </c>
      <c r="T400" s="6">
        <f>IF(B400&lt;&gt;"",IF($AK400&lt;&gt;"",IF(AND(LOOKUP($C400,Gliders!$O:$O,Gliders!$C:$C)&gt;1,$F400=PICCode),Log!T399+Log!$G400,Log!T399),Log!T399),Log!T399)</f>
        <v>0.73958333333333337</v>
      </c>
      <c r="U400" s="6">
        <f>IF(B400&lt;&gt;"",IF($AK400&lt;&gt;"",IF(AND(LOOKUP($C400,Gliders!$O:$O,Gliders!$C:$C)&gt;1, $F400&lt;&gt;PICCode),Log!U399+Log!$G400,Log!U399),Log!U399),Log!U399)</f>
        <v>1.6958333333333335</v>
      </c>
      <c r="V400" s="8">
        <f t="shared" si="19"/>
        <v>4.177777777777778</v>
      </c>
      <c r="W400" s="8"/>
      <c r="X400" s="8"/>
      <c r="Y400" s="8"/>
      <c r="Z400" s="9">
        <f>IF(B400&lt;&gt;"",IF(PICCode=F400,Z399+1,Z399),Z399)</f>
        <v>331</v>
      </c>
      <c r="AA400" s="9">
        <f>IF(B400&lt;&gt;"",IF($AK400&lt;&gt;"", IF(LOOKUP($C400,Gliders!$O:$O,Gliders!$C:$C)=1,Log!AA399+1,Log!AA399),Log!AA399),Log!AA399)</f>
        <v>245</v>
      </c>
      <c r="AB400" s="9">
        <f>IF(B400&lt;&gt;"",IF($AK400&lt;&gt;"",IF(AND(LOOKUP($C400,Gliders!$O:$O,Gliders!$C:$C)&gt;1, $F400=PICCode),Log!AB399+1,Log!AB399),Log!AB399),Log!AB399)</f>
        <v>86</v>
      </c>
      <c r="AC400" s="9">
        <f>IF(B400&lt;&gt;"",IF($AK400&lt;&gt;"",IF(AND(LOOKUP($C400,Gliders!$O:$O,Gliders!$C:$C)&gt;1, $F400&lt;&gt;PICCode),Log!AC399+1,Log!AC399),Log!AC399),Log!AC399)</f>
        <v>100</v>
      </c>
      <c r="AD400" s="9">
        <f>IF(B400&lt;&gt;"",IF($AK400&lt;&gt;"",IF(AND(LOOKUP($C400,Gliders!$O:$O,Gliders!$D:$D)=HighCode, TRUE),Log!AD399+1,Log!AD399),Log!AD399),Log!AD399)</f>
        <v>213</v>
      </c>
      <c r="AE400" s="10">
        <f t="shared" si="20"/>
        <v>431</v>
      </c>
      <c r="AJ400" s="14" t="str">
        <f>IF(C400&lt;&gt;"",LOOKUP(C400,Gliders!O:O,Gliders!A:A), "-")</f>
        <v>-</v>
      </c>
      <c r="AK400" s="14" t="str">
        <f>IF(C400&lt;&gt;"",LOOKUP(C400,Gliders!O:O,Gliders!B:B), "-")</f>
        <v>-</v>
      </c>
    </row>
    <row r="401" spans="1:37">
      <c r="A401" s="14" t="str">
        <f t="shared" si="18"/>
        <v/>
      </c>
      <c r="R401" s="6">
        <f>IF(B401&lt;&gt;"",IF(PICCode=$F401,R400+G401,R400),R400)</f>
        <v>2.4819444444444447</v>
      </c>
      <c r="S401" s="6">
        <f>IF(B401&lt;&gt;"",IF(AK401&lt;&gt;"", IF(LOOKUP($C401,Gliders!$O:$O,Gliders!$C:$C)=1,Log!S400+Log!G401,Log!S400),Log!S400),Log!S400)</f>
        <v>1.7423611111111112</v>
      </c>
      <c r="T401" s="6">
        <f>IF(B401&lt;&gt;"",IF($AK401&lt;&gt;"",IF(AND(LOOKUP($C401,Gliders!$O:$O,Gliders!$C:$C)&gt;1,$F401=PICCode),Log!T400+Log!$G401,Log!T400),Log!T400),Log!T400)</f>
        <v>0.73958333333333337</v>
      </c>
      <c r="U401" s="6">
        <f>IF(B401&lt;&gt;"",IF($AK401&lt;&gt;"",IF(AND(LOOKUP($C401,Gliders!$O:$O,Gliders!$C:$C)&gt;1, $F401&lt;&gt;PICCode),Log!U400+Log!$G401,Log!U400),Log!U400),Log!U400)</f>
        <v>1.6958333333333335</v>
      </c>
      <c r="V401" s="8">
        <f t="shared" si="19"/>
        <v>4.177777777777778</v>
      </c>
      <c r="W401" s="8"/>
      <c r="X401" s="8"/>
      <c r="Y401" s="8"/>
      <c r="Z401" s="9">
        <f>IF(B401&lt;&gt;"",IF(PICCode=F401,Z400+1,Z400),Z400)</f>
        <v>331</v>
      </c>
      <c r="AA401" s="9">
        <f>IF(B401&lt;&gt;"",IF($AK401&lt;&gt;"", IF(LOOKUP($C401,Gliders!$O:$O,Gliders!$C:$C)=1,Log!AA400+1,Log!AA400),Log!AA400),Log!AA400)</f>
        <v>245</v>
      </c>
      <c r="AB401" s="9">
        <f>IF(B401&lt;&gt;"",IF($AK401&lt;&gt;"",IF(AND(LOOKUP($C401,Gliders!$O:$O,Gliders!$C:$C)&gt;1, $F401=PICCode),Log!AB400+1,Log!AB400),Log!AB400),Log!AB400)</f>
        <v>86</v>
      </c>
      <c r="AC401" s="9">
        <f>IF(B401&lt;&gt;"",IF($AK401&lt;&gt;"",IF(AND(LOOKUP($C401,Gliders!$O:$O,Gliders!$C:$C)&gt;1, $F401&lt;&gt;PICCode),Log!AC400+1,Log!AC400),Log!AC400),Log!AC400)</f>
        <v>100</v>
      </c>
      <c r="AD401" s="9">
        <f>IF(B401&lt;&gt;"",IF($AK401&lt;&gt;"",IF(AND(LOOKUP($C401,Gliders!$O:$O,Gliders!$D:$D)=HighCode, TRUE),Log!AD400+1,Log!AD400),Log!AD400),Log!AD400)</f>
        <v>213</v>
      </c>
      <c r="AE401" s="10">
        <f t="shared" si="20"/>
        <v>431</v>
      </c>
      <c r="AJ401" s="14" t="str">
        <f>IF(C401&lt;&gt;"",LOOKUP(C401,Gliders!O:O,Gliders!A:A), "-")</f>
        <v>-</v>
      </c>
      <c r="AK401" s="14" t="str">
        <f>IF(C401&lt;&gt;"",LOOKUP(C401,Gliders!O:O,Gliders!B:B), "-")</f>
        <v>-</v>
      </c>
    </row>
  </sheetData>
  <phoneticPr fontId="15" type="noConversion"/>
  <dataValidations xWindow="681" yWindow="413" count="5">
    <dataValidation type="list" allowBlank="1" showInputMessage="1" showErrorMessage="1" promptTitle="Enter glider" prompt="Select from list, or add a new glider to the Gliders sheet." sqref="C1:C1048576">
      <formula1>GliderCodes</formula1>
    </dataValidation>
    <dataValidation type="list" allowBlank="1" showInputMessage="1" showErrorMessage="1" sqref="F1:F1048576">
      <formula1>CrewCapacityCodes</formula1>
    </dataValidation>
    <dataValidation type="list" allowBlank="1" showInputMessage="1" showErrorMessage="1" sqref="E2:E1048576">
      <formula1>LaunchTypeCodes</formula1>
    </dataValidation>
    <dataValidation type="list" allowBlank="1" showInputMessage="1" sqref="D1:D1048576">
      <formula1>AirportCodes</formula1>
    </dataValidation>
    <dataValidation type="list" allowBlank="1" showInputMessage="1" showErrorMessage="1" sqref="AK5:AK1048576">
      <formula1>$F:$F</formula1>
    </dataValidation>
  </dataValidations>
  <pageMargins left="0.75" right="0.75" top="1" bottom="1" header="0.5" footer="0.5"/>
  <pageSetup scale="53" fitToHeight="11" pageOrder="overThenDown" orientation="portrait" blackAndWhite="1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681" yWindow="413" count="2">
        <x14:dataValidation type="list" allowBlank="1" showInputMessage="1" showErrorMessage="1">
          <x14:formula1>
            <xm:f>Gliders!$A:$A</xm:f>
          </x14:formula1>
          <xm:sqref>AJ1:AJ1048576 AK4</xm:sqref>
        </x14:dataValidation>
        <x14:dataValidation type="list" allowBlank="1" showInputMessage="1" showErrorMessage="1">
          <x14:formula1>
            <xm:f>Gliders!$B:$B</xm:f>
          </x14:formula1>
          <xm:sqref>AK1:AK3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D10" sqref="D10"/>
    </sheetView>
  </sheetViews>
  <sheetFormatPr baseColWidth="10" defaultRowHeight="23" x14ac:dyDescent="0"/>
  <cols>
    <col min="1" max="1" width="37.33203125" style="20" customWidth="1"/>
    <col min="2" max="2" width="10.83203125" style="15"/>
    <col min="3" max="3" width="12.33203125" style="15" bestFit="1" customWidth="1"/>
    <col min="4" max="4" width="11" style="15" bestFit="1" customWidth="1"/>
    <col min="5" max="16384" width="10.83203125" style="15"/>
  </cols>
  <sheetData>
    <row r="2" spans="1:4" s="46" customFormat="1">
      <c r="A2" s="45" t="s">
        <v>64</v>
      </c>
    </row>
    <row r="4" spans="1:4" s="44" customFormat="1">
      <c r="A4" s="44" t="s">
        <v>11</v>
      </c>
      <c r="C4" s="44" t="s">
        <v>12</v>
      </c>
      <c r="D4" s="44" t="s">
        <v>13</v>
      </c>
    </row>
    <row r="6" spans="1:4">
      <c r="A6" s="20" t="s">
        <v>8</v>
      </c>
      <c r="C6" s="16">
        <v>1.5826388888888889</v>
      </c>
      <c r="D6" s="15">
        <v>244</v>
      </c>
    </row>
    <row r="7" spans="1:4">
      <c r="A7" s="20" t="s">
        <v>9</v>
      </c>
      <c r="C7" s="17">
        <v>0.71319444444444446</v>
      </c>
      <c r="D7" s="15">
        <v>85</v>
      </c>
    </row>
    <row r="8" spans="1:4">
      <c r="A8" s="20" t="s">
        <v>10</v>
      </c>
      <c r="C8" s="16">
        <v>1.6958333333333335</v>
      </c>
      <c r="D8" s="15">
        <v>100</v>
      </c>
    </row>
    <row r="9" spans="1:4">
      <c r="A9" s="20" t="s">
        <v>48</v>
      </c>
      <c r="C9" s="16"/>
      <c r="D9" s="15">
        <v>212</v>
      </c>
    </row>
    <row r="10" spans="1:4">
      <c r="A10" s="20" t="s">
        <v>46</v>
      </c>
      <c r="C10" s="16"/>
      <c r="D10" s="15">
        <v>328</v>
      </c>
    </row>
    <row r="11" spans="1:4">
      <c r="A11" s="20" t="s">
        <v>68</v>
      </c>
      <c r="C11" s="16"/>
      <c r="D11" s="15">
        <v>101</v>
      </c>
    </row>
    <row r="12" spans="1:4" s="18" customFormat="1">
      <c r="A12" s="21" t="s">
        <v>11</v>
      </c>
      <c r="C12" s="19">
        <f>SUM(C6:C8)</f>
        <v>3.9916666666666671</v>
      </c>
      <c r="D12" s="18">
        <f>SUM(D6:D8)</f>
        <v>429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O2" sqref="O2:O101"/>
    </sheetView>
  </sheetViews>
  <sheetFormatPr baseColWidth="10" defaultRowHeight="15" x14ac:dyDescent="0"/>
  <cols>
    <col min="1" max="1" width="56.33203125" customWidth="1"/>
    <col min="4" max="4" width="22.6640625" customWidth="1"/>
    <col min="5" max="14" width="3.5" customWidth="1"/>
    <col min="15" max="15" width="42.83203125" style="14" customWidth="1"/>
  </cols>
  <sheetData>
    <row r="1" spans="1:16" s="53" customFormat="1" ht="30">
      <c r="A1" s="55" t="s">
        <v>87</v>
      </c>
      <c r="B1" s="42" t="s">
        <v>49</v>
      </c>
      <c r="C1" s="42" t="s">
        <v>51</v>
      </c>
      <c r="D1" s="42" t="s">
        <v>50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 t="s">
        <v>52</v>
      </c>
      <c r="P1" s="54"/>
    </row>
    <row r="2" spans="1:16">
      <c r="O2" s="14" t="str">
        <f>IF(A2&lt;&gt;"",CONCATENATE(A2, " (", B2,")"),"")</f>
        <v/>
      </c>
    </row>
    <row r="3" spans="1:16">
      <c r="O3" s="14" t="str">
        <f>IF(A3&lt;&gt;"",CONCATENATE(A3, " (", B3,")"),"")</f>
        <v/>
      </c>
    </row>
    <row r="4" spans="1:16">
      <c r="O4" s="14" t="str">
        <f>IF(A4&lt;&gt;"",CONCATENATE(A4, " (", B4,")"),"")</f>
        <v/>
      </c>
    </row>
    <row r="5" spans="1:16">
      <c r="O5" s="14" t="str">
        <f>IF(A5&lt;&gt;"",CONCATENATE(A5, " (", B5,")"),"")</f>
        <v/>
      </c>
    </row>
    <row r="6" spans="1:16">
      <c r="A6" t="s">
        <v>30</v>
      </c>
      <c r="B6" t="s">
        <v>30</v>
      </c>
      <c r="C6" t="s">
        <v>30</v>
      </c>
      <c r="O6" s="14" t="s">
        <v>30</v>
      </c>
    </row>
    <row r="7" spans="1:16">
      <c r="A7" t="s">
        <v>24</v>
      </c>
      <c r="B7" t="s">
        <v>28</v>
      </c>
      <c r="C7">
        <v>1</v>
      </c>
      <c r="D7" t="s">
        <v>33</v>
      </c>
      <c r="O7" s="14" t="str">
        <f>IF(A7&lt;&gt;"",CONCATENATE(A7, " (", B7,")"),"")</f>
        <v>Grob 102 Astir CS (N142SS)</v>
      </c>
    </row>
    <row r="8" spans="1:16">
      <c r="A8" t="s">
        <v>31</v>
      </c>
      <c r="B8" t="s">
        <v>32</v>
      </c>
      <c r="C8">
        <v>1</v>
      </c>
      <c r="D8" t="s">
        <v>33</v>
      </c>
      <c r="O8" s="14" t="str">
        <f>IF(A8&lt;&gt;"",CONCATENATE(A8, " (", B8,")"),"")</f>
        <v>Pilatus B4 (N86AS)</v>
      </c>
    </row>
    <row r="9" spans="1:16">
      <c r="A9" t="s">
        <v>23</v>
      </c>
      <c r="B9" t="s">
        <v>27</v>
      </c>
      <c r="C9">
        <v>1</v>
      </c>
      <c r="D9" t="s">
        <v>33</v>
      </c>
      <c r="O9" s="14" t="str">
        <f>IF(A9&lt;&gt;"",CONCATENATE(A9, " (", B9,")"),"")</f>
        <v>Schempp-Hirth Standard Cirrus (N6485 LX)</v>
      </c>
    </row>
    <row r="10" spans="1:16">
      <c r="A10" t="s">
        <v>25</v>
      </c>
      <c r="B10" t="s">
        <v>29</v>
      </c>
      <c r="C10">
        <v>2</v>
      </c>
      <c r="D10" t="s">
        <v>33</v>
      </c>
      <c r="O10" s="14" t="str">
        <f>IF(A10&lt;&gt;"",CONCATENATE(A10, " (", B10,")"),"")</f>
        <v>Schleicher ASK-21 (GBB)</v>
      </c>
    </row>
    <row r="11" spans="1:16">
      <c r="A11" t="s">
        <v>14</v>
      </c>
      <c r="B11" t="s">
        <v>15</v>
      </c>
      <c r="C11">
        <v>2</v>
      </c>
      <c r="D11" t="s">
        <v>83</v>
      </c>
      <c r="O11" s="14" t="str">
        <f>IF(A11&lt;&gt;"",CONCATENATE(A11, " (", B11,")"),"")</f>
        <v>Schweizer 2-33 (N34367)</v>
      </c>
    </row>
  </sheetData>
  <sortState ref="A2:O12">
    <sortCondition ref="O2:O11"/>
  </sortState>
  <dataValidations count="2">
    <dataValidation type="list" allowBlank="1" showInputMessage="1" showErrorMessage="1" sqref="D2:D1048576 D1">
      <formula1>GliderTypeCodes</formula1>
    </dataValidation>
    <dataValidation type="whole" operator="greaterThanOrEqual" allowBlank="1" showInputMessage="1" showErrorMessage="1" sqref="C2:C1048576 C1">
      <formula1>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opLeftCell="A3" workbookViewId="0">
      <selection activeCell="A39" sqref="A39"/>
    </sheetView>
  </sheetViews>
  <sheetFormatPr baseColWidth="10" defaultRowHeight="15" x14ac:dyDescent="0"/>
  <cols>
    <col min="1" max="1" width="66" customWidth="1"/>
  </cols>
  <sheetData>
    <row r="1" spans="1:1" s="51" customFormat="1" ht="60" customHeight="1">
      <c r="A1" s="52" t="s">
        <v>86</v>
      </c>
    </row>
    <row r="2" spans="1:1" s="43" customFormat="1">
      <c r="A2" s="42" t="s">
        <v>3</v>
      </c>
    </row>
    <row r="3" spans="1:1">
      <c r="A3" t="s">
        <v>16</v>
      </c>
    </row>
    <row r="4" spans="1:1">
      <c r="A4" t="s">
        <v>26</v>
      </c>
    </row>
    <row r="5" spans="1:1">
      <c r="A5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F19"/>
  <sheetViews>
    <sheetView workbookViewId="0">
      <selection activeCell="A2" sqref="A2"/>
    </sheetView>
  </sheetViews>
  <sheetFormatPr baseColWidth="10" defaultRowHeight="15" x14ac:dyDescent="0"/>
  <cols>
    <col min="1" max="1" width="23" style="23" customWidth="1"/>
    <col min="2" max="2" width="15.83203125" style="28" customWidth="1"/>
    <col min="3" max="3" width="10.83203125" style="26"/>
    <col min="4" max="4" width="17" style="26" customWidth="1"/>
    <col min="5" max="5" width="22.6640625" style="14" customWidth="1"/>
    <col min="6" max="16384" width="10.83203125" style="14"/>
  </cols>
  <sheetData>
    <row r="1" spans="1:6" s="50" customFormat="1" ht="30">
      <c r="A1" s="47" t="s">
        <v>40</v>
      </c>
      <c r="B1" s="48"/>
      <c r="C1" s="49"/>
      <c r="D1" s="49"/>
    </row>
    <row r="2" spans="1:6">
      <c r="A2" s="61">
        <f>PilotName</f>
        <v>0</v>
      </c>
    </row>
    <row r="4" spans="1:6" s="39" customFormat="1" ht="20">
      <c r="A4" s="34"/>
      <c r="B4" s="37" t="s">
        <v>12</v>
      </c>
      <c r="C4" s="38" t="s">
        <v>7</v>
      </c>
      <c r="D4" s="38" t="s">
        <v>38</v>
      </c>
      <c r="E4" s="34" t="s">
        <v>46</v>
      </c>
      <c r="F4" s="34" t="s">
        <v>68</v>
      </c>
    </row>
    <row r="5" spans="1:6" ht="20">
      <c r="A5" s="29"/>
      <c r="B5" s="30"/>
      <c r="C5" s="31"/>
      <c r="D5" s="31"/>
      <c r="E5" s="35" t="str">
        <f>AerotowCode</f>
        <v>A</v>
      </c>
      <c r="F5" s="36" t="str">
        <f>WinchCode</f>
        <v>W</v>
      </c>
    </row>
    <row r="6" spans="1:6" ht="20">
      <c r="A6" s="29" t="s">
        <v>36</v>
      </c>
      <c r="B6" s="30">
        <f ca="1">SUMIF(Log!$B:$B, CONCATENATE("&gt;",DATE(YEAR(TODAY()),1,1)), Log!$G:$G)</f>
        <v>0.18611111111111112</v>
      </c>
      <c r="C6" s="31">
        <f ca="1">COUNTIF(Log!$B:$B, CONCATENATE("&gt;",DATE(YEAR(TODAY()),1,1)))</f>
        <v>2</v>
      </c>
      <c r="D6" s="31">
        <f ca="1">COUNTIFS(Log!$F:$F, CONCATENATE("=",PICCode), Log!$B:$B, CONCATENATE("&gt;",DATE(YEAR(TODAY()),1,1)))</f>
        <v>2</v>
      </c>
      <c r="E6" s="32">
        <f ca="1">COUNTIFS(Log!$E:$E, CONCATENATE("=",E$5), Log!$B:$B, CONCATENATE("&gt;",DATE(YEAR(TODAY()),1,1)))</f>
        <v>2</v>
      </c>
      <c r="F6" s="32">
        <f ca="1">COUNTIFS(Log!$E:$E, CONCATENATE("=",F$5), Log!$B:$B, CONCATENATE("&gt;",DATE(YEAR(TODAY()),1,1)))</f>
        <v>0</v>
      </c>
    </row>
    <row r="7" spans="1:6" ht="20">
      <c r="A7" s="29" t="s">
        <v>37</v>
      </c>
      <c r="B7" s="30">
        <f ca="1">SUMIF(Log!B:B, CONCATENATE("&gt;",TODAY()-90), Log!G:G)</f>
        <v>0</v>
      </c>
      <c r="C7" s="31">
        <f ca="1">COUNTIF(Log!$B:$B, CONCATENATE("&gt;",TODAY()-90))</f>
        <v>0</v>
      </c>
      <c r="D7" s="31">
        <f ca="1">COUNTIFS(Log!$F:$F, CONCATENATE("=",PICCode),Log!$B:$B, CONCATENATE("&gt;",TODAY()-90))</f>
        <v>0</v>
      </c>
      <c r="E7" s="31">
        <f ca="1">COUNTIFS(Log!$E:$E, CONCATENATE("=",E$5),Log!$B:$B, CONCATENATE("&gt;",TODAY()-90))</f>
        <v>0</v>
      </c>
      <c r="F7" s="31">
        <f ca="1">COUNTIFS(Log!$E:$E, CONCATENATE("=",F$5),Log!$B:$B, CONCATENATE("&gt;",TODAY()-90))</f>
        <v>0</v>
      </c>
    </row>
    <row r="8" spans="1:6" ht="20">
      <c r="A8" s="29" t="s">
        <v>39</v>
      </c>
      <c r="B8" s="30">
        <f ca="1">SUMIF(Log!B:B, CONCATENATE("&gt;",TODAY()-30), Log!G:G)</f>
        <v>0</v>
      </c>
      <c r="C8" s="31">
        <f ca="1">COUNTIF(Log!$B:$B, CONCATENATE("&gt;",TODAY()-30))</f>
        <v>0</v>
      </c>
      <c r="D8" s="31">
        <f ca="1">COUNTIFS(Log!$F:$F,CONCATENATE("=",PICCode),Log!$B:$B, CONCATENATE("&gt;",TODAY()-30))</f>
        <v>0</v>
      </c>
      <c r="E8" s="31">
        <f ca="1">COUNTIFS(Log!$E:$E, CONCATENATE("=",E$5),Log!$B:$B, CONCATENATE("&gt;",TODAY()-30))</f>
        <v>0</v>
      </c>
      <c r="F8" s="31">
        <f ca="1">COUNTIFS(Log!$E:$E, CONCATENATE("=",F$5),Log!$B:$B, CONCATENATE("&gt;",TODAY()-30))</f>
        <v>0</v>
      </c>
    </row>
    <row r="9" spans="1:6" ht="20">
      <c r="A9" s="29"/>
      <c r="B9" s="30"/>
      <c r="C9" s="31"/>
      <c r="D9" s="31"/>
      <c r="E9" s="32"/>
    </row>
    <row r="13" spans="1:6">
      <c r="E13" s="33"/>
    </row>
    <row r="14" spans="1:6" s="32" customFormat="1" ht="20">
      <c r="A14" s="29" t="s">
        <v>11</v>
      </c>
      <c r="B14" s="30">
        <f>SUM(Log!G:G)+'Carried over'!C12</f>
        <v>4.177777777777778</v>
      </c>
      <c r="C14" s="31">
        <f>COUNT(Log!G:G)+'Carried over'!D12</f>
        <v>431</v>
      </c>
      <c r="D14" s="31">
        <f>COUNTIF(Log!$F:$F, CONCATENATE("=",PICCode))+'Carried over'!D6+'Carried over'!D7</f>
        <v>331</v>
      </c>
      <c r="E14" s="31">
        <f>COUNTIF(Log!$E:$E, CONCATENATE("=",E$5))+'Carried over'!$D$10</f>
        <v>330</v>
      </c>
      <c r="F14" s="31">
        <f>COUNTIF(Log!$E:$E, CONCATENATE("=",F$5))+'Carried over'!$D$11</f>
        <v>101</v>
      </c>
    </row>
    <row r="18" spans="1:2">
      <c r="A18" s="24" t="s">
        <v>42</v>
      </c>
      <c r="B18" s="25">
        <f ca="1">TODAY()</f>
        <v>40802</v>
      </c>
    </row>
    <row r="19" spans="1:2">
      <c r="A19" s="24" t="s">
        <v>41</v>
      </c>
      <c r="B19" s="25">
        <f>MAX(Log!$B:$B)</f>
        <v>40607</v>
      </c>
    </row>
  </sheetData>
  <conditionalFormatting sqref="D8:F8">
    <cfRule type="cellIs" dxfId="0" priority="1" operator="lessThan">
      <formula>4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1" sqref="B21"/>
    </sheetView>
  </sheetViews>
  <sheetFormatPr baseColWidth="10" defaultRowHeight="15" x14ac:dyDescent="0"/>
  <cols>
    <col min="1" max="1" width="19.33203125" customWidth="1"/>
  </cols>
  <sheetData>
    <row r="1" spans="1:2" s="42" customFormat="1">
      <c r="A1" s="42" t="s">
        <v>84</v>
      </c>
      <c r="B1" s="42" t="s">
        <v>85</v>
      </c>
    </row>
    <row r="3" spans="1:2" s="41" customFormat="1">
      <c r="A3" s="40" t="s">
        <v>71</v>
      </c>
    </row>
    <row r="4" spans="1:2">
      <c r="A4" t="s">
        <v>17</v>
      </c>
      <c r="B4" t="s">
        <v>46</v>
      </c>
    </row>
    <row r="5" spans="1:2">
      <c r="A5" t="s">
        <v>69</v>
      </c>
      <c r="B5" t="s">
        <v>70</v>
      </c>
    </row>
    <row r="6" spans="1:2">
      <c r="A6" t="s">
        <v>76</v>
      </c>
      <c r="B6" t="s">
        <v>77</v>
      </c>
    </row>
    <row r="7" spans="1:2">
      <c r="A7" t="s">
        <v>78</v>
      </c>
      <c r="B7" t="s">
        <v>79</v>
      </c>
    </row>
    <row r="8" spans="1:2">
      <c r="A8" t="s">
        <v>81</v>
      </c>
      <c r="B8" t="s">
        <v>80</v>
      </c>
    </row>
    <row r="10" spans="1:2" s="41" customFormat="1">
      <c r="A10" s="40" t="s">
        <v>72</v>
      </c>
    </row>
    <row r="11" spans="1:2">
      <c r="A11" t="s">
        <v>18</v>
      </c>
      <c r="B11" t="s">
        <v>73</v>
      </c>
    </row>
    <row r="12" spans="1:2">
      <c r="A12" t="s">
        <v>34</v>
      </c>
      <c r="B12" t="s">
        <v>74</v>
      </c>
    </row>
    <row r="17" spans="1:1" s="41" customFormat="1">
      <c r="A17" s="40" t="s">
        <v>82</v>
      </c>
    </row>
    <row r="18" spans="1:1">
      <c r="A18" t="s">
        <v>83</v>
      </c>
    </row>
    <row r="19" spans="1:1">
      <c r="A19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Log</vt:lpstr>
      <vt:lpstr>Carried over</vt:lpstr>
      <vt:lpstr>Gliders</vt:lpstr>
      <vt:lpstr>Airports</vt:lpstr>
      <vt:lpstr>Currency</vt:lpstr>
      <vt:lpstr>Glossary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Reitter</dc:creator>
  <cp:lastModifiedBy>David Reitter</cp:lastModifiedBy>
  <cp:lastPrinted>2011-09-16T18:04:19Z</cp:lastPrinted>
  <dcterms:created xsi:type="dcterms:W3CDTF">2011-09-13T23:14:19Z</dcterms:created>
  <dcterms:modified xsi:type="dcterms:W3CDTF">2011-09-16T18:23:22Z</dcterms:modified>
</cp:coreProperties>
</file>