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\splits\"/>
    </mc:Choice>
  </mc:AlternateContent>
  <xr:revisionPtr revIDLastSave="0" documentId="13_ncr:1_{D2AD042F-70BA-411D-894D-1D8BBDBE6DD5}" xr6:coauthVersionLast="47" xr6:coauthVersionMax="47" xr10:uidLastSave="{00000000-0000-0000-0000-000000000000}"/>
  <bookViews>
    <workbookView xWindow="-108" yWindow="-108" windowWidth="23256" windowHeight="12456" activeTab="1" xr2:uid="{74110238-B8A9-40EA-B812-8F17C8FF8172}"/>
  </bookViews>
  <sheets>
    <sheet name="volumes_info" sheetId="2" r:id="rId1"/>
    <sheet name="splits" sheetId="1" r:id="rId2"/>
  </sheets>
  <definedNames>
    <definedName name="DadosExternos_1" localSheetId="0" hidden="1">volumes_info!$A$1:$E$71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1" l="1"/>
  <c r="R36" i="1"/>
  <c r="R34" i="1"/>
  <c r="S35" i="1"/>
  <c r="S36" i="1"/>
  <c r="S34" i="1"/>
  <c r="T35" i="1"/>
  <c r="T36" i="1"/>
  <c r="T34" i="1"/>
  <c r="Y35" i="1"/>
  <c r="Y36" i="1"/>
  <c r="Y34" i="1"/>
  <c r="X35" i="1"/>
  <c r="X36" i="1"/>
  <c r="X34" i="1"/>
  <c r="W35" i="1"/>
  <c r="W36" i="1"/>
  <c r="W34" i="1"/>
  <c r="H34" i="1"/>
  <c r="V36" i="1"/>
  <c r="V35" i="1"/>
  <c r="V34" i="1"/>
  <c r="Q36" i="1"/>
  <c r="Q35" i="1"/>
  <c r="Q34" i="1"/>
  <c r="L36" i="1"/>
  <c r="L35" i="1"/>
  <c r="L34" i="1"/>
  <c r="G36" i="1"/>
  <c r="G35" i="1"/>
  <c r="G34" i="1"/>
  <c r="B35" i="1"/>
  <c r="B36" i="1"/>
  <c r="B34" i="1"/>
  <c r="AB29" i="1"/>
  <c r="P30" i="1"/>
  <c r="P29" i="1"/>
  <c r="P28" i="1"/>
  <c r="M30" i="1"/>
  <c r="M29" i="1"/>
  <c r="M28" i="1"/>
  <c r="J30" i="1"/>
  <c r="J29" i="1"/>
  <c r="J28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6" i="1" a="1"/>
  <c r="V6" i="1" s="1"/>
  <c r="W29" i="1"/>
  <c r="W30" i="1"/>
  <c r="W28" i="1"/>
  <c r="R30" i="1"/>
  <c r="AF30" i="1" s="1"/>
  <c r="Q30" i="1"/>
  <c r="X30" i="1" s="1"/>
  <c r="O30" i="1"/>
  <c r="AD30" i="1" s="1"/>
  <c r="N30" i="1"/>
  <c r="V30" i="1" s="1"/>
  <c r="L30" i="1"/>
  <c r="AB30" i="1" s="1"/>
  <c r="K30" i="1"/>
  <c r="AA30" i="1" s="1"/>
  <c r="R29" i="1"/>
  <c r="AF29" i="1" s="1"/>
  <c r="Q29" i="1"/>
  <c r="AE29" i="1" s="1"/>
  <c r="O29" i="1"/>
  <c r="AD29" i="1" s="1"/>
  <c r="N29" i="1"/>
  <c r="V29" i="1" s="1"/>
  <c r="L29" i="1"/>
  <c r="U29" i="1" s="1"/>
  <c r="K29" i="1"/>
  <c r="T29" i="1" s="1"/>
  <c r="R28" i="1"/>
  <c r="Y28" i="1" s="1"/>
  <c r="Q28" i="1"/>
  <c r="AE28" i="1" s="1"/>
  <c r="O28" i="1"/>
  <c r="AD28" i="1" s="1"/>
  <c r="N28" i="1"/>
  <c r="V28" i="1" s="1"/>
  <c r="L28" i="1"/>
  <c r="U28" i="1" s="1"/>
  <c r="K28" i="1"/>
  <c r="T28" i="1" s="1"/>
  <c r="V5" i="1" a="1"/>
  <c r="V5" i="1" s="1"/>
  <c r="V3" i="1" a="1"/>
  <c r="V3" i="1" s="1"/>
  <c r="V4" i="1" a="1"/>
  <c r="V4" i="1" s="1"/>
  <c r="Q5" i="1" a="1"/>
  <c r="Q5" i="1" s="1"/>
  <c r="Q6" i="1" a="1"/>
  <c r="Q6" i="1" s="1"/>
  <c r="Q3" i="1" a="1"/>
  <c r="Q3" i="1" s="1"/>
  <c r="Q4" i="1" a="1"/>
  <c r="Q4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V2" i="1" a="1"/>
  <c r="V2" i="1" s="1"/>
  <c r="Q2" i="1" a="1"/>
  <c r="Q2" i="1" s="1"/>
  <c r="L2" i="1" a="1"/>
  <c r="L2" i="1" s="1"/>
  <c r="G2" i="1" a="1"/>
  <c r="G2" i="1" s="1"/>
  <c r="B2" i="1" a="1"/>
  <c r="B2" i="1" s="1"/>
  <c r="AA29" i="1" l="1"/>
  <c r="AF28" i="1"/>
  <c r="Y30" i="1"/>
  <c r="AC28" i="1"/>
  <c r="AB28" i="1"/>
  <c r="T30" i="1"/>
  <c r="AC29" i="1"/>
  <c r="AA28" i="1"/>
  <c r="X28" i="1"/>
  <c r="U30" i="1"/>
  <c r="AE30" i="1"/>
  <c r="Y29" i="1"/>
  <c r="X29" i="1"/>
  <c r="AC30" i="1"/>
  <c r="S22" i="1"/>
  <c r="E22" i="1"/>
  <c r="H22" i="1"/>
  <c r="J21" i="1"/>
  <c r="I23" i="1"/>
  <c r="J23" i="1"/>
  <c r="H23" i="1"/>
  <c r="I22" i="1"/>
  <c r="J22" i="1"/>
  <c r="H21" i="1"/>
  <c r="I21" i="1"/>
  <c r="W22" i="1"/>
  <c r="X22" i="1"/>
  <c r="W23" i="1"/>
  <c r="Y23" i="1"/>
  <c r="X23" i="1"/>
  <c r="Y22" i="1"/>
  <c r="W21" i="1"/>
  <c r="Y21" i="1"/>
  <c r="X21" i="1"/>
  <c r="S23" i="1"/>
  <c r="T23" i="1"/>
  <c r="S21" i="1"/>
  <c r="T21" i="1"/>
  <c r="R21" i="1"/>
  <c r="T22" i="1"/>
  <c r="R22" i="1"/>
  <c r="R23" i="1"/>
  <c r="N22" i="1"/>
  <c r="O23" i="1"/>
  <c r="M23" i="1"/>
  <c r="M21" i="1"/>
  <c r="M22" i="1"/>
  <c r="O21" i="1"/>
  <c r="N21" i="1"/>
  <c r="N23" i="1"/>
  <c r="O22" i="1"/>
  <c r="V22" i="1"/>
  <c r="Q22" i="1"/>
  <c r="Q21" i="1"/>
  <c r="Q23" i="1"/>
  <c r="L22" i="1"/>
  <c r="L21" i="1"/>
  <c r="L23" i="1"/>
  <c r="G22" i="1"/>
  <c r="V21" i="1"/>
  <c r="V23" i="1"/>
  <c r="C23" i="1"/>
  <c r="D23" i="1"/>
  <c r="E23" i="1"/>
  <c r="D21" i="1"/>
  <c r="E21" i="1"/>
  <c r="C22" i="1"/>
  <c r="C21" i="1"/>
  <c r="D22" i="1"/>
  <c r="B21" i="1"/>
  <c r="G21" i="1"/>
  <c r="G23" i="1"/>
  <c r="B22" i="1"/>
  <c r="B23" i="1"/>
  <c r="M35" i="1" l="1"/>
  <c r="M34" i="1"/>
  <c r="O35" i="1"/>
  <c r="N35" i="1"/>
  <c r="E34" i="1"/>
  <c r="N36" i="1"/>
  <c r="J34" i="1"/>
  <c r="C35" i="1"/>
  <c r="I36" i="1"/>
  <c r="D34" i="1"/>
  <c r="N34" i="1"/>
  <c r="I34" i="1"/>
  <c r="H35" i="1"/>
  <c r="E36" i="1"/>
  <c r="O34" i="1"/>
  <c r="E35" i="1"/>
  <c r="D36" i="1"/>
  <c r="J35" i="1"/>
  <c r="I35" i="1"/>
  <c r="D35" i="1"/>
  <c r="M36" i="1"/>
  <c r="H36" i="1"/>
  <c r="C36" i="1"/>
  <c r="C34" i="1"/>
  <c r="O36" i="1"/>
  <c r="J36" i="1"/>
  <c r="F30" i="1"/>
  <c r="G30" i="1"/>
  <c r="B29" i="1"/>
  <c r="C29" i="1"/>
  <c r="E30" i="1"/>
  <c r="D30" i="1"/>
  <c r="G28" i="1"/>
  <c r="F28" i="1"/>
  <c r="C30" i="1"/>
  <c r="B30" i="1"/>
  <c r="E28" i="1"/>
  <c r="D28" i="1"/>
  <c r="F29" i="1"/>
  <c r="G29" i="1"/>
  <c r="B28" i="1"/>
  <c r="C28" i="1"/>
  <c r="D29" i="1"/>
  <c r="E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D39FD-637E-4FFD-B2C5-120385AB4D53}" keepAlive="1" name="Consulta - volumes_info" description="Ligação à consulta 'volumes_info' no livro." type="5" refreshedVersion="8" background="1" saveData="1">
    <dbPr connection="Provider=Microsoft.Mashup.OleDb.1;Data Source=$Workbook$;Location=volumes_info;Extended Properties=&quot;&quot;" command="SELECT * FROM [volumes_inf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<sst xmlns="http://schemas.openxmlformats.org/spreadsheetml/2006/main" count="220" uniqueCount="25">
  <si>
    <t>Fold1</t>
  </si>
  <si>
    <t>Fold2</t>
  </si>
  <si>
    <t>Fold3</t>
  </si>
  <si>
    <t>Fold4</t>
  </si>
  <si>
    <t>Fold5</t>
  </si>
  <si>
    <t>VolumeNumber</t>
  </si>
  <si>
    <t>Vendor</t>
  </si>
  <si>
    <t>IRF</t>
  </si>
  <si>
    <t>SRF</t>
  </si>
  <si>
    <t>PED</t>
  </si>
  <si>
    <t>Cirrus</t>
  </si>
  <si>
    <t>Spectralis</t>
  </si>
  <si>
    <t>Topcon</t>
  </si>
  <si>
    <t>Mean</t>
  </si>
  <si>
    <t>Std</t>
  </si>
  <si>
    <t>Folds</t>
  </si>
  <si>
    <t>Volumes</t>
  </si>
  <si>
    <t>Expected Values (5 vols)</t>
  </si>
  <si>
    <t>Expected Values (4 vols)</t>
  </si>
  <si>
    <t>Sum</t>
  </si>
  <si>
    <t>Deviation - Fold1</t>
  </si>
  <si>
    <t>Deviation - Fold2</t>
  </si>
  <si>
    <t>Deviation - Fold3</t>
  </si>
  <si>
    <t>Deviation - Fold4</t>
  </si>
  <si>
    <t>Deviation - 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</si>
</sst>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9242B5-8C0B-4BF6-893D-9DB2642E56C7}" autoFormatId="16" applyNumberFormats="0" applyBorderFormats="0" applyFontFormats="0" applyPatternFormats="0" applyAlignmentFormats="0" applyWidthHeightFormats="0">
  <queryTableRefresh nextId="6">
    <queryTableFields count="5">
      <queryTableField id="1" name="VolumeNumber" tableColumnId="1"/>
      <queryTableField id="2" name="Vendor" tableColumnId="2"/>
      <queryTableField id="3" name="IRF" tableColumnId="3"/>
      <queryTableField id="4" name="SRF" tableColumnId="4"/>
      <queryTableField id="5" name="P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01DE3-AAB7-4A87-BABD-49EE9A35A647}" name="volumes_info" displayName="volumes_info" ref="A1:E71" tableType="queryTable" totalsRowShown="0">
  <autoFilter ref="A1:E71" xr:uid="{99801DE3-AAB7-4A87-BABD-49EE9A35A647}"/>
  <tableColumns count="5">
    <tableColumn id="1" xr3:uid="{20734625-307D-40A7-B1BF-C80ADE991851}" uniqueName="1" name="VolumeNumber" queryTableFieldId="1"/>
    <tableColumn id="2" xr3:uid="{5B3DED9E-EE4C-451A-BD91-7041E4AC0C21}" uniqueName="2" name="Vendor" queryTableFieldId="2" dataDxfId="0"/>
    <tableColumn id="3" xr3:uid="{D1DA41F4-7CF9-4040-AADD-870CC1555AAD}" uniqueName="3" name="IRF" queryTableFieldId="3"/>
    <tableColumn id="4" xr3:uid="{E73EFC01-6F33-490A-975D-0F015AE2B3B4}" uniqueName="4" name="SRF" queryTableFieldId="4"/>
    <tableColumn id="5" xr3:uid="{4E712F7F-E12E-4153-9EBE-FABBA3BEE95A}" uniqueName="5" name="P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2C12-B7E8-42DB-8F73-64EE5AA91E15}">
  <dimension ref="A1:E71"/>
  <sheetViews>
    <sheetView workbookViewId="0">
      <selection activeCell="J5" sqref="J5"/>
    </sheetView>
  </sheetViews>
  <sheetFormatPr defaultRowHeight="14.4" x14ac:dyDescent="0.3"/>
  <cols>
    <col min="1" max="1" width="16.44140625" bestFit="1" customWidth="1"/>
    <col min="2" max="2" width="9.109375" bestFit="1" customWidth="1"/>
    <col min="3" max="5" width="8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10</v>
      </c>
      <c r="C2">
        <v>1030687</v>
      </c>
      <c r="D2">
        <v>20919</v>
      </c>
      <c r="E2">
        <v>0</v>
      </c>
    </row>
    <row r="3" spans="1:5" x14ac:dyDescent="0.3">
      <c r="A3">
        <v>2</v>
      </c>
      <c r="B3" t="s">
        <v>10</v>
      </c>
      <c r="C3">
        <v>209841</v>
      </c>
      <c r="D3">
        <v>7142</v>
      </c>
      <c r="E3">
        <v>0</v>
      </c>
    </row>
    <row r="4" spans="1:5" x14ac:dyDescent="0.3">
      <c r="A4">
        <v>3</v>
      </c>
      <c r="B4" t="s">
        <v>10</v>
      </c>
      <c r="C4">
        <v>24015</v>
      </c>
      <c r="D4">
        <v>0</v>
      </c>
      <c r="E4">
        <v>0</v>
      </c>
    </row>
    <row r="5" spans="1:5" x14ac:dyDescent="0.3">
      <c r="A5">
        <v>4</v>
      </c>
      <c r="B5" t="s">
        <v>10</v>
      </c>
      <c r="C5">
        <v>59009</v>
      </c>
      <c r="D5">
        <v>1087725</v>
      </c>
      <c r="E5">
        <v>689918</v>
      </c>
    </row>
    <row r="6" spans="1:5" x14ac:dyDescent="0.3">
      <c r="A6">
        <v>5</v>
      </c>
      <c r="B6" t="s">
        <v>10</v>
      </c>
      <c r="C6">
        <v>0</v>
      </c>
      <c r="D6">
        <v>61827</v>
      </c>
      <c r="E6">
        <v>684466</v>
      </c>
    </row>
    <row r="7" spans="1:5" x14ac:dyDescent="0.3">
      <c r="A7">
        <v>6</v>
      </c>
      <c r="B7" t="s">
        <v>10</v>
      </c>
      <c r="C7">
        <v>286334</v>
      </c>
      <c r="D7">
        <v>0</v>
      </c>
      <c r="E7">
        <v>0</v>
      </c>
    </row>
    <row r="8" spans="1:5" x14ac:dyDescent="0.3">
      <c r="A8">
        <v>7</v>
      </c>
      <c r="B8" t="s">
        <v>10</v>
      </c>
      <c r="C8">
        <v>602765</v>
      </c>
      <c r="D8">
        <v>0</v>
      </c>
      <c r="E8">
        <v>0</v>
      </c>
    </row>
    <row r="9" spans="1:5" x14ac:dyDescent="0.3">
      <c r="A9">
        <v>8</v>
      </c>
      <c r="B9" t="s">
        <v>10</v>
      </c>
      <c r="C9">
        <v>811598</v>
      </c>
      <c r="D9">
        <v>43583</v>
      </c>
      <c r="E9">
        <v>0</v>
      </c>
    </row>
    <row r="10" spans="1:5" x14ac:dyDescent="0.3">
      <c r="A10">
        <v>9</v>
      </c>
      <c r="B10" t="s">
        <v>10</v>
      </c>
      <c r="C10">
        <v>56022</v>
      </c>
      <c r="D10">
        <v>0</v>
      </c>
      <c r="E10">
        <v>18637</v>
      </c>
    </row>
    <row r="11" spans="1:5" x14ac:dyDescent="0.3">
      <c r="A11">
        <v>10</v>
      </c>
      <c r="B11" t="s">
        <v>10</v>
      </c>
      <c r="C11">
        <v>108789</v>
      </c>
      <c r="D11">
        <v>0</v>
      </c>
      <c r="E11">
        <v>0</v>
      </c>
    </row>
    <row r="12" spans="1:5" x14ac:dyDescent="0.3">
      <c r="A12">
        <v>11</v>
      </c>
      <c r="B12" t="s">
        <v>10</v>
      </c>
      <c r="C12">
        <v>122875</v>
      </c>
      <c r="D12">
        <v>68261</v>
      </c>
      <c r="E12">
        <v>29936</v>
      </c>
    </row>
    <row r="13" spans="1:5" x14ac:dyDescent="0.3">
      <c r="A13">
        <v>12</v>
      </c>
      <c r="B13" t="s">
        <v>10</v>
      </c>
      <c r="C13">
        <v>0</v>
      </c>
      <c r="D13">
        <v>648809</v>
      </c>
      <c r="E13">
        <v>819242</v>
      </c>
    </row>
    <row r="14" spans="1:5" x14ac:dyDescent="0.3">
      <c r="A14">
        <v>13</v>
      </c>
      <c r="B14" t="s">
        <v>10</v>
      </c>
      <c r="C14">
        <v>76883</v>
      </c>
      <c r="D14">
        <v>220863</v>
      </c>
      <c r="E14">
        <v>273432</v>
      </c>
    </row>
    <row r="15" spans="1:5" x14ac:dyDescent="0.3">
      <c r="A15">
        <v>14</v>
      </c>
      <c r="B15" t="s">
        <v>10</v>
      </c>
      <c r="C15">
        <v>0</v>
      </c>
      <c r="D15">
        <v>477388</v>
      </c>
      <c r="E15">
        <v>306236</v>
      </c>
    </row>
    <row r="16" spans="1:5" x14ac:dyDescent="0.3">
      <c r="A16">
        <v>15</v>
      </c>
      <c r="B16" t="s">
        <v>10</v>
      </c>
      <c r="C16">
        <v>0</v>
      </c>
      <c r="D16">
        <v>696972</v>
      </c>
      <c r="E16">
        <v>2842044</v>
      </c>
    </row>
    <row r="17" spans="1:5" x14ac:dyDescent="0.3">
      <c r="A17">
        <v>16</v>
      </c>
      <c r="B17" t="s">
        <v>10</v>
      </c>
      <c r="C17">
        <v>710634</v>
      </c>
      <c r="D17">
        <v>0</v>
      </c>
      <c r="E17">
        <v>0</v>
      </c>
    </row>
    <row r="18" spans="1:5" x14ac:dyDescent="0.3">
      <c r="A18">
        <v>17</v>
      </c>
      <c r="B18" t="s">
        <v>10</v>
      </c>
      <c r="C18">
        <v>150103</v>
      </c>
      <c r="D18">
        <v>0</v>
      </c>
      <c r="E18">
        <v>445931</v>
      </c>
    </row>
    <row r="19" spans="1:5" x14ac:dyDescent="0.3">
      <c r="A19">
        <v>18</v>
      </c>
      <c r="B19" t="s">
        <v>10</v>
      </c>
      <c r="C19">
        <v>777</v>
      </c>
      <c r="D19">
        <v>0</v>
      </c>
      <c r="E19">
        <v>0</v>
      </c>
    </row>
    <row r="20" spans="1:5" x14ac:dyDescent="0.3">
      <c r="A20">
        <v>19</v>
      </c>
      <c r="B20" t="s">
        <v>10</v>
      </c>
      <c r="C20">
        <v>70742</v>
      </c>
      <c r="D20">
        <v>0</v>
      </c>
      <c r="E20">
        <v>0</v>
      </c>
    </row>
    <row r="21" spans="1:5" x14ac:dyDescent="0.3">
      <c r="A21">
        <v>20</v>
      </c>
      <c r="B21" t="s">
        <v>10</v>
      </c>
      <c r="C21">
        <v>983737</v>
      </c>
      <c r="D21">
        <v>2257175</v>
      </c>
      <c r="E21">
        <v>248509</v>
      </c>
    </row>
    <row r="22" spans="1:5" x14ac:dyDescent="0.3">
      <c r="A22">
        <v>21</v>
      </c>
      <c r="B22" t="s">
        <v>10</v>
      </c>
      <c r="C22">
        <v>338005</v>
      </c>
      <c r="D22">
        <v>70244</v>
      </c>
      <c r="E22">
        <v>0</v>
      </c>
    </row>
    <row r="23" spans="1:5" x14ac:dyDescent="0.3">
      <c r="A23">
        <v>22</v>
      </c>
      <c r="B23" t="s">
        <v>10</v>
      </c>
      <c r="C23">
        <v>829999</v>
      </c>
      <c r="D23">
        <v>0</v>
      </c>
      <c r="E23">
        <v>0</v>
      </c>
    </row>
    <row r="24" spans="1:5" x14ac:dyDescent="0.3">
      <c r="A24">
        <v>23</v>
      </c>
      <c r="B24" t="s">
        <v>10</v>
      </c>
      <c r="C24">
        <v>0</v>
      </c>
      <c r="D24">
        <v>0</v>
      </c>
      <c r="E24">
        <v>68274</v>
      </c>
    </row>
    <row r="25" spans="1:5" x14ac:dyDescent="0.3">
      <c r="A25">
        <v>24</v>
      </c>
      <c r="B25" t="s">
        <v>10</v>
      </c>
      <c r="C25">
        <v>0</v>
      </c>
      <c r="D25">
        <v>0</v>
      </c>
      <c r="E25">
        <v>62825</v>
      </c>
    </row>
    <row r="26" spans="1:5" x14ac:dyDescent="0.3">
      <c r="A26">
        <v>25</v>
      </c>
      <c r="B26" t="s">
        <v>11</v>
      </c>
      <c r="C26">
        <v>93453</v>
      </c>
      <c r="D26">
        <v>0</v>
      </c>
      <c r="E26">
        <v>67090</v>
      </c>
    </row>
    <row r="27" spans="1:5" x14ac:dyDescent="0.3">
      <c r="A27">
        <v>26</v>
      </c>
      <c r="B27" t="s">
        <v>11</v>
      </c>
      <c r="C27">
        <v>50701</v>
      </c>
      <c r="D27">
        <v>0</v>
      </c>
      <c r="E27">
        <v>0</v>
      </c>
    </row>
    <row r="28" spans="1:5" x14ac:dyDescent="0.3">
      <c r="A28">
        <v>27</v>
      </c>
      <c r="B28" t="s">
        <v>11</v>
      </c>
      <c r="C28">
        <v>181542</v>
      </c>
      <c r="D28">
        <v>18617</v>
      </c>
      <c r="E28">
        <v>0</v>
      </c>
    </row>
    <row r="29" spans="1:5" x14ac:dyDescent="0.3">
      <c r="A29">
        <v>28</v>
      </c>
      <c r="B29" t="s">
        <v>11</v>
      </c>
      <c r="C29">
        <v>0</v>
      </c>
      <c r="D29">
        <v>24145</v>
      </c>
      <c r="E29">
        <v>13930</v>
      </c>
    </row>
    <row r="30" spans="1:5" x14ac:dyDescent="0.3">
      <c r="A30">
        <v>29</v>
      </c>
      <c r="B30" t="s">
        <v>11</v>
      </c>
      <c r="C30">
        <v>31381</v>
      </c>
      <c r="D30">
        <v>5284</v>
      </c>
      <c r="E30">
        <v>0</v>
      </c>
    </row>
    <row r="31" spans="1:5" x14ac:dyDescent="0.3">
      <c r="A31">
        <v>30</v>
      </c>
      <c r="B31" t="s">
        <v>11</v>
      </c>
      <c r="C31">
        <v>38842</v>
      </c>
      <c r="D31">
        <v>96681</v>
      </c>
      <c r="E31">
        <v>92836</v>
      </c>
    </row>
    <row r="32" spans="1:5" x14ac:dyDescent="0.3">
      <c r="A32">
        <v>31</v>
      </c>
      <c r="B32" t="s">
        <v>11</v>
      </c>
      <c r="C32">
        <v>0</v>
      </c>
      <c r="D32">
        <v>0</v>
      </c>
      <c r="E32">
        <v>42563</v>
      </c>
    </row>
    <row r="33" spans="1:5" x14ac:dyDescent="0.3">
      <c r="A33">
        <v>32</v>
      </c>
      <c r="B33" t="s">
        <v>11</v>
      </c>
      <c r="C33">
        <v>371944</v>
      </c>
      <c r="D33">
        <v>195430</v>
      </c>
      <c r="E33">
        <v>0</v>
      </c>
    </row>
    <row r="34" spans="1:5" x14ac:dyDescent="0.3">
      <c r="A34">
        <v>33</v>
      </c>
      <c r="B34" t="s">
        <v>11</v>
      </c>
      <c r="C34">
        <v>44806</v>
      </c>
      <c r="D34">
        <v>55512</v>
      </c>
      <c r="E34">
        <v>64776</v>
      </c>
    </row>
    <row r="35" spans="1:5" x14ac:dyDescent="0.3">
      <c r="A35">
        <v>34</v>
      </c>
      <c r="B35" t="s">
        <v>11</v>
      </c>
      <c r="C35">
        <v>10754</v>
      </c>
      <c r="D35">
        <v>0</v>
      </c>
      <c r="E35">
        <v>0</v>
      </c>
    </row>
    <row r="36" spans="1:5" x14ac:dyDescent="0.3">
      <c r="A36">
        <v>35</v>
      </c>
      <c r="B36" t="s">
        <v>11</v>
      </c>
      <c r="C36">
        <v>0</v>
      </c>
      <c r="D36">
        <v>328182</v>
      </c>
      <c r="E36">
        <v>72925</v>
      </c>
    </row>
    <row r="37" spans="1:5" x14ac:dyDescent="0.3">
      <c r="A37">
        <v>36</v>
      </c>
      <c r="B37" t="s">
        <v>11</v>
      </c>
      <c r="C37">
        <v>66825</v>
      </c>
      <c r="D37">
        <v>0</v>
      </c>
      <c r="E37">
        <v>0</v>
      </c>
    </row>
    <row r="38" spans="1:5" x14ac:dyDescent="0.3">
      <c r="A38">
        <v>37</v>
      </c>
      <c r="B38" t="s">
        <v>11</v>
      </c>
      <c r="C38">
        <v>233557</v>
      </c>
      <c r="D38">
        <v>45745</v>
      </c>
      <c r="E38">
        <v>0</v>
      </c>
    </row>
    <row r="39" spans="1:5" x14ac:dyDescent="0.3">
      <c r="A39">
        <v>38</v>
      </c>
      <c r="B39" t="s">
        <v>11</v>
      </c>
      <c r="C39">
        <v>0</v>
      </c>
      <c r="D39">
        <v>241822</v>
      </c>
      <c r="E39">
        <v>83888</v>
      </c>
    </row>
    <row r="40" spans="1:5" x14ac:dyDescent="0.3">
      <c r="A40">
        <v>39</v>
      </c>
      <c r="B40" t="s">
        <v>11</v>
      </c>
      <c r="C40">
        <v>117974</v>
      </c>
      <c r="D40">
        <v>0</v>
      </c>
      <c r="E40">
        <v>0</v>
      </c>
    </row>
    <row r="41" spans="1:5" x14ac:dyDescent="0.3">
      <c r="A41">
        <v>40</v>
      </c>
      <c r="B41" t="s">
        <v>11</v>
      </c>
      <c r="C41">
        <v>87357</v>
      </c>
      <c r="D41">
        <v>4831</v>
      </c>
      <c r="E41">
        <v>0</v>
      </c>
    </row>
    <row r="42" spans="1:5" x14ac:dyDescent="0.3">
      <c r="A42">
        <v>41</v>
      </c>
      <c r="B42" t="s">
        <v>11</v>
      </c>
      <c r="C42">
        <v>384</v>
      </c>
      <c r="D42">
        <v>0</v>
      </c>
      <c r="E42">
        <v>0</v>
      </c>
    </row>
    <row r="43" spans="1:5" x14ac:dyDescent="0.3">
      <c r="A43">
        <v>42</v>
      </c>
      <c r="B43" t="s">
        <v>11</v>
      </c>
      <c r="C43">
        <v>373</v>
      </c>
      <c r="D43">
        <v>343914</v>
      </c>
      <c r="E43">
        <v>109250</v>
      </c>
    </row>
    <row r="44" spans="1:5" x14ac:dyDescent="0.3">
      <c r="A44">
        <v>43</v>
      </c>
      <c r="B44" t="s">
        <v>11</v>
      </c>
      <c r="C44">
        <v>33476</v>
      </c>
      <c r="D44">
        <v>123073</v>
      </c>
      <c r="E44">
        <v>127684</v>
      </c>
    </row>
    <row r="45" spans="1:5" x14ac:dyDescent="0.3">
      <c r="A45">
        <v>44</v>
      </c>
      <c r="B45" t="s">
        <v>11</v>
      </c>
      <c r="C45">
        <v>185010</v>
      </c>
      <c r="D45">
        <v>241563</v>
      </c>
      <c r="E45">
        <v>68385</v>
      </c>
    </row>
    <row r="46" spans="1:5" x14ac:dyDescent="0.3">
      <c r="A46">
        <v>45</v>
      </c>
      <c r="B46" t="s">
        <v>11</v>
      </c>
      <c r="C46">
        <v>64957</v>
      </c>
      <c r="D46">
        <v>0</v>
      </c>
      <c r="E46">
        <v>8972</v>
      </c>
    </row>
    <row r="47" spans="1:5" x14ac:dyDescent="0.3">
      <c r="A47">
        <v>46</v>
      </c>
      <c r="B47" t="s">
        <v>11</v>
      </c>
      <c r="C47">
        <v>35750</v>
      </c>
      <c r="D47">
        <v>539</v>
      </c>
      <c r="E47">
        <v>212050</v>
      </c>
    </row>
    <row r="48" spans="1:5" x14ac:dyDescent="0.3">
      <c r="A48">
        <v>47</v>
      </c>
      <c r="B48" t="s">
        <v>11</v>
      </c>
      <c r="C48">
        <v>26439</v>
      </c>
      <c r="D48">
        <v>0</v>
      </c>
      <c r="E48">
        <v>0</v>
      </c>
    </row>
    <row r="49" spans="1:5" x14ac:dyDescent="0.3">
      <c r="A49">
        <v>48</v>
      </c>
      <c r="B49" t="s">
        <v>11</v>
      </c>
      <c r="C49">
        <v>62931</v>
      </c>
      <c r="D49">
        <v>0</v>
      </c>
      <c r="E49">
        <v>0</v>
      </c>
    </row>
    <row r="50" spans="1:5" x14ac:dyDescent="0.3">
      <c r="A50">
        <v>49</v>
      </c>
      <c r="B50" t="s">
        <v>12</v>
      </c>
      <c r="C50">
        <v>0</v>
      </c>
      <c r="D50">
        <v>13461</v>
      </c>
      <c r="E50">
        <v>32699</v>
      </c>
    </row>
    <row r="51" spans="1:5" x14ac:dyDescent="0.3">
      <c r="A51">
        <v>50</v>
      </c>
      <c r="B51" t="s">
        <v>12</v>
      </c>
      <c r="C51">
        <v>94841</v>
      </c>
      <c r="D51">
        <v>0</v>
      </c>
      <c r="E51">
        <v>94760</v>
      </c>
    </row>
    <row r="52" spans="1:5" x14ac:dyDescent="0.3">
      <c r="A52">
        <v>51</v>
      </c>
      <c r="B52" t="s">
        <v>12</v>
      </c>
      <c r="C52">
        <v>304905</v>
      </c>
      <c r="D52">
        <v>48043</v>
      </c>
      <c r="E52">
        <v>0</v>
      </c>
    </row>
    <row r="53" spans="1:5" x14ac:dyDescent="0.3">
      <c r="A53">
        <v>52</v>
      </c>
      <c r="B53" t="s">
        <v>12</v>
      </c>
      <c r="C53">
        <v>26468</v>
      </c>
      <c r="D53">
        <v>8213</v>
      </c>
      <c r="E53">
        <v>0</v>
      </c>
    </row>
    <row r="54" spans="1:5" x14ac:dyDescent="0.3">
      <c r="A54">
        <v>53</v>
      </c>
      <c r="B54" t="s">
        <v>12</v>
      </c>
      <c r="C54">
        <v>95521</v>
      </c>
      <c r="D54">
        <v>88066</v>
      </c>
      <c r="E54">
        <v>734925</v>
      </c>
    </row>
    <row r="55" spans="1:5" x14ac:dyDescent="0.3">
      <c r="A55">
        <v>54</v>
      </c>
      <c r="B55" t="s">
        <v>12</v>
      </c>
      <c r="C55">
        <v>196812</v>
      </c>
      <c r="D55">
        <v>3555</v>
      </c>
      <c r="E55">
        <v>0</v>
      </c>
    </row>
    <row r="56" spans="1:5" x14ac:dyDescent="0.3">
      <c r="A56">
        <v>55</v>
      </c>
      <c r="B56" t="s">
        <v>12</v>
      </c>
      <c r="C56">
        <v>773</v>
      </c>
      <c r="D56">
        <v>0</v>
      </c>
      <c r="E56">
        <v>107857</v>
      </c>
    </row>
    <row r="57" spans="1:5" x14ac:dyDescent="0.3">
      <c r="A57">
        <v>56</v>
      </c>
      <c r="B57" t="s">
        <v>12</v>
      </c>
      <c r="C57">
        <v>96388</v>
      </c>
      <c r="D57">
        <v>0</v>
      </c>
      <c r="E57">
        <v>0</v>
      </c>
    </row>
    <row r="58" spans="1:5" x14ac:dyDescent="0.3">
      <c r="A58">
        <v>57</v>
      </c>
      <c r="B58" t="s">
        <v>12</v>
      </c>
      <c r="C58">
        <v>0</v>
      </c>
      <c r="D58">
        <v>302634</v>
      </c>
      <c r="E58">
        <v>1683845</v>
      </c>
    </row>
    <row r="59" spans="1:5" x14ac:dyDescent="0.3">
      <c r="A59">
        <v>58</v>
      </c>
      <c r="B59" t="s">
        <v>12</v>
      </c>
      <c r="C59">
        <v>0</v>
      </c>
      <c r="D59">
        <v>0</v>
      </c>
      <c r="E59">
        <v>80560</v>
      </c>
    </row>
    <row r="60" spans="1:5" x14ac:dyDescent="0.3">
      <c r="A60">
        <v>59</v>
      </c>
      <c r="B60" t="s">
        <v>12</v>
      </c>
      <c r="C60">
        <v>290266</v>
      </c>
      <c r="D60">
        <v>15966</v>
      </c>
      <c r="E60">
        <v>0</v>
      </c>
    </row>
    <row r="61" spans="1:5" x14ac:dyDescent="0.3">
      <c r="A61">
        <v>60</v>
      </c>
      <c r="B61" t="s">
        <v>12</v>
      </c>
      <c r="C61">
        <v>261917</v>
      </c>
      <c r="D61">
        <v>0</v>
      </c>
      <c r="E61">
        <v>0</v>
      </c>
    </row>
    <row r="62" spans="1:5" x14ac:dyDescent="0.3">
      <c r="A62">
        <v>61</v>
      </c>
      <c r="B62" t="s">
        <v>12</v>
      </c>
      <c r="C62">
        <v>140118</v>
      </c>
      <c r="D62">
        <v>153237</v>
      </c>
      <c r="E62">
        <v>363472</v>
      </c>
    </row>
    <row r="63" spans="1:5" x14ac:dyDescent="0.3">
      <c r="A63">
        <v>62</v>
      </c>
      <c r="B63" t="s">
        <v>12</v>
      </c>
      <c r="C63">
        <v>33797</v>
      </c>
      <c r="D63">
        <v>0</v>
      </c>
      <c r="E63">
        <v>0</v>
      </c>
    </row>
    <row r="64" spans="1:5" x14ac:dyDescent="0.3">
      <c r="A64">
        <v>63</v>
      </c>
      <c r="B64" t="s">
        <v>12</v>
      </c>
      <c r="C64">
        <v>0</v>
      </c>
      <c r="D64">
        <v>388494</v>
      </c>
      <c r="E64">
        <v>17584</v>
      </c>
    </row>
    <row r="65" spans="1:5" x14ac:dyDescent="0.3">
      <c r="A65">
        <v>64</v>
      </c>
      <c r="B65" t="s">
        <v>12</v>
      </c>
      <c r="C65">
        <v>30026</v>
      </c>
      <c r="D65">
        <v>0</v>
      </c>
      <c r="E65">
        <v>0</v>
      </c>
    </row>
    <row r="66" spans="1:5" x14ac:dyDescent="0.3">
      <c r="A66">
        <v>65</v>
      </c>
      <c r="B66" t="s">
        <v>12</v>
      </c>
      <c r="C66">
        <v>43119</v>
      </c>
      <c r="D66">
        <v>0</v>
      </c>
      <c r="E66">
        <v>0</v>
      </c>
    </row>
    <row r="67" spans="1:5" x14ac:dyDescent="0.3">
      <c r="A67">
        <v>66</v>
      </c>
      <c r="B67" t="s">
        <v>12</v>
      </c>
      <c r="C67">
        <v>66231</v>
      </c>
      <c r="D67">
        <v>0</v>
      </c>
      <c r="E67">
        <v>0</v>
      </c>
    </row>
    <row r="68" spans="1:5" x14ac:dyDescent="0.3">
      <c r="A68">
        <v>67</v>
      </c>
      <c r="B68" t="s">
        <v>12</v>
      </c>
      <c r="C68">
        <v>131799</v>
      </c>
      <c r="D68">
        <v>0</v>
      </c>
      <c r="E68">
        <v>0</v>
      </c>
    </row>
    <row r="69" spans="1:5" x14ac:dyDescent="0.3">
      <c r="A69">
        <v>68</v>
      </c>
      <c r="B69" t="s">
        <v>12</v>
      </c>
      <c r="C69">
        <v>284507</v>
      </c>
      <c r="D69">
        <v>2954</v>
      </c>
      <c r="E69">
        <v>0</v>
      </c>
    </row>
    <row r="70" spans="1:5" x14ac:dyDescent="0.3">
      <c r="A70">
        <v>69</v>
      </c>
      <c r="B70" t="s">
        <v>12</v>
      </c>
      <c r="C70">
        <v>0</v>
      </c>
      <c r="D70">
        <v>288</v>
      </c>
      <c r="E70">
        <v>58539</v>
      </c>
    </row>
    <row r="71" spans="1:5" x14ac:dyDescent="0.3">
      <c r="A71">
        <v>70</v>
      </c>
      <c r="B71" t="s">
        <v>12</v>
      </c>
      <c r="C71">
        <v>75859</v>
      </c>
      <c r="D71">
        <v>0</v>
      </c>
      <c r="E7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73E8-9253-4380-84D1-4D41C7BFDD6D}">
  <dimension ref="A1:AF36"/>
  <sheetViews>
    <sheetView tabSelected="1" topLeftCell="C19" workbookViewId="0">
      <selection activeCell="P40" sqref="P40"/>
    </sheetView>
  </sheetViews>
  <sheetFormatPr defaultRowHeight="14.4" x14ac:dyDescent="0.3"/>
  <cols>
    <col min="2" max="2" width="8.21875" bestFit="1" customWidth="1"/>
    <col min="8" max="8" width="9.6640625" bestFit="1" customWidth="1"/>
  </cols>
  <sheetData>
    <row r="1" spans="1:2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6</v>
      </c>
      <c r="M1" t="s">
        <v>7</v>
      </c>
      <c r="N1" t="s">
        <v>8</v>
      </c>
      <c r="O1" t="s">
        <v>9</v>
      </c>
      <c r="P1" t="s">
        <v>3</v>
      </c>
      <c r="Q1" t="s">
        <v>6</v>
      </c>
      <c r="R1" t="s">
        <v>7</v>
      </c>
      <c r="S1" t="s">
        <v>8</v>
      </c>
      <c r="T1" t="s">
        <v>9</v>
      </c>
      <c r="U1" t="s">
        <v>4</v>
      </c>
      <c r="V1" t="s">
        <v>6</v>
      </c>
      <c r="W1" t="s">
        <v>7</v>
      </c>
      <c r="X1" t="s">
        <v>8</v>
      </c>
      <c r="Y1" t="s">
        <v>9</v>
      </c>
    </row>
    <row r="2" spans="1:25" x14ac:dyDescent="0.3">
      <c r="A2">
        <v>3</v>
      </c>
      <c r="B2" t="str" cm="1">
        <f t="array" ref="B2:E2">_xlfn.XLOOKUP(A2,volumes_info!A:A,volumes_info!B:E)</f>
        <v>Cirrus</v>
      </c>
      <c r="C2">
        <v>24015</v>
      </c>
      <c r="D2">
        <v>0</v>
      </c>
      <c r="E2">
        <v>0</v>
      </c>
      <c r="F2">
        <v>1</v>
      </c>
      <c r="G2" t="str" cm="1">
        <f t="array" ref="G2:J2">_xlfn.XLOOKUP(F2,volumes_info!A:A,volumes_info!B:E)</f>
        <v>Cirrus</v>
      </c>
      <c r="H2">
        <v>1030687</v>
      </c>
      <c r="I2">
        <v>20919</v>
      </c>
      <c r="J2">
        <v>0</v>
      </c>
      <c r="K2">
        <v>2</v>
      </c>
      <c r="L2" t="str" cm="1">
        <f t="array" ref="L2:O2">_xlfn.XLOOKUP(K2,volumes_info!A:A,volumes_info!B:E)</f>
        <v>Cirrus</v>
      </c>
      <c r="M2">
        <v>209841</v>
      </c>
      <c r="N2">
        <v>7142</v>
      </c>
      <c r="O2">
        <v>0</v>
      </c>
      <c r="P2">
        <v>4</v>
      </c>
      <c r="Q2" t="str" cm="1">
        <f t="array" ref="Q2:T2">_xlfn.XLOOKUP(P2,volumes_info!A:A,volumes_info!B:E)</f>
        <v>Cirrus</v>
      </c>
      <c r="R2">
        <v>59009</v>
      </c>
      <c r="S2">
        <v>1087725</v>
      </c>
      <c r="T2">
        <v>689918</v>
      </c>
      <c r="U2">
        <v>8</v>
      </c>
      <c r="V2" t="str" cm="1">
        <f t="array" ref="V2:Y2">_xlfn.XLOOKUP(U2,volumes_info!A:A,volumes_info!B:E)</f>
        <v>Cirrus</v>
      </c>
      <c r="W2">
        <v>811598</v>
      </c>
      <c r="X2">
        <v>43583</v>
      </c>
      <c r="Y2">
        <v>0</v>
      </c>
    </row>
    <row r="3" spans="1:25" x14ac:dyDescent="0.3">
      <c r="A3">
        <v>12</v>
      </c>
      <c r="B3" t="str" cm="1">
        <f t="array" ref="B3:E3">_xlfn.XLOOKUP(A3,volumes_info!A:A,volumes_info!B:E)</f>
        <v>Cirrus</v>
      </c>
      <c r="C3">
        <v>0</v>
      </c>
      <c r="D3">
        <v>648809</v>
      </c>
      <c r="E3">
        <v>819242</v>
      </c>
      <c r="F3">
        <v>10</v>
      </c>
      <c r="G3" t="str" cm="1">
        <f t="array" ref="G3:J3">_xlfn.XLOOKUP(F3,volumes_info!A:A,volumes_info!B:E)</f>
        <v>Cirrus</v>
      </c>
      <c r="H3">
        <v>108789</v>
      </c>
      <c r="I3">
        <v>0</v>
      </c>
      <c r="J3">
        <v>0</v>
      </c>
      <c r="K3">
        <v>5</v>
      </c>
      <c r="L3" t="str" cm="1">
        <f t="array" ref="L3:O3">_xlfn.XLOOKUP(K3,volumes_info!A:A,volumes_info!B:E)</f>
        <v>Cirrus</v>
      </c>
      <c r="M3">
        <v>0</v>
      </c>
      <c r="N3">
        <v>61827</v>
      </c>
      <c r="O3">
        <v>684466</v>
      </c>
      <c r="P3">
        <v>6</v>
      </c>
      <c r="Q3" t="str" cm="1">
        <f t="array" ref="Q3:T3">_xlfn.XLOOKUP(P3,volumes_info!A:A,volumes_info!B:E)</f>
        <v>Cirrus</v>
      </c>
      <c r="R3">
        <v>286334</v>
      </c>
      <c r="S3">
        <v>0</v>
      </c>
      <c r="T3">
        <v>0</v>
      </c>
      <c r="U3">
        <v>11</v>
      </c>
      <c r="V3" t="str" cm="1">
        <f t="array" ref="V3:Y3">_xlfn.XLOOKUP(U3,volumes_info!A:A,volumes_info!B:E)</f>
        <v>Cirrus</v>
      </c>
      <c r="W3">
        <v>122875</v>
      </c>
      <c r="X3">
        <v>68261</v>
      </c>
      <c r="Y3">
        <v>29936</v>
      </c>
    </row>
    <row r="4" spans="1:25" x14ac:dyDescent="0.3">
      <c r="A4">
        <v>13</v>
      </c>
      <c r="B4" t="str" cm="1">
        <f t="array" ref="B4:E4">_xlfn.XLOOKUP(A4,volumes_info!A:A,volumes_info!B:E)</f>
        <v>Cirrus</v>
      </c>
      <c r="C4">
        <v>76883</v>
      </c>
      <c r="D4">
        <v>220863</v>
      </c>
      <c r="E4">
        <v>273432</v>
      </c>
      <c r="F4">
        <v>15</v>
      </c>
      <c r="G4" t="str" cm="1">
        <f t="array" ref="G4:J4">_xlfn.XLOOKUP(F4,volumes_info!A:A,volumes_info!B:E)</f>
        <v>Cirrus</v>
      </c>
      <c r="H4">
        <v>0</v>
      </c>
      <c r="I4">
        <v>696972</v>
      </c>
      <c r="J4">
        <v>2842044</v>
      </c>
      <c r="K4">
        <v>20</v>
      </c>
      <c r="L4" t="str" cm="1">
        <f t="array" ref="L4:O4">_xlfn.XLOOKUP(K4,volumes_info!A:A,volumes_info!B:E)</f>
        <v>Cirrus</v>
      </c>
      <c r="M4">
        <v>983737</v>
      </c>
      <c r="N4">
        <v>2257175</v>
      </c>
      <c r="O4">
        <v>248509</v>
      </c>
      <c r="P4">
        <v>7</v>
      </c>
      <c r="Q4" t="str" cm="1">
        <f t="array" ref="Q4:T4">_xlfn.XLOOKUP(P4,volumes_info!A:A,volumes_info!B:E)</f>
        <v>Cirrus</v>
      </c>
      <c r="R4">
        <v>602765</v>
      </c>
      <c r="S4">
        <v>0</v>
      </c>
      <c r="T4">
        <v>0</v>
      </c>
      <c r="U4">
        <v>14</v>
      </c>
      <c r="V4" t="str" cm="1">
        <f t="array" ref="V4:Y4">_xlfn.XLOOKUP(U4,volumes_info!A:A,volumes_info!B:E)</f>
        <v>Cirrus</v>
      </c>
      <c r="W4">
        <v>0</v>
      </c>
      <c r="X4">
        <v>477388</v>
      </c>
      <c r="Y4">
        <v>306236</v>
      </c>
    </row>
    <row r="5" spans="1:25" x14ac:dyDescent="0.3">
      <c r="A5">
        <v>16</v>
      </c>
      <c r="B5" t="str" cm="1">
        <f t="array" ref="B5:E5">_xlfn.XLOOKUP(A5,volumes_info!A:A,volumes_info!B:E)</f>
        <v>Cirrus</v>
      </c>
      <c r="C5">
        <v>710634</v>
      </c>
      <c r="D5">
        <v>0</v>
      </c>
      <c r="E5">
        <v>0</v>
      </c>
      <c r="F5">
        <v>18</v>
      </c>
      <c r="G5" t="str" cm="1">
        <f t="array" ref="G5:J5">_xlfn.XLOOKUP(F5,volumes_info!A:A,volumes_info!B:E)</f>
        <v>Cirrus</v>
      </c>
      <c r="H5">
        <v>777</v>
      </c>
      <c r="I5">
        <v>0</v>
      </c>
      <c r="J5">
        <v>0</v>
      </c>
      <c r="K5">
        <v>23</v>
      </c>
      <c r="L5" t="str" cm="1">
        <f t="array" ref="L5:O5">_xlfn.XLOOKUP(K5,volumes_info!A:A,volumes_info!B:E)</f>
        <v>Cirrus</v>
      </c>
      <c r="M5">
        <v>0</v>
      </c>
      <c r="N5">
        <v>0</v>
      </c>
      <c r="O5">
        <v>68274</v>
      </c>
      <c r="P5">
        <v>9</v>
      </c>
      <c r="Q5" t="str" cm="1">
        <f t="array" ref="Q5:T5">_xlfn.XLOOKUP(P5,volumes_info!A:A,volumes_info!B:E)</f>
        <v>Cirrus</v>
      </c>
      <c r="R5">
        <v>56022</v>
      </c>
      <c r="S5">
        <v>0</v>
      </c>
      <c r="T5">
        <v>18637</v>
      </c>
      <c r="U5">
        <v>17</v>
      </c>
      <c r="V5" t="str" cm="1">
        <f t="array" ref="V5:Y5">_xlfn.XLOOKUP(U5,volumes_info!A:A,volumes_info!B:E)</f>
        <v>Cirrus</v>
      </c>
      <c r="W5">
        <v>150103</v>
      </c>
      <c r="X5">
        <v>0</v>
      </c>
      <c r="Y5">
        <v>445931</v>
      </c>
    </row>
    <row r="6" spans="1:25" x14ac:dyDescent="0.3">
      <c r="A6">
        <v>22</v>
      </c>
      <c r="B6" t="str" cm="1">
        <f t="array" ref="B6:E6">_xlfn.XLOOKUP(A6,volumes_info!A:A,volumes_info!B:E)</f>
        <v>Cirrus</v>
      </c>
      <c r="C6">
        <v>829999</v>
      </c>
      <c r="D6">
        <v>0</v>
      </c>
      <c r="E6">
        <v>0</v>
      </c>
      <c r="F6">
        <v>19</v>
      </c>
      <c r="G6" t="str" cm="1">
        <f t="array" ref="G6:J6">_xlfn.XLOOKUP(F6,volumes_info!A:A,volumes_info!B:E)</f>
        <v>Cirrus</v>
      </c>
      <c r="H6">
        <v>70742</v>
      </c>
      <c r="I6">
        <v>0</v>
      </c>
      <c r="J6">
        <v>0</v>
      </c>
      <c r="K6">
        <v>24</v>
      </c>
      <c r="L6" t="str" cm="1">
        <f t="array" ref="L6:O6">_xlfn.XLOOKUP(K6,volumes_info!A:A,volumes_info!B:E)</f>
        <v>Cirrus</v>
      </c>
      <c r="M6">
        <v>0</v>
      </c>
      <c r="N6">
        <v>0</v>
      </c>
      <c r="O6">
        <v>62825</v>
      </c>
      <c r="P6">
        <v>21</v>
      </c>
      <c r="Q6" t="str" cm="1">
        <f t="array" ref="Q6:T6">_xlfn.XLOOKUP(P6,volumes_info!A:A,volumes_info!B:E)</f>
        <v>Cirrus</v>
      </c>
      <c r="R6">
        <v>338005</v>
      </c>
      <c r="S6">
        <v>70244</v>
      </c>
      <c r="T6">
        <v>0</v>
      </c>
      <c r="U6">
        <v>27</v>
      </c>
      <c r="V6" t="str" cm="1">
        <f t="array" ref="V6:Y6">_xlfn.XLOOKUP(U6,volumes_info!A:A,volumes_info!B:E)</f>
        <v>Spectralis</v>
      </c>
      <c r="W6">
        <v>181542</v>
      </c>
      <c r="X6">
        <v>18617</v>
      </c>
      <c r="Y6">
        <v>0</v>
      </c>
    </row>
    <row r="7" spans="1:25" x14ac:dyDescent="0.3">
      <c r="A7">
        <v>29</v>
      </c>
      <c r="B7" t="str" cm="1">
        <f t="array" ref="B7:E7">_xlfn.XLOOKUP(A7,volumes_info!A:A,volumes_info!B:E)</f>
        <v>Spectralis</v>
      </c>
      <c r="C7">
        <v>31381</v>
      </c>
      <c r="D7">
        <v>5284</v>
      </c>
      <c r="E7">
        <v>0</v>
      </c>
      <c r="F7">
        <v>25</v>
      </c>
      <c r="G7" t="str" cm="1">
        <f t="array" ref="G7:J7">_xlfn.XLOOKUP(F7,volumes_info!A:A,volumes_info!B:E)</f>
        <v>Spectralis</v>
      </c>
      <c r="H7">
        <v>93453</v>
      </c>
      <c r="I7">
        <v>0</v>
      </c>
      <c r="J7">
        <v>67090</v>
      </c>
      <c r="K7">
        <v>33</v>
      </c>
      <c r="L7" t="str" cm="1">
        <f t="array" ref="L7:O7">_xlfn.XLOOKUP(K7,volumes_info!A:A,volumes_info!B:E)</f>
        <v>Spectralis</v>
      </c>
      <c r="M7">
        <v>44806</v>
      </c>
      <c r="N7">
        <v>55512</v>
      </c>
      <c r="O7">
        <v>64776</v>
      </c>
      <c r="P7">
        <v>26</v>
      </c>
      <c r="Q7" t="str" cm="1">
        <f t="array" ref="Q7:T7">_xlfn.XLOOKUP(P7,volumes_info!A:A,volumes_info!B:E)</f>
        <v>Spectralis</v>
      </c>
      <c r="R7">
        <v>50701</v>
      </c>
      <c r="S7">
        <v>0</v>
      </c>
      <c r="T7">
        <v>0</v>
      </c>
      <c r="U7">
        <v>30</v>
      </c>
      <c r="V7" t="str" cm="1">
        <f t="array" ref="V7:Y7">_xlfn.XLOOKUP(U7,volumes_info!A:A,volumes_info!B:E)</f>
        <v>Spectralis</v>
      </c>
      <c r="W7">
        <v>38842</v>
      </c>
      <c r="X7">
        <v>96681</v>
      </c>
      <c r="Y7">
        <v>92836</v>
      </c>
    </row>
    <row r="8" spans="1:25" x14ac:dyDescent="0.3">
      <c r="A8">
        <v>40</v>
      </c>
      <c r="B8" t="str" cm="1">
        <f t="array" ref="B8:E8">_xlfn.XLOOKUP(A8,volumes_info!A:A,volumes_info!B:E)</f>
        <v>Spectralis</v>
      </c>
      <c r="C8">
        <v>87357</v>
      </c>
      <c r="D8">
        <v>4831</v>
      </c>
      <c r="E8">
        <v>0</v>
      </c>
      <c r="F8">
        <v>31</v>
      </c>
      <c r="G8" t="str" cm="1">
        <f t="array" ref="G8:J8">_xlfn.XLOOKUP(F8,volumes_info!A:A,volumes_info!B:E)</f>
        <v>Spectralis</v>
      </c>
      <c r="H8">
        <v>0</v>
      </c>
      <c r="I8">
        <v>0</v>
      </c>
      <c r="J8">
        <v>42563</v>
      </c>
      <c r="K8">
        <v>35</v>
      </c>
      <c r="L8" t="str" cm="1">
        <f t="array" ref="L8:O8">_xlfn.XLOOKUP(K8,volumes_info!A:A,volumes_info!B:E)</f>
        <v>Spectralis</v>
      </c>
      <c r="M8">
        <v>0</v>
      </c>
      <c r="N8">
        <v>328182</v>
      </c>
      <c r="O8">
        <v>72925</v>
      </c>
      <c r="P8">
        <v>28</v>
      </c>
      <c r="Q8" t="str" cm="1">
        <f t="array" ref="Q8:T8">_xlfn.XLOOKUP(P8,volumes_info!A:A,volumes_info!B:E)</f>
        <v>Spectralis</v>
      </c>
      <c r="R8">
        <v>0</v>
      </c>
      <c r="S8">
        <v>24145</v>
      </c>
      <c r="T8">
        <v>13930</v>
      </c>
      <c r="U8">
        <v>43</v>
      </c>
      <c r="V8" t="str" cm="1">
        <f t="array" ref="V8:Y8">_xlfn.XLOOKUP(U8,volumes_info!A:A,volumes_info!B:E)</f>
        <v>Spectralis</v>
      </c>
      <c r="W8">
        <v>33476</v>
      </c>
      <c r="X8">
        <v>123073</v>
      </c>
      <c r="Y8">
        <v>127684</v>
      </c>
    </row>
    <row r="9" spans="1:25" x14ac:dyDescent="0.3">
      <c r="A9">
        <v>44</v>
      </c>
      <c r="B9" t="str" cm="1">
        <f t="array" ref="B9:E9">_xlfn.XLOOKUP(A9,volumes_info!A:A,volumes_info!B:E)</f>
        <v>Spectralis</v>
      </c>
      <c r="C9">
        <v>185010</v>
      </c>
      <c r="D9">
        <v>241563</v>
      </c>
      <c r="E9">
        <v>68385</v>
      </c>
      <c r="F9">
        <v>32</v>
      </c>
      <c r="G9" t="str" cm="1">
        <f t="array" ref="G9:J9">_xlfn.XLOOKUP(F9,volumes_info!A:A,volumes_info!B:E)</f>
        <v>Spectralis</v>
      </c>
      <c r="H9">
        <v>371944</v>
      </c>
      <c r="I9">
        <v>195430</v>
      </c>
      <c r="J9">
        <v>0</v>
      </c>
      <c r="K9">
        <v>36</v>
      </c>
      <c r="L9" t="str" cm="1">
        <f t="array" ref="L9:O9">_xlfn.XLOOKUP(K9,volumes_info!A:A,volumes_info!B:E)</f>
        <v>Spectralis</v>
      </c>
      <c r="M9">
        <v>66825</v>
      </c>
      <c r="N9">
        <v>0</v>
      </c>
      <c r="O9">
        <v>0</v>
      </c>
      <c r="P9">
        <v>34</v>
      </c>
      <c r="Q9" t="str" cm="1">
        <f t="array" ref="Q9:T9">_xlfn.XLOOKUP(P9,volumes_info!A:A,volumes_info!B:E)</f>
        <v>Spectralis</v>
      </c>
      <c r="R9">
        <v>10754</v>
      </c>
      <c r="S9">
        <v>0</v>
      </c>
      <c r="T9">
        <v>0</v>
      </c>
      <c r="U9">
        <v>45</v>
      </c>
      <c r="V9" t="str" cm="1">
        <f t="array" ref="V9:Y9">_xlfn.XLOOKUP(U9,volumes_info!A:A,volumes_info!B:E)</f>
        <v>Spectralis</v>
      </c>
      <c r="W9">
        <v>64957</v>
      </c>
      <c r="X9">
        <v>0</v>
      </c>
      <c r="Y9">
        <v>8972</v>
      </c>
    </row>
    <row r="10" spans="1:25" x14ac:dyDescent="0.3">
      <c r="A10">
        <v>46</v>
      </c>
      <c r="B10" t="str" cm="1">
        <f t="array" ref="B10:E10">_xlfn.XLOOKUP(A10,volumes_info!A:A,volumes_info!B:E)</f>
        <v>Spectralis</v>
      </c>
      <c r="C10">
        <v>35750</v>
      </c>
      <c r="D10">
        <v>539</v>
      </c>
      <c r="E10">
        <v>212050</v>
      </c>
      <c r="F10">
        <v>38</v>
      </c>
      <c r="G10" t="str" cm="1">
        <f t="array" ref="G10:J10">_xlfn.XLOOKUP(F10,volumes_info!A:A,volumes_info!B:E)</f>
        <v>Spectralis</v>
      </c>
      <c r="H10">
        <v>0</v>
      </c>
      <c r="I10">
        <v>241822</v>
      </c>
      <c r="J10">
        <v>83888</v>
      </c>
      <c r="K10">
        <v>39</v>
      </c>
      <c r="L10" t="str" cm="1">
        <f t="array" ref="L10:O10">_xlfn.XLOOKUP(K10,volumes_info!A:A,volumes_info!B:E)</f>
        <v>Spectralis</v>
      </c>
      <c r="M10">
        <v>117974</v>
      </c>
      <c r="N10">
        <v>0</v>
      </c>
      <c r="O10">
        <v>0</v>
      </c>
      <c r="P10">
        <v>37</v>
      </c>
      <c r="Q10" t="str" cm="1">
        <f t="array" ref="Q10:T10">_xlfn.XLOOKUP(P10,volumes_info!A:A,volumes_info!B:E)</f>
        <v>Spectralis</v>
      </c>
      <c r="R10">
        <v>233557</v>
      </c>
      <c r="S10">
        <v>45745</v>
      </c>
      <c r="T10">
        <v>0</v>
      </c>
      <c r="U10">
        <v>51</v>
      </c>
      <c r="V10" t="str" cm="1">
        <f t="array" ref="V10:Y10">_xlfn.XLOOKUP(U10,volumes_info!A:A,volumes_info!B:E)</f>
        <v>Topcon</v>
      </c>
      <c r="W10">
        <v>304905</v>
      </c>
      <c r="X10">
        <v>48043</v>
      </c>
      <c r="Y10">
        <v>0</v>
      </c>
    </row>
    <row r="11" spans="1:25" x14ac:dyDescent="0.3">
      <c r="A11">
        <v>47</v>
      </c>
      <c r="B11" t="str" cm="1">
        <f t="array" ref="B11:E11">_xlfn.XLOOKUP(A11,volumes_info!A:A,volumes_info!B:E)</f>
        <v>Spectralis</v>
      </c>
      <c r="C11">
        <v>26439</v>
      </c>
      <c r="D11">
        <v>0</v>
      </c>
      <c r="E11">
        <v>0</v>
      </c>
      <c r="F11">
        <v>41</v>
      </c>
      <c r="G11" t="str" cm="1">
        <f t="array" ref="G11:J11">_xlfn.XLOOKUP(F11,volumes_info!A:A,volumes_info!B:E)</f>
        <v>Spectralis</v>
      </c>
      <c r="H11">
        <v>384</v>
      </c>
      <c r="I11">
        <v>0</v>
      </c>
      <c r="J11">
        <v>0</v>
      </c>
      <c r="K11">
        <v>48</v>
      </c>
      <c r="L11" t="str" cm="1">
        <f t="array" ref="L11:O11">_xlfn.XLOOKUP(K11,volumes_info!A:A,volumes_info!B:E)</f>
        <v>Spectralis</v>
      </c>
      <c r="M11">
        <v>62931</v>
      </c>
      <c r="N11">
        <v>0</v>
      </c>
      <c r="O11">
        <v>0</v>
      </c>
      <c r="P11">
        <v>42</v>
      </c>
      <c r="Q11" t="str" cm="1">
        <f t="array" ref="Q11:T11">_xlfn.XLOOKUP(P11,volumes_info!A:A,volumes_info!B:E)</f>
        <v>Spectralis</v>
      </c>
      <c r="R11">
        <v>373</v>
      </c>
      <c r="S11">
        <v>343914</v>
      </c>
      <c r="T11">
        <v>109250</v>
      </c>
      <c r="U11">
        <v>55</v>
      </c>
      <c r="V11" t="str" cm="1">
        <f t="array" ref="V11:Y11">_xlfn.XLOOKUP(U11,volumes_info!A:A,volumes_info!B:E)</f>
        <v>Topcon</v>
      </c>
      <c r="W11">
        <v>773</v>
      </c>
      <c r="X11">
        <v>0</v>
      </c>
      <c r="Y11">
        <v>107857</v>
      </c>
    </row>
    <row r="12" spans="1:25" x14ac:dyDescent="0.3">
      <c r="A12">
        <v>54</v>
      </c>
      <c r="B12" t="str" cm="1">
        <f t="array" ref="B12:E12">_xlfn.XLOOKUP(A12,volumes_info!A:A,volumes_info!B:E)</f>
        <v>Topcon</v>
      </c>
      <c r="C12">
        <v>196812</v>
      </c>
      <c r="D12">
        <v>3555</v>
      </c>
      <c r="E12">
        <v>0</v>
      </c>
      <c r="F12">
        <v>50</v>
      </c>
      <c r="G12" t="str" cm="1">
        <f t="array" ref="G12:J12">_xlfn.XLOOKUP(F12,volumes_info!A:A,volumes_info!B:E)</f>
        <v>Topcon</v>
      </c>
      <c r="H12">
        <v>94841</v>
      </c>
      <c r="I12">
        <v>0</v>
      </c>
      <c r="J12">
        <v>94760</v>
      </c>
      <c r="K12">
        <v>52</v>
      </c>
      <c r="L12" t="str" cm="1">
        <f t="array" ref="L12:O12">_xlfn.XLOOKUP(K12,volumes_info!A:A,volumes_info!B:E)</f>
        <v>Topcon</v>
      </c>
      <c r="M12">
        <v>26468</v>
      </c>
      <c r="N12">
        <v>8213</v>
      </c>
      <c r="O12">
        <v>0</v>
      </c>
      <c r="P12">
        <v>49</v>
      </c>
      <c r="Q12" t="str" cm="1">
        <f t="array" ref="Q12:T12">_xlfn.XLOOKUP(P12,volumes_info!A:A,volumes_info!B:E)</f>
        <v>Topcon</v>
      </c>
      <c r="R12">
        <v>0</v>
      </c>
      <c r="S12">
        <v>13461</v>
      </c>
      <c r="T12">
        <v>32699</v>
      </c>
      <c r="U12">
        <v>58</v>
      </c>
      <c r="V12" t="str" cm="1">
        <f t="array" ref="V12:Y12">_xlfn.XLOOKUP(U12,volumes_info!A:A,volumes_info!B:E)</f>
        <v>Topcon</v>
      </c>
      <c r="W12">
        <v>0</v>
      </c>
      <c r="X12">
        <v>0</v>
      </c>
      <c r="Y12">
        <v>80560</v>
      </c>
    </row>
    <row r="13" spans="1:25" x14ac:dyDescent="0.3">
      <c r="A13">
        <v>57</v>
      </c>
      <c r="B13" t="str" cm="1">
        <f t="array" ref="B13:E13">_xlfn.XLOOKUP(A13,volumes_info!A:A,volumes_info!B:E)</f>
        <v>Topcon</v>
      </c>
      <c r="C13">
        <v>0</v>
      </c>
      <c r="D13">
        <v>302634</v>
      </c>
      <c r="E13">
        <v>1683845</v>
      </c>
      <c r="F13">
        <v>60</v>
      </c>
      <c r="G13" t="str" cm="1">
        <f t="array" ref="G13:J13">_xlfn.XLOOKUP(F13,volumes_info!A:A,volumes_info!B:E)</f>
        <v>Topcon</v>
      </c>
      <c r="H13">
        <v>261917</v>
      </c>
      <c r="I13">
        <v>0</v>
      </c>
      <c r="J13">
        <v>0</v>
      </c>
      <c r="K13">
        <v>61</v>
      </c>
      <c r="L13" t="str" cm="1">
        <f t="array" ref="L13:O13">_xlfn.XLOOKUP(K13,volumes_info!A:A,volumes_info!B:E)</f>
        <v>Topcon</v>
      </c>
      <c r="M13">
        <v>140118</v>
      </c>
      <c r="N13">
        <v>153237</v>
      </c>
      <c r="O13">
        <v>363472</v>
      </c>
      <c r="P13">
        <v>53</v>
      </c>
      <c r="Q13" t="str" cm="1">
        <f t="array" ref="Q13:T13">_xlfn.XLOOKUP(P13,volumes_info!A:A,volumes_info!B:E)</f>
        <v>Topcon</v>
      </c>
      <c r="R13">
        <v>95521</v>
      </c>
      <c r="S13">
        <v>88066</v>
      </c>
      <c r="T13">
        <v>734925</v>
      </c>
      <c r="U13">
        <v>59</v>
      </c>
      <c r="V13" t="str" cm="1">
        <f t="array" ref="V13:Y13">_xlfn.XLOOKUP(U13,volumes_info!A:A,volumes_info!B:E)</f>
        <v>Topcon</v>
      </c>
      <c r="W13">
        <v>290266</v>
      </c>
      <c r="X13">
        <v>15966</v>
      </c>
      <c r="Y13">
        <v>0</v>
      </c>
    </row>
    <row r="14" spans="1:25" x14ac:dyDescent="0.3">
      <c r="A14">
        <v>65</v>
      </c>
      <c r="B14" t="str" cm="1">
        <f t="array" ref="B14:E14">_xlfn.XLOOKUP(A14,volumes_info!A:A,volumes_info!B:E)</f>
        <v>Topcon</v>
      </c>
      <c r="C14">
        <v>43119</v>
      </c>
      <c r="D14">
        <v>0</v>
      </c>
      <c r="E14">
        <v>0</v>
      </c>
      <c r="F14">
        <v>63</v>
      </c>
      <c r="G14" t="str" cm="1">
        <f t="array" ref="G14:J14">_xlfn.XLOOKUP(F14,volumes_info!A:A,volumes_info!B:E)</f>
        <v>Topcon</v>
      </c>
      <c r="H14">
        <v>0</v>
      </c>
      <c r="I14">
        <v>388494</v>
      </c>
      <c r="J14">
        <v>17584</v>
      </c>
      <c r="K14">
        <v>62</v>
      </c>
      <c r="L14" t="str" cm="1">
        <f t="array" ref="L14:O14">_xlfn.XLOOKUP(K14,volumes_info!A:A,volumes_info!B:E)</f>
        <v>Topcon</v>
      </c>
      <c r="M14">
        <v>33797</v>
      </c>
      <c r="N14">
        <v>0</v>
      </c>
      <c r="O14">
        <v>0</v>
      </c>
      <c r="P14">
        <v>56</v>
      </c>
      <c r="Q14" t="str" cm="1">
        <f t="array" ref="Q14:T14">_xlfn.XLOOKUP(P14,volumes_info!A:A,volumes_info!B:E)</f>
        <v>Topcon</v>
      </c>
      <c r="R14">
        <v>96388</v>
      </c>
      <c r="S14">
        <v>0</v>
      </c>
      <c r="T14">
        <v>0</v>
      </c>
    </row>
    <row r="15" spans="1:25" x14ac:dyDescent="0.3">
      <c r="A15">
        <v>66</v>
      </c>
      <c r="B15" t="str" cm="1">
        <f t="array" ref="B15:E15">_xlfn.XLOOKUP(A15,volumes_info!A:A,volumes_info!B:E)</f>
        <v>Topcon</v>
      </c>
      <c r="C15">
        <v>66231</v>
      </c>
      <c r="D15">
        <v>0</v>
      </c>
      <c r="E15">
        <v>0</v>
      </c>
      <c r="F15">
        <v>64</v>
      </c>
      <c r="G15" t="str" cm="1">
        <f t="array" ref="G15:J15">_xlfn.XLOOKUP(F15,volumes_info!A:A,volumes_info!B:E)</f>
        <v>Topcon</v>
      </c>
      <c r="H15">
        <v>30026</v>
      </c>
      <c r="I15">
        <v>0</v>
      </c>
      <c r="J15">
        <v>0</v>
      </c>
      <c r="K15">
        <v>70</v>
      </c>
      <c r="L15" t="str" cm="1">
        <f t="array" ref="L15:O15">_xlfn.XLOOKUP(K15,volumes_info!A:A,volumes_info!B:E)</f>
        <v>Topcon</v>
      </c>
      <c r="M15">
        <v>75859</v>
      </c>
      <c r="N15">
        <v>0</v>
      </c>
      <c r="O15">
        <v>0</v>
      </c>
      <c r="P15">
        <v>68</v>
      </c>
      <c r="Q15" t="str" cm="1">
        <f t="array" ref="Q15:T15">_xlfn.XLOOKUP(P15,volumes_info!A:A,volumes_info!B:E)</f>
        <v>Topcon</v>
      </c>
      <c r="R15">
        <v>284507</v>
      </c>
      <c r="S15">
        <v>2954</v>
      </c>
      <c r="T15">
        <v>0</v>
      </c>
    </row>
    <row r="16" spans="1:25" x14ac:dyDescent="0.3">
      <c r="A16">
        <v>67</v>
      </c>
      <c r="B16" t="str" cm="1">
        <f t="array" ref="B16:E16">_xlfn.XLOOKUP(A16,volumes_info!A:A,volumes_info!B:E)</f>
        <v>Topcon</v>
      </c>
      <c r="C16">
        <v>131799</v>
      </c>
      <c r="D16">
        <v>0</v>
      </c>
      <c r="E16">
        <v>0</v>
      </c>
      <c r="F16">
        <v>69</v>
      </c>
      <c r="G16" t="str" cm="1">
        <f t="array" ref="G16:J16">_xlfn.XLOOKUP(F16,volumes_info!A:A,volumes_info!B:E)</f>
        <v>Topcon</v>
      </c>
      <c r="H16">
        <v>0</v>
      </c>
      <c r="I16">
        <v>288</v>
      </c>
      <c r="J16">
        <v>58539</v>
      </c>
    </row>
    <row r="20" spans="1:32" x14ac:dyDescent="0.3">
      <c r="C20" t="s">
        <v>7</v>
      </c>
      <c r="D20" t="s">
        <v>8</v>
      </c>
      <c r="E20" t="s">
        <v>9</v>
      </c>
      <c r="H20" t="s">
        <v>7</v>
      </c>
      <c r="I20" t="s">
        <v>8</v>
      </c>
      <c r="J20" t="s">
        <v>9</v>
      </c>
      <c r="M20" t="s">
        <v>7</v>
      </c>
      <c r="N20" t="s">
        <v>8</v>
      </c>
      <c r="O20" t="s">
        <v>9</v>
      </c>
      <c r="R20" t="s">
        <v>7</v>
      </c>
      <c r="S20" t="s">
        <v>8</v>
      </c>
      <c r="T20" t="s">
        <v>9</v>
      </c>
      <c r="W20" t="s">
        <v>7</v>
      </c>
      <c r="X20" t="s">
        <v>8</v>
      </c>
      <c r="Y20" t="s">
        <v>9</v>
      </c>
    </row>
    <row r="21" spans="1:32" x14ac:dyDescent="0.3">
      <c r="A21" t="s">
        <v>10</v>
      </c>
      <c r="B21">
        <f>COUNTIF($B$2:$B$20,A21)</f>
        <v>5</v>
      </c>
      <c r="C21">
        <f>SUMIF($B$2:$B$19,$A21,C$2:C$19)</f>
        <v>1641531</v>
      </c>
      <c r="D21">
        <f t="shared" ref="D21:E23" si="0">SUMIF($B$2:$B$19,$A21,D$2:D$19)</f>
        <v>869672</v>
      </c>
      <c r="E21">
        <f t="shared" si="0"/>
        <v>1092674</v>
      </c>
      <c r="F21" t="s">
        <v>10</v>
      </c>
      <c r="G21">
        <f>COUNTIF($G$2:$G$20,F21)</f>
        <v>5</v>
      </c>
      <c r="H21">
        <f>SUMIF($G$2:$G$16,$A21,H$2:H$16)</f>
        <v>1210995</v>
      </c>
      <c r="I21">
        <f t="shared" ref="I21:J23" si="1">SUMIF($G$2:$G$16,$A21,I$2:I$16)</f>
        <v>717891</v>
      </c>
      <c r="J21">
        <f t="shared" si="1"/>
        <v>2842044</v>
      </c>
      <c r="K21" t="s">
        <v>10</v>
      </c>
      <c r="L21">
        <f>COUNTIF($L$2:$L$20,K21)</f>
        <v>5</v>
      </c>
      <c r="M21">
        <f>SUMIF($L$2:$L$15,$A21,M$2:M$15)</f>
        <v>1193578</v>
      </c>
      <c r="N21">
        <f>SUMIF($L$2:$L$15,$A21,N$2:N$15)</f>
        <v>2326144</v>
      </c>
      <c r="O21">
        <f>SUMIF($L$2:$L$15,$A21,O$2:O$15)</f>
        <v>1064074</v>
      </c>
      <c r="P21" t="s">
        <v>10</v>
      </c>
      <c r="Q21">
        <f>COUNTIF($Q$2:$Q$20,P21)</f>
        <v>5</v>
      </c>
      <c r="R21">
        <f>SUMIF($Q$2:$Q$16,$A21,R$2:R$16)</f>
        <v>1342135</v>
      </c>
      <c r="S21">
        <f t="shared" ref="S21:T23" si="2">SUMIF($Q$2:$Q$16,$A21,S$2:S$16)</f>
        <v>1157969</v>
      </c>
      <c r="T21">
        <f t="shared" si="2"/>
        <v>708555</v>
      </c>
      <c r="U21" t="s">
        <v>10</v>
      </c>
      <c r="V21">
        <f>COUNTIF($V$2:$V$20,U21)</f>
        <v>4</v>
      </c>
      <c r="W21">
        <f>SUMIF($V$2:$V$16,$A21,W$2:W$16)</f>
        <v>1084576</v>
      </c>
      <c r="X21">
        <f t="shared" ref="X21:Y23" si="3">SUMIF($V$2:$V$16,$A21,X$2:X$16)</f>
        <v>589232</v>
      </c>
      <c r="Y21">
        <f t="shared" si="3"/>
        <v>782103</v>
      </c>
    </row>
    <row r="22" spans="1:32" x14ac:dyDescent="0.3">
      <c r="A22" t="s">
        <v>11</v>
      </c>
      <c r="B22">
        <f t="shared" ref="B22:B23" si="4">COUNTIF($B$2:$B$20,A22)</f>
        <v>5</v>
      </c>
      <c r="C22">
        <f t="shared" ref="C22:C23" si="5">SUMIF($B$2:$B$19,$A22,C$2:C$19)</f>
        <v>365937</v>
      </c>
      <c r="D22">
        <f t="shared" si="0"/>
        <v>252217</v>
      </c>
      <c r="E22">
        <f>SUMIF($B$2:$B$19,$A22,E$2:E$19)</f>
        <v>280435</v>
      </c>
      <c r="F22" t="s">
        <v>11</v>
      </c>
      <c r="G22">
        <f t="shared" ref="G22:G23" si="6">COUNTIF($G$2:$G$20,F22)</f>
        <v>5</v>
      </c>
      <c r="H22">
        <f>SUMIF($G$2:$G$16,$A22,H$2:H$16)</f>
        <v>465781</v>
      </c>
      <c r="I22">
        <f t="shared" si="1"/>
        <v>437252</v>
      </c>
      <c r="J22">
        <f t="shared" si="1"/>
        <v>193541</v>
      </c>
      <c r="K22" t="s">
        <v>11</v>
      </c>
      <c r="L22">
        <f t="shared" ref="L22:L23" si="7">COUNTIF($L$2:$L$20,K22)</f>
        <v>5</v>
      </c>
      <c r="M22">
        <f>SUMIF($L$2:$L$15,$A22,M$2:M$15)</f>
        <v>292536</v>
      </c>
      <c r="N22">
        <f>SUMIF($L$2:$L$15,$A22,N$2:N$15)</f>
        <v>383694</v>
      </c>
      <c r="O22">
        <f>SUMIF($L$2:$L$15,$A22,O$2:O$15)</f>
        <v>137701</v>
      </c>
      <c r="P22" t="s">
        <v>11</v>
      </c>
      <c r="Q22">
        <f t="shared" ref="Q22:Q23" si="8">COUNTIF($Q$2:$Q$20,P22)</f>
        <v>5</v>
      </c>
      <c r="R22">
        <f>SUMIF($Q$2:$Q$16,$A22,R$2:R$16)</f>
        <v>295385</v>
      </c>
      <c r="S22">
        <f>SUMIF($Q$2:$Q$16,$A22,S$2:S$16)</f>
        <v>413804</v>
      </c>
      <c r="T22">
        <f t="shared" si="2"/>
        <v>123180</v>
      </c>
      <c r="U22" t="s">
        <v>11</v>
      </c>
      <c r="V22">
        <f t="shared" ref="V22:V23" si="9">COUNTIF($V$2:$V$20,U22)</f>
        <v>4</v>
      </c>
      <c r="W22">
        <f>SUMIF($V$2:$V$16,$A22,W$2:W$16)</f>
        <v>318817</v>
      </c>
      <c r="X22">
        <f t="shared" si="3"/>
        <v>238371</v>
      </c>
      <c r="Y22">
        <f t="shared" si="3"/>
        <v>229492</v>
      </c>
    </row>
    <row r="23" spans="1:32" x14ac:dyDescent="0.3">
      <c r="A23" t="s">
        <v>12</v>
      </c>
      <c r="B23">
        <f t="shared" si="4"/>
        <v>5</v>
      </c>
      <c r="C23">
        <f t="shared" si="5"/>
        <v>437961</v>
      </c>
      <c r="D23">
        <f t="shared" si="0"/>
        <v>306189</v>
      </c>
      <c r="E23">
        <f t="shared" si="0"/>
        <v>1683845</v>
      </c>
      <c r="F23" t="s">
        <v>12</v>
      </c>
      <c r="G23">
        <f t="shared" si="6"/>
        <v>5</v>
      </c>
      <c r="H23">
        <f t="shared" ref="H23" si="10">SUMIF($G$2:$G$16,$A23,H$2:H$16)</f>
        <v>386784</v>
      </c>
      <c r="I23">
        <f t="shared" si="1"/>
        <v>388782</v>
      </c>
      <c r="J23">
        <f t="shared" si="1"/>
        <v>170883</v>
      </c>
      <c r="K23" t="s">
        <v>12</v>
      </c>
      <c r="L23">
        <f t="shared" si="7"/>
        <v>4</v>
      </c>
      <c r="M23">
        <f>SUMIF($L$2:$L$15,$A23,M$2:M$15)</f>
        <v>276242</v>
      </c>
      <c r="N23">
        <f>SUMIF($L$2:$L$15,$A23,N$2:N$15)</f>
        <v>161450</v>
      </c>
      <c r="O23">
        <f>SUMIF($L$2:$L$15,$A23,O$2:O$15)</f>
        <v>363472</v>
      </c>
      <c r="P23" t="s">
        <v>12</v>
      </c>
      <c r="Q23">
        <f t="shared" si="8"/>
        <v>4</v>
      </c>
      <c r="R23">
        <f t="shared" ref="R23" si="11">SUMIF($Q$2:$Q$16,$A23,R$2:R$16)</f>
        <v>476416</v>
      </c>
      <c r="S23">
        <f t="shared" si="2"/>
        <v>104481</v>
      </c>
      <c r="T23">
        <f t="shared" si="2"/>
        <v>767624</v>
      </c>
      <c r="U23" t="s">
        <v>12</v>
      </c>
      <c r="V23">
        <f t="shared" si="9"/>
        <v>4</v>
      </c>
      <c r="W23">
        <f>SUMIF($V$2:$V$16,$A23,W$2:W$16)</f>
        <v>595944</v>
      </c>
      <c r="X23">
        <f t="shared" si="3"/>
        <v>64009</v>
      </c>
      <c r="Y23">
        <f t="shared" si="3"/>
        <v>188417</v>
      </c>
    </row>
    <row r="25" spans="1:32" x14ac:dyDescent="0.3">
      <c r="B25" s="1" t="s">
        <v>15</v>
      </c>
      <c r="C25" s="1"/>
      <c r="D25" s="1"/>
      <c r="E25" s="1"/>
      <c r="F25" s="1"/>
      <c r="G25" s="1"/>
      <c r="J25" s="1" t="s">
        <v>16</v>
      </c>
      <c r="K25" s="1"/>
      <c r="L25" s="1"/>
      <c r="M25" s="1"/>
      <c r="N25" s="1"/>
      <c r="O25" s="1"/>
      <c r="R25" s="2"/>
      <c r="S25" s="2"/>
      <c r="T25" s="1" t="s">
        <v>17</v>
      </c>
      <c r="U25" s="1"/>
      <c r="V25" s="1"/>
      <c r="W25" s="1"/>
      <c r="X25" s="1"/>
      <c r="Y25" s="1"/>
      <c r="AA25" s="1" t="s">
        <v>18</v>
      </c>
      <c r="AB25" s="1"/>
      <c r="AC25" s="1"/>
      <c r="AD25" s="1"/>
      <c r="AE25" s="1"/>
      <c r="AF25" s="1"/>
    </row>
    <row r="26" spans="1:32" x14ac:dyDescent="0.3">
      <c r="B26" s="1" t="s">
        <v>7</v>
      </c>
      <c r="C26" s="1"/>
      <c r="D26" s="1" t="s">
        <v>8</v>
      </c>
      <c r="E26" s="1"/>
      <c r="F26" s="1" t="s">
        <v>9</v>
      </c>
      <c r="G26" s="1"/>
      <c r="J26" s="1" t="s">
        <v>7</v>
      </c>
      <c r="K26" s="1"/>
      <c r="L26" s="1"/>
      <c r="M26" s="1" t="s">
        <v>8</v>
      </c>
      <c r="N26" s="1"/>
      <c r="O26" s="1"/>
      <c r="P26" s="1" t="s">
        <v>9</v>
      </c>
      <c r="Q26" s="1"/>
      <c r="R26" s="1"/>
      <c r="T26" s="1" t="s">
        <v>7</v>
      </c>
      <c r="U26" s="1"/>
      <c r="V26" s="1" t="s">
        <v>8</v>
      </c>
      <c r="W26" s="1"/>
      <c r="X26" s="1" t="s">
        <v>9</v>
      </c>
      <c r="Y26" s="1"/>
      <c r="Z26" s="2"/>
      <c r="AA26" s="1" t="s">
        <v>7</v>
      </c>
      <c r="AB26" s="1"/>
      <c r="AC26" s="1" t="s">
        <v>8</v>
      </c>
      <c r="AD26" s="1"/>
      <c r="AE26" s="1" t="s">
        <v>9</v>
      </c>
      <c r="AF26" s="1"/>
    </row>
    <row r="27" spans="1:32" x14ac:dyDescent="0.3">
      <c r="B27" t="s">
        <v>13</v>
      </c>
      <c r="C27" t="s">
        <v>14</v>
      </c>
      <c r="D27" t="s">
        <v>13</v>
      </c>
      <c r="E27" t="s">
        <v>14</v>
      </c>
      <c r="F27" t="s">
        <v>13</v>
      </c>
      <c r="G27" t="s">
        <v>14</v>
      </c>
      <c r="J27" t="s">
        <v>19</v>
      </c>
      <c r="K27" t="s">
        <v>13</v>
      </c>
      <c r="L27" t="s">
        <v>14</v>
      </c>
      <c r="M27" t="s">
        <v>19</v>
      </c>
      <c r="N27" t="s">
        <v>13</v>
      </c>
      <c r="O27" t="s">
        <v>14</v>
      </c>
      <c r="P27" t="s">
        <v>19</v>
      </c>
      <c r="Q27" t="s">
        <v>13</v>
      </c>
      <c r="R27" t="s">
        <v>14</v>
      </c>
      <c r="T27" t="s">
        <v>13</v>
      </c>
      <c r="U27" t="s">
        <v>14</v>
      </c>
      <c r="V27" t="s">
        <v>13</v>
      </c>
      <c r="W27" t="s">
        <v>14</v>
      </c>
      <c r="X27" t="s">
        <v>13</v>
      </c>
      <c r="Y27" t="s">
        <v>14</v>
      </c>
      <c r="Z27" s="2"/>
      <c r="AA27" t="s">
        <v>13</v>
      </c>
      <c r="AB27" t="s">
        <v>14</v>
      </c>
      <c r="AC27" t="s">
        <v>13</v>
      </c>
      <c r="AD27" t="s">
        <v>14</v>
      </c>
      <c r="AE27" t="s">
        <v>13</v>
      </c>
      <c r="AF27" t="s">
        <v>14</v>
      </c>
    </row>
    <row r="28" spans="1:32" x14ac:dyDescent="0.3">
      <c r="A28" t="s">
        <v>10</v>
      </c>
      <c r="B28">
        <f>AVERAGE(C21,H21,M21,R21,W21)</f>
        <v>1294563</v>
      </c>
      <c r="C28">
        <f>_xlfn.STDEV.S(C21,H21,M21,R21,W21)</f>
        <v>214432.97858888216</v>
      </c>
      <c r="D28">
        <f>AVERAGE(D21,I21,N21,S21,X21)</f>
        <v>1132181.6000000001</v>
      </c>
      <c r="E28">
        <f>_xlfn.STDEV.S(D21,I21,N21,S21,X21)</f>
        <v>700277.34900059423</v>
      </c>
      <c r="F28">
        <f>AVERAGE(E21,J21,O21,T21,Y21)</f>
        <v>1297890</v>
      </c>
      <c r="G28">
        <f>_xlfn.STDEV.S(E21,J21,O21,T21,Y21)</f>
        <v>879566.23909487342</v>
      </c>
      <c r="I28" t="s">
        <v>10</v>
      </c>
      <c r="J28">
        <f>SUM(volumes_info!C2:C25)</f>
        <v>6472815</v>
      </c>
      <c r="K28">
        <f>AVERAGE(volumes_info!C2:C25)</f>
        <v>269700.625</v>
      </c>
      <c r="L28">
        <f>_xlfn.STDEV.S(volumes_info!C2:C25)</f>
        <v>349415.23767224135</v>
      </c>
      <c r="M28">
        <f>SUM(volumes_info!D2:D25)</f>
        <v>5660908</v>
      </c>
      <c r="N28">
        <f>AVERAGE(volumes_info!D2:D25)</f>
        <v>235871.16666666666</v>
      </c>
      <c r="O28">
        <f>_xlfn.STDEV.S(volumes_info!D2:D25)</f>
        <v>516760.26687494718</v>
      </c>
      <c r="P28">
        <f>SUM(volumes_info!E2:E25)</f>
        <v>6489450</v>
      </c>
      <c r="Q28">
        <f>AVERAGE(volumes_info!E2:E25)</f>
        <v>270393.75</v>
      </c>
      <c r="R28">
        <f>_xlfn.STDEV.S(volumes_info!E2:E25)</f>
        <v>603509.80436438206</v>
      </c>
      <c r="S28" t="s">
        <v>10</v>
      </c>
      <c r="T28">
        <f>5*K28</f>
        <v>1348503.125</v>
      </c>
      <c r="U28">
        <f>5*L28</f>
        <v>1747076.1883612068</v>
      </c>
      <c r="V28">
        <f>5*N28</f>
        <v>1179355.8333333333</v>
      </c>
      <c r="W28">
        <f>5*O28</f>
        <v>2583801.3343747361</v>
      </c>
      <c r="X28">
        <f>5*Q28</f>
        <v>1351968.75</v>
      </c>
      <c r="Y28">
        <f>5*R28</f>
        <v>3017549.0218219105</v>
      </c>
      <c r="Z28" t="s">
        <v>10</v>
      </c>
      <c r="AA28">
        <f>4*K28</f>
        <v>1078802.5</v>
      </c>
      <c r="AB28">
        <f>4*L28</f>
        <v>1397660.9506889654</v>
      </c>
      <c r="AC28">
        <f>4*N28</f>
        <v>943484.66666666663</v>
      </c>
      <c r="AD28">
        <f>4*O28</f>
        <v>2067041.0674997887</v>
      </c>
      <c r="AE28">
        <f>4*Q28</f>
        <v>1081575</v>
      </c>
      <c r="AF28">
        <f>4*R28</f>
        <v>2414039.2174575282</v>
      </c>
    </row>
    <row r="29" spans="1:32" x14ac:dyDescent="0.3">
      <c r="A29" t="s">
        <v>11</v>
      </c>
      <c r="B29">
        <f>AVERAGE(C22,H22,M22,R22,W22)</f>
        <v>347691.2</v>
      </c>
      <c r="C29">
        <f>_xlfn.STDEV.S(C22,H22,M22,R22,W22)</f>
        <v>72266.63156810349</v>
      </c>
      <c r="D29">
        <f>AVERAGE(D22,I22,N22,S22,X22)</f>
        <v>345067.6</v>
      </c>
      <c r="E29">
        <f>_xlfn.STDEV.S(D22,I22,N22,S22,X22)</f>
        <v>93166.589286610615</v>
      </c>
      <c r="F29">
        <f>AVERAGE(E22,J22,O22,T22,Y22)</f>
        <v>192869.8</v>
      </c>
      <c r="G29">
        <f>_xlfn.STDEV.S(E22,J22,O22,T22,Y22)</f>
        <v>65018.391649594014</v>
      </c>
      <c r="I29" t="s">
        <v>11</v>
      </c>
      <c r="J29">
        <f>SUM(volumes_info!C26:C49)</f>
        <v>1738456</v>
      </c>
      <c r="K29">
        <f>AVERAGE(volumes_info!C26:C49)</f>
        <v>72435.666666666672</v>
      </c>
      <c r="L29">
        <f>_xlfn.STDEV.S(volumes_info!C26:C49)</f>
        <v>90256.726726872133</v>
      </c>
      <c r="M29">
        <f>SUM(volumes_info!D26:D49)</f>
        <v>1725338</v>
      </c>
      <c r="N29">
        <f>AVERAGE(volumes_info!D26:D49)</f>
        <v>71889.083333333328</v>
      </c>
      <c r="O29">
        <f>_xlfn.STDEV.S(volumes_info!D26:D49)</f>
        <v>111826.7749154591</v>
      </c>
      <c r="P29">
        <f>SUM(volumes_info!E26:E49)</f>
        <v>964349</v>
      </c>
      <c r="Q29">
        <f>AVERAGE(volumes_info!E26:E49)</f>
        <v>40181.208333333336</v>
      </c>
      <c r="R29">
        <f>_xlfn.STDEV.S(volumes_info!E26:E49)</f>
        <v>55516.818055024647</v>
      </c>
      <c r="S29" t="s">
        <v>11</v>
      </c>
      <c r="T29">
        <f>5*K29</f>
        <v>362178.33333333337</v>
      </c>
      <c r="U29">
        <f>5*L29</f>
        <v>451283.63363436068</v>
      </c>
      <c r="V29">
        <f>5*N29</f>
        <v>359445.41666666663</v>
      </c>
      <c r="W29">
        <f>5*O29</f>
        <v>559133.8745772955</v>
      </c>
      <c r="X29">
        <f>5*Q29</f>
        <v>200906.04166666669</v>
      </c>
      <c r="Y29">
        <f>5*R29</f>
        <v>277584.09027512325</v>
      </c>
      <c r="Z29" t="s">
        <v>11</v>
      </c>
      <c r="AA29">
        <f>4*K29</f>
        <v>289742.66666666669</v>
      </c>
      <c r="AB29">
        <f>4*L29</f>
        <v>361026.90690748853</v>
      </c>
      <c r="AC29">
        <f>4*N29</f>
        <v>287556.33333333331</v>
      </c>
      <c r="AD29">
        <f>4*O29</f>
        <v>447307.0996618364</v>
      </c>
      <c r="AE29">
        <f>4*Q29</f>
        <v>160724.83333333334</v>
      </c>
      <c r="AF29">
        <f>4*R29</f>
        <v>222067.27222009859</v>
      </c>
    </row>
    <row r="30" spans="1:32" x14ac:dyDescent="0.3">
      <c r="A30" t="s">
        <v>12</v>
      </c>
      <c r="B30">
        <f>AVERAGE(C23,H23,M23,R23,W23)</f>
        <v>434669.4</v>
      </c>
      <c r="C30">
        <f>_xlfn.STDEV.S(C23,H23,M23,R23,W23)</f>
        <v>117425.89413242714</v>
      </c>
      <c r="D30">
        <f>AVERAGE(D23,I23,N23,S23,X23)</f>
        <v>204982.2</v>
      </c>
      <c r="E30">
        <f>_xlfn.STDEV.S(D23,I23,N23,S23,X23)</f>
        <v>137744.48228767639</v>
      </c>
      <c r="F30">
        <f>AVERAGE(E23,J23,O23,T23,Y23)</f>
        <v>634848.19999999995</v>
      </c>
      <c r="G30">
        <f>_xlfn.STDEV.S(E23,J23,O23,T23,Y23)</f>
        <v>633686.29158022662</v>
      </c>
      <c r="I30" t="s">
        <v>12</v>
      </c>
      <c r="J30">
        <f>SUM(volumes_info!C50:C71)</f>
        <v>2173347</v>
      </c>
      <c r="K30">
        <f>AVERAGE(volumes_info!C50:C71)</f>
        <v>98788.5</v>
      </c>
      <c r="L30">
        <f>_xlfn.STDEV.S(volumes_info!C50:C71)</f>
        <v>104644.18541976743</v>
      </c>
      <c r="M30">
        <f>SUM(volumes_info!D50:D71)</f>
        <v>1024911</v>
      </c>
      <c r="N30">
        <f>AVERAGE(volumes_info!D50:D71)</f>
        <v>46586.86363636364</v>
      </c>
      <c r="O30">
        <f>_xlfn.STDEV.S(volumes_info!D50:D71)</f>
        <v>104388.89685087407</v>
      </c>
      <c r="P30">
        <f>SUM(volumes_info!E50:E71)</f>
        <v>3174241</v>
      </c>
      <c r="Q30">
        <f>AVERAGE(volumes_info!E50:E71)</f>
        <v>144283.68181818182</v>
      </c>
      <c r="R30">
        <f>_xlfn.STDEV.S(volumes_info!E50:E71)</f>
        <v>383062.67023026606</v>
      </c>
      <c r="S30" t="s">
        <v>12</v>
      </c>
      <c r="T30">
        <f>5*K30</f>
        <v>493942.5</v>
      </c>
      <c r="U30">
        <f>5*L30</f>
        <v>523220.9270988371</v>
      </c>
      <c r="V30">
        <f>5*N30</f>
        <v>232934.31818181821</v>
      </c>
      <c r="W30">
        <f>5*O30</f>
        <v>521944.48425437033</v>
      </c>
      <c r="X30">
        <f>5*Q30</f>
        <v>721418.40909090918</v>
      </c>
      <c r="Y30">
        <f>5*R30</f>
        <v>1915313.3511513304</v>
      </c>
      <c r="Z30" t="s">
        <v>12</v>
      </c>
      <c r="AA30">
        <f>4*K30</f>
        <v>395154</v>
      </c>
      <c r="AB30">
        <f>4*L30</f>
        <v>418576.7416790697</v>
      </c>
      <c r="AC30">
        <f>4*N30</f>
        <v>186347.45454545456</v>
      </c>
      <c r="AD30">
        <f>4*O30</f>
        <v>417555.58740349626</v>
      </c>
      <c r="AE30">
        <f>4*Q30</f>
        <v>577134.72727272729</v>
      </c>
      <c r="AF30">
        <f>4*R30</f>
        <v>1532250.6809210642</v>
      </c>
    </row>
    <row r="32" spans="1:32" x14ac:dyDescent="0.3">
      <c r="C32" s="1" t="s">
        <v>20</v>
      </c>
      <c r="D32" s="1"/>
      <c r="E32" s="1"/>
      <c r="H32" s="1" t="s">
        <v>21</v>
      </c>
      <c r="I32" s="1"/>
      <c r="J32" s="1"/>
      <c r="M32" s="1" t="s">
        <v>22</v>
      </c>
      <c r="N32" s="1"/>
      <c r="O32" s="1"/>
      <c r="R32" s="1" t="s">
        <v>23</v>
      </c>
      <c r="S32" s="1"/>
      <c r="T32" s="1"/>
      <c r="W32" s="1" t="s">
        <v>24</v>
      </c>
      <c r="X32" s="1"/>
      <c r="Y32" s="1"/>
    </row>
    <row r="33" spans="1:25" x14ac:dyDescent="0.3">
      <c r="C33" t="s">
        <v>7</v>
      </c>
      <c r="D33" t="s">
        <v>8</v>
      </c>
      <c r="E33" t="s">
        <v>9</v>
      </c>
      <c r="H33" t="s">
        <v>7</v>
      </c>
      <c r="I33" t="s">
        <v>8</v>
      </c>
      <c r="J33" t="s">
        <v>9</v>
      </c>
      <c r="M33" t="s">
        <v>7</v>
      </c>
      <c r="N33" t="s">
        <v>8</v>
      </c>
      <c r="O33" t="s">
        <v>9</v>
      </c>
      <c r="R33" t="s">
        <v>7</v>
      </c>
      <c r="S33" t="s">
        <v>8</v>
      </c>
      <c r="T33" t="s">
        <v>9</v>
      </c>
      <c r="W33" t="s">
        <v>7</v>
      </c>
      <c r="X33" t="s">
        <v>8</v>
      </c>
      <c r="Y33" t="s">
        <v>9</v>
      </c>
    </row>
    <row r="34" spans="1:25" x14ac:dyDescent="0.3">
      <c r="A34" t="s">
        <v>10</v>
      </c>
      <c r="B34">
        <f>COUNTIF(B$2:B$16,A34)</f>
        <v>5</v>
      </c>
      <c r="C34">
        <f>C21-K28*$B21</f>
        <v>293027.875</v>
      </c>
      <c r="D34">
        <f>D21-N28*$B21</f>
        <v>-309683.83333333326</v>
      </c>
      <c r="E34">
        <f>E21-Q28*$B21</f>
        <v>-259294.75</v>
      </c>
      <c r="F34" t="s">
        <v>10</v>
      </c>
      <c r="G34">
        <f>COUNTIF(G$2:G$16,F34)</f>
        <v>5</v>
      </c>
      <c r="H34">
        <f>H21-K28*$G21</f>
        <v>-137508.125</v>
      </c>
      <c r="I34">
        <f t="shared" ref="I34:I36" si="12">I21-Q28*$B21</f>
        <v>-634077.75</v>
      </c>
      <c r="J34">
        <f t="shared" ref="J34:J36" si="13">J21-R28*$B21</f>
        <v>-175505.02182191052</v>
      </c>
      <c r="K34" t="s">
        <v>10</v>
      </c>
      <c r="L34">
        <f>COUNTIF(L$2:L$16,K34)</f>
        <v>5</v>
      </c>
      <c r="M34">
        <f>M21-K28*$L21</f>
        <v>-154925.125</v>
      </c>
      <c r="N34">
        <f>N21-N28*$L21</f>
        <v>1146788.1666666667</v>
      </c>
      <c r="O34">
        <f>O21-Q28*$L21</f>
        <v>-287894.75</v>
      </c>
      <c r="P34" t="s">
        <v>10</v>
      </c>
      <c r="Q34">
        <f>COUNTIF(Q$2:Q$16,P34)</f>
        <v>5</v>
      </c>
      <c r="R34">
        <f>R21-K28*$Q21</f>
        <v>-6368.125</v>
      </c>
      <c r="S34">
        <f>S21-N28*$Q21</f>
        <v>-21386.833333333256</v>
      </c>
      <c r="T34">
        <f>T21-Q28*$Q21</f>
        <v>-643413.75</v>
      </c>
      <c r="U34" t="s">
        <v>10</v>
      </c>
      <c r="V34">
        <f>COUNTIF(V$2:V$16,U34)</f>
        <v>4</v>
      </c>
      <c r="W34">
        <f>W21-K28*$V21</f>
        <v>5773.5</v>
      </c>
      <c r="X34">
        <f>X21-N28*$V21</f>
        <v>-354252.66666666663</v>
      </c>
      <c r="Y34">
        <f>Y21-Q28*$V21</f>
        <v>-299472</v>
      </c>
    </row>
    <row r="35" spans="1:25" x14ac:dyDescent="0.3">
      <c r="A35" t="s">
        <v>11</v>
      </c>
      <c r="B35">
        <f t="shared" ref="B35:B36" si="14">COUNTIF(B$2:B$16,A35)</f>
        <v>5</v>
      </c>
      <c r="C35">
        <f>C22-K29*$B22</f>
        <v>3758.6666666666279</v>
      </c>
      <c r="D35">
        <f>D22-N29*$B22</f>
        <v>-107228.41666666663</v>
      </c>
      <c r="E35">
        <f t="shared" ref="E35:E36" si="15">E22-Q29*$B22</f>
        <v>79528.958333333314</v>
      </c>
      <c r="F35" t="s">
        <v>11</v>
      </c>
      <c r="G35">
        <f t="shared" ref="G35:G36" si="16">COUNTIF(G$2:G$16,F35)</f>
        <v>5</v>
      </c>
      <c r="H35">
        <f t="shared" ref="H35:H36" si="17">H22-P29*$B22</f>
        <v>-4355964</v>
      </c>
      <c r="I35">
        <f t="shared" si="12"/>
        <v>236345.95833333331</v>
      </c>
      <c r="J35">
        <f t="shared" si="13"/>
        <v>-84043.09027512325</v>
      </c>
      <c r="K35" t="s">
        <v>11</v>
      </c>
      <c r="L35">
        <f t="shared" ref="L35:L36" si="18">COUNTIF(L$2:L$16,K35)</f>
        <v>5</v>
      </c>
      <c r="M35">
        <f t="shared" ref="M35:M36" si="19">M22-K29*$L22</f>
        <v>-69642.333333333372</v>
      </c>
      <c r="N35">
        <f t="shared" ref="N35:N36" si="20">N22-N29*$L22</f>
        <v>24248.583333333372</v>
      </c>
      <c r="O35">
        <f t="shared" ref="O35:O36" si="21">O22-Q29*$L22</f>
        <v>-63205.041666666686</v>
      </c>
      <c r="P35" t="s">
        <v>11</v>
      </c>
      <c r="Q35">
        <f t="shared" ref="Q35:Q36" si="22">COUNTIF(Q$2:Q$16,P35)</f>
        <v>5</v>
      </c>
      <c r="R35">
        <f t="shared" ref="R35:R36" si="23">R22-K29*$Q22</f>
        <v>-66793.333333333372</v>
      </c>
      <c r="S35">
        <f t="shared" ref="S35:S36" si="24">S22-N29*$Q22</f>
        <v>54358.583333333372</v>
      </c>
      <c r="T35">
        <f t="shared" ref="T35:T36" si="25">T22-Q29*$Q22</f>
        <v>-77726.041666666686</v>
      </c>
      <c r="U35" t="s">
        <v>11</v>
      </c>
      <c r="V35">
        <f t="shared" ref="V35:V36" si="26">COUNTIF(V$2:V$16,U35)</f>
        <v>4</v>
      </c>
      <c r="W35">
        <f t="shared" ref="W35:W36" si="27">W22-K29*$V22</f>
        <v>29074.333333333314</v>
      </c>
      <c r="X35">
        <f t="shared" ref="X35:X36" si="28">X22-N29*$V22</f>
        <v>-49185.333333333314</v>
      </c>
      <c r="Y35">
        <f t="shared" ref="Y35:Y36" si="29">Y22-Q29*$V22</f>
        <v>68767.166666666657</v>
      </c>
    </row>
    <row r="36" spans="1:25" x14ac:dyDescent="0.3">
      <c r="A36" t="s">
        <v>12</v>
      </c>
      <c r="B36">
        <f t="shared" si="14"/>
        <v>5</v>
      </c>
      <c r="C36">
        <f>C23-K30*$B23</f>
        <v>-55981.5</v>
      </c>
      <c r="D36">
        <f>D23-N30*$B23</f>
        <v>73254.681818181794</v>
      </c>
      <c r="E36">
        <f t="shared" si="15"/>
        <v>962426.59090909082</v>
      </c>
      <c r="F36" t="s">
        <v>12</v>
      </c>
      <c r="G36">
        <f t="shared" si="16"/>
        <v>5</v>
      </c>
      <c r="H36">
        <f t="shared" si="17"/>
        <v>-15484421</v>
      </c>
      <c r="I36">
        <f t="shared" si="12"/>
        <v>-332636.40909090918</v>
      </c>
      <c r="J36">
        <f t="shared" si="13"/>
        <v>-1744430.3511513304</v>
      </c>
      <c r="K36" t="s">
        <v>12</v>
      </c>
      <c r="L36">
        <f t="shared" si="18"/>
        <v>4</v>
      </c>
      <c r="M36">
        <f t="shared" si="19"/>
        <v>-118912</v>
      </c>
      <c r="N36">
        <f t="shared" si="20"/>
        <v>-24897.454545454559</v>
      </c>
      <c r="O36">
        <f t="shared" si="21"/>
        <v>-213662.72727272729</v>
      </c>
      <c r="P36" t="s">
        <v>12</v>
      </c>
      <c r="Q36">
        <f t="shared" si="22"/>
        <v>4</v>
      </c>
      <c r="R36">
        <f t="shared" si="23"/>
        <v>81262</v>
      </c>
      <c r="S36">
        <f t="shared" si="24"/>
        <v>-81866.454545454559</v>
      </c>
      <c r="T36">
        <f t="shared" si="25"/>
        <v>190489.27272727271</v>
      </c>
      <c r="U36" t="s">
        <v>12</v>
      </c>
      <c r="V36">
        <f t="shared" si="26"/>
        <v>4</v>
      </c>
      <c r="W36">
        <f t="shared" si="27"/>
        <v>200790</v>
      </c>
      <c r="X36">
        <f t="shared" si="28"/>
        <v>-122338.45454545456</v>
      </c>
      <c r="Y36">
        <f t="shared" si="29"/>
        <v>-388717.72727272729</v>
      </c>
    </row>
  </sheetData>
  <mergeCells count="21">
    <mergeCell ref="AE26:AF26"/>
    <mergeCell ref="R32:T32"/>
    <mergeCell ref="W32:Y32"/>
    <mergeCell ref="C32:E32"/>
    <mergeCell ref="H32:J32"/>
    <mergeCell ref="M32:O32"/>
    <mergeCell ref="X26:Y26"/>
    <mergeCell ref="T25:Y25"/>
    <mergeCell ref="AA25:AF25"/>
    <mergeCell ref="T26:U26"/>
    <mergeCell ref="V26:W26"/>
    <mergeCell ref="AA26:AB26"/>
    <mergeCell ref="AC26:AD26"/>
    <mergeCell ref="P26:R26"/>
    <mergeCell ref="J25:O25"/>
    <mergeCell ref="M26:O26"/>
    <mergeCell ref="J26:L26"/>
    <mergeCell ref="B26:C26"/>
    <mergeCell ref="D26:E26"/>
    <mergeCell ref="F26:G26"/>
    <mergeCell ref="B25:G2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B7A8F2-F9BD-4EE5-A10E-3120575A7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volumes_info</vt:lpstr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2025-02-19T20:55:04Z</dcterms:created>
  <dcterms:modified xsi:type="dcterms:W3CDTF">2025-02-20T14:23:47Z</dcterms:modified>
</cp:coreProperties>
</file>