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gonzales/Documents/Julia/20221105_DAG/raw/"/>
    </mc:Choice>
  </mc:AlternateContent>
  <xr:revisionPtr revIDLastSave="0" documentId="10_ncr:8100000_{6F3F7296-222B-9246-81C9-505F1F91E7FE}" xr6:coauthVersionLast="33" xr6:coauthVersionMax="33" xr10:uidLastSave="{00000000-0000-0000-0000-000000000000}"/>
  <bookViews>
    <workbookView xWindow="0" yWindow="440" windowWidth="38400" windowHeight="21080" tabRatio="500" activeTab="3" xr2:uid="{00000000-000D-0000-FFFF-FFFF00000000}"/>
  </bookViews>
  <sheets>
    <sheet name="data combined" sheetId="1" r:id="rId1"/>
    <sheet name="data for table" sheetId="4" r:id="rId2"/>
    <sheet name="data for plots" sheetId="3" r:id="rId3"/>
    <sheet name="calculation liberated DAGs" sheetId="5" r:id="rId4"/>
    <sheet name="multiple uncaging" sheetId="2" r:id="rId5"/>
  </sheets>
  <externalReferences>
    <externalReference r:id="rId6"/>
  </externalReferenc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" i="5" l="1"/>
  <c r="O72" i="5"/>
  <c r="N73" i="5"/>
  <c r="N72" i="5"/>
  <c r="M73" i="5"/>
  <c r="M72" i="5"/>
  <c r="L72" i="5"/>
  <c r="L73" i="5"/>
  <c r="E19" i="5"/>
  <c r="F19" i="5"/>
  <c r="G19" i="5"/>
  <c r="G20" i="5" s="1"/>
  <c r="H19" i="5"/>
  <c r="H20" i="5" s="1"/>
  <c r="I19" i="5"/>
  <c r="I20" i="5" s="1"/>
  <c r="J19" i="5"/>
  <c r="K19" i="5"/>
  <c r="K20" i="5" s="1"/>
  <c r="L19" i="5"/>
  <c r="L20" i="5" s="1"/>
  <c r="M19" i="5"/>
  <c r="M20" i="5" s="1"/>
  <c r="N19" i="5"/>
  <c r="O19" i="5"/>
  <c r="O20" i="5" s="1"/>
  <c r="P19" i="5"/>
  <c r="P20" i="5" s="1"/>
  <c r="F20" i="5"/>
  <c r="J20" i="5"/>
  <c r="N20" i="5"/>
  <c r="E20" i="5"/>
  <c r="E17" i="5" l="1"/>
  <c r="E18" i="5" l="1"/>
  <c r="C52" i="1" l="1"/>
  <c r="F17" i="5"/>
  <c r="F18" i="5"/>
  <c r="G17" i="5"/>
  <c r="H17" i="5"/>
  <c r="H18" i="5"/>
  <c r="I17" i="5"/>
  <c r="J17" i="5"/>
  <c r="J18" i="5"/>
  <c r="K17" i="5"/>
  <c r="L17" i="5"/>
  <c r="L18" i="5"/>
  <c r="M17" i="5"/>
  <c r="N17" i="5"/>
  <c r="N18" i="5"/>
  <c r="O17" i="5"/>
  <c r="P17" i="5"/>
  <c r="P18" i="5"/>
  <c r="B79" i="1"/>
  <c r="C79" i="1"/>
  <c r="D79" i="1"/>
  <c r="E79" i="1"/>
  <c r="F79" i="1"/>
  <c r="G79" i="1"/>
  <c r="H79" i="1"/>
  <c r="I79" i="1"/>
  <c r="J79" i="1"/>
  <c r="B85" i="1"/>
  <c r="P32" i="1"/>
  <c r="P33" i="1"/>
  <c r="AA48" i="1"/>
  <c r="AA56" i="1"/>
  <c r="AA57" i="1"/>
  <c r="AA61" i="1"/>
  <c r="D8" i="1"/>
  <c r="D23" i="1"/>
  <c r="D38" i="1"/>
  <c r="D46" i="1"/>
  <c r="D47" i="1"/>
  <c r="E8" i="1"/>
  <c r="E23" i="1"/>
  <c r="E38" i="1"/>
  <c r="E47" i="1"/>
  <c r="F8" i="1"/>
  <c r="F23" i="1"/>
  <c r="F38" i="1"/>
  <c r="F46" i="1"/>
  <c r="F47" i="1"/>
  <c r="G8" i="1"/>
  <c r="G23" i="1"/>
  <c r="G38" i="1"/>
  <c r="H8" i="1"/>
  <c r="H23" i="1"/>
  <c r="H38" i="1"/>
  <c r="H46" i="1"/>
  <c r="H47" i="1"/>
  <c r="U61" i="1"/>
  <c r="I8" i="1"/>
  <c r="I23" i="1"/>
  <c r="I38" i="1"/>
  <c r="I47" i="1"/>
  <c r="J8" i="1"/>
  <c r="J23" i="1"/>
  <c r="J38" i="1"/>
  <c r="J46" i="1"/>
  <c r="J47" i="1"/>
  <c r="W61" i="1"/>
  <c r="K8" i="1"/>
  <c r="K23" i="1"/>
  <c r="K38" i="1"/>
  <c r="K47" i="1"/>
  <c r="L8" i="1"/>
  <c r="L23" i="1"/>
  <c r="L38" i="1"/>
  <c r="L46" i="1"/>
  <c r="L47" i="1"/>
  <c r="M8" i="1"/>
  <c r="M23" i="1"/>
  <c r="M38" i="1"/>
  <c r="M47" i="1"/>
  <c r="C8" i="1"/>
  <c r="C23" i="1"/>
  <c r="C38" i="1"/>
  <c r="C47" i="1"/>
  <c r="P61" i="1"/>
  <c r="B67" i="1"/>
  <c r="C67" i="1"/>
  <c r="D67" i="1"/>
  <c r="E67" i="1"/>
  <c r="F67" i="1"/>
  <c r="G67" i="1"/>
  <c r="H67" i="1"/>
  <c r="I67" i="1"/>
  <c r="J67" i="1"/>
  <c r="B75" i="1"/>
  <c r="B74" i="1"/>
  <c r="Q48" i="1"/>
  <c r="Q56" i="1"/>
  <c r="Q57" i="1"/>
  <c r="R48" i="1"/>
  <c r="R56" i="1"/>
  <c r="S48" i="1"/>
  <c r="S56" i="1"/>
  <c r="S57" i="1"/>
  <c r="T48" i="1"/>
  <c r="T56" i="1"/>
  <c r="U48" i="1"/>
  <c r="U56" i="1"/>
  <c r="U57" i="1"/>
  <c r="V48" i="1"/>
  <c r="V56" i="1"/>
  <c r="W48" i="1"/>
  <c r="W56" i="1"/>
  <c r="W57" i="1"/>
  <c r="X48" i="1"/>
  <c r="X56" i="1"/>
  <c r="Y48" i="1"/>
  <c r="Y56" i="1"/>
  <c r="Y57" i="1"/>
  <c r="Z48" i="1"/>
  <c r="Z56" i="1"/>
  <c r="P48" i="1"/>
  <c r="P56" i="1"/>
  <c r="P57" i="1"/>
  <c r="Q60" i="1"/>
  <c r="R60" i="1"/>
  <c r="S60" i="1"/>
  <c r="T60" i="1"/>
  <c r="U60" i="1"/>
  <c r="V60" i="1"/>
  <c r="W60" i="1"/>
  <c r="X60" i="1"/>
  <c r="Y60" i="1"/>
  <c r="Z60" i="1"/>
  <c r="AA60" i="1"/>
  <c r="P60" i="1"/>
  <c r="AA49" i="1"/>
  <c r="Q49" i="1"/>
  <c r="R49" i="1"/>
  <c r="T49" i="1"/>
  <c r="U49" i="1"/>
  <c r="V49" i="1"/>
  <c r="X49" i="1"/>
  <c r="Y49" i="1"/>
  <c r="Z49" i="1"/>
  <c r="D14" i="1"/>
  <c r="D29" i="1"/>
  <c r="D44" i="1"/>
  <c r="D54" i="1"/>
  <c r="E14" i="1"/>
  <c r="E29" i="1"/>
  <c r="E44" i="1"/>
  <c r="E54" i="1"/>
  <c r="F14" i="1"/>
  <c r="F29" i="1"/>
  <c r="F44" i="1"/>
  <c r="F54" i="1"/>
  <c r="G14" i="1"/>
  <c r="G29" i="1"/>
  <c r="G44" i="1"/>
  <c r="G54" i="1"/>
  <c r="H14" i="1"/>
  <c r="H29" i="1"/>
  <c r="H44" i="1"/>
  <c r="H54" i="1"/>
  <c r="I14" i="1"/>
  <c r="I29" i="1"/>
  <c r="I44" i="1"/>
  <c r="I54" i="1"/>
  <c r="J14" i="1"/>
  <c r="J29" i="1"/>
  <c r="J44" i="1"/>
  <c r="J54" i="1"/>
  <c r="J57" i="1"/>
  <c r="K14" i="1"/>
  <c r="K29" i="1"/>
  <c r="K44" i="1"/>
  <c r="K54" i="1"/>
  <c r="L14" i="1"/>
  <c r="L29" i="1"/>
  <c r="L44" i="1"/>
  <c r="L54" i="1"/>
  <c r="M14" i="1"/>
  <c r="M29" i="1"/>
  <c r="M44" i="1"/>
  <c r="M54" i="1"/>
  <c r="C14" i="1"/>
  <c r="C29" i="1"/>
  <c r="C44" i="1"/>
  <c r="C54" i="1"/>
  <c r="D13" i="1"/>
  <c r="D28" i="1"/>
  <c r="D43" i="1"/>
  <c r="D53" i="1"/>
  <c r="D56" i="1"/>
  <c r="E13" i="1"/>
  <c r="E28" i="1"/>
  <c r="E43" i="1"/>
  <c r="E53" i="1"/>
  <c r="F13" i="1"/>
  <c r="F28" i="1"/>
  <c r="F43" i="1"/>
  <c r="F53" i="1"/>
  <c r="G13" i="1"/>
  <c r="G28" i="1"/>
  <c r="G43" i="1"/>
  <c r="G53" i="1"/>
  <c r="H13" i="1"/>
  <c r="H28" i="1"/>
  <c r="H43" i="1"/>
  <c r="H53" i="1"/>
  <c r="H56" i="1"/>
  <c r="I13" i="1"/>
  <c r="I28" i="1"/>
  <c r="I43" i="1"/>
  <c r="I53" i="1"/>
  <c r="J13" i="1"/>
  <c r="J28" i="1"/>
  <c r="J43" i="1"/>
  <c r="J53" i="1"/>
  <c r="J56" i="1"/>
  <c r="J58" i="1"/>
  <c r="K13" i="1"/>
  <c r="K28" i="1"/>
  <c r="K43" i="1"/>
  <c r="K53" i="1"/>
  <c r="L13" i="1"/>
  <c r="L28" i="1"/>
  <c r="L43" i="1"/>
  <c r="L53" i="1"/>
  <c r="M13" i="1"/>
  <c r="M28" i="1"/>
  <c r="M43" i="1"/>
  <c r="M53" i="1"/>
  <c r="C13" i="1"/>
  <c r="C28" i="1"/>
  <c r="C43" i="1"/>
  <c r="C53" i="1"/>
  <c r="C56" i="1"/>
  <c r="B80" i="1"/>
  <c r="C80" i="1"/>
  <c r="D80" i="1"/>
  <c r="E80" i="1"/>
  <c r="F80" i="1"/>
  <c r="G80" i="1"/>
  <c r="H80" i="1"/>
  <c r="I80" i="1"/>
  <c r="J80" i="1"/>
  <c r="B86" i="1"/>
  <c r="B93" i="1"/>
  <c r="C93" i="1"/>
  <c r="D93" i="1"/>
  <c r="E93" i="1"/>
  <c r="F93" i="1"/>
  <c r="G93" i="1"/>
  <c r="H93" i="1"/>
  <c r="I93" i="1"/>
  <c r="J93" i="1"/>
  <c r="B94" i="1"/>
  <c r="C50" i="1"/>
  <c r="C48" i="1"/>
  <c r="C49" i="1"/>
  <c r="C9" i="1"/>
  <c r="D41" i="1"/>
  <c r="D42" i="1"/>
  <c r="E41" i="1"/>
  <c r="E42" i="1"/>
  <c r="F41" i="1"/>
  <c r="F42" i="1"/>
  <c r="G41" i="1"/>
  <c r="G42" i="1"/>
  <c r="H41" i="1"/>
  <c r="H42" i="1"/>
  <c r="I41" i="1"/>
  <c r="I42" i="1"/>
  <c r="J41" i="1"/>
  <c r="J42" i="1"/>
  <c r="K41" i="1"/>
  <c r="K42" i="1"/>
  <c r="L41" i="1"/>
  <c r="L42" i="1"/>
  <c r="M41" i="1"/>
  <c r="M42" i="1"/>
  <c r="D39" i="1"/>
  <c r="D40" i="1"/>
  <c r="E39" i="1"/>
  <c r="E40" i="1"/>
  <c r="F39" i="1"/>
  <c r="F40" i="1"/>
  <c r="G39" i="1"/>
  <c r="G40" i="1"/>
  <c r="H39" i="1"/>
  <c r="H40" i="1"/>
  <c r="I39" i="1"/>
  <c r="I40" i="1"/>
  <c r="J39" i="1"/>
  <c r="J40" i="1"/>
  <c r="K39" i="1"/>
  <c r="K40" i="1"/>
  <c r="L39" i="1"/>
  <c r="L40" i="1"/>
  <c r="M39" i="1"/>
  <c r="M40" i="1"/>
  <c r="C41" i="1"/>
  <c r="C42" i="1"/>
  <c r="C39" i="1"/>
  <c r="C40" i="1"/>
  <c r="H70" i="1"/>
  <c r="H71" i="1"/>
  <c r="I70" i="1"/>
  <c r="I71" i="1"/>
  <c r="J70" i="1"/>
  <c r="J71" i="1"/>
  <c r="H68" i="1"/>
  <c r="H69" i="1"/>
  <c r="I68" i="1"/>
  <c r="I69" i="1"/>
  <c r="J68" i="1"/>
  <c r="J69" i="1"/>
  <c r="G70" i="1"/>
  <c r="G71" i="1"/>
  <c r="G68" i="1"/>
  <c r="G69" i="1"/>
  <c r="F70" i="1"/>
  <c r="F71" i="1"/>
  <c r="F68" i="1"/>
  <c r="F69" i="1"/>
  <c r="E70" i="1"/>
  <c r="E71" i="1"/>
  <c r="E68" i="1"/>
  <c r="E69" i="1"/>
  <c r="D70" i="1"/>
  <c r="D71" i="1"/>
  <c r="D68" i="1"/>
  <c r="D69" i="1"/>
  <c r="B70" i="1"/>
  <c r="B71" i="1"/>
  <c r="B68" i="1"/>
  <c r="B69" i="1"/>
  <c r="C70" i="1"/>
  <c r="C71" i="1"/>
  <c r="C68" i="1"/>
  <c r="C69" i="1"/>
  <c r="M26" i="1"/>
  <c r="M27" i="1"/>
  <c r="L26" i="1"/>
  <c r="L27" i="1"/>
  <c r="K26" i="1"/>
  <c r="K27" i="1"/>
  <c r="M24" i="1"/>
  <c r="M25" i="1"/>
  <c r="L24" i="1"/>
  <c r="L25" i="1"/>
  <c r="K24" i="1"/>
  <c r="K25" i="1"/>
  <c r="M11" i="1"/>
  <c r="M12" i="1"/>
  <c r="L11" i="1"/>
  <c r="L12" i="1"/>
  <c r="K11" i="1"/>
  <c r="K12" i="1"/>
  <c r="M9" i="1"/>
  <c r="M10" i="1"/>
  <c r="L9" i="1"/>
  <c r="L10" i="1"/>
  <c r="K9" i="1"/>
  <c r="K10" i="1"/>
  <c r="F11" i="1"/>
  <c r="F12" i="1"/>
  <c r="F9" i="1"/>
  <c r="F10" i="1"/>
  <c r="J26" i="1"/>
  <c r="J27" i="1"/>
  <c r="I26" i="1"/>
  <c r="I27" i="1"/>
  <c r="H26" i="1"/>
  <c r="H27" i="1"/>
  <c r="G26" i="1"/>
  <c r="G27" i="1"/>
  <c r="F26" i="1"/>
  <c r="F27" i="1"/>
  <c r="J24" i="1"/>
  <c r="J25" i="1"/>
  <c r="I24" i="1"/>
  <c r="I25" i="1"/>
  <c r="H24" i="1"/>
  <c r="H25" i="1"/>
  <c r="G24" i="1"/>
  <c r="G25" i="1"/>
  <c r="F24" i="1"/>
  <c r="F25" i="1"/>
  <c r="C26" i="1"/>
  <c r="C27" i="1"/>
  <c r="D26" i="1"/>
  <c r="D27" i="1"/>
  <c r="E26" i="1"/>
  <c r="E27" i="1"/>
  <c r="C24" i="1"/>
  <c r="C25" i="1"/>
  <c r="D24" i="1"/>
  <c r="D25" i="1"/>
  <c r="E24" i="1"/>
  <c r="E25" i="1"/>
  <c r="G11" i="1"/>
  <c r="G12" i="1"/>
  <c r="H11" i="1"/>
  <c r="H12" i="1"/>
  <c r="I11" i="1"/>
  <c r="I12" i="1"/>
  <c r="J11" i="1"/>
  <c r="J12" i="1"/>
  <c r="G9" i="1"/>
  <c r="G10" i="1"/>
  <c r="H9" i="1"/>
  <c r="H10" i="1"/>
  <c r="I9" i="1"/>
  <c r="I10" i="1"/>
  <c r="J9" i="1"/>
  <c r="J10" i="1"/>
  <c r="C11" i="1"/>
  <c r="C12" i="1"/>
  <c r="D11" i="1"/>
  <c r="D12" i="1"/>
  <c r="E11" i="1"/>
  <c r="E12" i="1"/>
  <c r="C10" i="1"/>
  <c r="D9" i="1"/>
  <c r="D10" i="1"/>
  <c r="E9" i="1"/>
  <c r="E10" i="1"/>
  <c r="K94" i="2"/>
  <c r="K95" i="2"/>
  <c r="J94" i="2"/>
  <c r="J95" i="2"/>
  <c r="L94" i="2"/>
  <c r="L95" i="2"/>
  <c r="M94" i="2"/>
  <c r="M95" i="2"/>
  <c r="K92" i="2"/>
  <c r="K93" i="2"/>
  <c r="J92" i="2"/>
  <c r="J93" i="2"/>
  <c r="L92" i="2"/>
  <c r="L93" i="2"/>
  <c r="M92" i="2"/>
  <c r="M93" i="2"/>
  <c r="I94" i="2"/>
  <c r="I95" i="2"/>
  <c r="I92" i="2"/>
  <c r="I93" i="2"/>
  <c r="D116" i="2"/>
  <c r="D117" i="2"/>
  <c r="C116" i="2"/>
  <c r="C117" i="2"/>
  <c r="E116" i="2"/>
  <c r="E117" i="2"/>
  <c r="F116" i="2"/>
  <c r="F117" i="2"/>
  <c r="C114" i="2"/>
  <c r="C115" i="2"/>
  <c r="D114" i="2"/>
  <c r="D115" i="2"/>
  <c r="E114" i="2"/>
  <c r="E115" i="2"/>
  <c r="F114" i="2"/>
  <c r="F115" i="2"/>
  <c r="B114" i="2"/>
  <c r="B115" i="2"/>
  <c r="B116" i="2"/>
  <c r="B117" i="2"/>
  <c r="C72" i="2"/>
  <c r="C73" i="2"/>
  <c r="D72" i="2"/>
  <c r="D73" i="2"/>
  <c r="E72" i="2"/>
  <c r="E73" i="2"/>
  <c r="F72" i="2"/>
  <c r="F73" i="2"/>
  <c r="C70" i="2"/>
  <c r="C71" i="2"/>
  <c r="D70" i="2"/>
  <c r="D71" i="2"/>
  <c r="E70" i="2"/>
  <c r="E71" i="2"/>
  <c r="F70" i="2"/>
  <c r="F71" i="2"/>
  <c r="B72" i="2"/>
  <c r="B73" i="2"/>
  <c r="B70" i="2"/>
  <c r="B71" i="2"/>
  <c r="D83" i="2"/>
  <c r="D84" i="2"/>
  <c r="F83" i="2"/>
  <c r="F84" i="2"/>
  <c r="C83" i="2"/>
  <c r="C84" i="2"/>
  <c r="E83" i="2"/>
  <c r="E84" i="2"/>
  <c r="F81" i="2"/>
  <c r="F82" i="2"/>
  <c r="D81" i="2"/>
  <c r="D82" i="2"/>
  <c r="C81" i="2"/>
  <c r="C82" i="2"/>
  <c r="E81" i="2"/>
  <c r="E82" i="2"/>
  <c r="B83" i="2"/>
  <c r="B84" i="2"/>
  <c r="B81" i="2"/>
  <c r="B82" i="2"/>
  <c r="C94" i="2"/>
  <c r="C95" i="2"/>
  <c r="D94" i="2"/>
  <c r="D95" i="2"/>
  <c r="E94" i="2"/>
  <c r="E95" i="2"/>
  <c r="F94" i="2"/>
  <c r="F95" i="2"/>
  <c r="C92" i="2"/>
  <c r="C93" i="2"/>
  <c r="D92" i="2"/>
  <c r="D93" i="2"/>
  <c r="E92" i="2"/>
  <c r="E93" i="2"/>
  <c r="F92" i="2"/>
  <c r="F93" i="2"/>
  <c r="B94" i="2"/>
  <c r="B95" i="2"/>
  <c r="B92" i="2"/>
  <c r="B93" i="2"/>
  <c r="C105" i="2"/>
  <c r="C106" i="2"/>
  <c r="D105" i="2"/>
  <c r="D106" i="2"/>
  <c r="E105" i="2"/>
  <c r="E106" i="2"/>
  <c r="F105" i="2"/>
  <c r="F106" i="2"/>
  <c r="C103" i="2"/>
  <c r="C104" i="2"/>
  <c r="D103" i="2"/>
  <c r="D104" i="2"/>
  <c r="E103" i="2"/>
  <c r="E104" i="2"/>
  <c r="F103" i="2"/>
  <c r="F104" i="2"/>
  <c r="B105" i="2"/>
  <c r="B106" i="2"/>
  <c r="B103" i="2"/>
  <c r="B104" i="2"/>
  <c r="C61" i="2"/>
  <c r="C62" i="2"/>
  <c r="D61" i="2"/>
  <c r="D62" i="2"/>
  <c r="E61" i="2"/>
  <c r="E62" i="2"/>
  <c r="F61" i="2"/>
  <c r="F62" i="2"/>
  <c r="C59" i="2"/>
  <c r="C60" i="2"/>
  <c r="D59" i="2"/>
  <c r="D60" i="2"/>
  <c r="E59" i="2"/>
  <c r="E60" i="2"/>
  <c r="F59" i="2"/>
  <c r="F60" i="2"/>
  <c r="B61" i="2"/>
  <c r="B62" i="2"/>
  <c r="B59" i="2"/>
  <c r="B60" i="2"/>
  <c r="C49" i="2"/>
  <c r="C50" i="2"/>
  <c r="D49" i="2"/>
  <c r="D50" i="2"/>
  <c r="E49" i="2"/>
  <c r="E50" i="2"/>
  <c r="F49" i="2"/>
  <c r="F50" i="2"/>
  <c r="C47" i="2"/>
  <c r="C48" i="2"/>
  <c r="D47" i="2"/>
  <c r="D48" i="2"/>
  <c r="E47" i="2"/>
  <c r="E48" i="2"/>
  <c r="F47" i="2"/>
  <c r="F48" i="2"/>
  <c r="B47" i="2"/>
  <c r="B48" i="2"/>
  <c r="B49" i="2"/>
  <c r="B50" i="2"/>
  <c r="C36" i="2"/>
  <c r="C37" i="2"/>
  <c r="D36" i="2"/>
  <c r="D37" i="2"/>
  <c r="E36" i="2"/>
  <c r="E37" i="2"/>
  <c r="F36" i="2"/>
  <c r="F37" i="2"/>
  <c r="C34" i="2"/>
  <c r="C35" i="2"/>
  <c r="D34" i="2"/>
  <c r="D35" i="2"/>
  <c r="E34" i="2"/>
  <c r="E35" i="2"/>
  <c r="F34" i="2"/>
  <c r="F35" i="2"/>
  <c r="B36" i="2"/>
  <c r="B37" i="2"/>
  <c r="B34" i="2"/>
  <c r="B35" i="2"/>
  <c r="D22" i="2"/>
  <c r="D23" i="2"/>
  <c r="D24" i="2"/>
  <c r="D25" i="2"/>
  <c r="B24" i="2"/>
  <c r="C24" i="2"/>
  <c r="E24" i="2"/>
  <c r="E25" i="2"/>
  <c r="B22" i="2"/>
  <c r="B23" i="2"/>
  <c r="C22" i="2"/>
  <c r="E22" i="2"/>
  <c r="E23" i="2"/>
  <c r="B25" i="2"/>
  <c r="C25" i="2"/>
  <c r="C23" i="2"/>
  <c r="F22" i="2"/>
  <c r="F23" i="2"/>
  <c r="F24" i="2"/>
  <c r="F25" i="2"/>
  <c r="C12" i="2"/>
  <c r="C13" i="2"/>
  <c r="D12" i="2"/>
  <c r="D13" i="2"/>
  <c r="E12" i="2"/>
  <c r="E13" i="2"/>
  <c r="F12" i="2"/>
  <c r="F13" i="2"/>
  <c r="B12" i="2"/>
  <c r="B13" i="2"/>
  <c r="C10" i="2"/>
  <c r="C11" i="2"/>
  <c r="D10" i="2"/>
  <c r="D11" i="2"/>
  <c r="E10" i="2"/>
  <c r="E11" i="2"/>
  <c r="F10" i="2"/>
  <c r="F11" i="2"/>
  <c r="B10" i="2"/>
  <c r="B11" i="2"/>
  <c r="L57" i="1"/>
  <c r="L52" i="1"/>
  <c r="I46" i="1"/>
  <c r="V57" i="1"/>
  <c r="M46" i="1"/>
  <c r="M50" i="1"/>
  <c r="L50" i="1"/>
  <c r="L48" i="1"/>
  <c r="L49" i="1"/>
  <c r="E46" i="1"/>
  <c r="E50" i="1"/>
  <c r="D50" i="1"/>
  <c r="D48" i="1"/>
  <c r="D49" i="1"/>
  <c r="B87" i="1"/>
  <c r="B88" i="1"/>
  <c r="B89" i="1"/>
  <c r="H57" i="1"/>
  <c r="H58" i="1"/>
  <c r="H52" i="1"/>
  <c r="T61" i="1"/>
  <c r="F48" i="1"/>
  <c r="F49" i="1"/>
  <c r="F50" i="1"/>
  <c r="B78" i="1"/>
  <c r="M52" i="1"/>
  <c r="F57" i="1"/>
  <c r="Z57" i="1"/>
  <c r="B72" i="1"/>
  <c r="B76" i="1"/>
  <c r="B77" i="1"/>
  <c r="Y61" i="1"/>
  <c r="V61" i="1"/>
  <c r="H50" i="1"/>
  <c r="H48" i="1"/>
  <c r="H49" i="1"/>
  <c r="Q61" i="1"/>
  <c r="L56" i="1"/>
  <c r="F56" i="1"/>
  <c r="F58" i="1"/>
  <c r="I57" i="1"/>
  <c r="G52" i="1"/>
  <c r="D57" i="1"/>
  <c r="D58" i="1"/>
  <c r="D52" i="1"/>
  <c r="J48" i="1"/>
  <c r="J49" i="1"/>
  <c r="J50" i="1"/>
  <c r="S61" i="1"/>
  <c r="M48" i="1"/>
  <c r="M49" i="1"/>
  <c r="K46" i="1"/>
  <c r="X61" i="1"/>
  <c r="I48" i="1"/>
  <c r="I49" i="1"/>
  <c r="E48" i="1"/>
  <c r="E49" i="1"/>
  <c r="C57" i="1"/>
  <c r="C58" i="1"/>
  <c r="P49" i="1"/>
  <c r="W49" i="1"/>
  <c r="S49" i="1"/>
  <c r="J52" i="1"/>
  <c r="F52" i="1"/>
  <c r="G48" i="1"/>
  <c r="G49" i="1"/>
  <c r="G50" i="1"/>
  <c r="G57" i="1"/>
  <c r="K48" i="1"/>
  <c r="K49" i="1"/>
  <c r="K50" i="1"/>
  <c r="K56" i="1"/>
  <c r="M57" i="1"/>
  <c r="T57" i="1"/>
  <c r="L58" i="1"/>
  <c r="K52" i="1"/>
  <c r="E56" i="1"/>
  <c r="E57" i="1"/>
  <c r="E58" i="1"/>
  <c r="X57" i="1"/>
  <c r="E52" i="1"/>
  <c r="G56" i="1"/>
  <c r="I52" i="1"/>
  <c r="I50" i="1"/>
  <c r="R57" i="1"/>
  <c r="K57" i="1"/>
  <c r="I56" i="1"/>
  <c r="I58" i="1"/>
  <c r="R61" i="1"/>
  <c r="Z61" i="1"/>
  <c r="M56" i="1"/>
  <c r="M58" i="1"/>
  <c r="G58" i="1"/>
  <c r="K58" i="1"/>
  <c r="O18" i="5" l="1"/>
  <c r="M18" i="5"/>
  <c r="K18" i="5"/>
  <c r="I18" i="5"/>
  <c r="G18" i="5"/>
</calcChain>
</file>

<file path=xl/sharedStrings.xml><?xml version="1.0" encoding="utf-8"?>
<sst xmlns="http://schemas.openxmlformats.org/spreadsheetml/2006/main" count="578" uniqueCount="231">
  <si>
    <t>date</t>
  </si>
  <si>
    <t>compound</t>
  </si>
  <si>
    <t>MS12</t>
  </si>
  <si>
    <t>mean FI before</t>
  </si>
  <si>
    <t>mean FI after</t>
  </si>
  <si>
    <t>sd before</t>
  </si>
  <si>
    <t>sd after</t>
  </si>
  <si>
    <t>MS52</t>
  </si>
  <si>
    <t>MS58</t>
  </si>
  <si>
    <t>multiple uncaging</t>
  </si>
  <si>
    <t>mean before</t>
  </si>
  <si>
    <t>mean after</t>
  </si>
  <si>
    <t>15x</t>
  </si>
  <si>
    <t>10x</t>
  </si>
  <si>
    <t>6x</t>
  </si>
  <si>
    <t>3x</t>
  </si>
  <si>
    <t>1x</t>
  </si>
  <si>
    <t>cell count</t>
  </si>
  <si>
    <t>mean difference</t>
  </si>
  <si>
    <t>mean difference in %</t>
  </si>
  <si>
    <t>sd difference</t>
  </si>
  <si>
    <t>sd difference in %</t>
  </si>
  <si>
    <t>MS44</t>
  </si>
  <si>
    <t>MS45</t>
  </si>
  <si>
    <t>uncaging steps</t>
  </si>
  <si>
    <t>MS46</t>
  </si>
  <si>
    <t>MS47</t>
  </si>
  <si>
    <t>MS51</t>
  </si>
  <si>
    <t>MS59</t>
  </si>
  <si>
    <t>MS44_2</t>
  </si>
  <si>
    <t>MS58_2</t>
  </si>
  <si>
    <t>MS12_2</t>
  </si>
  <si>
    <t>MS12_1</t>
  </si>
  <si>
    <t>MS52_1</t>
  </si>
  <si>
    <t>MS58_1</t>
  </si>
  <si>
    <t>MS59_1</t>
  </si>
  <si>
    <t>MS44_1</t>
  </si>
  <si>
    <t>MS45_1</t>
  </si>
  <si>
    <t>MS46_1</t>
  </si>
  <si>
    <t>MS47_1</t>
  </si>
  <si>
    <t>MS19_1</t>
  </si>
  <si>
    <t>MS18_1</t>
  </si>
  <si>
    <t>MS6_1</t>
  </si>
  <si>
    <t>MS12_3</t>
  </si>
  <si>
    <t>MS51_1</t>
  </si>
  <si>
    <t>MS12_4</t>
  </si>
  <si>
    <t>MS52_2</t>
  </si>
  <si>
    <t>MS59_2</t>
  </si>
  <si>
    <t>MS51_2</t>
  </si>
  <si>
    <t>MS45_2</t>
  </si>
  <si>
    <t>MS46_2</t>
  </si>
  <si>
    <t>MS47_2</t>
  </si>
  <si>
    <t>MS12_5</t>
  </si>
  <si>
    <t>MS19_2</t>
  </si>
  <si>
    <t>MS18_2</t>
  </si>
  <si>
    <t>MS6_2</t>
  </si>
  <si>
    <t>MS12_6</t>
  </si>
  <si>
    <t>MS12_7</t>
  </si>
  <si>
    <t>MS52_3</t>
  </si>
  <si>
    <t>MS58_3</t>
  </si>
  <si>
    <t>MS59_3</t>
  </si>
  <si>
    <t>MS51_3</t>
  </si>
  <si>
    <t>MS44_3</t>
  </si>
  <si>
    <t>MS45_3</t>
  </si>
  <si>
    <t>MS46_3</t>
  </si>
  <si>
    <t>MS47_3</t>
  </si>
  <si>
    <t>MS12_8</t>
  </si>
  <si>
    <t>MS12_9</t>
  </si>
  <si>
    <t>MS19_3</t>
  </si>
  <si>
    <t>MS18_3</t>
  </si>
  <si>
    <t>MS6_3</t>
  </si>
  <si>
    <t>diff.</t>
  </si>
  <si>
    <t>E</t>
  </si>
  <si>
    <t>E(corr)</t>
  </si>
  <si>
    <t>FI(base)</t>
  </si>
  <si>
    <t>anteil zellzahl in %</t>
  </si>
  <si>
    <t>zsf FI(before)</t>
  </si>
  <si>
    <t>zsf FI(after)</t>
  </si>
  <si>
    <t>deltaEcorr</t>
  </si>
  <si>
    <t>SEM before</t>
  </si>
  <si>
    <t>SEM after</t>
  </si>
  <si>
    <t>norm FI after durchschnitt</t>
  </si>
  <si>
    <t>Fibefore</t>
  </si>
  <si>
    <t>Fiafter</t>
  </si>
  <si>
    <t>norm FI after</t>
  </si>
  <si>
    <t>delta E(corr)</t>
  </si>
  <si>
    <t>delta FI(base)</t>
  </si>
  <si>
    <t>MS6</t>
  </si>
  <si>
    <t>MS18</t>
  </si>
  <si>
    <t>MS19</t>
  </si>
  <si>
    <t>FI[after]</t>
  </si>
  <si>
    <t>FI[before]</t>
  </si>
  <si>
    <t>551.28± 9.31</t>
  </si>
  <si>
    <t>437.79 ±6.57</t>
  </si>
  <si>
    <t>0.65 ± 0.03</t>
  </si>
  <si>
    <t>0.65 ±0.04</t>
  </si>
  <si>
    <t>0.71 ± 0.02</t>
  </si>
  <si>
    <t>0.63 ±0.02</t>
  </si>
  <si>
    <t>0.53 ± 0.02</t>
  </si>
  <si>
    <t>0.63 ± 0.02</t>
  </si>
  <si>
    <t>0.56 ±0.01</t>
  </si>
  <si>
    <t>Ecorr</t>
  </si>
  <si>
    <t>delta Ecorr</t>
  </si>
  <si>
    <t>SD before zsf</t>
  </si>
  <si>
    <t>SD after zsf</t>
  </si>
  <si>
    <t>FI for vesicles to correct for bleaching</t>
  </si>
  <si>
    <t>PM</t>
  </si>
  <si>
    <t>PM-vesicle</t>
  </si>
  <si>
    <t>E vesicle</t>
  </si>
  <si>
    <t>E PM</t>
  </si>
  <si>
    <t>E(PM-vesicle)</t>
  </si>
  <si>
    <t>tabelle die dann in die arbeit rein soll</t>
  </si>
  <si>
    <t>plots fuer di arbeit</t>
  </si>
  <si>
    <t>303.85 ± 3.16</t>
  </si>
  <si>
    <t>278.14 ± 2.59</t>
  </si>
  <si>
    <t>0.24 ± 0.052</t>
  </si>
  <si>
    <t>392.04 ± 4.62</t>
  </si>
  <si>
    <t>341.01 ±3.82</t>
  </si>
  <si>
    <t>450.92 ± 6.00</t>
  </si>
  <si>
    <t>377.07 ±4.72</t>
  </si>
  <si>
    <t>507.50 ±7.65</t>
  </si>
  <si>
    <t>380.01 ±5.00</t>
  </si>
  <si>
    <t>616.71 ± 8.96</t>
  </si>
  <si>
    <t>497.69 ± 6.68</t>
  </si>
  <si>
    <t>377.74 ± 4.83</t>
  </si>
  <si>
    <t>315.60 ± 3.67</t>
  </si>
  <si>
    <t>0.45 ± 0.06</t>
  </si>
  <si>
    <t>0.44 ± 0.05</t>
  </si>
  <si>
    <t>0.53 ±0.04</t>
  </si>
  <si>
    <t>0.44 ±0.05</t>
  </si>
  <si>
    <t>469.51 ± 7.09</t>
  </si>
  <si>
    <t>386.61 ± 5.04</t>
  </si>
  <si>
    <t>0.40 ± 0.03</t>
  </si>
  <si>
    <t>489.54 ± 6.94</t>
  </si>
  <si>
    <t>399.51 ± 5.17</t>
  </si>
  <si>
    <t>0.46 ± 0.05</t>
  </si>
  <si>
    <t>0.60± 0.02</t>
  </si>
  <si>
    <t>0.59 ±0.06</t>
  </si>
  <si>
    <t>386.22 ± 5.68</t>
  </si>
  <si>
    <t>336.35 ± 4.47</t>
  </si>
  <si>
    <t>0.54 ± 0.05</t>
  </si>
  <si>
    <t>358.47 ± 4.84</t>
  </si>
  <si>
    <t>306.87± 3.86</t>
  </si>
  <si>
    <t>0.38 ± 0.03</t>
  </si>
  <si>
    <t>665.51 ± 11.80</t>
  </si>
  <si>
    <t>469.44 ± 7.26</t>
  </si>
  <si>
    <t>0.80 ± 0.048</t>
  </si>
  <si>
    <t>0.52 ± 0.06</t>
  </si>
  <si>
    <t>0.76 ±  0.03</t>
  </si>
  <si>
    <t>0.62 ±  0.03</t>
  </si>
  <si>
    <t>0.63 ±  0.02</t>
  </si>
  <si>
    <t>507.50 ± 7.65</t>
  </si>
  <si>
    <t>0.65 ± 0.04</t>
  </si>
  <si>
    <t>0.56 ± 0.01</t>
  </si>
  <si>
    <t>0.76 ± 0.03</t>
  </si>
  <si>
    <t>0.62 ± 0.03</t>
  </si>
  <si>
    <t>0.60 ± 0.02</t>
  </si>
  <si>
    <t>341.01 ± 3.82</t>
  </si>
  <si>
    <t>377.07 ± 4.72</t>
  </si>
  <si>
    <t>380.01 ± 5.00</t>
  </si>
  <si>
    <t>437.79 ± 6.57</t>
  </si>
  <si>
    <t>306.87 ± 3.86</t>
  </si>
  <si>
    <t>551.28 ± 9.31</t>
  </si>
  <si>
    <t>24 ± 5%</t>
  </si>
  <si>
    <t>45 ± 6%</t>
  </si>
  <si>
    <t>44 ± 5%</t>
  </si>
  <si>
    <t>53 ± 4%</t>
  </si>
  <si>
    <t>52 ± 6%</t>
  </si>
  <si>
    <t>40 ± 3%</t>
  </si>
  <si>
    <t>46 ± 5%</t>
  </si>
  <si>
    <t>59 ± 6%</t>
  </si>
  <si>
    <t>54 ± 5%</t>
  </si>
  <si>
    <t>38 ± 3%</t>
  </si>
  <si>
    <t>80 ± 4%</t>
  </si>
  <si>
    <t>se after zsf</t>
  </si>
  <si>
    <t>se before zsf</t>
  </si>
  <si>
    <t>se before %</t>
  </si>
  <si>
    <t>se after %</t>
  </si>
  <si>
    <t>delta se in %</t>
  </si>
  <si>
    <t>delta se %</t>
  </si>
  <si>
    <t>se before durchschnitt</t>
  </si>
  <si>
    <t>se after durchschnitt</t>
  </si>
  <si>
    <t>8 ± 0.18%</t>
  </si>
  <si>
    <t>13 ± 0.20%</t>
  </si>
  <si>
    <t>16 ± 0.29%</t>
  </si>
  <si>
    <t>25 ± 0.52%</t>
  </si>
  <si>
    <t>19 ± 0.37%</t>
  </si>
  <si>
    <t>16 ± 0.31%</t>
  </si>
  <si>
    <t>18 ± 0.44%</t>
  </si>
  <si>
    <t>18 ± 0.36%</t>
  </si>
  <si>
    <t>0.21 ± 0.50%</t>
  </si>
  <si>
    <t>13 ± 0.31%</t>
  </si>
  <si>
    <t>14 ± 0.27%</t>
  </si>
  <si>
    <t>29 ± 0.68%</t>
  </si>
  <si>
    <t>MS44_4</t>
  </si>
  <si>
    <t>zsf MS44</t>
  </si>
  <si>
    <t>mean(before)</t>
  </si>
  <si>
    <t>se(before)</t>
  </si>
  <si>
    <t>se(before) in %</t>
  </si>
  <si>
    <t>mean(after)</t>
  </si>
  <si>
    <t>se(after)</t>
  </si>
  <si>
    <t>se(after) in %</t>
  </si>
  <si>
    <t>difference</t>
  </si>
  <si>
    <t>se(difference)  in %</t>
  </si>
  <si>
    <t>Liberated DAGs per cell</t>
  </si>
  <si>
    <t>error in molecules</t>
  </si>
  <si>
    <t>LP in %</t>
  </si>
  <si>
    <t>E (corr)</t>
  </si>
  <si>
    <t>se E(corr)</t>
  </si>
  <si>
    <t>all following data without MS51 with correction</t>
  </si>
  <si>
    <t>with correction without MS51</t>
  </si>
  <si>
    <t>with correction all DAGs</t>
  </si>
  <si>
    <t>stdev</t>
  </si>
  <si>
    <t>sem</t>
  </si>
  <si>
    <t>relative error</t>
  </si>
  <si>
    <t>DAG density in lipids/um^2</t>
  </si>
  <si>
    <t>Lipids per um2</t>
  </si>
  <si>
    <t>surface of the cells (um^2)</t>
  </si>
  <si>
    <t>DAGs per cell</t>
  </si>
  <si>
    <t>Liberated DAGs (uM)</t>
  </si>
  <si>
    <t>error (uM)</t>
  </si>
  <si>
    <t>DAG</t>
  </si>
  <si>
    <t>Index</t>
  </si>
  <si>
    <t>OSG</t>
  </si>
  <si>
    <t>SLG</t>
  </si>
  <si>
    <t>DMG</t>
  </si>
  <si>
    <t>DArG</t>
  </si>
  <si>
    <t>SOG</t>
  </si>
  <si>
    <t>SAG</t>
  </si>
  <si>
    <t>Volume of cell (um^3)</t>
  </si>
  <si>
    <t>From Schuhmacher et al.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</si>
</sst>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0"/>
    <numFmt numFmtId="168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1" fontId="0" fillId="2" borderId="0" xfId="0" applyNumberFormat="1" applyFill="1"/>
    <xf numFmtId="11" fontId="0" fillId="0" borderId="0" xfId="0" applyNumberFormat="1"/>
    <xf numFmtId="11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1" fontId="3" fillId="5" borderId="0" xfId="0" applyNumberFormat="1" applyFont="1" applyFill="1"/>
    <xf numFmtId="0" fontId="0" fillId="2" borderId="0" xfId="0" applyFill="1"/>
    <xf numFmtId="0" fontId="0" fillId="6" borderId="0" xfId="0" applyFont="1" applyFill="1"/>
    <xf numFmtId="0" fontId="0" fillId="7" borderId="0" xfId="0" applyFill="1"/>
    <xf numFmtId="0" fontId="4" fillId="0" borderId="0" xfId="0" applyFont="1" applyFill="1"/>
    <xf numFmtId="2" fontId="0" fillId="0" borderId="0" xfId="0" applyNumberFormat="1" applyFill="1"/>
    <xf numFmtId="0" fontId="0" fillId="8" borderId="0" xfId="0" applyFill="1"/>
    <xf numFmtId="0" fontId="4" fillId="0" borderId="0" xfId="0" applyFont="1"/>
    <xf numFmtId="0" fontId="4" fillId="9" borderId="0" xfId="0" applyFont="1" applyFill="1"/>
    <xf numFmtId="0" fontId="0" fillId="9" borderId="0" xfId="0" applyFill="1"/>
    <xf numFmtId="0" fontId="0" fillId="10" borderId="0" xfId="0" applyFill="1"/>
    <xf numFmtId="11" fontId="0" fillId="3" borderId="0" xfId="0" applyNumberFormat="1" applyFill="1"/>
    <xf numFmtId="0" fontId="5" fillId="0" borderId="0" xfId="0" applyFont="1" applyFill="1"/>
    <xf numFmtId="2" fontId="6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0" fontId="3" fillId="12" borderId="1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11" borderId="3" xfId="0" applyFont="1" applyFill="1" applyBorder="1"/>
    <xf numFmtId="0" fontId="3" fillId="13" borderId="1" xfId="0" applyFont="1" applyFill="1" applyBorder="1"/>
    <xf numFmtId="0" fontId="0" fillId="14" borderId="0" xfId="0" applyFill="1"/>
    <xf numFmtId="0" fontId="3" fillId="13" borderId="2" xfId="0" applyFont="1" applyFill="1" applyBorder="1"/>
    <xf numFmtId="0" fontId="3" fillId="10" borderId="1" xfId="0" applyFont="1" applyFill="1" applyBorder="1"/>
    <xf numFmtId="0" fontId="3" fillId="15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38028579761"/>
          <c:y val="2.99345306555782E-2"/>
          <c:w val="0.88958573928258999"/>
          <c:h val="0.830100612423447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[1]Sheet1!$B$18:$J$18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[1]Sheet1!$B$18:$J$18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3-EA40-8020-3CC7ED3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51"/>
        <c:axId val="231050720"/>
        <c:axId val="231054016"/>
      </c:barChart>
      <c:catAx>
        <c:axId val="2310507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054016"/>
        <c:crosses val="autoZero"/>
        <c:auto val="1"/>
        <c:lblAlgn val="ctr"/>
        <c:lblOffset val="100"/>
        <c:noMultiLvlLbl val="0"/>
      </c:catAx>
      <c:valAx>
        <c:axId val="231054016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05072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for plots'!$B$10:$M$10</c:f>
                <c:numCache>
                  <c:formatCode>General</c:formatCode>
                  <c:ptCount val="12"/>
                  <c:pt idx="0">
                    <c:v>4.8089543417103704E-2</c:v>
                  </c:pt>
                  <c:pt idx="1">
                    <c:v>6.0969350527620945E-2</c:v>
                  </c:pt>
                  <c:pt idx="2">
                    <c:v>2.857592709771304E-2</c:v>
                  </c:pt>
                  <c:pt idx="3">
                    <c:v>2.963121492856954E-2</c:v>
                  </c:pt>
                  <c:pt idx="4">
                    <c:v>4.9730017921733358E-2</c:v>
                  </c:pt>
                  <c:pt idx="5">
                    <c:v>6.4573594412988447E-2</c:v>
                  </c:pt>
                  <c:pt idx="6">
                    <c:v>5.2208433764049794E-2</c:v>
                  </c:pt>
                  <c:pt idx="7">
                    <c:v>4.37118184507157E-2</c:v>
                  </c:pt>
                  <c:pt idx="8">
                    <c:v>5.7458878669829669E-2</c:v>
                  </c:pt>
                  <c:pt idx="9">
                    <c:v>5.0304801566079069E-2</c:v>
                  </c:pt>
                  <c:pt idx="10">
                    <c:v>3.353616334178397E-2</c:v>
                  </c:pt>
                  <c:pt idx="11">
                    <c:v>4.9394324413609747E-2</c:v>
                  </c:pt>
                </c:numCache>
              </c:numRef>
            </c:plus>
            <c:minus>
              <c:numRef>
                <c:f>'data for plots'!$B$10:$M$10</c:f>
                <c:numCache>
                  <c:formatCode>General</c:formatCode>
                  <c:ptCount val="12"/>
                  <c:pt idx="0">
                    <c:v>4.8089543417103704E-2</c:v>
                  </c:pt>
                  <c:pt idx="1">
                    <c:v>6.0969350527620945E-2</c:v>
                  </c:pt>
                  <c:pt idx="2">
                    <c:v>2.857592709771304E-2</c:v>
                  </c:pt>
                  <c:pt idx="3">
                    <c:v>2.963121492856954E-2</c:v>
                  </c:pt>
                  <c:pt idx="4">
                    <c:v>4.9730017921733358E-2</c:v>
                  </c:pt>
                  <c:pt idx="5">
                    <c:v>6.4573594412988447E-2</c:v>
                  </c:pt>
                  <c:pt idx="6">
                    <c:v>5.2208433764049794E-2</c:v>
                  </c:pt>
                  <c:pt idx="7">
                    <c:v>4.37118184507157E-2</c:v>
                  </c:pt>
                  <c:pt idx="8">
                    <c:v>5.7458878669829669E-2</c:v>
                  </c:pt>
                  <c:pt idx="9">
                    <c:v>5.0304801566079069E-2</c:v>
                  </c:pt>
                  <c:pt idx="10">
                    <c:v>3.353616334178397E-2</c:v>
                  </c:pt>
                  <c:pt idx="11">
                    <c:v>4.9394324413609747E-2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'data for plots'!$B$9:$M$9</c:f>
              <c:numCache>
                <c:formatCode>General</c:formatCode>
                <c:ptCount val="12"/>
                <c:pt idx="0" formatCode="0.00E+00">
                  <c:v>0.53600000000000003</c:v>
                </c:pt>
                <c:pt idx="1">
                  <c:v>0.58817302264570759</c:v>
                </c:pt>
                <c:pt idx="2" formatCode="0.00E+00">
                  <c:v>0.38200000000000001</c:v>
                </c:pt>
                <c:pt idx="3" formatCode="0.00E+00">
                  <c:v>0.80100000000000005</c:v>
                </c:pt>
                <c:pt idx="4" formatCode="0.00E+00">
                  <c:v>0.25582006605770102</c:v>
                </c:pt>
                <c:pt idx="5" formatCode="0.00E+00">
                  <c:v>0.44900000000000001</c:v>
                </c:pt>
                <c:pt idx="6" formatCode="0.00E+00">
                  <c:v>0.443</c:v>
                </c:pt>
                <c:pt idx="7" formatCode="0.00E+00">
                  <c:v>0.53400000000000003</c:v>
                </c:pt>
                <c:pt idx="8" formatCode="0.00E+00">
                  <c:v>0.52200000000000002</c:v>
                </c:pt>
                <c:pt idx="9" formatCode="0.00E+00">
                  <c:v>0.44500000000000001</c:v>
                </c:pt>
                <c:pt idx="10" formatCode="0.00E+00">
                  <c:v>0.40100000000000002</c:v>
                </c:pt>
                <c:pt idx="11" formatCode="0.00E+0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5944-80BC-AC71C3A8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51"/>
        <c:axId val="246490672"/>
        <c:axId val="246492992"/>
      </c:barChart>
      <c:catAx>
        <c:axId val="24649067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492992"/>
        <c:crosses val="autoZero"/>
        <c:auto val="1"/>
        <c:lblAlgn val="ctr"/>
        <c:lblOffset val="100"/>
        <c:tickLblSkip val="1"/>
        <c:noMultiLvlLbl val="0"/>
      </c:catAx>
      <c:valAx>
        <c:axId val="2464929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490672"/>
        <c:crosses val="autoZero"/>
        <c:crossBetween val="between"/>
        <c:majorUnit val="0.3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MS12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uncaging'!$J$5:$J$9</c:f>
              <c:numCache>
                <c:formatCode>General</c:formatCode>
                <c:ptCount val="5"/>
                <c:pt idx="0">
                  <c:v>0.35299118658096129</c:v>
                </c:pt>
                <c:pt idx="1">
                  <c:v>0.30005866625353667</c:v>
                </c:pt>
                <c:pt idx="2">
                  <c:v>0.27920300047116198</c:v>
                </c:pt>
                <c:pt idx="3">
                  <c:v>0.1999457498145493</c:v>
                </c:pt>
                <c:pt idx="4">
                  <c:v>0.104358787348773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5-FC41-B655-7D28BFD4B794}"/>
            </c:ext>
          </c:extLst>
        </c:ser>
        <c:ser>
          <c:idx val="1"/>
          <c:order val="1"/>
          <c:tx>
            <c:v>MS44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uncaging'!$K$5:$K$9</c:f>
              <c:numCache>
                <c:formatCode>General</c:formatCode>
                <c:ptCount val="5"/>
                <c:pt idx="0">
                  <c:v>0.44036739776320688</c:v>
                </c:pt>
                <c:pt idx="1">
                  <c:v>0.40345710372383625</c:v>
                </c:pt>
                <c:pt idx="2">
                  <c:v>0.3590651242142297</c:v>
                </c:pt>
                <c:pt idx="3">
                  <c:v>0.240391708670534</c:v>
                </c:pt>
                <c:pt idx="4">
                  <c:v>0.12465715035067683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5-FC41-B655-7D28BFD4B794}"/>
            </c:ext>
          </c:extLst>
        </c:ser>
        <c:ser>
          <c:idx val="2"/>
          <c:order val="2"/>
          <c:tx>
            <c:v>MS45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uncaging'!$L$5:$L$9</c:f>
              <c:numCache>
                <c:formatCode>General</c:formatCode>
                <c:ptCount val="5"/>
                <c:pt idx="0">
                  <c:v>0.27035946947071993</c:v>
                </c:pt>
                <c:pt idx="1">
                  <c:v>0.25291289878350198</c:v>
                </c:pt>
                <c:pt idx="2">
                  <c:v>0.19722049427365887</c:v>
                </c:pt>
                <c:pt idx="3">
                  <c:v>0.11653161873102884</c:v>
                </c:pt>
                <c:pt idx="4">
                  <c:v>6.8413462494500046E-2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75-FC41-B655-7D28BFD4B794}"/>
            </c:ext>
          </c:extLst>
        </c:ser>
        <c:ser>
          <c:idx val="3"/>
          <c:order val="3"/>
          <c:tx>
            <c:v>MS46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uncaging'!$M$5:$M$9</c:f>
              <c:numCache>
                <c:formatCode>General</c:formatCode>
                <c:ptCount val="5"/>
                <c:pt idx="0">
                  <c:v>0.36369292929965852</c:v>
                </c:pt>
                <c:pt idx="1">
                  <c:v>0.30326421962866595</c:v>
                </c:pt>
                <c:pt idx="2">
                  <c:v>0.25120087989397999</c:v>
                </c:pt>
                <c:pt idx="3">
                  <c:v>0.18215381335039119</c:v>
                </c:pt>
                <c:pt idx="4">
                  <c:v>8.4213866358977957E-2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75-FC41-B655-7D28BFD4B794}"/>
            </c:ext>
          </c:extLst>
        </c:ser>
        <c:ser>
          <c:idx val="4"/>
          <c:order val="4"/>
          <c:tx>
            <c:v>MS47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uncaging'!$N$5:$N$9</c:f>
              <c:numCache>
                <c:formatCode>General</c:formatCode>
                <c:ptCount val="5"/>
                <c:pt idx="0">
                  <c:v>0.46527870602511751</c:v>
                </c:pt>
                <c:pt idx="1">
                  <c:v>0.46341073841995334</c:v>
                </c:pt>
                <c:pt idx="2">
                  <c:v>0.39367541565177044</c:v>
                </c:pt>
                <c:pt idx="3">
                  <c:v>0.2990145321623669</c:v>
                </c:pt>
                <c:pt idx="4">
                  <c:v>0.16726197092683306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75-FC41-B655-7D28BFD4B794}"/>
            </c:ext>
          </c:extLst>
        </c:ser>
        <c:ser>
          <c:idx val="5"/>
          <c:order val="5"/>
          <c:tx>
            <c:v>MS59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uncaging'!$R$5:$R$9</c:f>
              <c:numCache>
                <c:formatCode>General</c:formatCode>
                <c:ptCount val="5"/>
                <c:pt idx="0">
                  <c:v>0.38395184448700992</c:v>
                </c:pt>
                <c:pt idx="1">
                  <c:v>0.34834504776739011</c:v>
                </c:pt>
                <c:pt idx="2">
                  <c:v>0.31420730234142047</c:v>
                </c:pt>
                <c:pt idx="3">
                  <c:v>0.17392163154789311</c:v>
                </c:pt>
                <c:pt idx="4">
                  <c:v>8.1725359730207947E-2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75-FC41-B655-7D28BFD4B794}"/>
            </c:ext>
          </c:extLst>
        </c:ser>
        <c:ser>
          <c:idx val="6"/>
          <c:order val="6"/>
          <c:tx>
            <c:v>MS58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uncaging'!$Q$5:$Q$9</c:f>
              <c:numCache>
                <c:formatCode>General</c:formatCode>
                <c:ptCount val="5"/>
                <c:pt idx="0">
                  <c:v>0.26289315963926668</c:v>
                </c:pt>
                <c:pt idx="1">
                  <c:v>0.20684403210063915</c:v>
                </c:pt>
                <c:pt idx="2">
                  <c:v>0.15132523665794489</c:v>
                </c:pt>
                <c:pt idx="3">
                  <c:v>8.5001361321396074E-2</c:v>
                </c:pt>
                <c:pt idx="4">
                  <c:v>4.6110985720012439E-2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75-FC41-B655-7D28BFD4B794}"/>
            </c:ext>
          </c:extLst>
        </c:ser>
        <c:ser>
          <c:idx val="7"/>
          <c:order val="7"/>
          <c:tx>
            <c:v>MS52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uncaging'!$P$5:$P$9</c:f>
              <c:numCache>
                <c:formatCode>General</c:formatCode>
                <c:ptCount val="5"/>
                <c:pt idx="0">
                  <c:v>0.37415842966507745</c:v>
                </c:pt>
                <c:pt idx="1">
                  <c:v>0.32377777787879219</c:v>
                </c:pt>
                <c:pt idx="2">
                  <c:v>0.30466639521345451</c:v>
                </c:pt>
                <c:pt idx="3">
                  <c:v>0.19507746840560711</c:v>
                </c:pt>
                <c:pt idx="4">
                  <c:v>9.6822357947746837E-2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75-FC41-B655-7D28BFD4B794}"/>
            </c:ext>
          </c:extLst>
        </c:ser>
        <c:ser>
          <c:idx val="8"/>
          <c:order val="8"/>
          <c:tx>
            <c:v>MS51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uncaging'!$O$5:$O$9</c:f>
              <c:numCache>
                <c:formatCode>General</c:formatCode>
                <c:ptCount val="5"/>
                <c:pt idx="0">
                  <c:v>0.37415597476776757</c:v>
                </c:pt>
                <c:pt idx="1">
                  <c:v>0.33484177931860659</c:v>
                </c:pt>
                <c:pt idx="2">
                  <c:v>0.28430483883425101</c:v>
                </c:pt>
                <c:pt idx="3">
                  <c:v>0.20357837831335057</c:v>
                </c:pt>
                <c:pt idx="4">
                  <c:v>0.121549840085141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75-FC41-B655-7D28BFD4B794}"/>
            </c:ext>
          </c:extLst>
        </c:ser>
        <c:ser>
          <c:idx val="9"/>
          <c:order val="9"/>
          <c:tx>
            <c:v>MS44_2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uncaging'!$S$5:$S$9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75-FC41-B655-7D28BFD4B794}"/>
            </c:ext>
          </c:extLst>
        </c:ser>
        <c:ser>
          <c:idx val="10"/>
          <c:order val="10"/>
          <c:tx>
            <c:v>MS58_2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'multiple uncaging'!$I$5:$I$9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'multiple uncaging'!$K$5:$K$9</c:f>
              <c:numCache>
                <c:formatCode>General</c:formatCode>
                <c:ptCount val="5"/>
                <c:pt idx="0">
                  <c:v>0.44036739776320688</c:v>
                </c:pt>
                <c:pt idx="1">
                  <c:v>0.40345710372383625</c:v>
                </c:pt>
                <c:pt idx="2">
                  <c:v>0.3590651242142297</c:v>
                </c:pt>
                <c:pt idx="3">
                  <c:v>0.240391708670534</c:v>
                </c:pt>
                <c:pt idx="4">
                  <c:v>0.12465715035067683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75-FC41-B655-7D28BFD4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1296"/>
        <c:axId val="232445088"/>
      </c:scatterChart>
      <c:valAx>
        <c:axId val="212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45088"/>
        <c:crosses val="autoZero"/>
        <c:crossBetween val="midCat"/>
      </c:valAx>
      <c:valAx>
        <c:axId val="2324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14</xdr:row>
      <xdr:rowOff>0</xdr:rowOff>
    </xdr:from>
    <xdr:to>
      <xdr:col>3</xdr:col>
      <xdr:colOff>38100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273050</xdr:colOff>
      <xdr:row>12</xdr:row>
      <xdr:rowOff>152400</xdr:rowOff>
    </xdr:from>
    <xdr:to>
      <xdr:col>5</xdr:col>
      <xdr:colOff>381000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66</xdr:row>
      <xdr:rowOff>0</xdr:rowOff>
    </xdr:from>
    <xdr:to>
      <xdr:col>11</xdr:col>
      <xdr:colOff>12700</xdr:colOff>
      <xdr:row>66</xdr:row>
      <xdr:rowOff>12700</xdr:rowOff>
    </xdr:to>
    <xdr:pic>
      <xdr:nvPicPr>
        <xdr:cNvPr id="2" name="Picture 1" descr="page26image11960">
          <a:extLst>
            <a:ext uri="{FF2B5EF4-FFF2-40B4-BE49-F238E27FC236}">
              <a16:creationId xmlns:a16="http://schemas.microsoft.com/office/drawing/2014/main" id="{A34FBC36-5A4B-CD43-B7D8-5C3D8050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7900" y="1343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114300</xdr:rowOff>
    </xdr:from>
    <xdr:to>
      <xdr:col>17</xdr:col>
      <xdr:colOff>326571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nartz/Desktop/mathilda/microscopie/lipidconc.%20determination%20for%20loading/20180417_lipidlo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topLeftCell="A70" zoomScale="93" workbookViewId="0">
      <selection activeCell="C56" sqref="C56"/>
    </sheetView>
  </sheetViews>
  <sheetFormatPr baseColWidth="10" defaultRowHeight="16" x14ac:dyDescent="0.2"/>
  <cols>
    <col min="1" max="1" width="21.1640625" bestFit="1" customWidth="1"/>
    <col min="14" max="14" width="15.83203125" bestFit="1" customWidth="1"/>
    <col min="15" max="15" width="13.1640625" bestFit="1" customWidth="1"/>
  </cols>
  <sheetData>
    <row r="1" spans="1:13" x14ac:dyDescent="0.2">
      <c r="A1" t="s">
        <v>0</v>
      </c>
      <c r="C1">
        <v>20180425</v>
      </c>
      <c r="D1">
        <v>20180425</v>
      </c>
      <c r="E1">
        <v>20180418</v>
      </c>
      <c r="F1">
        <v>20180427</v>
      </c>
      <c r="G1">
        <v>20180426</v>
      </c>
      <c r="H1">
        <v>20180426</v>
      </c>
      <c r="I1">
        <v>20180426</v>
      </c>
      <c r="J1">
        <v>20180426</v>
      </c>
      <c r="K1">
        <v>20180427</v>
      </c>
      <c r="L1">
        <v>20180427</v>
      </c>
      <c r="M1">
        <v>20180427</v>
      </c>
    </row>
    <row r="2" spans="1:13" x14ac:dyDescent="0.2">
      <c r="A2" t="s">
        <v>1</v>
      </c>
      <c r="C2" t="s">
        <v>33</v>
      </c>
      <c r="D2" t="s">
        <v>34</v>
      </c>
      <c r="E2" t="s">
        <v>35</v>
      </c>
      <c r="F2" t="s">
        <v>44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</row>
    <row r="3" spans="1:13" x14ac:dyDescent="0.2">
      <c r="A3" t="s">
        <v>3</v>
      </c>
      <c r="C3">
        <v>358.27949999999998</v>
      </c>
      <c r="D3">
        <v>486.46280000000002</v>
      </c>
      <c r="E3">
        <v>572.49860000000001</v>
      </c>
      <c r="F3">
        <v>638.55970000000002</v>
      </c>
      <c r="G3">
        <v>336.68049999999999</v>
      </c>
      <c r="H3">
        <v>416.3184</v>
      </c>
      <c r="I3">
        <v>423.5763</v>
      </c>
      <c r="J3">
        <v>566.58910000000003</v>
      </c>
      <c r="K3">
        <v>918.63250000000005</v>
      </c>
      <c r="L3">
        <v>253.12379999999999</v>
      </c>
      <c r="M3">
        <v>381.65010000000001</v>
      </c>
    </row>
    <row r="4" spans="1:13" x14ac:dyDescent="0.2">
      <c r="A4" t="s">
        <v>4</v>
      </c>
      <c r="C4">
        <v>296.06880000000001</v>
      </c>
      <c r="D4">
        <v>404.2731</v>
      </c>
      <c r="E4">
        <v>452.9359</v>
      </c>
      <c r="F4">
        <v>506.60149999999999</v>
      </c>
      <c r="G4">
        <v>306.16500000000002</v>
      </c>
      <c r="H4">
        <v>356.31079999999997</v>
      </c>
      <c r="I4">
        <v>358.66230000000002</v>
      </c>
      <c r="J4">
        <v>412.4468</v>
      </c>
      <c r="K4">
        <v>604.36659999999995</v>
      </c>
      <c r="L4">
        <v>222.0368</v>
      </c>
      <c r="M4">
        <v>328.05119999999999</v>
      </c>
    </row>
    <row r="5" spans="1:13" x14ac:dyDescent="0.2">
      <c r="A5" t="s">
        <v>5</v>
      </c>
      <c r="C5">
        <v>47.7117</v>
      </c>
      <c r="D5">
        <v>93.019649999999999</v>
      </c>
      <c r="E5">
        <v>86.324190000000002</v>
      </c>
      <c r="F5">
        <v>105.498</v>
      </c>
      <c r="G5">
        <v>50.006720000000001</v>
      </c>
      <c r="H5">
        <v>44.375660000000003</v>
      </c>
      <c r="I5">
        <v>52.074199999999998</v>
      </c>
      <c r="J5">
        <v>112.3801</v>
      </c>
      <c r="K5">
        <v>166.59829999999999</v>
      </c>
      <c r="L5">
        <v>37.196649999999998</v>
      </c>
      <c r="M5">
        <v>65.354759999999999</v>
      </c>
    </row>
    <row r="6" spans="1:13" x14ac:dyDescent="0.2">
      <c r="A6" t="s">
        <v>6</v>
      </c>
      <c r="C6">
        <v>37.332999999999998</v>
      </c>
      <c r="D6">
        <v>67.362830000000002</v>
      </c>
      <c r="E6">
        <v>65.685450000000003</v>
      </c>
      <c r="F6">
        <v>80.742379999999997</v>
      </c>
      <c r="G6">
        <v>41.658200000000001</v>
      </c>
      <c r="H6">
        <v>36.894640000000003</v>
      </c>
      <c r="I6">
        <v>39.640599999999999</v>
      </c>
      <c r="J6">
        <v>76.162180000000006</v>
      </c>
      <c r="K6">
        <v>101.3652</v>
      </c>
      <c r="L6">
        <v>31.88552</v>
      </c>
      <c r="M6">
        <v>50.062539999999998</v>
      </c>
    </row>
    <row r="7" spans="1:13" x14ac:dyDescent="0.2">
      <c r="A7" t="s">
        <v>17</v>
      </c>
      <c r="C7">
        <v>58</v>
      </c>
      <c r="D7">
        <v>56</v>
      </c>
      <c r="E7">
        <v>35</v>
      </c>
      <c r="F7">
        <v>33</v>
      </c>
      <c r="G7">
        <v>44</v>
      </c>
      <c r="H7">
        <v>29</v>
      </c>
      <c r="I7">
        <v>40</v>
      </c>
      <c r="J7">
        <v>36</v>
      </c>
      <c r="K7">
        <v>32</v>
      </c>
      <c r="L7">
        <v>35</v>
      </c>
      <c r="M7">
        <v>50</v>
      </c>
    </row>
    <row r="8" spans="1:13" x14ac:dyDescent="0.2">
      <c r="A8" t="s">
        <v>75</v>
      </c>
      <c r="C8">
        <f>C7/111</f>
        <v>0.52252252252252251</v>
      </c>
      <c r="D8">
        <f>D7/122</f>
        <v>0.45901639344262296</v>
      </c>
      <c r="E8">
        <f>E7/123</f>
        <v>0.28455284552845528</v>
      </c>
      <c r="F8">
        <f>F7/110</f>
        <v>0.3</v>
      </c>
      <c r="G8">
        <f>G7/109</f>
        <v>0.40366972477064222</v>
      </c>
      <c r="H8">
        <f>H7/94</f>
        <v>0.30851063829787234</v>
      </c>
      <c r="I8">
        <f>I7/122</f>
        <v>0.32786885245901637</v>
      </c>
      <c r="J8">
        <f>J7/102</f>
        <v>0.35294117647058826</v>
      </c>
      <c r="K8">
        <f>K7/89</f>
        <v>0.3595505617977528</v>
      </c>
      <c r="L8">
        <f>L7/104</f>
        <v>0.33653846153846156</v>
      </c>
      <c r="M8">
        <f>M7/114</f>
        <v>0.43859649122807015</v>
      </c>
    </row>
    <row r="9" spans="1:13" x14ac:dyDescent="0.2">
      <c r="A9" t="s">
        <v>18</v>
      </c>
      <c r="C9">
        <f t="shared" ref="C9:J9" si="0">C3-C4</f>
        <v>62.210699999999974</v>
      </c>
      <c r="D9">
        <f t="shared" si="0"/>
        <v>82.189700000000016</v>
      </c>
      <c r="E9">
        <f t="shared" si="0"/>
        <v>119.56270000000001</v>
      </c>
      <c r="F9">
        <f t="shared" ref="F9" si="1">F3-F4</f>
        <v>131.95820000000003</v>
      </c>
      <c r="G9">
        <f t="shared" si="0"/>
        <v>30.515499999999975</v>
      </c>
      <c r="H9">
        <f t="shared" si="0"/>
        <v>60.007600000000025</v>
      </c>
      <c r="I9">
        <f t="shared" si="0"/>
        <v>64.913999999999987</v>
      </c>
      <c r="J9">
        <f t="shared" si="0"/>
        <v>154.14230000000003</v>
      </c>
      <c r="K9">
        <f t="shared" ref="K9:M9" si="2">K3-K4</f>
        <v>314.2659000000001</v>
      </c>
      <c r="L9">
        <f t="shared" si="2"/>
        <v>31.086999999999989</v>
      </c>
      <c r="M9">
        <f t="shared" si="2"/>
        <v>53.598900000000015</v>
      </c>
    </row>
    <row r="10" spans="1:13" x14ac:dyDescent="0.2">
      <c r="A10" t="s">
        <v>19</v>
      </c>
      <c r="C10">
        <f t="shared" ref="C10:F10" si="3">C9/C3</f>
        <v>0.17363734179599999</v>
      </c>
      <c r="D10">
        <f t="shared" si="3"/>
        <v>0.16895372061337477</v>
      </c>
      <c r="E10">
        <f t="shared" si="3"/>
        <v>0.20884365481417771</v>
      </c>
      <c r="F10">
        <f t="shared" si="3"/>
        <v>0.20664974629623514</v>
      </c>
      <c r="G10">
        <f t="shared" ref="G10" si="4">G9/G3</f>
        <v>9.0636374842023748E-2</v>
      </c>
      <c r="H10">
        <f t="shared" ref="H10" si="5">H9/H3</f>
        <v>0.14413871690513805</v>
      </c>
      <c r="I10">
        <f t="shared" ref="I10" si="6">I9/I3</f>
        <v>0.15325220037098389</v>
      </c>
      <c r="J10">
        <f t="shared" ref="J10" si="7">J9/J3</f>
        <v>0.27205306279277175</v>
      </c>
      <c r="K10">
        <f t="shared" ref="K10" si="8">K9/K3</f>
        <v>0.34210187425330596</v>
      </c>
      <c r="L10">
        <f t="shared" ref="L10" si="9">L9/L3</f>
        <v>0.12281342173276472</v>
      </c>
      <c r="M10">
        <f t="shared" ref="M10" si="10">M9/M3</f>
        <v>0.14043989507666843</v>
      </c>
    </row>
    <row r="11" spans="1:13" x14ac:dyDescent="0.2">
      <c r="A11" t="s">
        <v>20</v>
      </c>
      <c r="C11">
        <f t="shared" ref="C11:J11" si="11">C5-C6</f>
        <v>10.378700000000002</v>
      </c>
      <c r="D11">
        <f t="shared" si="11"/>
        <v>25.656819999999996</v>
      </c>
      <c r="E11">
        <f t="shared" si="11"/>
        <v>20.638739999999999</v>
      </c>
      <c r="F11">
        <f t="shared" ref="F11" si="12">F5-F6</f>
        <v>24.755620000000008</v>
      </c>
      <c r="G11">
        <f t="shared" si="11"/>
        <v>8.3485200000000006</v>
      </c>
      <c r="H11">
        <f t="shared" si="11"/>
        <v>7.4810200000000009</v>
      </c>
      <c r="I11">
        <f t="shared" si="11"/>
        <v>12.433599999999998</v>
      </c>
      <c r="J11">
        <f t="shared" si="11"/>
        <v>36.217919999999992</v>
      </c>
      <c r="K11">
        <f t="shared" ref="K11:M11" si="13">K5-K6</f>
        <v>65.233099999999993</v>
      </c>
      <c r="L11">
        <f t="shared" si="13"/>
        <v>5.3111299999999986</v>
      </c>
      <c r="M11">
        <f t="shared" si="13"/>
        <v>15.29222</v>
      </c>
    </row>
    <row r="12" spans="1:13" x14ac:dyDescent="0.2">
      <c r="A12" t="s">
        <v>21</v>
      </c>
      <c r="C12">
        <f t="shared" ref="C12:F12" si="14">C11/C5</f>
        <v>0.21752945294340806</v>
      </c>
      <c r="D12">
        <f t="shared" si="14"/>
        <v>0.2758215065311469</v>
      </c>
      <c r="E12">
        <f t="shared" si="14"/>
        <v>0.23908408523728977</v>
      </c>
      <c r="F12">
        <f t="shared" si="14"/>
        <v>0.23465487497393323</v>
      </c>
      <c r="G12">
        <f t="shared" ref="G12" si="15">G11/G5</f>
        <v>0.16694796219388114</v>
      </c>
      <c r="H12">
        <f t="shared" ref="H12" si="16">H11/H5</f>
        <v>0.16858385880908588</v>
      </c>
      <c r="I12">
        <f t="shared" ref="I12" si="17">I11/I5</f>
        <v>0.23876699017939784</v>
      </c>
      <c r="J12">
        <f t="shared" ref="J12" si="18">J11/J5</f>
        <v>0.32228054611092172</v>
      </c>
      <c r="K12">
        <f t="shared" ref="K12" si="19">K11/K5</f>
        <v>0.39155921759105583</v>
      </c>
      <c r="L12">
        <f t="shared" ref="L12" si="20">L11/L5</f>
        <v>0.14278517016989431</v>
      </c>
      <c r="M12">
        <f t="shared" ref="M12" si="21">M11/M5</f>
        <v>0.23398785337135353</v>
      </c>
    </row>
    <row r="13" spans="1:13" x14ac:dyDescent="0.2">
      <c r="A13" t="s">
        <v>79</v>
      </c>
      <c r="C13">
        <f>C5/(2*SQRT(C$7))</f>
        <v>3.1324265663366124</v>
      </c>
      <c r="D13">
        <f t="shared" ref="D13:M13" si="22">D5/(2*SQRT(D$7))</f>
        <v>6.2151367953147618</v>
      </c>
      <c r="E13">
        <f t="shared" si="22"/>
        <v>7.2957256464492861</v>
      </c>
      <c r="F13">
        <f t="shared" si="22"/>
        <v>9.1824222740071058</v>
      </c>
      <c r="G13">
        <f t="shared" si="22"/>
        <v>3.7693983462809362</v>
      </c>
      <c r="H13">
        <f t="shared" si="22"/>
        <v>4.1201765952649376</v>
      </c>
      <c r="I13">
        <f t="shared" si="22"/>
        <v>4.1168269832785054</v>
      </c>
      <c r="J13">
        <f t="shared" si="22"/>
        <v>9.3650083333333338</v>
      </c>
      <c r="K13">
        <f t="shared" si="22"/>
        <v>14.725348458018848</v>
      </c>
      <c r="L13">
        <f t="shared" si="22"/>
        <v>3.1436907009147474</v>
      </c>
      <c r="M13">
        <f t="shared" si="22"/>
        <v>4.6212793978819322</v>
      </c>
    </row>
    <row r="14" spans="1:13" x14ac:dyDescent="0.2">
      <c r="A14" t="s">
        <v>80</v>
      </c>
      <c r="C14">
        <f>C6/(2*SQRT(C$7))</f>
        <v>2.451031528976011</v>
      </c>
      <c r="D14">
        <f t="shared" ref="D14:M14" si="23">D6/(2*SQRT(D$7))</f>
        <v>4.5008684011338795</v>
      </c>
      <c r="E14">
        <f t="shared" si="23"/>
        <v>5.5514337541257239</v>
      </c>
      <c r="F14">
        <f t="shared" si="23"/>
        <v>7.0277221233421088</v>
      </c>
      <c r="G14">
        <f t="shared" si="23"/>
        <v>3.1401049736723481</v>
      </c>
      <c r="H14">
        <f t="shared" si="23"/>
        <v>3.4255813258602927</v>
      </c>
      <c r="I14">
        <f t="shared" si="23"/>
        <v>3.1338645953917661</v>
      </c>
      <c r="J14">
        <f t="shared" si="23"/>
        <v>6.3468483333333339</v>
      </c>
      <c r="K14">
        <f t="shared" si="23"/>
        <v>8.9595025370413275</v>
      </c>
      <c r="L14">
        <f t="shared" si="23"/>
        <v>2.6948182892231207</v>
      </c>
      <c r="M14">
        <f t="shared" si="23"/>
        <v>3.539956151742278</v>
      </c>
    </row>
    <row r="16" spans="1:13" x14ac:dyDescent="0.2">
      <c r="A16" t="s">
        <v>0</v>
      </c>
      <c r="C16">
        <v>20180503</v>
      </c>
      <c r="D16">
        <v>20180503</v>
      </c>
      <c r="E16">
        <v>20180503</v>
      </c>
      <c r="F16">
        <v>20180503</v>
      </c>
      <c r="G16">
        <v>20180504</v>
      </c>
      <c r="H16">
        <v>20180504</v>
      </c>
      <c r="I16">
        <v>20180504</v>
      </c>
      <c r="J16">
        <v>20180504</v>
      </c>
      <c r="K16">
        <v>20180508</v>
      </c>
      <c r="L16">
        <v>20180508</v>
      </c>
      <c r="M16">
        <v>20180508</v>
      </c>
    </row>
    <row r="17" spans="1:16" x14ac:dyDescent="0.2">
      <c r="A17" t="s">
        <v>1</v>
      </c>
      <c r="C17" t="s">
        <v>46</v>
      </c>
      <c r="D17" t="s">
        <v>30</v>
      </c>
      <c r="E17" t="s">
        <v>47</v>
      </c>
      <c r="F17" t="s">
        <v>48</v>
      </c>
      <c r="G17" t="s">
        <v>29</v>
      </c>
      <c r="H17" t="s">
        <v>49</v>
      </c>
      <c r="I17" t="s">
        <v>50</v>
      </c>
      <c r="J17" t="s">
        <v>51</v>
      </c>
      <c r="K17" t="s">
        <v>53</v>
      </c>
      <c r="L17" t="s">
        <v>54</v>
      </c>
      <c r="M17" t="s">
        <v>55</v>
      </c>
    </row>
    <row r="18" spans="1:16" x14ac:dyDescent="0.2">
      <c r="A18" t="s">
        <v>3</v>
      </c>
      <c r="C18">
        <v>348.875</v>
      </c>
      <c r="D18">
        <v>498.35649999999998</v>
      </c>
      <c r="E18">
        <v>369.17619999999999</v>
      </c>
      <c r="F18">
        <v>633.90219999999999</v>
      </c>
      <c r="G18">
        <v>283.92090000000002</v>
      </c>
      <c r="H18">
        <v>356.63119999999998</v>
      </c>
      <c r="I18">
        <v>452.66</v>
      </c>
      <c r="J18">
        <v>504.53440000000001</v>
      </c>
      <c r="K18">
        <v>617.6771</v>
      </c>
      <c r="L18">
        <v>390.57479999999998</v>
      </c>
      <c r="M18">
        <v>360.12560000000002</v>
      </c>
    </row>
    <row r="19" spans="1:16" x14ac:dyDescent="0.2">
      <c r="A19" t="s">
        <v>4</v>
      </c>
      <c r="C19">
        <v>291.72989999999999</v>
      </c>
      <c r="D19">
        <v>403.18619999999999</v>
      </c>
      <c r="E19">
        <v>322.1438</v>
      </c>
      <c r="F19">
        <v>521.29480000000001</v>
      </c>
      <c r="G19">
        <v>262.92169999999999</v>
      </c>
      <c r="H19">
        <v>312.52190000000002</v>
      </c>
      <c r="I19">
        <v>373.41609999999997</v>
      </c>
      <c r="J19">
        <v>373.334</v>
      </c>
      <c r="K19">
        <v>443.53809999999999</v>
      </c>
      <c r="L19">
        <v>330.99110000000002</v>
      </c>
      <c r="M19">
        <v>319.69819999999999</v>
      </c>
    </row>
    <row r="20" spans="1:16" x14ac:dyDescent="0.2">
      <c r="A20" t="s">
        <v>5</v>
      </c>
      <c r="C20">
        <v>50.766979999999997</v>
      </c>
      <c r="D20">
        <v>112.74509999999999</v>
      </c>
      <c r="E20">
        <v>60.741549999999997</v>
      </c>
      <c r="F20">
        <v>133.1456</v>
      </c>
      <c r="G20">
        <v>35.750689999999999</v>
      </c>
      <c r="H20">
        <v>41.38879</v>
      </c>
      <c r="I20">
        <v>87.171509999999998</v>
      </c>
      <c r="J20">
        <v>96.960530000000006</v>
      </c>
      <c r="K20">
        <v>106.333</v>
      </c>
      <c r="L20">
        <v>71.422210000000007</v>
      </c>
      <c r="M20">
        <v>54.104579999999999</v>
      </c>
    </row>
    <row r="21" spans="1:16" x14ac:dyDescent="0.2">
      <c r="A21" t="s">
        <v>6</v>
      </c>
      <c r="C21">
        <v>37.940449999999998</v>
      </c>
      <c r="D21">
        <v>79.007320000000007</v>
      </c>
      <c r="E21">
        <v>44.912990000000001</v>
      </c>
      <c r="F21">
        <v>100.1005</v>
      </c>
      <c r="G21">
        <v>29.5319</v>
      </c>
      <c r="H21">
        <v>32.428719999999998</v>
      </c>
      <c r="I21">
        <v>67.911230000000003</v>
      </c>
      <c r="J21">
        <v>59.823410000000003</v>
      </c>
      <c r="K21">
        <v>69.708839999999995</v>
      </c>
      <c r="L21">
        <v>56.614600000000003</v>
      </c>
      <c r="M21">
        <v>41.780830000000002</v>
      </c>
    </row>
    <row r="22" spans="1:16" x14ac:dyDescent="0.2">
      <c r="A22" t="s">
        <v>17</v>
      </c>
      <c r="C22">
        <v>22</v>
      </c>
      <c r="D22">
        <v>30</v>
      </c>
      <c r="E22">
        <v>46</v>
      </c>
      <c r="F22">
        <v>41</v>
      </c>
      <c r="G22">
        <v>28</v>
      </c>
      <c r="H22">
        <v>30</v>
      </c>
      <c r="I22">
        <v>43</v>
      </c>
      <c r="J22">
        <v>35</v>
      </c>
      <c r="K22">
        <v>30</v>
      </c>
      <c r="L22">
        <v>34</v>
      </c>
      <c r="M22">
        <v>31</v>
      </c>
    </row>
    <row r="23" spans="1:16" x14ac:dyDescent="0.2">
      <c r="A23" t="s">
        <v>75</v>
      </c>
      <c r="C23">
        <f>C22/111</f>
        <v>0.1981981981981982</v>
      </c>
      <c r="D23">
        <f>D22/122</f>
        <v>0.24590163934426229</v>
      </c>
      <c r="E23">
        <f>E22/123</f>
        <v>0.37398373983739835</v>
      </c>
      <c r="F23">
        <f>F22/110</f>
        <v>0.37272727272727274</v>
      </c>
      <c r="G23">
        <f>G22/109</f>
        <v>0.25688073394495414</v>
      </c>
      <c r="H23">
        <f>H22/94</f>
        <v>0.31914893617021278</v>
      </c>
      <c r="I23">
        <f>I22/122</f>
        <v>0.35245901639344263</v>
      </c>
      <c r="J23">
        <f>J22/102</f>
        <v>0.34313725490196079</v>
      </c>
      <c r="K23">
        <f>K22/89</f>
        <v>0.33707865168539325</v>
      </c>
      <c r="L23">
        <f>L22/104</f>
        <v>0.32692307692307693</v>
      </c>
      <c r="M23">
        <f>M22/114</f>
        <v>0.27192982456140352</v>
      </c>
    </row>
    <row r="24" spans="1:16" x14ac:dyDescent="0.2">
      <c r="A24" t="s">
        <v>18</v>
      </c>
      <c r="C24">
        <f t="shared" ref="C24:M24" si="24">C18-C19</f>
        <v>57.145100000000014</v>
      </c>
      <c r="D24">
        <f t="shared" si="24"/>
        <v>95.170299999999997</v>
      </c>
      <c r="E24">
        <f t="shared" si="24"/>
        <v>47.032399999999996</v>
      </c>
      <c r="F24">
        <f t="shared" si="24"/>
        <v>112.60739999999998</v>
      </c>
      <c r="G24">
        <f t="shared" si="24"/>
        <v>20.99920000000003</v>
      </c>
      <c r="H24">
        <f t="shared" si="24"/>
        <v>44.109299999999962</v>
      </c>
      <c r="I24">
        <f t="shared" si="24"/>
        <v>79.243900000000053</v>
      </c>
      <c r="J24">
        <f t="shared" si="24"/>
        <v>131.2004</v>
      </c>
      <c r="K24">
        <f t="shared" si="24"/>
        <v>174.13900000000001</v>
      </c>
      <c r="L24">
        <f t="shared" si="24"/>
        <v>59.583699999999965</v>
      </c>
      <c r="M24">
        <f t="shared" si="24"/>
        <v>40.427400000000034</v>
      </c>
    </row>
    <row r="25" spans="1:16" x14ac:dyDescent="0.2">
      <c r="A25" t="s">
        <v>19</v>
      </c>
      <c r="C25">
        <f t="shared" ref="C25:M25" si="25">C24/C18</f>
        <v>0.16379820852740956</v>
      </c>
      <c r="D25">
        <f t="shared" si="25"/>
        <v>0.19096831284431928</v>
      </c>
      <c r="E25">
        <f t="shared" si="25"/>
        <v>0.12739824506563532</v>
      </c>
      <c r="F25">
        <f t="shared" si="25"/>
        <v>0.17764159834119519</v>
      </c>
      <c r="G25">
        <f t="shared" si="25"/>
        <v>7.3961444895391748E-2</v>
      </c>
      <c r="H25">
        <f t="shared" si="25"/>
        <v>0.12368323354770969</v>
      </c>
      <c r="I25">
        <f t="shared" si="25"/>
        <v>0.17506274024654278</v>
      </c>
      <c r="J25">
        <f t="shared" si="25"/>
        <v>0.26004252633715363</v>
      </c>
      <c r="K25">
        <f t="shared" si="25"/>
        <v>0.28192562100812868</v>
      </c>
      <c r="L25">
        <f t="shared" si="25"/>
        <v>0.15255387700384143</v>
      </c>
      <c r="M25">
        <f t="shared" si="25"/>
        <v>0.11225916735716659</v>
      </c>
    </row>
    <row r="26" spans="1:16" x14ac:dyDescent="0.2">
      <c r="A26" t="s">
        <v>20</v>
      </c>
      <c r="C26">
        <f t="shared" ref="C26:M26" si="26">C20-C21</f>
        <v>12.826529999999998</v>
      </c>
      <c r="D26">
        <f t="shared" si="26"/>
        <v>33.737779999999987</v>
      </c>
      <c r="E26">
        <f t="shared" si="26"/>
        <v>15.828559999999996</v>
      </c>
      <c r="F26">
        <f t="shared" si="26"/>
        <v>33.045100000000005</v>
      </c>
      <c r="G26">
        <f t="shared" si="26"/>
        <v>6.2187899999999985</v>
      </c>
      <c r="H26">
        <f t="shared" si="26"/>
        <v>8.9600700000000018</v>
      </c>
      <c r="I26">
        <f t="shared" si="26"/>
        <v>19.260279999999995</v>
      </c>
      <c r="J26">
        <f t="shared" si="26"/>
        <v>37.137120000000003</v>
      </c>
      <c r="K26">
        <f t="shared" si="26"/>
        <v>36.624160000000003</v>
      </c>
      <c r="L26">
        <f t="shared" si="26"/>
        <v>14.807610000000004</v>
      </c>
      <c r="M26">
        <f t="shared" si="26"/>
        <v>12.323749999999997</v>
      </c>
    </row>
    <row r="27" spans="1:16" x14ac:dyDescent="0.2">
      <c r="A27" t="s">
        <v>21</v>
      </c>
      <c r="C27">
        <f t="shared" ref="C27:M27" si="27">C26/C20</f>
        <v>0.25265497376444296</v>
      </c>
      <c r="D27">
        <f t="shared" si="27"/>
        <v>0.29923943479583581</v>
      </c>
      <c r="E27">
        <f t="shared" si="27"/>
        <v>0.26058867447406259</v>
      </c>
      <c r="F27">
        <f t="shared" si="27"/>
        <v>0.24818769827917711</v>
      </c>
      <c r="G27">
        <f t="shared" si="27"/>
        <v>0.17394881049848265</v>
      </c>
      <c r="H27">
        <f t="shared" si="27"/>
        <v>0.21648542999203413</v>
      </c>
      <c r="I27">
        <f t="shared" si="27"/>
        <v>0.22094695847301482</v>
      </c>
      <c r="J27">
        <f t="shared" si="27"/>
        <v>0.38301275787168243</v>
      </c>
      <c r="K27">
        <f t="shared" si="27"/>
        <v>0.34442891670506809</v>
      </c>
      <c r="L27">
        <f t="shared" si="27"/>
        <v>0.20732500436488877</v>
      </c>
      <c r="M27">
        <f t="shared" si="27"/>
        <v>0.22777646550439903</v>
      </c>
    </row>
    <row r="28" spans="1:16" x14ac:dyDescent="0.2">
      <c r="A28" t="s">
        <v>79</v>
      </c>
      <c r="C28">
        <f>C20/(2*SQRT(C$22))</f>
        <v>5.4117782516054733</v>
      </c>
      <c r="D28">
        <f t="shared" ref="D28:M28" si="28">D20/(2*SQRT(D$22))</f>
        <v>10.29217241969595</v>
      </c>
      <c r="E28">
        <f t="shared" si="28"/>
        <v>4.4779264759402455</v>
      </c>
      <c r="F28">
        <f t="shared" si="28"/>
        <v>10.396924615457793</v>
      </c>
      <c r="G28">
        <f t="shared" si="28"/>
        <v>3.3781226763915622</v>
      </c>
      <c r="H28">
        <f t="shared" si="28"/>
        <v>3.7782623184740407</v>
      </c>
      <c r="I28">
        <f t="shared" si="28"/>
        <v>6.646765324367176</v>
      </c>
      <c r="J28">
        <f t="shared" si="28"/>
        <v>8.1946604470231978</v>
      </c>
      <c r="K28">
        <f t="shared" si="28"/>
        <v>9.7068304511994707</v>
      </c>
      <c r="L28">
        <f t="shared" si="28"/>
        <v>6.1244039813755737</v>
      </c>
      <c r="M28">
        <f t="shared" si="28"/>
        <v>4.8587347159659027</v>
      </c>
    </row>
    <row r="29" spans="1:16" x14ac:dyDescent="0.2">
      <c r="A29" t="s">
        <v>80</v>
      </c>
      <c r="C29">
        <f>C21/(2*SQRT(C$22))</f>
        <v>4.0444655594271097</v>
      </c>
      <c r="D29">
        <f t="shared" ref="D29:M29" si="29">D21/(2*SQRT(D$22))</f>
        <v>7.212348562004844</v>
      </c>
      <c r="E29">
        <f t="shared" si="29"/>
        <v>3.3110295511826666</v>
      </c>
      <c r="F29">
        <f t="shared" si="29"/>
        <v>7.8165358259652056</v>
      </c>
      <c r="G29">
        <f t="shared" si="29"/>
        <v>2.7905022551152991</v>
      </c>
      <c r="H29">
        <f t="shared" si="29"/>
        <v>2.9603235758364881</v>
      </c>
      <c r="I29">
        <f t="shared" si="29"/>
        <v>5.1781827422643465</v>
      </c>
      <c r="J29">
        <f t="shared" si="29"/>
        <v>5.0560009493868483</v>
      </c>
      <c r="K29">
        <f t="shared" si="29"/>
        <v>6.3635173542530703</v>
      </c>
      <c r="L29">
        <f t="shared" si="29"/>
        <v>4.8546618992045403</v>
      </c>
      <c r="M29">
        <f t="shared" si="29"/>
        <v>3.752029295539669</v>
      </c>
    </row>
    <row r="31" spans="1:16" x14ac:dyDescent="0.2">
      <c r="A31" t="s">
        <v>0</v>
      </c>
      <c r="C31">
        <v>20180510</v>
      </c>
      <c r="D31">
        <v>20180510</v>
      </c>
      <c r="E31">
        <v>20180510</v>
      </c>
      <c r="F31">
        <v>20180510</v>
      </c>
      <c r="G31">
        <v>20180515</v>
      </c>
      <c r="H31">
        <v>20180515</v>
      </c>
      <c r="I31">
        <v>20180515</v>
      </c>
      <c r="J31">
        <v>20180515</v>
      </c>
      <c r="K31">
        <v>20180516</v>
      </c>
      <c r="L31">
        <v>20180516</v>
      </c>
      <c r="M31">
        <v>20180516</v>
      </c>
      <c r="N31" t="s">
        <v>195</v>
      </c>
    </row>
    <row r="32" spans="1:16" x14ac:dyDescent="0.2">
      <c r="A32" t="s">
        <v>1</v>
      </c>
      <c r="C32" t="s">
        <v>58</v>
      </c>
      <c r="D32" t="s">
        <v>59</v>
      </c>
      <c r="E32" t="s">
        <v>60</v>
      </c>
      <c r="F32" t="s">
        <v>61</v>
      </c>
      <c r="G32" t="s">
        <v>62</v>
      </c>
      <c r="H32" t="s">
        <v>63</v>
      </c>
      <c r="I32" t="s">
        <v>64</v>
      </c>
      <c r="J32" t="s">
        <v>65</v>
      </c>
      <c r="K32" t="s">
        <v>68</v>
      </c>
      <c r="L32" t="s">
        <v>69</v>
      </c>
      <c r="M32" t="s">
        <v>70</v>
      </c>
      <c r="N32" t="s">
        <v>194</v>
      </c>
      <c r="O32">
        <v>361.27289999999999</v>
      </c>
      <c r="P32">
        <f>O32-O36</f>
        <v>32.347300000000018</v>
      </c>
    </row>
    <row r="33" spans="1:27" x14ac:dyDescent="0.2">
      <c r="A33" t="s">
        <v>3</v>
      </c>
      <c r="C33">
        <v>434.62709999999998</v>
      </c>
      <c r="D33">
        <v>419.10079999999999</v>
      </c>
      <c r="E33">
        <v>552.22249999999997</v>
      </c>
      <c r="F33">
        <v>577.09490000000005</v>
      </c>
      <c r="G33">
        <v>279.87849999999997</v>
      </c>
      <c r="H33">
        <v>402.26940000000002</v>
      </c>
      <c r="I33">
        <v>477.0566</v>
      </c>
      <c r="J33">
        <v>442.21350000000001</v>
      </c>
      <c r="K33">
        <v>418.66329999999999</v>
      </c>
      <c r="L33">
        <v>432.61619999999999</v>
      </c>
      <c r="M33">
        <v>417.64640000000003</v>
      </c>
      <c r="N33">
        <v>361.27289999999999</v>
      </c>
      <c r="P33">
        <f>P32/O32</f>
        <v>8.9537023120195333E-2</v>
      </c>
    </row>
    <row r="34" spans="1:27" x14ac:dyDescent="0.2">
      <c r="A34" t="s">
        <v>4</v>
      </c>
      <c r="C34">
        <v>369.07049999999998</v>
      </c>
      <c r="D34">
        <v>345.31509999999997</v>
      </c>
      <c r="E34">
        <v>439.72300000000001</v>
      </c>
      <c r="F34">
        <v>462.6232</v>
      </c>
      <c r="G34">
        <v>256.32299999999998</v>
      </c>
      <c r="H34">
        <v>352.75380000000001</v>
      </c>
      <c r="I34">
        <v>399.98680000000002</v>
      </c>
      <c r="J34">
        <v>349.88229999999999</v>
      </c>
      <c r="K34">
        <v>338.29910000000001</v>
      </c>
      <c r="L34">
        <v>368.26310000000001</v>
      </c>
      <c r="M34">
        <v>364.58280000000002</v>
      </c>
      <c r="N34">
        <v>328.92559999999997</v>
      </c>
      <c r="O34">
        <v>106.44840000000001</v>
      </c>
    </row>
    <row r="35" spans="1:27" x14ac:dyDescent="0.2">
      <c r="A35" t="s">
        <v>5</v>
      </c>
      <c r="C35">
        <v>66.278049999999993</v>
      </c>
      <c r="D35">
        <v>56.97542</v>
      </c>
      <c r="E35">
        <v>117.1973</v>
      </c>
      <c r="F35">
        <v>87.544340000000005</v>
      </c>
      <c r="G35">
        <v>28.322199999999999</v>
      </c>
      <c r="H35">
        <v>70.385620000000003</v>
      </c>
      <c r="I35">
        <v>90.557829999999996</v>
      </c>
      <c r="J35">
        <v>60.122709999999998</v>
      </c>
      <c r="K35">
        <v>113.86020000000001</v>
      </c>
      <c r="L35">
        <v>62.170349999999999</v>
      </c>
      <c r="M35">
        <v>86.874880000000005</v>
      </c>
      <c r="N35">
        <v>106.44840000000001</v>
      </c>
    </row>
    <row r="36" spans="1:27" x14ac:dyDescent="0.2">
      <c r="A36" t="s">
        <v>6</v>
      </c>
      <c r="C36">
        <v>50.330480000000001</v>
      </c>
      <c r="D36">
        <v>41.022489999999998</v>
      </c>
      <c r="E36">
        <v>86.194180000000003</v>
      </c>
      <c r="F36">
        <v>62.255859999999998</v>
      </c>
      <c r="G36">
        <v>22.42475</v>
      </c>
      <c r="H36">
        <v>60.120359999999998</v>
      </c>
      <c r="I36">
        <v>72.989059999999995</v>
      </c>
      <c r="J36">
        <v>40.102969999999999</v>
      </c>
      <c r="K36">
        <v>67.006910000000005</v>
      </c>
      <c r="L36">
        <v>47.753529999999998</v>
      </c>
      <c r="M36">
        <v>70.500609999999995</v>
      </c>
      <c r="N36">
        <v>93.221860000000007</v>
      </c>
      <c r="O36">
        <v>328.92559999999997</v>
      </c>
    </row>
    <row r="37" spans="1:27" x14ac:dyDescent="0.2">
      <c r="A37" t="s">
        <v>17</v>
      </c>
      <c r="C37">
        <v>31</v>
      </c>
      <c r="D37">
        <v>36</v>
      </c>
      <c r="E37">
        <v>42</v>
      </c>
      <c r="F37">
        <v>36</v>
      </c>
      <c r="G37">
        <v>37</v>
      </c>
      <c r="H37">
        <v>35</v>
      </c>
      <c r="I37">
        <v>39</v>
      </c>
      <c r="J37">
        <v>31</v>
      </c>
      <c r="K37">
        <v>27</v>
      </c>
      <c r="L37">
        <v>35</v>
      </c>
      <c r="M37">
        <v>33</v>
      </c>
      <c r="N37">
        <v>90</v>
      </c>
    </row>
    <row r="38" spans="1:27" x14ac:dyDescent="0.2">
      <c r="A38" t="s">
        <v>75</v>
      </c>
      <c r="C38">
        <f>C37/111</f>
        <v>0.27927927927927926</v>
      </c>
      <c r="D38">
        <f>D37/122</f>
        <v>0.29508196721311475</v>
      </c>
      <c r="E38">
        <f>E37/123</f>
        <v>0.34146341463414637</v>
      </c>
      <c r="F38">
        <f>F37/110</f>
        <v>0.32727272727272727</v>
      </c>
      <c r="G38">
        <f>G37/109</f>
        <v>0.33944954128440369</v>
      </c>
      <c r="H38">
        <f>H37/94</f>
        <v>0.37234042553191488</v>
      </c>
      <c r="I38">
        <f>I37/122</f>
        <v>0.31967213114754101</v>
      </c>
      <c r="J38">
        <f>J37/102</f>
        <v>0.30392156862745096</v>
      </c>
      <c r="K38">
        <f>K37/89</f>
        <v>0.30337078651685395</v>
      </c>
      <c r="L38">
        <f>L37/104</f>
        <v>0.33653846153846156</v>
      </c>
      <c r="M38">
        <f>M37/114</f>
        <v>0.28947368421052633</v>
      </c>
      <c r="O38">
        <v>93.221860000000007</v>
      </c>
    </row>
    <row r="39" spans="1:27" x14ac:dyDescent="0.2">
      <c r="A39" t="s">
        <v>18</v>
      </c>
      <c r="C39">
        <f>C33-C34</f>
        <v>65.556600000000003</v>
      </c>
      <c r="D39">
        <f t="shared" ref="D39:M39" si="30">D33-D34</f>
        <v>73.78570000000002</v>
      </c>
      <c r="E39">
        <f t="shared" si="30"/>
        <v>112.49949999999995</v>
      </c>
      <c r="F39">
        <f t="shared" si="30"/>
        <v>114.47170000000006</v>
      </c>
      <c r="G39">
        <f t="shared" si="30"/>
        <v>23.555499999999995</v>
      </c>
      <c r="H39">
        <f t="shared" si="30"/>
        <v>49.515600000000006</v>
      </c>
      <c r="I39">
        <f t="shared" si="30"/>
        <v>77.069799999999987</v>
      </c>
      <c r="J39">
        <f t="shared" si="30"/>
        <v>92.331200000000024</v>
      </c>
      <c r="K39">
        <f t="shared" si="30"/>
        <v>80.364199999999983</v>
      </c>
      <c r="L39">
        <f t="shared" si="30"/>
        <v>64.353099999999984</v>
      </c>
      <c r="M39">
        <f t="shared" si="30"/>
        <v>53.063600000000008</v>
      </c>
    </row>
    <row r="40" spans="1:27" x14ac:dyDescent="0.2">
      <c r="A40" t="s">
        <v>19</v>
      </c>
      <c r="C40">
        <f>C39/C33</f>
        <v>0.15083412884286324</v>
      </c>
      <c r="D40">
        <f t="shared" ref="D40:M40" si="31">D39/D33</f>
        <v>0.17605716810848374</v>
      </c>
      <c r="E40">
        <f t="shared" si="31"/>
        <v>0.20372132609591237</v>
      </c>
      <c r="F40">
        <f t="shared" si="31"/>
        <v>0.1983585368714921</v>
      </c>
      <c r="G40">
        <f t="shared" si="31"/>
        <v>8.4163306577675664E-2</v>
      </c>
      <c r="H40">
        <f t="shared" si="31"/>
        <v>0.12309064522431983</v>
      </c>
      <c r="I40">
        <f t="shared" si="31"/>
        <v>0.16155273818662186</v>
      </c>
      <c r="J40">
        <f t="shared" si="31"/>
        <v>0.20879326388724004</v>
      </c>
      <c r="K40">
        <f t="shared" si="31"/>
        <v>0.19195425058752458</v>
      </c>
      <c r="L40">
        <f t="shared" si="31"/>
        <v>0.14875332916335537</v>
      </c>
      <c r="M40">
        <f t="shared" si="31"/>
        <v>0.12705389056388372</v>
      </c>
    </row>
    <row r="41" spans="1:27" x14ac:dyDescent="0.2">
      <c r="A41" t="s">
        <v>20</v>
      </c>
      <c r="C41">
        <f>C35-C36</f>
        <v>15.947569999999992</v>
      </c>
      <c r="D41">
        <f t="shared" ref="D41:M41" si="32">D35-D36</f>
        <v>15.952930000000002</v>
      </c>
      <c r="E41">
        <f t="shared" si="32"/>
        <v>31.003119999999996</v>
      </c>
      <c r="F41">
        <f t="shared" si="32"/>
        <v>25.288480000000007</v>
      </c>
      <c r="G41">
        <f t="shared" si="32"/>
        <v>5.8974499999999992</v>
      </c>
      <c r="H41">
        <f t="shared" si="32"/>
        <v>10.265260000000005</v>
      </c>
      <c r="I41">
        <f t="shared" si="32"/>
        <v>17.568770000000001</v>
      </c>
      <c r="J41">
        <f t="shared" si="32"/>
        <v>20.019739999999999</v>
      </c>
      <c r="K41">
        <f t="shared" si="32"/>
        <v>46.853290000000001</v>
      </c>
      <c r="L41">
        <f t="shared" si="32"/>
        <v>14.416820000000001</v>
      </c>
      <c r="M41">
        <f t="shared" si="32"/>
        <v>16.37427000000001</v>
      </c>
    </row>
    <row r="42" spans="1:27" x14ac:dyDescent="0.2">
      <c r="A42" t="s">
        <v>21</v>
      </c>
      <c r="C42">
        <f>C41/C35</f>
        <v>0.24061616176094489</v>
      </c>
      <c r="D42">
        <f t="shared" ref="D42:M42" si="33">D41/D35</f>
        <v>0.27999670735204762</v>
      </c>
      <c r="E42">
        <f t="shared" si="33"/>
        <v>0.26453783491599203</v>
      </c>
      <c r="F42">
        <f t="shared" si="33"/>
        <v>0.28886481981587853</v>
      </c>
      <c r="G42">
        <f t="shared" si="33"/>
        <v>0.20822711512523742</v>
      </c>
      <c r="H42">
        <f t="shared" si="33"/>
        <v>0.14584314239186932</v>
      </c>
      <c r="I42">
        <f t="shared" si="33"/>
        <v>0.19400608428890137</v>
      </c>
      <c r="J42">
        <f t="shared" si="33"/>
        <v>0.33298133101452015</v>
      </c>
      <c r="K42">
        <f t="shared" si="33"/>
        <v>0.41149839891375561</v>
      </c>
      <c r="L42">
        <f t="shared" si="33"/>
        <v>0.23189221228447324</v>
      </c>
      <c r="M42">
        <f t="shared" si="33"/>
        <v>0.1884810661033432</v>
      </c>
    </row>
    <row r="43" spans="1:27" x14ac:dyDescent="0.2">
      <c r="A43" t="s">
        <v>79</v>
      </c>
      <c r="C43">
        <f>C35/(2*SQRT(C$37))</f>
        <v>5.9519445939978439</v>
      </c>
      <c r="D43">
        <f t="shared" ref="D43:M43" si="34">D35/(2*SQRT(D$37))</f>
        <v>4.7479516666666663</v>
      </c>
      <c r="E43">
        <f t="shared" si="34"/>
        <v>9.041967998256137</v>
      </c>
      <c r="F43">
        <f t="shared" si="34"/>
        <v>7.2953616666666674</v>
      </c>
      <c r="G43">
        <f t="shared" si="34"/>
        <v>2.3280704991298951</v>
      </c>
      <c r="H43">
        <f t="shared" si="34"/>
        <v>5.9486706214704572</v>
      </c>
      <c r="I43">
        <f t="shared" si="34"/>
        <v>7.2504290652474666</v>
      </c>
      <c r="J43">
        <f t="shared" si="34"/>
        <v>5.3991787441090997</v>
      </c>
      <c r="K43">
        <f t="shared" si="34"/>
        <v>10.956202853330771</v>
      </c>
      <c r="L43">
        <f t="shared" si="34"/>
        <v>5.2543535820461029</v>
      </c>
      <c r="M43">
        <f t="shared" si="34"/>
        <v>7.561487735916268</v>
      </c>
    </row>
    <row r="44" spans="1:27" x14ac:dyDescent="0.2">
      <c r="A44" t="s">
        <v>80</v>
      </c>
      <c r="C44">
        <f>C36/(2*SQRT(C$37))</f>
        <v>4.5198105307762777</v>
      </c>
      <c r="D44">
        <f t="shared" ref="D44:M44" si="35">D36/(2*SQRT(D$37))</f>
        <v>3.4185408333333331</v>
      </c>
      <c r="E44">
        <f t="shared" si="35"/>
        <v>6.6500253606177715</v>
      </c>
      <c r="F44">
        <f t="shared" si="35"/>
        <v>5.1879883333333332</v>
      </c>
      <c r="G44">
        <f t="shared" si="35"/>
        <v>1.8433030952879055</v>
      </c>
      <c r="H44">
        <f t="shared" si="35"/>
        <v>5.0810978049810114</v>
      </c>
      <c r="I44">
        <f t="shared" si="35"/>
        <v>5.8438017128843658</v>
      </c>
      <c r="J44">
        <f t="shared" si="35"/>
        <v>3.6013530195103467</v>
      </c>
      <c r="K44">
        <f t="shared" si="35"/>
        <v>6.4477429210108381</v>
      </c>
      <c r="L44">
        <f t="shared" si="35"/>
        <v>4.0359099057805858</v>
      </c>
      <c r="M44">
        <f t="shared" si="35"/>
        <v>6.1362904661234152</v>
      </c>
      <c r="O44" s="16" t="s">
        <v>105</v>
      </c>
      <c r="P44" s="17"/>
      <c r="Q44" s="17"/>
    </row>
    <row r="45" spans="1:27" x14ac:dyDescent="0.2">
      <c r="B45" s="7"/>
      <c r="N45" t="s">
        <v>2</v>
      </c>
      <c r="P45" t="s">
        <v>7</v>
      </c>
      <c r="Q45" s="7" t="s">
        <v>8</v>
      </c>
      <c r="R45" t="s">
        <v>28</v>
      </c>
      <c r="S45" s="7" t="s">
        <v>27</v>
      </c>
      <c r="T45" t="s">
        <v>22</v>
      </c>
      <c r="U45" t="s">
        <v>23</v>
      </c>
      <c r="V45" t="s">
        <v>25</v>
      </c>
      <c r="W45" t="s">
        <v>26</v>
      </c>
      <c r="X45" s="7" t="s">
        <v>89</v>
      </c>
      <c r="Y45" t="s">
        <v>88</v>
      </c>
      <c r="Z45" t="s">
        <v>87</v>
      </c>
      <c r="AA45" t="s">
        <v>2</v>
      </c>
    </row>
    <row r="46" spans="1:27" x14ac:dyDescent="0.2">
      <c r="A46" s="11" t="s">
        <v>76</v>
      </c>
      <c r="B46" s="7"/>
      <c r="C46" s="7">
        <v>377.73784774774771</v>
      </c>
      <c r="D46" s="7">
        <f>D3*D8+D18*D23+D33*D38</f>
        <v>469.51016885245906</v>
      </c>
      <c r="E46" s="7">
        <f>E3*E8+E18*E23+E33*E38</f>
        <v>489.53578211382114</v>
      </c>
      <c r="F46" s="7">
        <f t="shared" ref="F46:M46" si="36">F3*F8+F18*F23+F33*F38</f>
        <v>616.70797000000005</v>
      </c>
      <c r="G46">
        <v>361.27289999999999</v>
      </c>
      <c r="H46" s="7">
        <f t="shared" si="36"/>
        <v>392.03828297872343</v>
      </c>
      <c r="I46" s="7">
        <f t="shared" si="36"/>
        <v>450.92327377049185</v>
      </c>
      <c r="J46" s="7">
        <f t="shared" si="36"/>
        <v>507.49539313725495</v>
      </c>
      <c r="K46" s="7">
        <f t="shared" si="36"/>
        <v>665.51081011235954</v>
      </c>
      <c r="L46" s="7">
        <f t="shared" si="36"/>
        <v>358.46580000000006</v>
      </c>
      <c r="M46" s="7">
        <f t="shared" si="36"/>
        <v>386.21692807017547</v>
      </c>
      <c r="N46" s="11">
        <v>551.27935709779183</v>
      </c>
      <c r="O46" s="14" t="s">
        <v>76</v>
      </c>
      <c r="P46">
        <v>495.21109999999999</v>
      </c>
      <c r="Q46" s="7">
        <v>733.27279999999996</v>
      </c>
      <c r="R46">
        <v>575.73770000000002</v>
      </c>
      <c r="S46" s="7">
        <v>848.06039999999996</v>
      </c>
      <c r="T46">
        <v>439.09519999999998</v>
      </c>
      <c r="U46">
        <v>613.35739999999998</v>
      </c>
      <c r="V46">
        <v>660.58870000000002</v>
      </c>
      <c r="W46">
        <v>708.50040000000001</v>
      </c>
      <c r="X46" s="7">
        <v>865.93340000000001</v>
      </c>
      <c r="Y46">
        <v>468.66210000000001</v>
      </c>
      <c r="Z46">
        <v>539.22529999999995</v>
      </c>
      <c r="AA46">
        <v>764.26049999999998</v>
      </c>
    </row>
    <row r="47" spans="1:27" x14ac:dyDescent="0.2">
      <c r="A47" s="11" t="s">
        <v>77</v>
      </c>
      <c r="B47" s="7"/>
      <c r="C47" s="7">
        <f>C4*C8+C19*C23+C34*C38</f>
        <v>315.5967</v>
      </c>
      <c r="D47" s="7">
        <f>D4*D8+D19*D23+D34*D38</f>
        <v>386.60838688524586</v>
      </c>
      <c r="E47" s="7">
        <f t="shared" ref="E47:M47" si="37">E4*E8+E19*E23+E34*E38</f>
        <v>399.51005934959352</v>
      </c>
      <c r="F47" s="7">
        <f t="shared" si="37"/>
        <v>497.68519545454546</v>
      </c>
      <c r="G47">
        <v>328.92559999999997</v>
      </c>
      <c r="H47" s="7">
        <f t="shared" si="37"/>
        <v>341.01120425531917</v>
      </c>
      <c r="I47" s="7">
        <f t="shared" si="37"/>
        <v>377.07270081967215</v>
      </c>
      <c r="J47" s="7">
        <f t="shared" si="37"/>
        <v>380.01104019607845</v>
      </c>
      <c r="K47" s="7">
        <f t="shared" si="37"/>
        <v>469.43763932584267</v>
      </c>
      <c r="L47" s="7">
        <f t="shared" si="37"/>
        <v>306.86724903846158</v>
      </c>
      <c r="M47" s="7">
        <f t="shared" si="37"/>
        <v>336.35470701754383</v>
      </c>
      <c r="N47" s="11">
        <v>437.79268107255513</v>
      </c>
      <c r="O47" s="14" t="s">
        <v>77</v>
      </c>
      <c r="P47">
        <v>470.80619999999999</v>
      </c>
      <c r="Q47" s="7">
        <v>697.07680000000005</v>
      </c>
      <c r="R47" s="7">
        <v>550.31690000000003</v>
      </c>
      <c r="S47" s="7">
        <v>794.67190000000005</v>
      </c>
      <c r="T47" s="7">
        <v>434.53039999999999</v>
      </c>
      <c r="U47">
        <v>600.7115</v>
      </c>
      <c r="V47">
        <v>627.97910000000002</v>
      </c>
      <c r="W47">
        <v>653.79939999999999</v>
      </c>
      <c r="X47" s="7">
        <v>766.34169999999995</v>
      </c>
      <c r="Y47">
        <v>451.36649999999997</v>
      </c>
      <c r="Z47">
        <v>519.59079999999994</v>
      </c>
      <c r="AA47">
        <v>725.28430000000003</v>
      </c>
    </row>
    <row r="48" spans="1:27" x14ac:dyDescent="0.2">
      <c r="A48" s="11" t="s">
        <v>71</v>
      </c>
      <c r="B48" s="7"/>
      <c r="C48" s="7">
        <f>C46-C47</f>
        <v>62.141147747747709</v>
      </c>
      <c r="D48" s="7">
        <f>D46-D47</f>
        <v>82.901781967213196</v>
      </c>
      <c r="E48" s="7">
        <f t="shared" ref="E48:M48" si="38">E46-E47</f>
        <v>90.025722764227623</v>
      </c>
      <c r="F48" s="7">
        <f t="shared" si="38"/>
        <v>119.02277454545458</v>
      </c>
      <c r="G48" s="7">
        <f t="shared" si="38"/>
        <v>32.347300000000018</v>
      </c>
      <c r="H48" s="7">
        <f t="shared" si="38"/>
        <v>51.027078723404259</v>
      </c>
      <c r="I48" s="7">
        <f t="shared" si="38"/>
        <v>73.850572950819696</v>
      </c>
      <c r="J48" s="7">
        <f t="shared" si="38"/>
        <v>127.4843529411765</v>
      </c>
      <c r="K48" s="7">
        <f t="shared" si="38"/>
        <v>196.07317078651687</v>
      </c>
      <c r="L48" s="7">
        <f t="shared" si="38"/>
        <v>51.598550961538479</v>
      </c>
      <c r="M48" s="7">
        <f t="shared" si="38"/>
        <v>49.862221052631639</v>
      </c>
      <c r="O48" s="14" t="s">
        <v>71</v>
      </c>
      <c r="P48">
        <f>P46-P47</f>
        <v>24.404899999999998</v>
      </c>
      <c r="Q48" s="7">
        <f t="shared" ref="Q48:AA48" si="39">Q46-Q47</f>
        <v>36.195999999999913</v>
      </c>
      <c r="R48">
        <f t="shared" si="39"/>
        <v>25.420799999999986</v>
      </c>
      <c r="S48" s="7">
        <f t="shared" si="39"/>
        <v>53.388499999999908</v>
      </c>
      <c r="T48">
        <f t="shared" si="39"/>
        <v>4.5647999999999911</v>
      </c>
      <c r="U48">
        <f t="shared" si="39"/>
        <v>12.645899999999983</v>
      </c>
      <c r="V48">
        <f t="shared" si="39"/>
        <v>32.6096</v>
      </c>
      <c r="W48">
        <f t="shared" si="39"/>
        <v>54.701000000000022</v>
      </c>
      <c r="X48" s="7">
        <f t="shared" si="39"/>
        <v>99.59170000000006</v>
      </c>
      <c r="Y48">
        <f t="shared" si="39"/>
        <v>17.295600000000036</v>
      </c>
      <c r="Z48">
        <f t="shared" si="39"/>
        <v>19.634500000000003</v>
      </c>
      <c r="AA48">
        <f t="shared" si="39"/>
        <v>38.976199999999949</v>
      </c>
    </row>
    <row r="49" spans="1:28" x14ac:dyDescent="0.2">
      <c r="A49" s="11" t="s">
        <v>72</v>
      </c>
      <c r="B49" s="7"/>
      <c r="C49" s="7">
        <f>C48/C46</f>
        <v>0.1645086615446737</v>
      </c>
      <c r="D49" s="7">
        <f t="shared" ref="D49:M49" si="40">D48/D46</f>
        <v>0.17657079114992422</v>
      </c>
      <c r="E49" s="7">
        <f t="shared" si="40"/>
        <v>0.18390018881867126</v>
      </c>
      <c r="F49" s="7">
        <f>F48/F46</f>
        <v>0.19299697804368343</v>
      </c>
      <c r="G49" s="7">
        <f t="shared" si="40"/>
        <v>8.9537023120195333E-2</v>
      </c>
      <c r="H49" s="7">
        <f t="shared" si="40"/>
        <v>0.1301584078363428</v>
      </c>
      <c r="I49" s="7">
        <f t="shared" si="40"/>
        <v>0.16377636118291758</v>
      </c>
      <c r="J49" s="7">
        <f t="shared" si="40"/>
        <v>0.25120297576119599</v>
      </c>
      <c r="K49" s="7">
        <f t="shared" si="40"/>
        <v>0.29462056484614191</v>
      </c>
      <c r="L49" s="7">
        <f t="shared" si="40"/>
        <v>0.14394274422145284</v>
      </c>
      <c r="M49" s="7">
        <f t="shared" si="40"/>
        <v>0.12910418324173428</v>
      </c>
      <c r="O49" s="14" t="s">
        <v>72</v>
      </c>
      <c r="P49">
        <f>P48/P46</f>
        <v>4.9281811332581194E-2</v>
      </c>
      <c r="Q49" s="7">
        <f t="shared" ref="Q49:AA49" si="41">Q48/Q46</f>
        <v>4.9362256448077596E-2</v>
      </c>
      <c r="R49">
        <f t="shared" si="41"/>
        <v>4.4153440012700204E-2</v>
      </c>
      <c r="S49" s="7">
        <f t="shared" si="41"/>
        <v>6.2953652829444595E-2</v>
      </c>
      <c r="T49">
        <f t="shared" si="41"/>
        <v>1.0395923253089516E-2</v>
      </c>
      <c r="U49">
        <f t="shared" si="41"/>
        <v>2.0617506204376083E-2</v>
      </c>
      <c r="V49">
        <f t="shared" si="41"/>
        <v>4.9364453252076515E-2</v>
      </c>
      <c r="W49">
        <f t="shared" si="41"/>
        <v>7.7206731287660563E-2</v>
      </c>
      <c r="X49" s="7">
        <f t="shared" si="41"/>
        <v>0.11501080799054531</v>
      </c>
      <c r="Y49">
        <f t="shared" si="41"/>
        <v>3.6904200275635762E-2</v>
      </c>
      <c r="Z49">
        <f t="shared" si="41"/>
        <v>3.6412423526863455E-2</v>
      </c>
      <c r="AA49">
        <f t="shared" si="41"/>
        <v>5.0998579672768579E-2</v>
      </c>
    </row>
    <row r="50" spans="1:28" s="7" customFormat="1" x14ac:dyDescent="0.2">
      <c r="A50" s="11" t="s">
        <v>73</v>
      </c>
      <c r="C50" s="4">
        <f>1-(((C47/C46)-C51)/(1-C51))</f>
        <v>0.4446180041747938</v>
      </c>
      <c r="D50" s="4">
        <f t="shared" ref="D50:M50" si="42">1-(((D47/D46)-D51)/(1-D51))</f>
        <v>0.40129725261346427</v>
      </c>
      <c r="E50" s="4">
        <f t="shared" si="42"/>
        <v>0.45975047204667829</v>
      </c>
      <c r="F50" s="4">
        <f t="shared" si="42"/>
        <v>0.52161345417211735</v>
      </c>
      <c r="G50" s="4">
        <f t="shared" si="42"/>
        <v>0.2558200660577008</v>
      </c>
      <c r="H50" s="4">
        <f t="shared" si="42"/>
        <v>0.44882209598738898</v>
      </c>
      <c r="I50" s="4">
        <f t="shared" si="42"/>
        <v>0.44263881400788541</v>
      </c>
      <c r="J50" s="4">
        <f t="shared" si="42"/>
        <v>0.53447441651318295</v>
      </c>
      <c r="K50" s="4">
        <f t="shared" si="42"/>
        <v>0.80059936099495099</v>
      </c>
      <c r="L50" s="4">
        <f t="shared" si="42"/>
        <v>0.3818109926298483</v>
      </c>
      <c r="M50" s="4">
        <f t="shared" si="42"/>
        <v>0.53570200515242417</v>
      </c>
      <c r="N50" s="7">
        <v>0.58817302264570759</v>
      </c>
      <c r="O50" s="14" t="s">
        <v>103</v>
      </c>
      <c r="P50">
        <v>98.614990000000006</v>
      </c>
      <c r="Q50" s="7">
        <v>234.0812</v>
      </c>
      <c r="R50">
        <v>101.3595</v>
      </c>
      <c r="S50" s="7">
        <v>151.71889999999999</v>
      </c>
      <c r="T50">
        <v>41.89678</v>
      </c>
      <c r="U50">
        <v>123.98090000000001</v>
      </c>
      <c r="V50">
        <v>114.2149</v>
      </c>
      <c r="W50">
        <v>122.79640000000001</v>
      </c>
      <c r="X50" s="7">
        <v>277.2192</v>
      </c>
      <c r="Y50">
        <v>102.101</v>
      </c>
      <c r="Z50">
        <v>79.727699999999999</v>
      </c>
      <c r="AA50">
        <v>234.08500000000001</v>
      </c>
      <c r="AB50"/>
    </row>
    <row r="51" spans="1:28" ht="15" customHeight="1" x14ac:dyDescent="0.2">
      <c r="A51" s="6" t="s">
        <v>74</v>
      </c>
      <c r="B51" s="7"/>
      <c r="C51" s="4">
        <v>0.63</v>
      </c>
      <c r="D51" s="4">
        <v>0.56000000000000005</v>
      </c>
      <c r="E51" s="4">
        <v>0.6</v>
      </c>
      <c r="F51" s="4">
        <v>0.63</v>
      </c>
      <c r="G51" s="4">
        <v>0.65</v>
      </c>
      <c r="H51" s="4">
        <v>0.71</v>
      </c>
      <c r="I51" s="4">
        <v>0.63</v>
      </c>
      <c r="J51" s="4">
        <v>0.53</v>
      </c>
      <c r="K51" s="4">
        <v>0.63200000000000001</v>
      </c>
      <c r="L51" s="4">
        <v>0.623</v>
      </c>
      <c r="M51" s="4">
        <v>0.75900000000000001</v>
      </c>
      <c r="N51" s="7"/>
      <c r="O51" s="14" t="s">
        <v>104</v>
      </c>
      <c r="P51">
        <v>92.56062</v>
      </c>
      <c r="Q51" s="7">
        <v>216.31209999999999</v>
      </c>
      <c r="R51">
        <v>87.609020000000001</v>
      </c>
      <c r="S51" s="7">
        <v>141.5916</v>
      </c>
      <c r="T51">
        <v>39.988109999999999</v>
      </c>
      <c r="U51">
        <v>126.3177</v>
      </c>
      <c r="V51">
        <v>110.28830000000001</v>
      </c>
      <c r="W51">
        <v>105.42310000000001</v>
      </c>
      <c r="X51" s="7">
        <v>207.7869</v>
      </c>
      <c r="Y51">
        <v>92.682360000000003</v>
      </c>
      <c r="Z51">
        <v>70.30292</v>
      </c>
      <c r="AA51">
        <v>215.48099999999999</v>
      </c>
    </row>
    <row r="52" spans="1:28" x14ac:dyDescent="0.2">
      <c r="A52" s="11" t="s">
        <v>85</v>
      </c>
      <c r="C52" s="4">
        <f>(ABS(1/(1-C51))*(C54/C46))+(ABS((C51-1)-(C51-(C47/C46)))/((1-C51)^2))*C55</f>
        <v>5.0304801566079069E-2</v>
      </c>
      <c r="D52" s="4">
        <f t="shared" ref="D52:M52" si="43">(ABS(1/(1-D51))*(D54/D46))+(ABS((D51-1)-(D51-(D47/D46)))/((1-D51)^2))*D55</f>
        <v>3.353616334178397E-2</v>
      </c>
      <c r="E52" s="4">
        <f t="shared" si="43"/>
        <v>4.9394324413609747E-2</v>
      </c>
      <c r="F52" s="4">
        <f t="shared" si="43"/>
        <v>5.7458878669829669E-2</v>
      </c>
      <c r="G52" s="4">
        <f t="shared" si="43"/>
        <v>4.9730017921733358E-2</v>
      </c>
      <c r="H52" s="4">
        <f t="shared" si="43"/>
        <v>6.4573594412988447E-2</v>
      </c>
      <c r="I52" s="4">
        <f t="shared" si="43"/>
        <v>5.2208433764049794E-2</v>
      </c>
      <c r="J52" s="4">
        <f t="shared" si="43"/>
        <v>4.37118184507157E-2</v>
      </c>
      <c r="K52" s="4">
        <f t="shared" si="43"/>
        <v>7.3142049765251668E-2</v>
      </c>
      <c r="L52" s="4">
        <f t="shared" si="43"/>
        <v>4.8831152170914535E-2</v>
      </c>
      <c r="M52" s="4">
        <f t="shared" si="43"/>
        <v>9.2546141355064226E-2</v>
      </c>
      <c r="X52" s="7"/>
    </row>
    <row r="53" spans="1:28" x14ac:dyDescent="0.2">
      <c r="A53" s="11" t="s">
        <v>175</v>
      </c>
      <c r="C53" s="4">
        <f>(C13+C28+C43)/3</f>
        <v>4.8320498039799764</v>
      </c>
      <c r="D53" s="4">
        <f t="shared" ref="D53:M53" si="44">(D13+D28+D43)/3</f>
        <v>7.0850869605591251</v>
      </c>
      <c r="E53" s="4">
        <f t="shared" si="44"/>
        <v>6.9385400402152229</v>
      </c>
      <c r="F53" s="4">
        <f t="shared" si="44"/>
        <v>8.9582361853771904</v>
      </c>
      <c r="G53" s="4">
        <f t="shared" si="44"/>
        <v>3.1585305072674643</v>
      </c>
      <c r="H53" s="4">
        <f t="shared" si="44"/>
        <v>4.6157031784031455</v>
      </c>
      <c r="I53" s="4">
        <f t="shared" si="44"/>
        <v>6.0046737909643824</v>
      </c>
      <c r="J53" s="4">
        <f t="shared" si="44"/>
        <v>7.6529491748218774</v>
      </c>
      <c r="K53" s="4">
        <f t="shared" si="44"/>
        <v>11.796127254183029</v>
      </c>
      <c r="L53" s="4">
        <f t="shared" si="44"/>
        <v>4.8408160881121418</v>
      </c>
      <c r="M53" s="4">
        <f t="shared" si="44"/>
        <v>5.6805006165880343</v>
      </c>
    </row>
    <row r="54" spans="1:28" x14ac:dyDescent="0.2">
      <c r="A54" s="11" t="s">
        <v>174</v>
      </c>
      <c r="C54" s="4">
        <f>(C14+C29+C44)/3</f>
        <v>3.6717692063931331</v>
      </c>
      <c r="D54" s="4">
        <f t="shared" ref="D54:M54" si="45">(D14+D29+D44)/3</f>
        <v>5.0439192654906853</v>
      </c>
      <c r="E54" s="4">
        <f t="shared" si="45"/>
        <v>5.1708295553087202</v>
      </c>
      <c r="F54" s="4">
        <f t="shared" si="45"/>
        <v>6.6774154275468831</v>
      </c>
      <c r="G54" s="4">
        <f t="shared" si="45"/>
        <v>2.5913034413585172</v>
      </c>
      <c r="H54" s="4">
        <f t="shared" si="45"/>
        <v>3.8223342355592642</v>
      </c>
      <c r="I54" s="4">
        <f t="shared" si="45"/>
        <v>4.7186163501801595</v>
      </c>
      <c r="J54" s="4">
        <f t="shared" si="45"/>
        <v>5.0014007674101766</v>
      </c>
      <c r="K54" s="4">
        <f t="shared" si="45"/>
        <v>7.2569209374350789</v>
      </c>
      <c r="L54" s="4">
        <f t="shared" si="45"/>
        <v>3.8617966980694156</v>
      </c>
      <c r="M54" s="4">
        <f t="shared" si="45"/>
        <v>4.4760919711351201</v>
      </c>
      <c r="O54" s="18" t="s">
        <v>106</v>
      </c>
    </row>
    <row r="55" spans="1:28" x14ac:dyDescent="0.2">
      <c r="A55" s="11" t="s">
        <v>86</v>
      </c>
      <c r="C55" s="4">
        <v>0.02</v>
      </c>
      <c r="D55" s="4">
        <v>0.01</v>
      </c>
      <c r="E55" s="4">
        <v>0.02</v>
      </c>
      <c r="F55" s="4">
        <v>0.02</v>
      </c>
      <c r="G55" s="4">
        <v>0.04</v>
      </c>
      <c r="H55" s="4">
        <v>0.02</v>
      </c>
      <c r="I55" s="4">
        <v>0.02</v>
      </c>
      <c r="J55" s="4">
        <v>0.02</v>
      </c>
      <c r="K55" s="4">
        <v>0.02</v>
      </c>
      <c r="L55" s="4">
        <v>0.02</v>
      </c>
      <c r="M55" s="4">
        <v>0.02</v>
      </c>
      <c r="O55" t="s">
        <v>71</v>
      </c>
      <c r="P55">
        <v>62.141147747747709</v>
      </c>
      <c r="Q55">
        <v>82.901781967213196</v>
      </c>
      <c r="R55">
        <v>90.025722764227623</v>
      </c>
      <c r="S55">
        <v>119.02277454545458</v>
      </c>
      <c r="T55">
        <v>25.708377064220144</v>
      </c>
      <c r="U55">
        <v>51.027078723404259</v>
      </c>
      <c r="V55">
        <v>73.850572950819696</v>
      </c>
      <c r="W55">
        <v>127.4843529411765</v>
      </c>
      <c r="X55">
        <v>196.07317078651687</v>
      </c>
      <c r="Y55">
        <v>51.598550961538479</v>
      </c>
      <c r="Z55">
        <v>49.862221052631639</v>
      </c>
      <c r="AA55">
        <v>113.4866760252367</v>
      </c>
    </row>
    <row r="56" spans="1:28" x14ac:dyDescent="0.2">
      <c r="A56" s="11" t="s">
        <v>176</v>
      </c>
      <c r="C56" s="3">
        <f>C53/C46*100</f>
        <v>1.279207215477864</v>
      </c>
      <c r="D56" s="3">
        <f t="shared" ref="D56:M56" si="46">D53/D46*100</f>
        <v>1.509038021024327</v>
      </c>
      <c r="E56" s="3">
        <f t="shared" si="46"/>
        <v>1.4173713738053075</v>
      </c>
      <c r="F56" s="3">
        <f t="shared" si="46"/>
        <v>1.4525896568804177</v>
      </c>
      <c r="G56" s="3">
        <f t="shared" si="46"/>
        <v>0.87427828305623367</v>
      </c>
      <c r="H56" s="3">
        <f t="shared" si="46"/>
        <v>1.1773603188272426</v>
      </c>
      <c r="I56" s="3">
        <f t="shared" si="46"/>
        <v>1.331639802211807</v>
      </c>
      <c r="J56" s="3">
        <f t="shared" si="46"/>
        <v>1.5079839695711474</v>
      </c>
      <c r="K56" s="3">
        <f t="shared" si="46"/>
        <v>1.7724922082319694</v>
      </c>
      <c r="L56" s="3">
        <f t="shared" si="46"/>
        <v>1.3504262019172097</v>
      </c>
      <c r="M56" s="3">
        <f t="shared" si="46"/>
        <v>1.4708057062573625</v>
      </c>
      <c r="O56" t="s">
        <v>107</v>
      </c>
      <c r="P56">
        <f>P55-P48</f>
        <v>37.736247747747711</v>
      </c>
      <c r="Q56">
        <f t="shared" ref="Q56:AA56" si="47">Q55-Q48</f>
        <v>46.705781967213284</v>
      </c>
      <c r="R56">
        <f t="shared" si="47"/>
        <v>64.604922764227638</v>
      </c>
      <c r="S56">
        <f t="shared" si="47"/>
        <v>65.634274545454673</v>
      </c>
      <c r="T56">
        <f t="shared" si="47"/>
        <v>21.143577064220153</v>
      </c>
      <c r="U56">
        <f t="shared" si="47"/>
        <v>38.381178723404275</v>
      </c>
      <c r="V56">
        <f t="shared" si="47"/>
        <v>41.240972950819696</v>
      </c>
      <c r="W56">
        <f t="shared" si="47"/>
        <v>72.783352941176474</v>
      </c>
      <c r="X56">
        <f t="shared" si="47"/>
        <v>96.481470786516809</v>
      </c>
      <c r="Y56">
        <f t="shared" si="47"/>
        <v>34.302950961538443</v>
      </c>
      <c r="Z56">
        <f t="shared" si="47"/>
        <v>30.227721052631637</v>
      </c>
      <c r="AA56">
        <f t="shared" si="47"/>
        <v>74.510476025236756</v>
      </c>
    </row>
    <row r="57" spans="1:28" x14ac:dyDescent="0.2">
      <c r="A57" s="11" t="s">
        <v>177</v>
      </c>
      <c r="C57" s="3">
        <f>C54/C46*100</f>
        <v>0.97204164959533801</v>
      </c>
      <c r="D57" s="3">
        <f t="shared" ref="D57:M57" si="48">D54/D46*100</f>
        <v>1.0742939344250302</v>
      </c>
      <c r="E57" s="3">
        <f t="shared" si="48"/>
        <v>1.0562720324510333</v>
      </c>
      <c r="F57" s="3">
        <f t="shared" si="48"/>
        <v>1.082751602439463</v>
      </c>
      <c r="G57" s="3">
        <f t="shared" si="48"/>
        <v>0.71727036302986391</v>
      </c>
      <c r="H57" s="3">
        <f t="shared" si="48"/>
        <v>0.97499004600188721</v>
      </c>
      <c r="I57" s="3">
        <f t="shared" si="48"/>
        <v>1.0464344212540717</v>
      </c>
      <c r="J57" s="3">
        <f t="shared" si="48"/>
        <v>0.98550663415727202</v>
      </c>
      <c r="K57" s="3">
        <f t="shared" si="48"/>
        <v>1.0904287093713592</v>
      </c>
      <c r="L57" s="3">
        <f t="shared" si="48"/>
        <v>1.0773124515837815</v>
      </c>
      <c r="M57" s="3">
        <f t="shared" si="48"/>
        <v>1.1589579963521992</v>
      </c>
      <c r="O57" t="s">
        <v>110</v>
      </c>
      <c r="P57">
        <f>P56/C46</f>
        <v>9.9900626777933765E-2</v>
      </c>
      <c r="Q57">
        <f t="shared" ref="Q57:AA57" si="49">Q56/D46</f>
        <v>9.9477679219106149E-2</v>
      </c>
      <c r="R57">
        <f t="shared" si="49"/>
        <v>0.13197180905808936</v>
      </c>
      <c r="S57">
        <f t="shared" si="49"/>
        <v>0.10642683042584104</v>
      </c>
      <c r="T57">
        <f t="shared" si="49"/>
        <v>5.8525223077125779E-2</v>
      </c>
      <c r="U57">
        <f t="shared" si="49"/>
        <v>9.7901609077007623E-2</v>
      </c>
      <c r="V57">
        <f t="shared" si="49"/>
        <v>9.1458958429833176E-2</v>
      </c>
      <c r="W57">
        <f t="shared" si="49"/>
        <v>0.14341677565039848</v>
      </c>
      <c r="X57">
        <f t="shared" si="49"/>
        <v>0.14497355913757079</v>
      </c>
      <c r="Y57">
        <f t="shared" si="49"/>
        <v>9.5693789927905087E-2</v>
      </c>
      <c r="Z57">
        <f t="shared" si="49"/>
        <v>7.826617337482232E-2</v>
      </c>
      <c r="AA57">
        <f t="shared" si="49"/>
        <v>0.13515919844613244</v>
      </c>
    </row>
    <row r="58" spans="1:28" x14ac:dyDescent="0.2">
      <c r="A58" s="11" t="s">
        <v>178</v>
      </c>
      <c r="C58" s="3">
        <f>C56-C57</f>
        <v>0.30716556588252597</v>
      </c>
      <c r="D58" s="3">
        <f t="shared" ref="D58:M58" si="50">D56-D57</f>
        <v>0.43474408659929686</v>
      </c>
      <c r="E58" s="3">
        <f t="shared" si="50"/>
        <v>0.36109934135427424</v>
      </c>
      <c r="F58" s="3">
        <f t="shared" si="50"/>
        <v>0.36983805444095474</v>
      </c>
      <c r="G58" s="3">
        <f t="shared" si="50"/>
        <v>0.15700792002636976</v>
      </c>
      <c r="H58" s="3">
        <f t="shared" si="50"/>
        <v>0.20237027282535536</v>
      </c>
      <c r="I58" s="3">
        <f t="shared" si="50"/>
        <v>0.28520538095773529</v>
      </c>
      <c r="J58" s="3">
        <f t="shared" si="50"/>
        <v>0.52247733541387542</v>
      </c>
      <c r="K58" s="3">
        <f t="shared" si="50"/>
        <v>0.68206349886061024</v>
      </c>
      <c r="L58" s="3">
        <f t="shared" si="50"/>
        <v>0.27311375033342822</v>
      </c>
      <c r="M58" s="3">
        <f t="shared" si="50"/>
        <v>0.31184770990516331</v>
      </c>
      <c r="N58">
        <v>0.49829567507017924</v>
      </c>
      <c r="O58" s="18" t="s">
        <v>108</v>
      </c>
      <c r="P58" s="18">
        <v>4.9281811332581194E-2</v>
      </c>
      <c r="Q58" s="18">
        <v>4.9362256448077596E-2</v>
      </c>
      <c r="R58" s="18">
        <v>4.4153440012700204E-2</v>
      </c>
      <c r="S58" s="18">
        <v>6.2953652829444595E-2</v>
      </c>
      <c r="T58" s="18">
        <v>1.0395923253089516E-2</v>
      </c>
      <c r="U58" s="18">
        <v>2.0617506204376083E-2</v>
      </c>
      <c r="V58" s="18">
        <v>4.9364453252076515E-2</v>
      </c>
      <c r="W58" s="18">
        <v>7.7206731287660563E-2</v>
      </c>
      <c r="X58" s="18">
        <v>0.11501080799054531</v>
      </c>
      <c r="Y58" s="18">
        <v>3.6904200275635762E-2</v>
      </c>
      <c r="Z58" s="18">
        <v>3.6412423526863455E-2</v>
      </c>
      <c r="AA58" s="18">
        <v>5.0998579672768579E-2</v>
      </c>
    </row>
    <row r="59" spans="1:28" x14ac:dyDescent="0.2">
      <c r="C59" s="3"/>
      <c r="D59" s="3"/>
      <c r="E59" s="3"/>
      <c r="F59" s="3"/>
      <c r="G59" s="3"/>
      <c r="H59" s="3"/>
      <c r="I59" s="3"/>
      <c r="J59" s="3"/>
      <c r="K59" s="3"/>
      <c r="O59" s="18" t="s">
        <v>109</v>
      </c>
      <c r="P59" s="18">
        <v>0.1645086615446737</v>
      </c>
      <c r="Q59" s="18">
        <v>0.17657079114992422</v>
      </c>
      <c r="R59" s="18">
        <v>0.18390018881867126</v>
      </c>
      <c r="S59" s="18">
        <v>0.19299697804368343</v>
      </c>
      <c r="T59" s="18">
        <v>8.4609846187947521E-2</v>
      </c>
      <c r="U59" s="18">
        <v>0.1301584078363428</v>
      </c>
      <c r="V59" s="18">
        <v>0.16377636118291758</v>
      </c>
      <c r="W59" s="18">
        <v>0.25120297576119599</v>
      </c>
      <c r="X59" s="18">
        <v>0.29462056484614191</v>
      </c>
      <c r="Y59" s="18">
        <v>0.14394274422145284</v>
      </c>
      <c r="Z59" s="18">
        <v>0.12910418324173428</v>
      </c>
      <c r="AA59" s="18">
        <v>0.20586055792599761</v>
      </c>
    </row>
    <row r="60" spans="1:28" x14ac:dyDescent="0.2">
      <c r="A60" t="s">
        <v>0</v>
      </c>
      <c r="B60">
        <v>20180425</v>
      </c>
      <c r="C60">
        <v>20180426</v>
      </c>
      <c r="D60">
        <v>20180427</v>
      </c>
      <c r="E60">
        <v>20180503</v>
      </c>
      <c r="F60">
        <v>20180504</v>
      </c>
      <c r="G60">
        <v>20180508</v>
      </c>
      <c r="H60">
        <v>20180510</v>
      </c>
      <c r="I60">
        <v>20180515</v>
      </c>
      <c r="J60">
        <v>20180516</v>
      </c>
      <c r="O60" s="18" t="s">
        <v>107</v>
      </c>
      <c r="P60" s="18">
        <f>P59-P58</f>
        <v>0.1152268502120925</v>
      </c>
      <c r="Q60" s="18">
        <f t="shared" ref="Q60:AA60" si="51">Q59-Q58</f>
        <v>0.12720853470184662</v>
      </c>
      <c r="R60" s="18">
        <f t="shared" si="51"/>
        <v>0.13974674880597104</v>
      </c>
      <c r="S60" s="18">
        <f t="shared" si="51"/>
        <v>0.13004332521423884</v>
      </c>
      <c r="T60" s="18">
        <f t="shared" si="51"/>
        <v>7.4213922934858012E-2</v>
      </c>
      <c r="U60" s="18">
        <f t="shared" si="51"/>
        <v>0.10954090163196673</v>
      </c>
      <c r="V60" s="18">
        <f t="shared" si="51"/>
        <v>0.11441190793084106</v>
      </c>
      <c r="W60" s="18">
        <f t="shared" si="51"/>
        <v>0.17399624447353543</v>
      </c>
      <c r="X60" s="18">
        <f t="shared" si="51"/>
        <v>0.1796097568555966</v>
      </c>
      <c r="Y60" s="18">
        <f t="shared" si="51"/>
        <v>0.10703854394581708</v>
      </c>
      <c r="Z60" s="18">
        <f t="shared" si="51"/>
        <v>9.2691759714870828E-2</v>
      </c>
      <c r="AA60" s="18">
        <f t="shared" si="51"/>
        <v>0.15486197825322903</v>
      </c>
    </row>
    <row r="61" spans="1:28" x14ac:dyDescent="0.2">
      <c r="A61" t="s">
        <v>1</v>
      </c>
      <c r="B61" t="s">
        <v>32</v>
      </c>
      <c r="C61" t="s">
        <v>31</v>
      </c>
      <c r="D61" t="s">
        <v>43</v>
      </c>
      <c r="E61" t="s">
        <v>45</v>
      </c>
      <c r="F61" t="s">
        <v>52</v>
      </c>
      <c r="G61" t="s">
        <v>56</v>
      </c>
      <c r="H61" t="s">
        <v>57</v>
      </c>
      <c r="I61" t="s">
        <v>66</v>
      </c>
      <c r="J61" t="s">
        <v>67</v>
      </c>
      <c r="O61" s="18" t="s">
        <v>101</v>
      </c>
      <c r="P61" s="3">
        <f t="shared" ref="P61:AA61" si="52">1-(((C47/C46)-P63)/(1-P63))</f>
        <v>0.4446180041747938</v>
      </c>
      <c r="Q61" s="3">
        <f t="shared" si="52"/>
        <v>0.40129725261346427</v>
      </c>
      <c r="R61" s="3">
        <f t="shared" si="52"/>
        <v>0.45975047204667829</v>
      </c>
      <c r="S61" s="3">
        <f t="shared" si="52"/>
        <v>0.52161345417211735</v>
      </c>
      <c r="T61" s="3">
        <f t="shared" si="52"/>
        <v>0.2558200660577008</v>
      </c>
      <c r="U61" s="3">
        <f t="shared" si="52"/>
        <v>0.44882209598738898</v>
      </c>
      <c r="V61" s="3">
        <f t="shared" si="52"/>
        <v>0.44263881400788541</v>
      </c>
      <c r="W61" s="3">
        <f t="shared" si="52"/>
        <v>0.53447441651318295</v>
      </c>
      <c r="X61" s="3">
        <f t="shared" si="52"/>
        <v>0.80059936099495099</v>
      </c>
      <c r="Y61" s="3">
        <f t="shared" si="52"/>
        <v>0.3818109926298483</v>
      </c>
      <c r="Z61" s="3">
        <f t="shared" si="52"/>
        <v>0.53570200515242417</v>
      </c>
      <c r="AA61" s="3">
        <f t="shared" si="52"/>
        <v>0.58817302264570759</v>
      </c>
    </row>
    <row r="62" spans="1:28" x14ac:dyDescent="0.2">
      <c r="A62" t="s">
        <v>3</v>
      </c>
      <c r="B62">
        <v>410.04020000000003</v>
      </c>
      <c r="C62">
        <v>334.52670000000001</v>
      </c>
      <c r="D62">
        <v>315.1275</v>
      </c>
      <c r="E62">
        <v>419.4083</v>
      </c>
      <c r="F62">
        <v>611.47529999999995</v>
      </c>
      <c r="G62">
        <v>760.68669999999997</v>
      </c>
      <c r="H62">
        <v>663.22379999999998</v>
      </c>
      <c r="I62">
        <v>701.47760000000005</v>
      </c>
      <c r="J62">
        <v>680.47720000000004</v>
      </c>
      <c r="O62" s="18" t="s">
        <v>78</v>
      </c>
    </row>
    <row r="63" spans="1:28" x14ac:dyDescent="0.2">
      <c r="A63" t="s">
        <v>4</v>
      </c>
      <c r="B63">
        <v>345.45650000000001</v>
      </c>
      <c r="C63">
        <v>276.8963</v>
      </c>
      <c r="D63">
        <v>271.02569999999997</v>
      </c>
      <c r="E63">
        <v>340.02589999999998</v>
      </c>
      <c r="F63">
        <v>478.44900000000001</v>
      </c>
      <c r="G63">
        <v>608.43169999999998</v>
      </c>
      <c r="H63">
        <v>498.03660000000002</v>
      </c>
      <c r="I63">
        <v>541.95190000000002</v>
      </c>
      <c r="J63">
        <v>530.01459999999997</v>
      </c>
      <c r="O63" s="6" t="s">
        <v>74</v>
      </c>
      <c r="P63" s="4">
        <v>0.63</v>
      </c>
      <c r="Q63" s="4">
        <v>0.56000000000000005</v>
      </c>
      <c r="R63" s="4">
        <v>0.6</v>
      </c>
      <c r="S63" s="4">
        <v>0.63</v>
      </c>
      <c r="T63" s="4">
        <v>0.65</v>
      </c>
      <c r="U63" s="4">
        <v>0.71</v>
      </c>
      <c r="V63" s="4">
        <v>0.63</v>
      </c>
      <c r="W63" s="4">
        <v>0.53</v>
      </c>
      <c r="X63" s="4">
        <v>0.63200000000000001</v>
      </c>
      <c r="Y63" s="4">
        <v>0.623</v>
      </c>
      <c r="Z63" s="4">
        <v>0.75900000000000001</v>
      </c>
      <c r="AA63" s="4">
        <v>0.65</v>
      </c>
    </row>
    <row r="64" spans="1:28" x14ac:dyDescent="0.2">
      <c r="A64" t="s">
        <v>5</v>
      </c>
      <c r="B64">
        <v>74.108040000000003</v>
      </c>
      <c r="C64">
        <v>27.663229999999999</v>
      </c>
      <c r="D64">
        <v>41.768160000000002</v>
      </c>
      <c r="E64">
        <v>85.49485</v>
      </c>
      <c r="F64">
        <v>165.8588</v>
      </c>
      <c r="G64">
        <v>225.11150000000001</v>
      </c>
      <c r="H64">
        <v>120.4182</v>
      </c>
      <c r="I64">
        <v>120.1878</v>
      </c>
      <c r="J64">
        <v>134.30760000000001</v>
      </c>
    </row>
    <row r="65" spans="1:10" x14ac:dyDescent="0.2">
      <c r="A65" t="s">
        <v>6</v>
      </c>
      <c r="B65">
        <v>53.639139999999998</v>
      </c>
      <c r="C65">
        <v>19.269670000000001</v>
      </c>
      <c r="D65">
        <v>29.074280000000002</v>
      </c>
      <c r="E65">
        <v>61.013590000000001</v>
      </c>
      <c r="F65">
        <v>119.5089</v>
      </c>
      <c r="G65">
        <v>152.14340000000001</v>
      </c>
      <c r="H65">
        <v>84.070009999999996</v>
      </c>
      <c r="I65">
        <v>85.619950000000003</v>
      </c>
      <c r="J65">
        <v>96.294700000000006</v>
      </c>
    </row>
    <row r="66" spans="1:10" x14ac:dyDescent="0.2">
      <c r="A66" t="s">
        <v>17</v>
      </c>
      <c r="B66">
        <v>44</v>
      </c>
      <c r="C66">
        <v>32</v>
      </c>
      <c r="D66">
        <v>26</v>
      </c>
      <c r="E66">
        <v>37</v>
      </c>
      <c r="F66">
        <v>34</v>
      </c>
      <c r="G66">
        <v>43</v>
      </c>
      <c r="H66">
        <v>41</v>
      </c>
      <c r="I66">
        <v>37</v>
      </c>
      <c r="J66">
        <v>23</v>
      </c>
    </row>
    <row r="67" spans="1:10" x14ac:dyDescent="0.2">
      <c r="A67" t="s">
        <v>75</v>
      </c>
      <c r="B67">
        <f>B66/317</f>
        <v>0.13880126182965299</v>
      </c>
      <c r="C67">
        <f t="shared" ref="C67:J67" si="53">C66/317</f>
        <v>0.10094637223974763</v>
      </c>
      <c r="D67">
        <f t="shared" si="53"/>
        <v>8.2018927444794956E-2</v>
      </c>
      <c r="E67">
        <f t="shared" si="53"/>
        <v>0.1167192429022082</v>
      </c>
      <c r="F67">
        <f t="shared" si="53"/>
        <v>0.10725552050473186</v>
      </c>
      <c r="G67">
        <f t="shared" si="53"/>
        <v>0.13564668769716087</v>
      </c>
      <c r="H67">
        <f t="shared" si="53"/>
        <v>0.12933753943217666</v>
      </c>
      <c r="I67">
        <f t="shared" si="53"/>
        <v>0.1167192429022082</v>
      </c>
      <c r="J67">
        <f t="shared" si="53"/>
        <v>7.2555205047318619E-2</v>
      </c>
    </row>
    <row r="68" spans="1:10" x14ac:dyDescent="0.2">
      <c r="A68" t="s">
        <v>18</v>
      </c>
      <c r="B68">
        <f>B62-B63</f>
        <v>64.583700000000022</v>
      </c>
      <c r="C68">
        <f t="shared" ref="C68" si="54">C62-C63</f>
        <v>57.630400000000009</v>
      </c>
      <c r="D68">
        <f t="shared" ref="D68" si="55">D62-D63</f>
        <v>44.101800000000026</v>
      </c>
      <c r="E68">
        <f>E62-E63</f>
        <v>79.382400000000018</v>
      </c>
      <c r="F68">
        <f t="shared" ref="F68:J68" si="56">F62-F63</f>
        <v>133.02629999999994</v>
      </c>
      <c r="G68">
        <f t="shared" si="56"/>
        <v>152.255</v>
      </c>
      <c r="H68">
        <f t="shared" si="56"/>
        <v>165.18719999999996</v>
      </c>
      <c r="I68">
        <f t="shared" si="56"/>
        <v>159.52570000000003</v>
      </c>
      <c r="J68">
        <f t="shared" si="56"/>
        <v>150.46260000000007</v>
      </c>
    </row>
    <row r="69" spans="1:10" x14ac:dyDescent="0.2">
      <c r="A69" t="s">
        <v>19</v>
      </c>
      <c r="B69">
        <f>B68/B62</f>
        <v>0.15750577626291279</v>
      </c>
      <c r="C69">
        <f t="shared" ref="C69" si="57">C68/C62</f>
        <v>0.1722744402763666</v>
      </c>
      <c r="D69">
        <f t="shared" ref="D69" si="58">D68/D62</f>
        <v>0.13994906823428621</v>
      </c>
      <c r="E69">
        <f>E68/E62</f>
        <v>0.18927236299329322</v>
      </c>
      <c r="F69">
        <f t="shared" ref="F69:J69" si="59">F68/F62</f>
        <v>0.21754975221403047</v>
      </c>
      <c r="G69">
        <f t="shared" si="59"/>
        <v>0.20015467603153836</v>
      </c>
      <c r="H69">
        <f t="shared" si="59"/>
        <v>0.24906705700247783</v>
      </c>
      <c r="I69">
        <f t="shared" si="59"/>
        <v>0.22741381905851307</v>
      </c>
      <c r="J69">
        <f t="shared" si="59"/>
        <v>0.22111335985981612</v>
      </c>
    </row>
    <row r="70" spans="1:10" x14ac:dyDescent="0.2">
      <c r="A70" t="s">
        <v>20</v>
      </c>
      <c r="B70">
        <f>B64-B65</f>
        <v>20.468900000000005</v>
      </c>
      <c r="C70">
        <f t="shared" ref="C70" si="60">C64-C65</f>
        <v>8.3935599999999972</v>
      </c>
      <c r="D70">
        <f t="shared" ref="D70" si="61">D64-D65</f>
        <v>12.69388</v>
      </c>
      <c r="E70">
        <f>E64-E65</f>
        <v>24.481259999999999</v>
      </c>
      <c r="F70">
        <f t="shared" ref="F70:J70" si="62">F64-F65</f>
        <v>46.349900000000005</v>
      </c>
      <c r="G70">
        <f t="shared" si="62"/>
        <v>72.968099999999993</v>
      </c>
      <c r="H70">
        <f t="shared" si="62"/>
        <v>36.348190000000002</v>
      </c>
      <c r="I70">
        <f t="shared" si="62"/>
        <v>34.567849999999993</v>
      </c>
      <c r="J70">
        <f t="shared" si="62"/>
        <v>38.012900000000002</v>
      </c>
    </row>
    <row r="71" spans="1:10" x14ac:dyDescent="0.2">
      <c r="A71" t="s">
        <v>21</v>
      </c>
      <c r="B71">
        <f>B70/B64</f>
        <v>0.27620349964727181</v>
      </c>
      <c r="C71">
        <f t="shared" ref="C71" si="63">C70/C64</f>
        <v>0.30341937655147277</v>
      </c>
      <c r="D71">
        <f t="shared" ref="D71" si="64">D70/D64</f>
        <v>0.30391283695523097</v>
      </c>
      <c r="E71">
        <f>E70/E64</f>
        <v>0.28634777416417478</v>
      </c>
      <c r="F71">
        <f t="shared" ref="F71:J71" si="65">F70/F64</f>
        <v>0.27945396927989352</v>
      </c>
      <c r="G71">
        <f t="shared" si="65"/>
        <v>0.3241420362797991</v>
      </c>
      <c r="H71">
        <f t="shared" si="65"/>
        <v>0.30184963734717846</v>
      </c>
      <c r="I71">
        <f t="shared" si="65"/>
        <v>0.2876152987241633</v>
      </c>
      <c r="J71">
        <f t="shared" si="65"/>
        <v>0.28302865958441664</v>
      </c>
    </row>
    <row r="72" spans="1:10" x14ac:dyDescent="0.2">
      <c r="A72" s="5" t="s">
        <v>73</v>
      </c>
      <c r="B72" s="19">
        <f>1-(((B75/B74)-B73)/(1-B73))</f>
        <v>0.58817302264570759</v>
      </c>
    </row>
    <row r="73" spans="1:10" x14ac:dyDescent="0.2">
      <c r="A73" s="9" t="s">
        <v>74</v>
      </c>
      <c r="B73" s="2">
        <v>0.65</v>
      </c>
    </row>
    <row r="74" spans="1:10" x14ac:dyDescent="0.2">
      <c r="A74" s="11" t="s">
        <v>76</v>
      </c>
      <c r="B74" s="11">
        <f>B62*B$67+C62*C$67+D62*D$67+E62*E$67+F62*F$67+G62*G$67+H62*H$67+I62*I$67+J62*J$67</f>
        <v>551.27935709779183</v>
      </c>
    </row>
    <row r="75" spans="1:10" x14ac:dyDescent="0.2">
      <c r="A75" s="11" t="s">
        <v>77</v>
      </c>
      <c r="B75" s="11">
        <f>B63*B$67+C63*C$67+D63*D$67+E63*E$67+F63*F$67+G63*G$67+H63*H$67+I63*I$67+J63*J$67</f>
        <v>437.79268107255513</v>
      </c>
    </row>
    <row r="76" spans="1:10" x14ac:dyDescent="0.2">
      <c r="A76" t="s">
        <v>71</v>
      </c>
      <c r="B76">
        <f>B74-B75</f>
        <v>113.4866760252367</v>
      </c>
    </row>
    <row r="77" spans="1:10" x14ac:dyDescent="0.2">
      <c r="A77" t="s">
        <v>72</v>
      </c>
      <c r="B77">
        <f>B76/B74</f>
        <v>0.20586055792599761</v>
      </c>
    </row>
    <row r="78" spans="1:10" x14ac:dyDescent="0.2">
      <c r="A78" s="10" t="s">
        <v>78</v>
      </c>
      <c r="B78" s="10">
        <f>(ABS(1/(1-B73))*(B86/B74)+(ABS(((B73-1)-(B73-B94)/((1-B73)^2)))*0.03))</f>
        <v>6.0969350527620945E-2</v>
      </c>
    </row>
    <row r="79" spans="1:10" x14ac:dyDescent="0.2">
      <c r="A79" t="s">
        <v>79</v>
      </c>
      <c r="B79">
        <f>B81/(2*SQRT(B83))</f>
        <v>5.5861036961056723</v>
      </c>
      <c r="C79">
        <f t="shared" ref="C79:J79" si="66">C81/(2*SQRT(C83))</f>
        <v>2.445107190315392</v>
      </c>
      <c r="D79">
        <f t="shared" si="66"/>
        <v>4.095705055516647</v>
      </c>
      <c r="E79">
        <f t="shared" si="66"/>
        <v>7.0276333799117134</v>
      </c>
      <c r="F79">
        <f t="shared" si="66"/>
        <v>14.222274766717172</v>
      </c>
      <c r="G79">
        <f t="shared" si="66"/>
        <v>17.164590957714069</v>
      </c>
      <c r="H79">
        <f t="shared" si="66"/>
        <v>9.4030816469272711</v>
      </c>
      <c r="I79">
        <f t="shared" si="66"/>
        <v>9.8793763032294102</v>
      </c>
      <c r="J79">
        <f t="shared" si="66"/>
        <v>14.00253525870599</v>
      </c>
    </row>
    <row r="80" spans="1:10" x14ac:dyDescent="0.2">
      <c r="A80" t="s">
        <v>80</v>
      </c>
      <c r="B80">
        <f>B82/(2*SQRT(B83))</f>
        <v>4.0432023058487259</v>
      </c>
      <c r="C80">
        <f t="shared" ref="C80:J80" si="67">C82/(2*SQRT(C83))</f>
        <v>1.7032142910283725</v>
      </c>
      <c r="D80">
        <f t="shared" si="67"/>
        <v>2.8509677127627011</v>
      </c>
      <c r="E80">
        <f t="shared" si="67"/>
        <v>5.0152862039321375</v>
      </c>
      <c r="F80">
        <f t="shared" si="67"/>
        <v>10.247803630968786</v>
      </c>
      <c r="G80">
        <f t="shared" si="67"/>
        <v>11.600825492770804</v>
      </c>
      <c r="H80">
        <f t="shared" si="67"/>
        <v>6.5647648618563652</v>
      </c>
      <c r="I80">
        <f t="shared" si="67"/>
        <v>7.0379165365676633</v>
      </c>
      <c r="J80">
        <f t="shared" si="67"/>
        <v>10.039416473650901</v>
      </c>
    </row>
    <row r="81" spans="1:10" x14ac:dyDescent="0.2">
      <c r="A81" t="s">
        <v>5</v>
      </c>
      <c r="B81">
        <v>74.108040000000003</v>
      </c>
      <c r="C81">
        <v>27.663229999999999</v>
      </c>
      <c r="D81">
        <v>41.768160000000002</v>
      </c>
      <c r="E81">
        <v>85.49485</v>
      </c>
      <c r="F81">
        <v>165.8588</v>
      </c>
      <c r="G81">
        <v>225.11150000000001</v>
      </c>
      <c r="H81">
        <v>120.4182</v>
      </c>
      <c r="I81">
        <v>120.1878</v>
      </c>
      <c r="J81">
        <v>134.30760000000001</v>
      </c>
    </row>
    <row r="82" spans="1:10" x14ac:dyDescent="0.2">
      <c r="A82" t="s">
        <v>6</v>
      </c>
      <c r="B82">
        <v>53.639139999999998</v>
      </c>
      <c r="C82">
        <v>19.269670000000001</v>
      </c>
      <c r="D82">
        <v>29.074280000000002</v>
      </c>
      <c r="E82">
        <v>61.013590000000001</v>
      </c>
      <c r="F82">
        <v>119.5089</v>
      </c>
      <c r="G82">
        <v>152.14340000000001</v>
      </c>
      <c r="H82">
        <v>84.070009999999996</v>
      </c>
      <c r="I82">
        <v>85.619950000000003</v>
      </c>
      <c r="J82">
        <v>96.294700000000006</v>
      </c>
    </row>
    <row r="83" spans="1:10" x14ac:dyDescent="0.2">
      <c r="A83" t="s">
        <v>17</v>
      </c>
      <c r="B83">
        <v>44</v>
      </c>
      <c r="C83">
        <v>32</v>
      </c>
      <c r="D83">
        <v>26</v>
      </c>
      <c r="E83">
        <v>37</v>
      </c>
      <c r="F83">
        <v>34</v>
      </c>
      <c r="G83">
        <v>43</v>
      </c>
      <c r="H83">
        <v>41</v>
      </c>
      <c r="I83">
        <v>37</v>
      </c>
      <c r="J83">
        <v>23</v>
      </c>
    </row>
    <row r="85" spans="1:10" x14ac:dyDescent="0.2">
      <c r="A85" s="11" t="s">
        <v>180</v>
      </c>
      <c r="B85" s="11">
        <f>(B79+C79+D79+E79+F79+G79+H79+I79+J79)/9</f>
        <v>9.3140453616825933</v>
      </c>
    </row>
    <row r="86" spans="1:10" x14ac:dyDescent="0.2">
      <c r="A86" s="11" t="s">
        <v>181</v>
      </c>
      <c r="B86" s="11">
        <f>(B80+C80+D80+E80+F80+G80+H80+I80+J80)/9</f>
        <v>6.5670441677096072</v>
      </c>
    </row>
    <row r="87" spans="1:10" x14ac:dyDescent="0.2">
      <c r="A87" s="11" t="s">
        <v>176</v>
      </c>
      <c r="B87" s="11">
        <f>B85/B74*100</f>
        <v>1.6895327644257079</v>
      </c>
    </row>
    <row r="88" spans="1:10" x14ac:dyDescent="0.2">
      <c r="A88" s="11" t="s">
        <v>177</v>
      </c>
      <c r="B88" s="11">
        <f>B86/B74*100</f>
        <v>1.1912370893555286</v>
      </c>
    </row>
    <row r="89" spans="1:10" x14ac:dyDescent="0.2">
      <c r="A89" s="11" t="s">
        <v>179</v>
      </c>
      <c r="B89" s="11">
        <f>B87-B88</f>
        <v>0.49829567507017924</v>
      </c>
    </row>
    <row r="90" spans="1:10" x14ac:dyDescent="0.2">
      <c r="A90" s="11"/>
      <c r="B90" s="11"/>
    </row>
    <row r="91" spans="1:10" x14ac:dyDescent="0.2">
      <c r="A91" t="s">
        <v>82</v>
      </c>
      <c r="B91">
        <v>410.04020000000003</v>
      </c>
      <c r="C91">
        <v>334.52670000000001</v>
      </c>
      <c r="D91">
        <v>315.1275</v>
      </c>
      <c r="E91">
        <v>419.4083</v>
      </c>
      <c r="F91">
        <v>611.47529999999995</v>
      </c>
      <c r="G91">
        <v>760.68669999999997</v>
      </c>
      <c r="H91">
        <v>663.22379999999998</v>
      </c>
      <c r="I91">
        <v>701.47760000000005</v>
      </c>
      <c r="J91">
        <v>680.47720000000004</v>
      </c>
    </row>
    <row r="92" spans="1:10" x14ac:dyDescent="0.2">
      <c r="A92" t="s">
        <v>83</v>
      </c>
      <c r="B92">
        <v>345.45650000000001</v>
      </c>
      <c r="C92">
        <v>276.8963</v>
      </c>
      <c r="D92">
        <v>271.02569999999997</v>
      </c>
      <c r="E92">
        <v>340.02589999999998</v>
      </c>
      <c r="F92">
        <v>478.44900000000001</v>
      </c>
      <c r="G92">
        <v>608.43169999999998</v>
      </c>
      <c r="H92">
        <v>498.03660000000002</v>
      </c>
      <c r="I92">
        <v>541.95190000000002</v>
      </c>
      <c r="J92">
        <v>530.01459999999997</v>
      </c>
    </row>
    <row r="93" spans="1:10" x14ac:dyDescent="0.2">
      <c r="A93" t="s">
        <v>84</v>
      </c>
      <c r="B93">
        <f>B92/B91</f>
        <v>0.84249422373708716</v>
      </c>
      <c r="C93">
        <f t="shared" ref="C93:J93" si="68">C92/C91</f>
        <v>0.82772555972363338</v>
      </c>
      <c r="D93">
        <f t="shared" si="68"/>
        <v>0.86005093176571379</v>
      </c>
      <c r="E93">
        <f t="shared" si="68"/>
        <v>0.8107276370067068</v>
      </c>
      <c r="F93">
        <f t="shared" si="68"/>
        <v>0.7824502477859695</v>
      </c>
      <c r="G93">
        <f t="shared" si="68"/>
        <v>0.79984532396846164</v>
      </c>
      <c r="H93">
        <f t="shared" si="68"/>
        <v>0.75093294299752211</v>
      </c>
      <c r="I93">
        <f t="shared" si="68"/>
        <v>0.7725861809414869</v>
      </c>
      <c r="J93">
        <f t="shared" si="68"/>
        <v>0.77888664014018394</v>
      </c>
    </row>
    <row r="94" spans="1:10" x14ac:dyDescent="0.2">
      <c r="A94" t="s">
        <v>81</v>
      </c>
      <c r="B94">
        <f>SUM(B93:J93)/9</f>
        <v>0.80285552089630718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workbookViewId="0">
      <selection activeCell="G11" sqref="G11"/>
    </sheetView>
  </sheetViews>
  <sheetFormatPr baseColWidth="10" defaultRowHeight="16" x14ac:dyDescent="0.2"/>
  <cols>
    <col min="2" max="4" width="12.1640625" bestFit="1" customWidth="1"/>
    <col min="5" max="5" width="11.6640625" bestFit="1" customWidth="1"/>
    <col min="6" max="9" width="12.1640625" bestFit="1" customWidth="1"/>
    <col min="10" max="10" width="11.6640625" bestFit="1" customWidth="1"/>
    <col min="11" max="12" width="12.1640625" bestFit="1" customWidth="1"/>
    <col min="13" max="13" width="13.1640625" bestFit="1" customWidth="1"/>
  </cols>
  <sheetData>
    <row r="1" spans="1:20" x14ac:dyDescent="0.2">
      <c r="A1" s="12" t="s">
        <v>1</v>
      </c>
      <c r="B1" s="12" t="s">
        <v>22</v>
      </c>
      <c r="C1" s="12" t="s">
        <v>23</v>
      </c>
      <c r="D1" s="12" t="s">
        <v>25</v>
      </c>
      <c r="E1" s="12" t="s">
        <v>26</v>
      </c>
      <c r="F1" s="12" t="s">
        <v>27</v>
      </c>
      <c r="G1" s="12" t="s">
        <v>7</v>
      </c>
      <c r="H1" s="12" t="s">
        <v>8</v>
      </c>
      <c r="I1" s="12" t="s">
        <v>28</v>
      </c>
      <c r="J1" s="12" t="s">
        <v>2</v>
      </c>
      <c r="K1" s="12" t="s">
        <v>87</v>
      </c>
      <c r="L1" s="12" t="s">
        <v>88</v>
      </c>
      <c r="M1" s="12" t="s">
        <v>89</v>
      </c>
      <c r="N1" s="7"/>
    </row>
    <row r="2" spans="1:20" x14ac:dyDescent="0.2">
      <c r="A2" s="12" t="s">
        <v>91</v>
      </c>
      <c r="B2" s="13" t="s">
        <v>113</v>
      </c>
      <c r="C2" s="13" t="s">
        <v>116</v>
      </c>
      <c r="D2" s="13" t="s">
        <v>118</v>
      </c>
      <c r="E2" s="13" t="s">
        <v>120</v>
      </c>
      <c r="F2" s="13" t="s">
        <v>122</v>
      </c>
      <c r="G2" s="13" t="s">
        <v>124</v>
      </c>
      <c r="H2" s="13" t="s">
        <v>130</v>
      </c>
      <c r="I2" s="13" t="s">
        <v>133</v>
      </c>
      <c r="J2" s="7" t="s">
        <v>92</v>
      </c>
      <c r="K2" s="13" t="s">
        <v>138</v>
      </c>
      <c r="L2" s="13" t="s">
        <v>141</v>
      </c>
      <c r="M2" s="13" t="s">
        <v>144</v>
      </c>
      <c r="N2" s="7"/>
    </row>
    <row r="3" spans="1:20" x14ac:dyDescent="0.2">
      <c r="A3" s="12" t="s">
        <v>90</v>
      </c>
      <c r="B3" s="13" t="s">
        <v>114</v>
      </c>
      <c r="C3" s="13" t="s">
        <v>117</v>
      </c>
      <c r="D3" s="13" t="s">
        <v>119</v>
      </c>
      <c r="E3" s="13" t="s">
        <v>121</v>
      </c>
      <c r="F3" s="13" t="s">
        <v>123</v>
      </c>
      <c r="G3" s="13" t="s">
        <v>125</v>
      </c>
      <c r="H3" s="13" t="s">
        <v>131</v>
      </c>
      <c r="I3" s="13" t="s">
        <v>134</v>
      </c>
      <c r="J3" s="7" t="s">
        <v>93</v>
      </c>
      <c r="K3" s="13" t="s">
        <v>139</v>
      </c>
      <c r="L3" s="13" t="s">
        <v>142</v>
      </c>
      <c r="M3" s="13" t="s">
        <v>145</v>
      </c>
      <c r="N3" s="7"/>
    </row>
    <row r="4" spans="1:20" x14ac:dyDescent="0.2">
      <c r="A4" s="12" t="s">
        <v>72</v>
      </c>
      <c r="B4" s="13">
        <v>8.4609846187947521E-2</v>
      </c>
      <c r="C4" s="13">
        <v>0.1301584078363428</v>
      </c>
      <c r="D4" s="13">
        <v>0.16377636118291758</v>
      </c>
      <c r="E4" s="13">
        <v>0.25120297576119599</v>
      </c>
      <c r="F4" s="13">
        <v>0.19299697804368343</v>
      </c>
      <c r="G4" s="13">
        <v>0.1645086615446737</v>
      </c>
      <c r="H4" s="13">
        <v>0.17657079114992422</v>
      </c>
      <c r="I4" s="13">
        <v>0.18390018881867126</v>
      </c>
      <c r="J4">
        <v>0.21</v>
      </c>
      <c r="K4" s="13">
        <v>0.12910418324173428</v>
      </c>
      <c r="L4" s="13">
        <v>0.14394274422145284</v>
      </c>
      <c r="M4" s="13">
        <v>0.29462056484614191</v>
      </c>
      <c r="N4" s="7"/>
    </row>
    <row r="5" spans="1:20" x14ac:dyDescent="0.2">
      <c r="A5" s="12" t="s">
        <v>73</v>
      </c>
      <c r="B5" s="13" t="s">
        <v>115</v>
      </c>
      <c r="C5" s="13" t="s">
        <v>126</v>
      </c>
      <c r="D5" s="13" t="s">
        <v>127</v>
      </c>
      <c r="E5" s="13" t="s">
        <v>128</v>
      </c>
      <c r="F5" s="13" t="s">
        <v>147</v>
      </c>
      <c r="G5" s="13" t="s">
        <v>129</v>
      </c>
      <c r="H5" s="13" t="s">
        <v>132</v>
      </c>
      <c r="I5" s="13" t="s">
        <v>135</v>
      </c>
      <c r="J5" s="7" t="s">
        <v>137</v>
      </c>
      <c r="K5" s="13" t="s">
        <v>140</v>
      </c>
      <c r="L5" s="13" t="s">
        <v>143</v>
      </c>
      <c r="M5" s="13" t="s">
        <v>146</v>
      </c>
      <c r="N5" s="7"/>
    </row>
    <row r="6" spans="1:20" x14ac:dyDescent="0.2">
      <c r="A6" s="12" t="s">
        <v>74</v>
      </c>
      <c r="B6" s="7" t="s">
        <v>95</v>
      </c>
      <c r="C6" s="7" t="s">
        <v>96</v>
      </c>
      <c r="D6" s="7" t="s">
        <v>97</v>
      </c>
      <c r="E6" s="7" t="s">
        <v>98</v>
      </c>
      <c r="F6" s="7" t="s">
        <v>97</v>
      </c>
      <c r="G6" s="7" t="s">
        <v>99</v>
      </c>
      <c r="H6" s="7" t="s">
        <v>100</v>
      </c>
      <c r="I6" s="7" t="s">
        <v>136</v>
      </c>
      <c r="J6" s="7" t="s">
        <v>94</v>
      </c>
      <c r="K6" s="7" t="s">
        <v>148</v>
      </c>
      <c r="L6" s="7" t="s">
        <v>149</v>
      </c>
      <c r="M6" s="7" t="s">
        <v>150</v>
      </c>
      <c r="N6" s="7"/>
    </row>
    <row r="7" spans="1:20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20" x14ac:dyDescent="0.2">
      <c r="A8" s="7"/>
      <c r="B8" s="7"/>
      <c r="C8" s="7"/>
      <c r="D8" s="7"/>
      <c r="E8" s="7"/>
      <c r="I8" s="7"/>
      <c r="J8" s="7"/>
      <c r="K8" s="7"/>
      <c r="L8" s="7"/>
      <c r="M8" s="7"/>
      <c r="N8" s="7"/>
    </row>
    <row r="9" spans="1:20" x14ac:dyDescent="0.2">
      <c r="A9" s="7"/>
      <c r="B9" s="7"/>
      <c r="C9" s="7"/>
      <c r="D9" s="7"/>
      <c r="E9" s="7"/>
      <c r="I9" s="7"/>
      <c r="J9" s="7"/>
      <c r="K9" s="7"/>
      <c r="L9" s="7"/>
      <c r="M9" s="7"/>
      <c r="N9" s="7"/>
    </row>
    <row r="10" spans="1:20" x14ac:dyDescent="0.2">
      <c r="A10" s="12" t="s">
        <v>111</v>
      </c>
      <c r="B10" s="7"/>
      <c r="C10" s="7"/>
      <c r="D10" s="7"/>
      <c r="E10" s="7"/>
      <c r="I10" s="7"/>
      <c r="J10" s="7"/>
      <c r="K10" s="7"/>
      <c r="L10" s="7"/>
      <c r="M10" s="7"/>
      <c r="N10" s="7"/>
    </row>
    <row r="11" spans="1:20" x14ac:dyDescent="0.2">
      <c r="A11" s="7"/>
      <c r="B11" s="7"/>
      <c r="D11" s="20" t="s">
        <v>1</v>
      </c>
      <c r="E11" s="20" t="s">
        <v>91</v>
      </c>
      <c r="F11" s="20" t="s">
        <v>90</v>
      </c>
      <c r="G11" s="20" t="s">
        <v>72</v>
      </c>
      <c r="H11" s="20" t="s">
        <v>73</v>
      </c>
      <c r="I11" s="20" t="s">
        <v>74</v>
      </c>
    </row>
    <row r="12" spans="1:20" x14ac:dyDescent="0.2">
      <c r="A12" s="7"/>
      <c r="B12" s="7"/>
      <c r="D12" s="20" t="s">
        <v>87</v>
      </c>
      <c r="E12" s="21" t="s">
        <v>138</v>
      </c>
      <c r="F12" s="21" t="s">
        <v>139</v>
      </c>
      <c r="G12" s="21" t="s">
        <v>191</v>
      </c>
      <c r="H12" s="21" t="s">
        <v>171</v>
      </c>
      <c r="I12" s="22" t="s">
        <v>154</v>
      </c>
    </row>
    <row r="13" spans="1:20" x14ac:dyDescent="0.2">
      <c r="A13" s="7"/>
      <c r="B13" s="7"/>
      <c r="D13" s="20" t="s">
        <v>2</v>
      </c>
      <c r="E13" s="22" t="s">
        <v>162</v>
      </c>
      <c r="F13" s="22" t="s">
        <v>160</v>
      </c>
      <c r="G13" s="23" t="s">
        <v>190</v>
      </c>
      <c r="H13" s="22" t="s">
        <v>170</v>
      </c>
      <c r="I13" s="22" t="s">
        <v>94</v>
      </c>
    </row>
    <row r="14" spans="1:20" x14ac:dyDescent="0.2">
      <c r="A14" s="7"/>
      <c r="B14" s="7"/>
      <c r="D14" s="20" t="s">
        <v>88</v>
      </c>
      <c r="E14" s="21" t="s">
        <v>141</v>
      </c>
      <c r="F14" s="21" t="s">
        <v>161</v>
      </c>
      <c r="G14" s="21" t="s">
        <v>192</v>
      </c>
      <c r="H14" s="21" t="s">
        <v>172</v>
      </c>
      <c r="I14" s="22" t="s">
        <v>155</v>
      </c>
    </row>
    <row r="15" spans="1:20" x14ac:dyDescent="0.2">
      <c r="A15" s="7"/>
      <c r="B15" s="7"/>
      <c r="D15" s="20" t="s">
        <v>89</v>
      </c>
      <c r="E15" s="21" t="s">
        <v>144</v>
      </c>
      <c r="F15" s="21" t="s">
        <v>145</v>
      </c>
      <c r="G15" s="21" t="s">
        <v>193</v>
      </c>
      <c r="H15" s="21" t="s">
        <v>173</v>
      </c>
      <c r="I15" s="22" t="s">
        <v>99</v>
      </c>
    </row>
    <row r="16" spans="1:20" x14ac:dyDescent="0.2">
      <c r="A16" s="7"/>
      <c r="D16" s="20" t="s">
        <v>22</v>
      </c>
      <c r="E16" s="21" t="s">
        <v>113</v>
      </c>
      <c r="F16" s="21" t="s">
        <v>114</v>
      </c>
      <c r="G16" s="21" t="s">
        <v>182</v>
      </c>
      <c r="H16" s="21" t="s">
        <v>163</v>
      </c>
      <c r="I16" s="22" t="s">
        <v>152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7"/>
      <c r="B17" s="4"/>
      <c r="C17" s="4"/>
      <c r="D17" s="20" t="s">
        <v>23</v>
      </c>
      <c r="E17" s="21" t="s">
        <v>116</v>
      </c>
      <c r="F17" s="21" t="s">
        <v>157</v>
      </c>
      <c r="G17" s="21" t="s">
        <v>183</v>
      </c>
      <c r="H17" s="21" t="s">
        <v>164</v>
      </c>
      <c r="I17" s="22" t="s">
        <v>96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7"/>
      <c r="B18" s="4"/>
      <c r="C18" s="4"/>
      <c r="D18" s="20" t="s">
        <v>25</v>
      </c>
      <c r="E18" s="21" t="s">
        <v>118</v>
      </c>
      <c r="F18" s="21" t="s">
        <v>158</v>
      </c>
      <c r="G18" s="21" t="s">
        <v>184</v>
      </c>
      <c r="H18" s="21" t="s">
        <v>165</v>
      </c>
      <c r="I18" s="22" t="s">
        <v>99</v>
      </c>
      <c r="K18" s="3"/>
      <c r="L18" s="4"/>
      <c r="M18" s="7"/>
      <c r="N18" s="7"/>
    </row>
    <row r="19" spans="1:20" x14ac:dyDescent="0.2">
      <c r="A19" s="7"/>
      <c r="B19" s="4"/>
      <c r="C19" s="4"/>
      <c r="D19" s="20" t="s">
        <v>26</v>
      </c>
      <c r="E19" s="21" t="s">
        <v>151</v>
      </c>
      <c r="F19" s="21" t="s">
        <v>159</v>
      </c>
      <c r="G19" s="21" t="s">
        <v>185</v>
      </c>
      <c r="H19" s="21" t="s">
        <v>166</v>
      </c>
      <c r="I19" s="22" t="s">
        <v>98</v>
      </c>
      <c r="K19" s="3"/>
      <c r="L19" s="4"/>
      <c r="M19" s="7"/>
      <c r="N19" s="7"/>
    </row>
    <row r="20" spans="1:20" x14ac:dyDescent="0.2">
      <c r="D20" s="20" t="s">
        <v>27</v>
      </c>
      <c r="E20" s="21" t="s">
        <v>122</v>
      </c>
      <c r="F20" s="21" t="s">
        <v>123</v>
      </c>
      <c r="G20" s="21" t="s">
        <v>186</v>
      </c>
      <c r="H20" s="21" t="s">
        <v>167</v>
      </c>
      <c r="I20" s="22" t="s">
        <v>99</v>
      </c>
      <c r="K20" s="3"/>
    </row>
    <row r="21" spans="1:20" x14ac:dyDescent="0.2">
      <c r="D21" s="20" t="s">
        <v>7</v>
      </c>
      <c r="E21" s="21" t="s">
        <v>124</v>
      </c>
      <c r="F21" s="21" t="s">
        <v>125</v>
      </c>
      <c r="G21" s="21" t="s">
        <v>187</v>
      </c>
      <c r="H21" s="21" t="s">
        <v>165</v>
      </c>
      <c r="I21" s="22" t="s">
        <v>99</v>
      </c>
      <c r="K21" s="3"/>
    </row>
    <row r="22" spans="1:20" x14ac:dyDescent="0.2">
      <c r="D22" s="20" t="s">
        <v>8</v>
      </c>
      <c r="E22" s="21" t="s">
        <v>130</v>
      </c>
      <c r="F22" s="21" t="s">
        <v>131</v>
      </c>
      <c r="G22" s="21" t="s">
        <v>188</v>
      </c>
      <c r="H22" s="21" t="s">
        <v>168</v>
      </c>
      <c r="I22" s="22" t="s">
        <v>153</v>
      </c>
    </row>
    <row r="23" spans="1:20" x14ac:dyDescent="0.2">
      <c r="D23" s="20" t="s">
        <v>28</v>
      </c>
      <c r="E23" s="21" t="s">
        <v>133</v>
      </c>
      <c r="F23" s="21" t="s">
        <v>134</v>
      </c>
      <c r="G23" s="21" t="s">
        <v>189</v>
      </c>
      <c r="H23" s="21" t="s">
        <v>169</v>
      </c>
      <c r="I23" s="22" t="s">
        <v>156</v>
      </c>
    </row>
    <row r="24" spans="1:20" x14ac:dyDescent="0.2">
      <c r="D24" s="12"/>
      <c r="E24" s="7"/>
      <c r="F24" s="7"/>
      <c r="H24" s="7"/>
      <c r="I24" s="7"/>
    </row>
    <row r="25" spans="1:20" x14ac:dyDescent="0.2">
      <c r="D25" s="12"/>
      <c r="E25" s="13"/>
      <c r="F25" s="13"/>
      <c r="G25" s="13"/>
      <c r="H25" s="13"/>
      <c r="I25" s="7"/>
    </row>
    <row r="26" spans="1:20" x14ac:dyDescent="0.2">
      <c r="D26" s="12"/>
      <c r="E26" s="13"/>
      <c r="F26" s="13"/>
      <c r="G26" s="13"/>
      <c r="H26" s="13"/>
      <c r="I26" s="7"/>
    </row>
    <row r="27" spans="1:20" x14ac:dyDescent="0.2">
      <c r="D27" s="12"/>
      <c r="E27" s="13"/>
      <c r="F27" s="13"/>
      <c r="G27" s="13"/>
      <c r="H27" s="13"/>
      <c r="I27" s="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15"/>
  <sheetViews>
    <sheetView workbookViewId="0">
      <selection activeCell="D27" sqref="D27"/>
    </sheetView>
  </sheetViews>
  <sheetFormatPr baseColWidth="10" defaultRowHeight="16" x14ac:dyDescent="0.2"/>
  <sheetData>
    <row r="3" spans="1:16" x14ac:dyDescent="0.2"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68</v>
      </c>
      <c r="K3" t="s">
        <v>69</v>
      </c>
      <c r="L3" t="s">
        <v>70</v>
      </c>
      <c r="M3" t="s">
        <v>2</v>
      </c>
    </row>
    <row r="4" spans="1:16" x14ac:dyDescent="0.2">
      <c r="A4" t="s">
        <v>101</v>
      </c>
      <c r="B4" s="8">
        <v>0.44500000000000001</v>
      </c>
      <c r="C4" s="8">
        <v>0.40100000000000002</v>
      </c>
      <c r="D4" s="8">
        <v>0.46</v>
      </c>
      <c r="E4" s="8">
        <v>0.52200000000000002</v>
      </c>
      <c r="F4" s="8">
        <v>0.24199999999999999</v>
      </c>
      <c r="G4" s="8">
        <v>0.44900000000000001</v>
      </c>
      <c r="H4" s="8">
        <v>0.443</v>
      </c>
      <c r="I4" s="8">
        <v>0.53400000000000003</v>
      </c>
      <c r="J4" s="8">
        <v>0.80100000000000005</v>
      </c>
      <c r="K4" s="8">
        <v>0.38200000000000001</v>
      </c>
      <c r="L4" s="8">
        <v>0.53600000000000003</v>
      </c>
      <c r="M4" s="5">
        <v>0.58817302264570759</v>
      </c>
      <c r="P4" s="15" t="s">
        <v>112</v>
      </c>
    </row>
    <row r="5" spans="1:16" x14ac:dyDescent="0.2">
      <c r="A5" t="s">
        <v>102</v>
      </c>
      <c r="B5" s="4">
        <v>5.0304801566079069E-2</v>
      </c>
      <c r="C5" s="4">
        <v>3.353616334178397E-2</v>
      </c>
      <c r="D5" s="4">
        <v>4.9394324413609747E-2</v>
      </c>
      <c r="E5" s="4">
        <v>5.7458878669829669E-2</v>
      </c>
      <c r="F5" s="4">
        <v>5.1994391164089E-2</v>
      </c>
      <c r="G5" s="4">
        <v>6.4573594412988447E-2</v>
      </c>
      <c r="H5" s="4">
        <v>5.2208433764049794E-2</v>
      </c>
      <c r="I5" s="4">
        <v>4.37118184507157E-2</v>
      </c>
      <c r="J5" s="4">
        <v>2.963121492856954E-2</v>
      </c>
      <c r="K5" s="4">
        <v>2.857592709771304E-2</v>
      </c>
      <c r="L5" s="4">
        <v>4.8089543417103704E-2</v>
      </c>
      <c r="M5">
        <v>6.0969350527620945E-2</v>
      </c>
    </row>
    <row r="8" spans="1:16" x14ac:dyDescent="0.2">
      <c r="B8" t="s">
        <v>70</v>
      </c>
      <c r="C8" t="s">
        <v>2</v>
      </c>
      <c r="D8" t="s">
        <v>69</v>
      </c>
      <c r="E8" t="s">
        <v>68</v>
      </c>
      <c r="F8" t="s">
        <v>62</v>
      </c>
      <c r="G8" t="s">
        <v>63</v>
      </c>
      <c r="H8" t="s">
        <v>64</v>
      </c>
      <c r="I8" t="s">
        <v>65</v>
      </c>
      <c r="J8" t="s">
        <v>61</v>
      </c>
      <c r="K8" t="s">
        <v>58</v>
      </c>
      <c r="L8" t="s">
        <v>59</v>
      </c>
      <c r="M8" t="s">
        <v>60</v>
      </c>
    </row>
    <row r="9" spans="1:16" x14ac:dyDescent="0.2">
      <c r="B9" s="8">
        <v>0.53600000000000003</v>
      </c>
      <c r="C9" s="5">
        <v>0.58817302264570759</v>
      </c>
      <c r="D9" s="8">
        <v>0.38200000000000001</v>
      </c>
      <c r="E9" s="8">
        <v>0.80100000000000005</v>
      </c>
      <c r="F9" s="8">
        <v>0.25582006605770102</v>
      </c>
      <c r="G9" s="8">
        <v>0.44900000000000001</v>
      </c>
      <c r="H9" s="8">
        <v>0.443</v>
      </c>
      <c r="I9" s="8">
        <v>0.53400000000000003</v>
      </c>
      <c r="J9" s="8">
        <v>0.52200000000000002</v>
      </c>
      <c r="K9" s="8">
        <v>0.44500000000000001</v>
      </c>
      <c r="L9" s="8">
        <v>0.40100000000000002</v>
      </c>
      <c r="M9" s="8">
        <v>0.46</v>
      </c>
    </row>
    <row r="10" spans="1:16" x14ac:dyDescent="0.2">
      <c r="B10" s="4">
        <v>4.8089543417103704E-2</v>
      </c>
      <c r="C10">
        <v>6.0969350527620945E-2</v>
      </c>
      <c r="D10" s="4">
        <v>2.857592709771304E-2</v>
      </c>
      <c r="E10" s="4">
        <v>2.963121492856954E-2</v>
      </c>
      <c r="F10" s="4">
        <v>4.9730017921733358E-2</v>
      </c>
      <c r="G10" s="4">
        <v>6.4573594412988447E-2</v>
      </c>
      <c r="H10" s="4">
        <v>5.2208433764049794E-2</v>
      </c>
      <c r="I10" s="4">
        <v>4.37118184507157E-2</v>
      </c>
      <c r="J10" s="4">
        <v>5.7458878669829669E-2</v>
      </c>
      <c r="K10" s="4">
        <v>5.0304801566079069E-2</v>
      </c>
      <c r="L10" s="4">
        <v>3.353616334178397E-2</v>
      </c>
      <c r="M10" s="4">
        <v>4.9394324413609747E-2</v>
      </c>
    </row>
    <row r="11" spans="1:16" x14ac:dyDescent="0.2"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65</v>
      </c>
      <c r="J11" t="s">
        <v>68</v>
      </c>
      <c r="K11" t="s">
        <v>69</v>
      </c>
      <c r="L11" t="s">
        <v>70</v>
      </c>
    </row>
    <row r="12" spans="1:16" x14ac:dyDescent="0.2">
      <c r="B12">
        <v>0.4446180041747938</v>
      </c>
      <c r="C12">
        <v>0.40129725261346427</v>
      </c>
      <c r="D12">
        <v>0.45975047204667829</v>
      </c>
      <c r="E12">
        <v>0.52161345417211735</v>
      </c>
      <c r="F12">
        <v>0.2558200660577008</v>
      </c>
      <c r="G12">
        <v>0.44882209598738898</v>
      </c>
      <c r="H12">
        <v>0.44263881400788541</v>
      </c>
      <c r="I12">
        <v>0.53447441651318295</v>
      </c>
      <c r="J12">
        <v>0.80059936099495099</v>
      </c>
      <c r="K12">
        <v>0.3818109926298483</v>
      </c>
      <c r="L12">
        <v>0.53570200515242417</v>
      </c>
    </row>
    <row r="15" spans="1:16" x14ac:dyDescent="0.2">
      <c r="H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F15E-2E40-384B-B87C-383FED26C416}">
  <dimension ref="D4:X104"/>
  <sheetViews>
    <sheetView tabSelected="1" topLeftCell="B1" workbookViewId="0">
      <selection activeCell="G25" sqref="G25"/>
    </sheetView>
  </sheetViews>
  <sheetFormatPr baseColWidth="10" defaultRowHeight="16" x14ac:dyDescent="0.2"/>
  <cols>
    <col min="4" max="4" width="48.6640625" bestFit="1" customWidth="1"/>
    <col min="17" max="17" width="17.33203125" bestFit="1" customWidth="1"/>
    <col min="19" max="19" width="24" bestFit="1" customWidth="1"/>
  </cols>
  <sheetData>
    <row r="4" spans="4:24" x14ac:dyDescent="0.2">
      <c r="Q4" s="25"/>
    </row>
    <row r="5" spans="4:24" ht="17" thickBot="1" x14ac:dyDescent="0.25">
      <c r="D5" t="s">
        <v>1</v>
      </c>
      <c r="E5" t="s">
        <v>7</v>
      </c>
      <c r="F5" t="s">
        <v>8</v>
      </c>
      <c r="G5" t="s">
        <v>28</v>
      </c>
      <c r="H5" t="s">
        <v>27</v>
      </c>
      <c r="I5" t="s">
        <v>22</v>
      </c>
      <c r="J5" t="s">
        <v>23</v>
      </c>
      <c r="K5" t="s">
        <v>25</v>
      </c>
      <c r="L5" t="s">
        <v>26</v>
      </c>
      <c r="M5" t="s">
        <v>89</v>
      </c>
      <c r="N5" t="s">
        <v>41</v>
      </c>
      <c r="O5" t="s">
        <v>70</v>
      </c>
      <c r="P5" t="s">
        <v>31</v>
      </c>
      <c r="Q5" s="26"/>
      <c r="V5" t="s">
        <v>209</v>
      </c>
    </row>
    <row r="6" spans="4:24" x14ac:dyDescent="0.2">
      <c r="D6" s="27" t="s">
        <v>206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 s="26"/>
      <c r="T6" t="s">
        <v>210</v>
      </c>
      <c r="U6" t="s">
        <v>211</v>
      </c>
      <c r="V6" t="s">
        <v>212</v>
      </c>
      <c r="W6" t="s">
        <v>213</v>
      </c>
      <c r="X6" t="s">
        <v>214</v>
      </c>
    </row>
    <row r="7" spans="4:24" x14ac:dyDescent="0.2">
      <c r="D7" s="24" t="s">
        <v>196</v>
      </c>
      <c r="E7">
        <v>377.73784774774771</v>
      </c>
      <c r="F7">
        <v>469.51016885245906</v>
      </c>
      <c r="G7">
        <v>489.53578211382114</v>
      </c>
      <c r="H7">
        <v>616.70797000000005</v>
      </c>
      <c r="I7">
        <v>361.27289999999999</v>
      </c>
      <c r="J7">
        <v>392.03828297872343</v>
      </c>
      <c r="K7">
        <v>450.92327377049185</v>
      </c>
      <c r="L7">
        <v>507.49539313725495</v>
      </c>
      <c r="M7">
        <v>665.51081011235954</v>
      </c>
      <c r="N7">
        <v>358.46580000000006</v>
      </c>
      <c r="O7">
        <v>386.21692807017547</v>
      </c>
      <c r="P7">
        <v>551.27935709779183</v>
      </c>
      <c r="Q7" s="26"/>
      <c r="S7" t="s">
        <v>215</v>
      </c>
      <c r="T7">
        <v>2901.8671944549224</v>
      </c>
      <c r="U7">
        <v>3194.406555572441</v>
      </c>
      <c r="V7">
        <v>16.192449419283516</v>
      </c>
    </row>
    <row r="8" spans="4:24" x14ac:dyDescent="0.2">
      <c r="D8" s="24" t="s">
        <v>197</v>
      </c>
      <c r="E8">
        <v>4.8320498039799764</v>
      </c>
      <c r="F8">
        <v>7.0850869605591251</v>
      </c>
      <c r="G8">
        <v>6.9385400402152229</v>
      </c>
      <c r="H8">
        <v>8.9582361853771904</v>
      </c>
      <c r="I8">
        <v>3.1585305072674643</v>
      </c>
      <c r="J8">
        <v>4.6157031784031455</v>
      </c>
      <c r="K8">
        <v>6.0046737909643824</v>
      </c>
      <c r="L8">
        <v>7.6529491748218774</v>
      </c>
      <c r="M8">
        <v>11.796127254183029</v>
      </c>
      <c r="N8">
        <v>4.8408160881121418</v>
      </c>
      <c r="O8">
        <v>5.6805006165880343</v>
      </c>
      <c r="P8">
        <v>9.3140453616825933</v>
      </c>
      <c r="Q8" s="26"/>
      <c r="S8" t="s">
        <v>216</v>
      </c>
      <c r="T8">
        <v>2051296.4419155514</v>
      </c>
      <c r="U8">
        <v>2051296.4419155514</v>
      </c>
      <c r="W8">
        <v>205129.64419155515</v>
      </c>
    </row>
    <row r="9" spans="4:24" x14ac:dyDescent="0.2">
      <c r="D9" s="24" t="s">
        <v>198</v>
      </c>
      <c r="E9">
        <v>1.279207215477864</v>
      </c>
      <c r="F9">
        <v>1.509038021024327</v>
      </c>
      <c r="G9">
        <v>1.4173713738053075</v>
      </c>
      <c r="H9">
        <v>1.4525896568804177</v>
      </c>
      <c r="I9">
        <v>0.87427828305623367</v>
      </c>
      <c r="J9">
        <v>1.1773603188272426</v>
      </c>
      <c r="K9">
        <v>1.331639802211807</v>
      </c>
      <c r="L9">
        <v>1.5079839695711474</v>
      </c>
      <c r="M9">
        <v>1.7724922082319694</v>
      </c>
      <c r="N9">
        <v>1.3504262019172097</v>
      </c>
      <c r="O9">
        <v>1.4708057062573625</v>
      </c>
      <c r="P9">
        <v>1.6895327644257079</v>
      </c>
      <c r="Q9" s="26"/>
      <c r="S9" t="s">
        <v>217</v>
      </c>
      <c r="T9">
        <v>2612</v>
      </c>
      <c r="U9">
        <v>2612</v>
      </c>
      <c r="V9">
        <v>778.45399999999995</v>
      </c>
      <c r="W9">
        <v>59</v>
      </c>
      <c r="X9">
        <v>0.22370571038413861</v>
      </c>
    </row>
    <row r="10" spans="4:24" x14ac:dyDescent="0.2">
      <c r="D10" s="24" t="s">
        <v>199</v>
      </c>
      <c r="E10">
        <v>315.5967</v>
      </c>
      <c r="F10">
        <v>386.60838688524586</v>
      </c>
      <c r="G10">
        <v>399.51005934959352</v>
      </c>
      <c r="H10">
        <v>497.68519545454546</v>
      </c>
      <c r="I10">
        <v>328.92559999999997</v>
      </c>
      <c r="J10">
        <v>341.01120425531917</v>
      </c>
      <c r="K10">
        <v>377.07270081967215</v>
      </c>
      <c r="L10">
        <v>380.01104019607845</v>
      </c>
      <c r="M10">
        <v>469.43763932584267</v>
      </c>
      <c r="N10">
        <v>306.86724903846158</v>
      </c>
      <c r="O10">
        <v>336.35470701754383</v>
      </c>
      <c r="P10">
        <v>437.79268107255513</v>
      </c>
      <c r="Q10" s="26"/>
      <c r="S10" t="s">
        <v>218</v>
      </c>
      <c r="T10">
        <v>7579677.1119162599</v>
      </c>
      <c r="U10">
        <v>8343789.9231552156</v>
      </c>
      <c r="X10">
        <v>0.13374807613335227</v>
      </c>
    </row>
    <row r="11" spans="4:24" x14ac:dyDescent="0.2">
      <c r="D11" s="24" t="s">
        <v>200</v>
      </c>
      <c r="E11">
        <v>3.6717692063931331</v>
      </c>
      <c r="F11">
        <v>5.0439192654906853</v>
      </c>
      <c r="G11">
        <v>5.1708295553087202</v>
      </c>
      <c r="H11">
        <v>6.6774154275468831</v>
      </c>
      <c r="I11">
        <v>2.5913034413585172</v>
      </c>
      <c r="J11">
        <v>3.8223342355592642</v>
      </c>
      <c r="K11">
        <v>4.7186163501801595</v>
      </c>
      <c r="L11">
        <v>5.0014007674101766</v>
      </c>
      <c r="M11">
        <v>7.2569209374350789</v>
      </c>
      <c r="N11">
        <v>3.8617966980694156</v>
      </c>
      <c r="O11">
        <v>4.4760919711351201</v>
      </c>
      <c r="P11">
        <v>6.5670441677096072</v>
      </c>
      <c r="Q11" s="26"/>
      <c r="S11" s="7" t="s">
        <v>229</v>
      </c>
      <c r="T11" s="7">
        <v>3053.819</v>
      </c>
      <c r="U11" s="7"/>
      <c r="V11" s="7">
        <v>95.873999999999995</v>
      </c>
      <c r="W11" s="7" t="s">
        <v>230</v>
      </c>
    </row>
    <row r="12" spans="4:24" x14ac:dyDescent="0.2">
      <c r="D12" s="24" t="s">
        <v>201</v>
      </c>
      <c r="E12">
        <v>0.97204164959533801</v>
      </c>
      <c r="F12">
        <v>1.0742939344250302</v>
      </c>
      <c r="G12">
        <v>1.0562720324510333</v>
      </c>
      <c r="H12">
        <v>1.082751602439463</v>
      </c>
      <c r="I12">
        <v>0.71727036302986391</v>
      </c>
      <c r="J12">
        <v>0.97499004600188721</v>
      </c>
      <c r="K12">
        <v>1.0464344212540717</v>
      </c>
      <c r="L12">
        <v>0.98550663415727202</v>
      </c>
      <c r="M12">
        <v>1.0904287093713592</v>
      </c>
      <c r="N12">
        <v>1.0773124515837815</v>
      </c>
      <c r="O12">
        <v>1.1589579963521992</v>
      </c>
      <c r="P12">
        <v>1.1912370893555286</v>
      </c>
      <c r="Q12" s="26"/>
    </row>
    <row r="13" spans="4:24" x14ac:dyDescent="0.2">
      <c r="D13" s="24" t="s">
        <v>202</v>
      </c>
      <c r="E13">
        <v>62.141147747747709</v>
      </c>
      <c r="F13">
        <v>82.901781967213196</v>
      </c>
      <c r="G13">
        <v>90.025722764227623</v>
      </c>
      <c r="H13">
        <v>119.02277454545458</v>
      </c>
      <c r="I13">
        <v>32.347300000000018</v>
      </c>
      <c r="J13">
        <v>51.027078723404259</v>
      </c>
      <c r="K13">
        <v>73.850572950819696</v>
      </c>
      <c r="L13">
        <v>127.4843529411765</v>
      </c>
      <c r="M13">
        <v>196.07317078651687</v>
      </c>
      <c r="N13">
        <v>51.598550961538479</v>
      </c>
      <c r="O13">
        <v>49.862221052631639</v>
      </c>
      <c r="P13">
        <v>113.4866760252367</v>
      </c>
      <c r="Q13" s="26"/>
    </row>
    <row r="14" spans="4:24" x14ac:dyDescent="0.2">
      <c r="D14" s="24" t="s">
        <v>203</v>
      </c>
      <c r="E14">
        <v>0.30716556588252597</v>
      </c>
      <c r="F14">
        <v>0.43474408659929686</v>
      </c>
      <c r="G14">
        <v>0.36109934135427424</v>
      </c>
      <c r="H14">
        <v>0.36983805444095474</v>
      </c>
      <c r="I14">
        <v>0.15700792002636976</v>
      </c>
      <c r="J14">
        <v>0.20237027282535536</v>
      </c>
      <c r="K14">
        <v>0.28520538095773529</v>
      </c>
      <c r="L14">
        <v>0.52247733541387542</v>
      </c>
      <c r="M14">
        <v>0.68206349886061024</v>
      </c>
      <c r="N14">
        <v>0.27311375033342822</v>
      </c>
      <c r="O14">
        <v>0.31184770990516331</v>
      </c>
      <c r="P14">
        <v>0.49829567507017924</v>
      </c>
      <c r="Q14" s="26"/>
      <c r="S14" s="7"/>
      <c r="T14" s="7"/>
      <c r="U14" s="7"/>
      <c r="V14" s="7"/>
      <c r="W14" s="7"/>
    </row>
    <row r="15" spans="4:24" x14ac:dyDescent="0.2">
      <c r="D15" s="28" t="s">
        <v>207</v>
      </c>
      <c r="E15" s="29">
        <v>0.4446180041747938</v>
      </c>
      <c r="F15" s="29">
        <v>0.40129725261346427</v>
      </c>
      <c r="G15" s="29">
        <v>0.45975047204667829</v>
      </c>
      <c r="H15" s="29">
        <v>0.52161345417211735</v>
      </c>
      <c r="I15" s="29">
        <v>0.2558200660577008</v>
      </c>
      <c r="J15" s="29">
        <v>0.44882209598738898</v>
      </c>
      <c r="K15" s="29">
        <v>0.44263881400788541</v>
      </c>
      <c r="L15" s="29">
        <v>0.53447441651318295</v>
      </c>
      <c r="M15" s="29">
        <v>0.80059936099495099</v>
      </c>
      <c r="N15" s="29">
        <v>0.3818109926298483</v>
      </c>
      <c r="O15" s="29">
        <v>0.53570200515242417</v>
      </c>
      <c r="P15" s="29">
        <v>0.58817302264570759</v>
      </c>
      <c r="Q15" s="26"/>
    </row>
    <row r="16" spans="4:24" ht="17" thickBot="1" x14ac:dyDescent="0.25">
      <c r="D16" s="30" t="s">
        <v>208</v>
      </c>
      <c r="E16" s="29">
        <v>5.0304801566079069E-2</v>
      </c>
      <c r="F16" s="29">
        <v>3.353616334178397E-2</v>
      </c>
      <c r="G16" s="29">
        <v>4.9394324413609747E-2</v>
      </c>
      <c r="H16" s="29">
        <v>5.7458878669829669E-2</v>
      </c>
      <c r="I16" s="29">
        <v>4.9730017921733358E-2</v>
      </c>
      <c r="J16" s="29">
        <v>6.4573594412988447E-2</v>
      </c>
      <c r="K16" s="29">
        <v>5.2208433764049794E-2</v>
      </c>
      <c r="L16" s="29">
        <v>4.37118184507157E-2</v>
      </c>
      <c r="M16" s="29">
        <v>7.3142049765251668E-2</v>
      </c>
      <c r="N16" s="29">
        <v>4.8831152170914535E-2</v>
      </c>
      <c r="O16" s="29">
        <v>9.2546141355064226E-2</v>
      </c>
      <c r="P16" s="29">
        <v>6.0969350527620945E-2</v>
      </c>
      <c r="Q16" s="26"/>
      <c r="S16" s="7"/>
      <c r="T16" s="7"/>
      <c r="U16" s="7"/>
      <c r="V16" s="7"/>
      <c r="W16" s="7"/>
    </row>
    <row r="17" spans="4:17" x14ac:dyDescent="0.2">
      <c r="D17" s="24" t="s">
        <v>204</v>
      </c>
      <c r="E17">
        <f>E15*$T$10</f>
        <v>3370060.9097895725</v>
      </c>
      <c r="F17">
        <f t="shared" ref="F17:P17" si="0">F15*$T$10</f>
        <v>3041703.6007091529</v>
      </c>
      <c r="G17">
        <f t="shared" si="0"/>
        <v>3484760.1301649036</v>
      </c>
      <c r="H17">
        <f t="shared" si="0"/>
        <v>3953661.5598559789</v>
      </c>
      <c r="I17">
        <f t="shared" si="0"/>
        <v>1939033.4994664604</v>
      </c>
      <c r="J17">
        <f t="shared" si="0"/>
        <v>3401926.568277895</v>
      </c>
      <c r="K17">
        <f t="shared" si="0"/>
        <v>3355059.2873813272</v>
      </c>
      <c r="L17">
        <f t="shared" si="0"/>
        <v>4051143.5017497707</v>
      </c>
      <c r="M17">
        <f t="shared" si="0"/>
        <v>6068284.6523482129</v>
      </c>
      <c r="N17">
        <f t="shared" si="0"/>
        <v>2894004.0419144891</v>
      </c>
      <c r="O17">
        <f t="shared" si="0"/>
        <v>4060448.2272614758</v>
      </c>
      <c r="P17">
        <f t="shared" si="0"/>
        <v>4458161.5975942742</v>
      </c>
      <c r="Q17" s="25"/>
    </row>
    <row r="18" spans="4:17" x14ac:dyDescent="0.2">
      <c r="D18" s="31" t="s">
        <v>205</v>
      </c>
      <c r="E18">
        <f>((E16/100)+$X$10)*E17</f>
        <v>452434.46558989579</v>
      </c>
      <c r="F18">
        <f t="shared" ref="F18:P18" si="1">((F16/100)+$X$10)*F17</f>
        <v>407842.07545064628</v>
      </c>
      <c r="G18">
        <f t="shared" si="1"/>
        <v>467801.23691949586</v>
      </c>
      <c r="H18">
        <f t="shared" si="1"/>
        <v>531066.35691181908</v>
      </c>
      <c r="I18">
        <f t="shared" si="1"/>
        <v>260306.28181855372</v>
      </c>
      <c r="J18">
        <f t="shared" si="1"/>
        <v>457197.8799185332</v>
      </c>
      <c r="K18">
        <f t="shared" si="1"/>
        <v>450484.34890638548</v>
      </c>
      <c r="L18">
        <f t="shared" si="1"/>
        <v>543603.47799182637</v>
      </c>
      <c r="M18">
        <f t="shared" si="1"/>
        <v>816059.86546143948</v>
      </c>
      <c r="N18">
        <f t="shared" si="1"/>
        <v>388480.64844574797</v>
      </c>
      <c r="O18">
        <f t="shared" si="1"/>
        <v>546834.92679135373</v>
      </c>
      <c r="P18">
        <f t="shared" si="1"/>
        <v>598988.64894135133</v>
      </c>
    </row>
    <row r="19" spans="4:17" x14ac:dyDescent="0.2">
      <c r="D19" s="32" t="s">
        <v>219</v>
      </c>
      <c r="E19" s="9">
        <f>E17/6.022E+23/$T11*1000000000000000*1000000</f>
        <v>1.8325410264213917</v>
      </c>
      <c r="F19" s="9">
        <f>F17/6.022E+23/$T11*1000000000000000*1000000</f>
        <v>1.6539898796254218</v>
      </c>
      <c r="G19" s="9">
        <f>G17/6.022E+23/$T11*1000000000000000*1000000</f>
        <v>1.8949111237765364</v>
      </c>
      <c r="H19" s="9">
        <f>H17/6.022E+23/$T11*1000000000000000*1000000</f>
        <v>2.1498860723777455</v>
      </c>
      <c r="I19" s="9">
        <f>I17/6.022E+23/$T11*1000000000000000*1000000</f>
        <v>1.0543899752837416</v>
      </c>
      <c r="J19" s="9">
        <f>J17/6.022E+23/$T11*1000000000000000*1000000</f>
        <v>1.8498686439561829</v>
      </c>
      <c r="K19" s="9">
        <f>K17/6.022E+23/$T11*1000000000000000*1000000</f>
        <v>1.8243835808256359</v>
      </c>
      <c r="L19" s="9">
        <f>L17/6.022E+23/$T11*1000000000000000*1000000</f>
        <v>2.2028939148581816</v>
      </c>
      <c r="M19" s="9">
        <f>M17/6.022E+23/$T11*1000000000000000*1000000</f>
        <v>3.2997565572563294</v>
      </c>
      <c r="N19" s="9">
        <f>N17/6.022E+23/$T11*1000000000000000*1000000</f>
        <v>1.5736751588174644</v>
      </c>
      <c r="O19" s="9">
        <f>O17/6.022E+23/$T11*1000000000000000*1000000</f>
        <v>2.2079535537478696</v>
      </c>
      <c r="P19" s="9">
        <f>P17/6.022E+23/$T11*1000000000000000*1000000</f>
        <v>2.4242185078245266</v>
      </c>
    </row>
    <row r="20" spans="4:17" x14ac:dyDescent="0.2">
      <c r="D20" s="33" t="s">
        <v>220</v>
      </c>
      <c r="E20" s="9">
        <f>(E18/E17+$V11/$T11)*E19</f>
        <v>0.30355292981482906</v>
      </c>
      <c r="F20" s="9">
        <f>(F18/F17+$V11/$T11)*F19</f>
        <v>0.27369931066495373</v>
      </c>
      <c r="G20" s="9">
        <f>(G18/G17+$V11/$T11)*G19</f>
        <v>0.31386702874725531</v>
      </c>
      <c r="H20" s="9">
        <f>(H18/H17+$V11/$T11)*H19</f>
        <v>0.35627364391558969</v>
      </c>
      <c r="I20" s="9">
        <f>(I18/I17+$V11/$T11)*I19</f>
        <v>0.17464932872259614</v>
      </c>
      <c r="J20" s="9">
        <f>(J18/J17+$V11/$T11)*J19</f>
        <v>0.30668713275095372</v>
      </c>
      <c r="K20" s="9">
        <f>(K18/K17+$V11/$T11)*K19</f>
        <v>0.30223641185182804</v>
      </c>
      <c r="L20" s="9">
        <f>(L18/L17+$V11/$T11)*L19</f>
        <v>0.36475513540154053</v>
      </c>
      <c r="M20" s="9">
        <f>(M18/M17+$V11/$T11)*M19</f>
        <v>0.54734475828830809</v>
      </c>
      <c r="N20" s="9">
        <f>(N18/N17+$V11/$T11)*N19</f>
        <v>0.26064966660495559</v>
      </c>
      <c r="O20" s="9">
        <f>(O18/O17+$V11/$T11)*O19</f>
        <v>0.36667114948728713</v>
      </c>
      <c r="P20" s="9">
        <f>(P18/P17+$V11/$T11)*P19</f>
        <v>0.40182041787110545</v>
      </c>
    </row>
    <row r="21" spans="4:17" x14ac:dyDescent="0.2">
      <c r="D21" s="34" t="s">
        <v>221</v>
      </c>
      <c r="E21" s="9"/>
      <c r="F21" s="9"/>
      <c r="G21" s="9"/>
      <c r="H21" s="9"/>
      <c r="I21" s="34" t="s">
        <v>223</v>
      </c>
      <c r="J21" s="34" t="s">
        <v>224</v>
      </c>
      <c r="K21" s="34" t="s">
        <v>225</v>
      </c>
      <c r="L21" s="34" t="s">
        <v>226</v>
      </c>
      <c r="M21" s="9"/>
      <c r="N21" s="9"/>
      <c r="O21" s="34" t="s">
        <v>227</v>
      </c>
      <c r="P21" s="34" t="s">
        <v>228</v>
      </c>
    </row>
    <row r="22" spans="4:17" x14ac:dyDescent="0.2">
      <c r="D22" s="34" t="s">
        <v>222</v>
      </c>
      <c r="E22" s="9"/>
      <c r="F22" s="9"/>
      <c r="G22" s="9"/>
      <c r="H22" s="9"/>
      <c r="I22" s="9">
        <v>9</v>
      </c>
      <c r="J22" s="9">
        <v>7</v>
      </c>
      <c r="K22" s="9">
        <v>2</v>
      </c>
      <c r="L22" s="9">
        <v>6</v>
      </c>
      <c r="M22" s="9"/>
      <c r="N22" s="9"/>
      <c r="O22" s="9">
        <v>11</v>
      </c>
      <c r="P22" s="9">
        <v>5</v>
      </c>
    </row>
    <row r="24" spans="4:17" x14ac:dyDescent="0.2">
      <c r="I24" s="37"/>
      <c r="J24" s="37"/>
      <c r="K24" s="37"/>
      <c r="L24" s="37"/>
      <c r="M24" s="37"/>
      <c r="N24" s="37"/>
    </row>
    <row r="25" spans="4:17" x14ac:dyDescent="0.2">
      <c r="D25" s="26"/>
      <c r="I25" s="37"/>
      <c r="J25" s="37"/>
      <c r="K25" s="37"/>
      <c r="L25" s="37"/>
      <c r="M25" s="37"/>
      <c r="N25" s="37"/>
    </row>
    <row r="26" spans="4:17" x14ac:dyDescent="0.2">
      <c r="D26" s="25"/>
    </row>
    <row r="27" spans="4:17" x14ac:dyDescent="0.2">
      <c r="I27" s="37"/>
      <c r="J27" s="37"/>
      <c r="K27" s="37"/>
      <c r="L27" s="37"/>
      <c r="M27" s="37"/>
      <c r="N27" s="37"/>
    </row>
    <row r="28" spans="4:17" x14ac:dyDescent="0.2">
      <c r="I28" s="37"/>
      <c r="J28" s="37"/>
      <c r="K28" s="37"/>
      <c r="L28" s="37"/>
      <c r="M28" s="37"/>
      <c r="N28" s="37"/>
    </row>
    <row r="41" spans="9:21" x14ac:dyDescent="0.2">
      <c r="P41" s="36"/>
      <c r="Q41" s="36"/>
      <c r="R41" s="36"/>
      <c r="S41" s="36"/>
      <c r="T41" s="36"/>
      <c r="U41" s="36"/>
    </row>
    <row r="42" spans="9:21" x14ac:dyDescent="0.2">
      <c r="P42" s="36"/>
      <c r="Q42" s="36"/>
      <c r="R42" s="36"/>
      <c r="S42" s="36"/>
      <c r="T42" s="36"/>
      <c r="U42" s="36"/>
    </row>
    <row r="43" spans="9:21" x14ac:dyDescent="0.2">
      <c r="P43" s="36"/>
      <c r="Q43" s="36"/>
      <c r="R43" s="36"/>
      <c r="S43" s="36"/>
      <c r="T43" s="36"/>
      <c r="U43" s="36"/>
    </row>
    <row r="44" spans="9:21" x14ac:dyDescent="0.2">
      <c r="P44" s="36"/>
      <c r="Q44" s="36"/>
      <c r="R44" s="36"/>
      <c r="S44" s="36"/>
      <c r="T44" s="36"/>
      <c r="U44" s="36"/>
    </row>
    <row r="48" spans="9:21" x14ac:dyDescent="0.2">
      <c r="I48" s="35"/>
      <c r="J48" s="35"/>
      <c r="K48" s="35"/>
      <c r="L48" s="35"/>
      <c r="M48" s="35"/>
      <c r="N48" s="35"/>
    </row>
    <row r="49" spans="9:14" x14ac:dyDescent="0.2">
      <c r="I49" s="35"/>
      <c r="J49" s="35"/>
      <c r="K49" s="35"/>
      <c r="L49" s="35"/>
      <c r="M49" s="35"/>
      <c r="N49" s="35"/>
    </row>
    <row r="50" spans="9:14" x14ac:dyDescent="0.2">
      <c r="I50" s="35"/>
      <c r="J50" s="35"/>
      <c r="K50" s="35"/>
      <c r="L50" s="35"/>
      <c r="M50" s="35"/>
      <c r="N50" s="35"/>
    </row>
    <row r="51" spans="9:14" x14ac:dyDescent="0.2">
      <c r="I51" s="35"/>
      <c r="J51" s="35"/>
      <c r="K51" s="35"/>
      <c r="L51" s="35"/>
      <c r="M51" s="35"/>
      <c r="N51" s="35"/>
    </row>
    <row r="52" spans="9:14" x14ac:dyDescent="0.2">
      <c r="I52" s="35"/>
      <c r="J52" s="35"/>
      <c r="K52" s="35"/>
      <c r="L52" s="35"/>
      <c r="M52" s="35"/>
      <c r="N52" s="35"/>
    </row>
    <row r="53" spans="9:14" x14ac:dyDescent="0.2">
      <c r="I53" s="35"/>
      <c r="J53" s="35"/>
      <c r="K53" s="35"/>
      <c r="L53" s="35"/>
      <c r="M53" s="35"/>
      <c r="N53" s="35"/>
    </row>
    <row r="54" spans="9:14" x14ac:dyDescent="0.2">
      <c r="I54" s="35"/>
      <c r="J54" s="35"/>
      <c r="K54" s="35"/>
      <c r="L54" s="35"/>
      <c r="M54" s="35"/>
      <c r="N54" s="35"/>
    </row>
    <row r="55" spans="9:14" x14ac:dyDescent="0.2">
      <c r="I55" s="35"/>
      <c r="J55" s="35"/>
      <c r="K55" s="35"/>
      <c r="L55" s="35"/>
      <c r="M55" s="35"/>
      <c r="N55" s="35"/>
    </row>
    <row r="56" spans="9:14" x14ac:dyDescent="0.2">
      <c r="I56" s="35"/>
      <c r="J56" s="35"/>
      <c r="K56" s="35"/>
      <c r="L56" s="35"/>
      <c r="M56" s="35"/>
      <c r="N56" s="35"/>
    </row>
    <row r="57" spans="9:14" x14ac:dyDescent="0.2">
      <c r="I57" s="35"/>
      <c r="J57" s="35"/>
      <c r="K57" s="35"/>
      <c r="L57" s="35"/>
      <c r="M57" s="35"/>
      <c r="N57" s="35"/>
    </row>
    <row r="58" spans="9:14" x14ac:dyDescent="0.2">
      <c r="I58" s="35"/>
      <c r="J58" s="35"/>
      <c r="K58" s="35"/>
      <c r="L58" s="35"/>
      <c r="M58" s="35"/>
      <c r="N58" s="35"/>
    </row>
    <row r="59" spans="9:14" x14ac:dyDescent="0.2">
      <c r="I59" s="35"/>
      <c r="J59" s="35"/>
      <c r="K59" s="35"/>
      <c r="L59" s="35"/>
      <c r="M59" s="35"/>
      <c r="N59" s="35"/>
    </row>
    <row r="72" spans="8:16" x14ac:dyDescent="0.2">
      <c r="H72" t="s">
        <v>228</v>
      </c>
      <c r="I72">
        <v>3123407.7995863999</v>
      </c>
      <c r="J72">
        <v>780680.99318663299</v>
      </c>
      <c r="L72">
        <f>I72/T$11*1000000000000000/6.022E+23*1000000</f>
        <v>1.6984182447147629</v>
      </c>
      <c r="M72">
        <f>J72/T$11*1000000000000000/6.022E+23*1000000</f>
        <v>0.42451159989604847</v>
      </c>
      <c r="N72">
        <f>L72-M72</f>
        <v>1.2739066448187144</v>
      </c>
      <c r="O72">
        <f>N72/L72</f>
        <v>0.75005473403440615</v>
      </c>
      <c r="P72" t="s">
        <v>228</v>
      </c>
    </row>
    <row r="73" spans="8:16" x14ac:dyDescent="0.2">
      <c r="H73" t="s">
        <v>227</v>
      </c>
      <c r="I73">
        <v>3181009.45102653</v>
      </c>
      <c r="J73">
        <v>2437584.9542910401</v>
      </c>
      <c r="L73">
        <f>I73/T$11*1000000000000000/6.022E+23*1000000</f>
        <v>1.7297403460889647</v>
      </c>
      <c r="M73">
        <f>J73/T$11*1000000000000000/6.022E+23*1000000</f>
        <v>1.3254877444944353</v>
      </c>
      <c r="N73">
        <f>L73-M73</f>
        <v>0.40425260159452936</v>
      </c>
      <c r="O73">
        <f>N73/L73</f>
        <v>0.23370710090018199</v>
      </c>
      <c r="P73" t="s">
        <v>227</v>
      </c>
    </row>
    <row r="83" spans="11:16" x14ac:dyDescent="0.2">
      <c r="K83">
        <v>5.8590200000000002E-2</v>
      </c>
      <c r="L83">
        <v>1.1454499999999999E-2</v>
      </c>
      <c r="M83">
        <v>1.0875699999999999</v>
      </c>
      <c r="N83">
        <v>2.70158E-2</v>
      </c>
    </row>
    <row r="84" spans="11:16" x14ac:dyDescent="0.2">
      <c r="K84">
        <v>0.125857</v>
      </c>
      <c r="L84">
        <v>1.15862E-2</v>
      </c>
      <c r="M84">
        <v>4.97424</v>
      </c>
      <c r="N84">
        <v>2.4783699999999999E-2</v>
      </c>
    </row>
    <row r="85" spans="11:16" x14ac:dyDescent="0.2">
      <c r="K85">
        <v>5.3316799999999998E-2</v>
      </c>
      <c r="L85">
        <v>1.0677600000000001E-2</v>
      </c>
      <c r="M85">
        <v>1.0061599999999999</v>
      </c>
      <c r="N85">
        <v>2.48636E-2</v>
      </c>
    </row>
    <row r="86" spans="11:16" x14ac:dyDescent="0.2">
      <c r="K86">
        <v>0.11279599999999999</v>
      </c>
      <c r="L86">
        <v>1.0952E-2</v>
      </c>
      <c r="M86">
        <v>4.7553799999999997</v>
      </c>
      <c r="N86">
        <v>2.3241399999999999E-2</v>
      </c>
    </row>
    <row r="87" spans="11:16" x14ac:dyDescent="0.2">
      <c r="K87">
        <v>7.2576399999999999E-2</v>
      </c>
      <c r="L87">
        <v>1.26956E-2</v>
      </c>
      <c r="M87">
        <v>1.1783399999999999</v>
      </c>
      <c r="N87">
        <v>3.6525799999999997E-2</v>
      </c>
    </row>
    <row r="88" spans="11:16" x14ac:dyDescent="0.2">
      <c r="K88">
        <v>0.17232</v>
      </c>
      <c r="L88">
        <v>1.24282E-2</v>
      </c>
      <c r="M88">
        <v>5.2657400000000001</v>
      </c>
      <c r="N88">
        <v>3.7443999999999998E-2</v>
      </c>
    </row>
    <row r="91" spans="11:16" x14ac:dyDescent="0.2">
      <c r="L91" s="35">
        <v>5.3316799999999998E-2</v>
      </c>
      <c r="M91" s="35">
        <v>0.11279599999999999</v>
      </c>
    </row>
    <row r="92" spans="11:16" x14ac:dyDescent="0.2">
      <c r="L92" s="35">
        <v>7.2576399999999999E-2</v>
      </c>
      <c r="M92" s="35">
        <v>0.17232</v>
      </c>
      <c r="O92">
        <v>5.8590200000000002E-2</v>
      </c>
      <c r="P92">
        <v>0.125857</v>
      </c>
    </row>
    <row r="93" spans="11:16" x14ac:dyDescent="0.2">
      <c r="K93">
        <v>5.3316799999999998E-2</v>
      </c>
      <c r="L93" s="35">
        <v>5.8590200000000002E-2</v>
      </c>
      <c r="M93" s="35">
        <v>0.125857</v>
      </c>
      <c r="O93">
        <v>1.1454499999999999E-2</v>
      </c>
      <c r="P93">
        <v>1.15862E-2</v>
      </c>
    </row>
    <row r="94" spans="11:16" x14ac:dyDescent="0.2">
      <c r="K94">
        <v>7.2576399999999999E-2</v>
      </c>
      <c r="L94" s="35">
        <v>1.0677600000000001E-2</v>
      </c>
      <c r="M94" s="35">
        <v>1.0952E-2</v>
      </c>
      <c r="O94">
        <v>1.0875699999999999</v>
      </c>
      <c r="P94">
        <v>4.97424</v>
      </c>
    </row>
    <row r="95" spans="11:16" x14ac:dyDescent="0.2">
      <c r="K95">
        <v>5.8590200000000002E-2</v>
      </c>
      <c r="L95" s="35">
        <v>1.26956E-2</v>
      </c>
      <c r="M95" s="35">
        <v>1.24282E-2</v>
      </c>
      <c r="O95">
        <v>2.70158E-2</v>
      </c>
      <c r="P95">
        <v>2.4783699999999999E-2</v>
      </c>
    </row>
    <row r="96" spans="11:16" x14ac:dyDescent="0.2">
      <c r="K96">
        <v>1.0677600000000001E-2</v>
      </c>
      <c r="L96" s="35">
        <v>1.1454499999999999E-2</v>
      </c>
      <c r="M96" s="35">
        <v>1.15862E-2</v>
      </c>
    </row>
    <row r="97" spans="11:13" x14ac:dyDescent="0.2">
      <c r="K97">
        <v>1.26956E-2</v>
      </c>
      <c r="L97" s="35">
        <v>1.0061599999999999</v>
      </c>
      <c r="M97" s="35">
        <v>4.7553799999999997</v>
      </c>
    </row>
    <row r="98" spans="11:13" x14ac:dyDescent="0.2">
      <c r="K98">
        <v>1.1454499999999999E-2</v>
      </c>
      <c r="L98" s="35">
        <v>1.1783399999999999</v>
      </c>
      <c r="M98" s="35">
        <v>5.2657400000000001</v>
      </c>
    </row>
    <row r="99" spans="11:13" x14ac:dyDescent="0.2">
      <c r="K99">
        <v>1.0061599999999999</v>
      </c>
      <c r="L99" s="35">
        <v>1.0875699999999999</v>
      </c>
      <c r="M99" s="35">
        <v>4.97424</v>
      </c>
    </row>
    <row r="100" spans="11:13" x14ac:dyDescent="0.2">
      <c r="K100">
        <v>1.1783399999999999</v>
      </c>
      <c r="L100" s="35">
        <v>2.48636E-2</v>
      </c>
      <c r="M100" s="35">
        <v>2.3241399999999999E-2</v>
      </c>
    </row>
    <row r="101" spans="11:13" x14ac:dyDescent="0.2">
      <c r="K101">
        <v>1.0875699999999999</v>
      </c>
      <c r="L101" s="35">
        <v>3.6525799999999997E-2</v>
      </c>
      <c r="M101" s="35">
        <v>3.7443999999999998E-2</v>
      </c>
    </row>
    <row r="102" spans="11:13" x14ac:dyDescent="0.2">
      <c r="K102">
        <v>2.48636E-2</v>
      </c>
      <c r="L102" s="35">
        <v>2.70158E-2</v>
      </c>
      <c r="M102" s="35">
        <v>2.4783699999999999E-2</v>
      </c>
    </row>
    <row r="103" spans="11:13" x14ac:dyDescent="0.2">
      <c r="K103">
        <v>3.6525799999999997E-2</v>
      </c>
    </row>
    <row r="104" spans="11:13" x14ac:dyDescent="0.2">
      <c r="K104">
        <v>2.70158E-2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7"/>
  <sheetViews>
    <sheetView topLeftCell="A10" zoomScale="131" zoomScaleNormal="131" workbookViewId="0">
      <selection activeCell="B11" sqref="B11"/>
    </sheetView>
  </sheetViews>
  <sheetFormatPr baseColWidth="10" defaultRowHeight="16" x14ac:dyDescent="0.2"/>
  <cols>
    <col min="1" max="1" width="18.33203125" bestFit="1" customWidth="1"/>
    <col min="8" max="8" width="18.33203125" bestFit="1" customWidth="1"/>
    <col min="9" max="9" width="13.1640625" bestFit="1" customWidth="1"/>
  </cols>
  <sheetData>
    <row r="1" spans="1:23" x14ac:dyDescent="0.2">
      <c r="A1" t="s">
        <v>9</v>
      </c>
    </row>
    <row r="3" spans="1:23" x14ac:dyDescent="0.2">
      <c r="A3" t="s">
        <v>1</v>
      </c>
    </row>
    <row r="4" spans="1:23" x14ac:dyDescent="0.2">
      <c r="A4" t="s">
        <v>2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I4" t="s">
        <v>24</v>
      </c>
      <c r="J4" t="s">
        <v>2</v>
      </c>
      <c r="K4" t="s">
        <v>8</v>
      </c>
      <c r="L4" t="s">
        <v>23</v>
      </c>
      <c r="M4" t="s">
        <v>25</v>
      </c>
      <c r="N4" t="s">
        <v>26</v>
      </c>
      <c r="O4" t="s">
        <v>27</v>
      </c>
      <c r="P4" t="s">
        <v>7</v>
      </c>
      <c r="Q4" t="s">
        <v>22</v>
      </c>
      <c r="R4" t="s">
        <v>28</v>
      </c>
    </row>
    <row r="5" spans="1:23" x14ac:dyDescent="0.2">
      <c r="A5" t="s">
        <v>10</v>
      </c>
      <c r="B5">
        <v>453.32010000000002</v>
      </c>
      <c r="C5">
        <v>517.67409999999995</v>
      </c>
      <c r="D5">
        <v>400.9237</v>
      </c>
      <c r="E5">
        <v>416.95710000000003</v>
      </c>
      <c r="F5">
        <v>468.36880000000002</v>
      </c>
      <c r="I5">
        <v>15</v>
      </c>
      <c r="J5">
        <v>0.35299118658096129</v>
      </c>
      <c r="K5">
        <v>0.44036739776320688</v>
      </c>
      <c r="L5">
        <v>0.27035946947071993</v>
      </c>
      <c r="M5">
        <v>0.36369292929965852</v>
      </c>
      <c r="N5">
        <v>0.46527870602511751</v>
      </c>
      <c r="O5">
        <v>0.37415597476776757</v>
      </c>
      <c r="P5">
        <v>0.37415842966507745</v>
      </c>
      <c r="Q5" s="1">
        <v>0.26289315963926668</v>
      </c>
      <c r="R5">
        <v>0.38395184448700992</v>
      </c>
      <c r="S5" s="1"/>
      <c r="T5" s="1"/>
      <c r="U5" s="1"/>
      <c r="V5" s="1"/>
      <c r="W5" s="1"/>
    </row>
    <row r="6" spans="1:23" x14ac:dyDescent="0.2">
      <c r="A6" t="s">
        <v>11</v>
      </c>
      <c r="B6">
        <v>293.3021</v>
      </c>
      <c r="C6">
        <v>362.3415</v>
      </c>
      <c r="D6">
        <v>288.9846</v>
      </c>
      <c r="E6">
        <v>333.5883</v>
      </c>
      <c r="F6">
        <v>419.49040000000002</v>
      </c>
      <c r="I6">
        <v>10</v>
      </c>
      <c r="J6">
        <v>0.30005866625353667</v>
      </c>
      <c r="K6">
        <v>0.40345710372383625</v>
      </c>
      <c r="L6">
        <v>0.25291289878350198</v>
      </c>
      <c r="M6">
        <v>0.30326421962866595</v>
      </c>
      <c r="N6">
        <v>0.46341073841995334</v>
      </c>
      <c r="O6">
        <v>0.33484177931860659</v>
      </c>
      <c r="P6">
        <v>0.32377777787879219</v>
      </c>
      <c r="Q6">
        <v>0.20684403210063915</v>
      </c>
      <c r="R6">
        <v>0.34834504776739011</v>
      </c>
    </row>
    <row r="7" spans="1:23" x14ac:dyDescent="0.2">
      <c r="A7" t="s">
        <v>5</v>
      </c>
      <c r="B7">
        <v>72.688689999999994</v>
      </c>
      <c r="C7">
        <v>71.481849999999994</v>
      </c>
      <c r="D7">
        <v>102.39790000000001</v>
      </c>
      <c r="E7">
        <v>63.364600000000003</v>
      </c>
      <c r="F7">
        <v>68.779700000000005</v>
      </c>
      <c r="I7">
        <v>6</v>
      </c>
      <c r="J7">
        <v>0.27920300047116198</v>
      </c>
      <c r="K7">
        <v>0.3590651242142297</v>
      </c>
      <c r="L7">
        <v>0.19722049427365887</v>
      </c>
      <c r="M7">
        <v>0.25120087989397999</v>
      </c>
      <c r="N7">
        <v>0.39367541565177044</v>
      </c>
      <c r="O7">
        <v>0.28430483883425101</v>
      </c>
      <c r="P7">
        <v>0.30466639521345451</v>
      </c>
      <c r="Q7">
        <v>0.15132523665794489</v>
      </c>
      <c r="R7">
        <v>0.31420730234142047</v>
      </c>
    </row>
    <row r="8" spans="1:23" x14ac:dyDescent="0.2">
      <c r="A8" t="s">
        <v>6</v>
      </c>
      <c r="B8">
        <v>34.16357</v>
      </c>
      <c r="C8">
        <v>42.122900000000001</v>
      </c>
      <c r="D8">
        <v>53.556159999999998</v>
      </c>
      <c r="E8">
        <v>45.128509999999999</v>
      </c>
      <c r="F8">
        <v>61.894440000000003</v>
      </c>
      <c r="I8">
        <v>3</v>
      </c>
      <c r="J8">
        <v>0.1999457498145493</v>
      </c>
      <c r="K8">
        <v>0.240391708670534</v>
      </c>
      <c r="L8">
        <v>0.11653161873102884</v>
      </c>
      <c r="M8">
        <v>0.18215381335039119</v>
      </c>
      <c r="N8">
        <v>0.2990145321623669</v>
      </c>
      <c r="O8">
        <v>0.20357837831335057</v>
      </c>
      <c r="P8">
        <v>0.19507746840560711</v>
      </c>
      <c r="Q8">
        <v>8.5001361321396074E-2</v>
      </c>
      <c r="R8">
        <v>0.17392163154789311</v>
      </c>
    </row>
    <row r="9" spans="1:23" x14ac:dyDescent="0.2">
      <c r="A9" t="s">
        <v>17</v>
      </c>
      <c r="B9">
        <v>35</v>
      </c>
      <c r="C9">
        <v>37</v>
      </c>
      <c r="D9">
        <v>31</v>
      </c>
      <c r="E9">
        <v>49</v>
      </c>
      <c r="F9">
        <v>50</v>
      </c>
      <c r="I9">
        <v>1</v>
      </c>
      <c r="J9">
        <v>0.104358787348773</v>
      </c>
      <c r="K9">
        <v>0.12465715035067683</v>
      </c>
      <c r="L9">
        <v>6.8413462494500046E-2</v>
      </c>
      <c r="M9">
        <v>8.4213866358977957E-2</v>
      </c>
      <c r="N9">
        <v>0.16726197092683306</v>
      </c>
      <c r="O9">
        <v>0.121549840085141</v>
      </c>
      <c r="P9">
        <v>9.6822357947746837E-2</v>
      </c>
      <c r="Q9">
        <v>4.6110985720012439E-2</v>
      </c>
      <c r="R9">
        <v>8.1725359730207947E-2</v>
      </c>
    </row>
    <row r="10" spans="1:23" x14ac:dyDescent="0.2">
      <c r="A10" t="s">
        <v>18</v>
      </c>
      <c r="B10">
        <f>B5-B6</f>
        <v>160.01800000000003</v>
      </c>
      <c r="C10">
        <f t="shared" ref="C10:F10" si="0">C5-C6</f>
        <v>155.33259999999996</v>
      </c>
      <c r="D10">
        <f t="shared" si="0"/>
        <v>111.9391</v>
      </c>
      <c r="E10">
        <f t="shared" si="0"/>
        <v>83.368800000000022</v>
      </c>
      <c r="F10">
        <f t="shared" si="0"/>
        <v>48.878399999999999</v>
      </c>
    </row>
    <row r="11" spans="1:23" x14ac:dyDescent="0.2">
      <c r="A11" t="s">
        <v>19</v>
      </c>
      <c r="B11">
        <f>B10/B5</f>
        <v>0.35299118658096129</v>
      </c>
      <c r="C11">
        <f t="shared" ref="C11:F11" si="1">C10/C5</f>
        <v>0.30005866625353667</v>
      </c>
      <c r="D11">
        <f t="shared" si="1"/>
        <v>0.27920300047116198</v>
      </c>
      <c r="E11">
        <f t="shared" si="1"/>
        <v>0.1999457498145493</v>
      </c>
      <c r="F11">
        <f t="shared" si="1"/>
        <v>0.104358787348773</v>
      </c>
    </row>
    <row r="12" spans="1:23" x14ac:dyDescent="0.2">
      <c r="A12" t="s">
        <v>20</v>
      </c>
      <c r="B12">
        <f>B7-B9</f>
        <v>37.688689999999994</v>
      </c>
      <c r="C12">
        <f t="shared" ref="C12:F12" si="2">C7-C9</f>
        <v>34.481849999999994</v>
      </c>
      <c r="D12">
        <f t="shared" si="2"/>
        <v>71.397900000000007</v>
      </c>
      <c r="E12">
        <f t="shared" si="2"/>
        <v>14.364600000000003</v>
      </c>
      <c r="F12">
        <f t="shared" si="2"/>
        <v>18.779700000000005</v>
      </c>
    </row>
    <row r="13" spans="1:23" x14ac:dyDescent="0.2">
      <c r="A13" t="s">
        <v>21</v>
      </c>
      <c r="B13">
        <f>B12/B7</f>
        <v>0.51849455534279121</v>
      </c>
      <c r="C13">
        <f t="shared" ref="C13:F13" si="3">C12/C7</f>
        <v>0.48238608821679907</v>
      </c>
      <c r="D13">
        <f t="shared" si="3"/>
        <v>0.69725941645287648</v>
      </c>
      <c r="E13">
        <f t="shared" si="3"/>
        <v>0.22669755667991279</v>
      </c>
      <c r="F13">
        <f t="shared" si="3"/>
        <v>0.2730413188775177</v>
      </c>
    </row>
    <row r="15" spans="1:23" x14ac:dyDescent="0.2">
      <c r="A15" t="s">
        <v>1</v>
      </c>
    </row>
    <row r="16" spans="1:23" x14ac:dyDescent="0.2">
      <c r="A16" t="s">
        <v>22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</row>
    <row r="17" spans="1:6" x14ac:dyDescent="0.2">
      <c r="A17" t="s">
        <v>10</v>
      </c>
      <c r="B17">
        <v>277.67399999999998</v>
      </c>
      <c r="C17">
        <v>269.2414</v>
      </c>
      <c r="D17">
        <v>244.37289999999999</v>
      </c>
      <c r="E17">
        <v>269.7389</v>
      </c>
      <c r="F17">
        <v>299.69240000000002</v>
      </c>
    </row>
    <row r="18" spans="1:6" x14ac:dyDescent="0.2">
      <c r="A18" t="s">
        <v>11</v>
      </c>
      <c r="B18">
        <v>226.86109999999999</v>
      </c>
      <c r="C18">
        <v>239.94749999999999</v>
      </c>
      <c r="D18">
        <v>224.36240000000001</v>
      </c>
      <c r="E18">
        <v>252.3895</v>
      </c>
      <c r="F18">
        <v>295.23649999999998</v>
      </c>
    </row>
    <row r="19" spans="1:6" x14ac:dyDescent="0.2">
      <c r="A19" t="s">
        <v>5</v>
      </c>
      <c r="B19">
        <v>49.481050000000003</v>
      </c>
      <c r="C19">
        <v>46.855130000000003</v>
      </c>
      <c r="D19">
        <v>33.043349999999997</v>
      </c>
      <c r="E19">
        <v>25.385750000000002</v>
      </c>
      <c r="F19">
        <v>47.51267</v>
      </c>
    </row>
    <row r="20" spans="1:6" x14ac:dyDescent="0.2">
      <c r="A20" t="s">
        <v>6</v>
      </c>
      <c r="B20">
        <v>33.347259999999999</v>
      </c>
      <c r="C20">
        <v>44.213509999999999</v>
      </c>
      <c r="D20">
        <v>26.203779999999998</v>
      </c>
      <c r="E20">
        <v>22.31729</v>
      </c>
      <c r="F20">
        <v>47.150959999999998</v>
      </c>
    </row>
    <row r="21" spans="1:6" x14ac:dyDescent="0.2">
      <c r="A21" t="s">
        <v>17</v>
      </c>
      <c r="B21">
        <v>35</v>
      </c>
      <c r="C21">
        <v>22</v>
      </c>
      <c r="D21">
        <v>27</v>
      </c>
      <c r="E21">
        <v>37</v>
      </c>
      <c r="F21">
        <v>30</v>
      </c>
    </row>
    <row r="22" spans="1:6" x14ac:dyDescent="0.2">
      <c r="A22" t="s">
        <v>18</v>
      </c>
      <c r="B22">
        <f t="shared" ref="B22:E22" si="4">B17-B18</f>
        <v>50.812899999999985</v>
      </c>
      <c r="C22">
        <f t="shared" si="4"/>
        <v>29.293900000000008</v>
      </c>
      <c r="D22">
        <f t="shared" si="4"/>
        <v>20.010499999999979</v>
      </c>
      <c r="E22">
        <f t="shared" si="4"/>
        <v>17.349400000000003</v>
      </c>
      <c r="F22">
        <f>F17-F18</f>
        <v>4.4559000000000424</v>
      </c>
    </row>
    <row r="23" spans="1:6" x14ac:dyDescent="0.2">
      <c r="A23" t="s">
        <v>19</v>
      </c>
      <c r="B23">
        <f t="shared" ref="B23:E23" si="5">B22/B17</f>
        <v>0.18299480685984279</v>
      </c>
      <c r="C23">
        <f t="shared" si="5"/>
        <v>0.10880161817610519</v>
      </c>
      <c r="D23">
        <f t="shared" si="5"/>
        <v>8.1885102644360233E-2</v>
      </c>
      <c r="E23">
        <f t="shared" si="5"/>
        <v>6.4319236120559564E-2</v>
      </c>
      <c r="F23">
        <f>F22/F17</f>
        <v>1.4868244907111566E-2</v>
      </c>
    </row>
    <row r="24" spans="1:6" x14ac:dyDescent="0.2">
      <c r="A24" t="s">
        <v>20</v>
      </c>
      <c r="B24">
        <f t="shared" ref="B24:E24" si="6">B19-B20</f>
        <v>16.133790000000005</v>
      </c>
      <c r="C24">
        <f t="shared" si="6"/>
        <v>2.6416200000000032</v>
      </c>
      <c r="D24">
        <f t="shared" si="6"/>
        <v>6.8395699999999984</v>
      </c>
      <c r="E24">
        <f t="shared" si="6"/>
        <v>3.0684600000000017</v>
      </c>
      <c r="F24">
        <f>F19-F20</f>
        <v>0.3617100000000022</v>
      </c>
    </row>
    <row r="25" spans="1:6" x14ac:dyDescent="0.2">
      <c r="A25" t="s">
        <v>21</v>
      </c>
      <c r="B25">
        <f t="shared" ref="B25:E25" si="7">B24/B19</f>
        <v>0.32605997649605262</v>
      </c>
      <c r="C25">
        <f t="shared" si="7"/>
        <v>5.6378458452681766E-2</v>
      </c>
      <c r="D25">
        <f t="shared" si="7"/>
        <v>0.20698779028155434</v>
      </c>
      <c r="E25">
        <f t="shared" si="7"/>
        <v>0.12087332460140045</v>
      </c>
      <c r="F25">
        <f>F24/F19</f>
        <v>7.6129167230551808E-3</v>
      </c>
    </row>
    <row r="27" spans="1:6" x14ac:dyDescent="0.2">
      <c r="A27" t="s">
        <v>1</v>
      </c>
    </row>
    <row r="28" spans="1:6" x14ac:dyDescent="0.2">
      <c r="A28" t="s">
        <v>23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</row>
    <row r="29" spans="1:6" x14ac:dyDescent="0.2">
      <c r="A29" t="s">
        <v>10</v>
      </c>
      <c r="B29">
        <v>351.4151</v>
      </c>
      <c r="C29">
        <v>354.50940000000003</v>
      </c>
      <c r="D29">
        <v>311.0625</v>
      </c>
      <c r="E29">
        <v>344.86520000000002</v>
      </c>
      <c r="F29">
        <v>357.04230000000001</v>
      </c>
    </row>
    <row r="30" spans="1:6" x14ac:dyDescent="0.2">
      <c r="A30" t="s">
        <v>11</v>
      </c>
      <c r="B30">
        <v>256.4067</v>
      </c>
      <c r="C30">
        <v>264.8494</v>
      </c>
      <c r="D30">
        <v>249.71459999999999</v>
      </c>
      <c r="E30">
        <v>304.67750000000001</v>
      </c>
      <c r="F30">
        <v>332.61579999999998</v>
      </c>
    </row>
    <row r="31" spans="1:6" x14ac:dyDescent="0.2">
      <c r="A31" t="s">
        <v>5</v>
      </c>
      <c r="B31">
        <v>59.907420000000002</v>
      </c>
      <c r="C31">
        <v>48.84534</v>
      </c>
      <c r="D31">
        <v>39.752740000000003</v>
      </c>
      <c r="E31">
        <v>45.31317</v>
      </c>
      <c r="F31">
        <v>45.167859999999997</v>
      </c>
    </row>
    <row r="32" spans="1:6" x14ac:dyDescent="0.2">
      <c r="A32" t="s">
        <v>6</v>
      </c>
      <c r="B32">
        <v>36.403449999999999</v>
      </c>
      <c r="C32">
        <v>22.45607</v>
      </c>
      <c r="D32">
        <v>24.301649999999999</v>
      </c>
      <c r="E32">
        <v>37.50018</v>
      </c>
      <c r="F32">
        <v>42.351529999999997</v>
      </c>
    </row>
    <row r="33" spans="1:6" x14ac:dyDescent="0.2">
      <c r="A33" t="s">
        <v>17</v>
      </c>
      <c r="B33">
        <v>46</v>
      </c>
      <c r="C33">
        <v>40</v>
      </c>
      <c r="D33">
        <v>36</v>
      </c>
      <c r="E33">
        <v>31</v>
      </c>
      <c r="F33">
        <v>40</v>
      </c>
    </row>
    <row r="34" spans="1:6" x14ac:dyDescent="0.2">
      <c r="A34" t="s">
        <v>18</v>
      </c>
      <c r="B34">
        <f>B29-B30</f>
        <v>95.008399999999995</v>
      </c>
      <c r="C34">
        <f t="shared" ref="C34:F34" si="8">C29-C30</f>
        <v>89.660000000000025</v>
      </c>
      <c r="D34">
        <f t="shared" si="8"/>
        <v>61.34790000000001</v>
      </c>
      <c r="E34">
        <f t="shared" si="8"/>
        <v>40.187700000000007</v>
      </c>
      <c r="F34">
        <f t="shared" si="8"/>
        <v>24.426500000000033</v>
      </c>
    </row>
    <row r="35" spans="1:6" x14ac:dyDescent="0.2">
      <c r="A35" t="s">
        <v>19</v>
      </c>
      <c r="B35">
        <f>B34/B29</f>
        <v>0.27035946947071993</v>
      </c>
      <c r="C35">
        <f t="shared" ref="C35:F35" si="9">C34/C29</f>
        <v>0.25291289878350198</v>
      </c>
      <c r="D35">
        <f t="shared" si="9"/>
        <v>0.19722049427365887</v>
      </c>
      <c r="E35">
        <f t="shared" si="9"/>
        <v>0.11653161873102884</v>
      </c>
      <c r="F35">
        <f t="shared" si="9"/>
        <v>6.8413462494500046E-2</v>
      </c>
    </row>
    <row r="36" spans="1:6" x14ac:dyDescent="0.2">
      <c r="A36" t="s">
        <v>20</v>
      </c>
      <c r="B36">
        <f>B31-B32</f>
        <v>23.503970000000002</v>
      </c>
      <c r="C36">
        <f t="shared" ref="C36:F36" si="10">C31-C32</f>
        <v>26.38927</v>
      </c>
      <c r="D36">
        <f t="shared" si="10"/>
        <v>15.451090000000004</v>
      </c>
      <c r="E36">
        <f t="shared" si="10"/>
        <v>7.8129899999999992</v>
      </c>
      <c r="F36">
        <f t="shared" si="10"/>
        <v>2.8163300000000007</v>
      </c>
    </row>
    <row r="37" spans="1:6" x14ac:dyDescent="0.2">
      <c r="A37" t="s">
        <v>21</v>
      </c>
      <c r="B37">
        <f>B36/B31</f>
        <v>0.3923382111932045</v>
      </c>
      <c r="C37">
        <f t="shared" ref="C37:F37" si="11">C36/C31</f>
        <v>0.5402617731804098</v>
      </c>
      <c r="D37">
        <f t="shared" si="11"/>
        <v>0.38867987464511888</v>
      </c>
      <c r="E37">
        <f t="shared" si="11"/>
        <v>0.17242205742833705</v>
      </c>
      <c r="F37">
        <f t="shared" si="11"/>
        <v>6.2352522346642077E-2</v>
      </c>
    </row>
    <row r="40" spans="1:6" x14ac:dyDescent="0.2">
      <c r="A40" t="s">
        <v>1</v>
      </c>
    </row>
    <row r="41" spans="1:6" x14ac:dyDescent="0.2">
      <c r="A41" t="s">
        <v>25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</row>
    <row r="42" spans="1:6" x14ac:dyDescent="0.2">
      <c r="A42" t="s">
        <v>10</v>
      </c>
      <c r="B42">
        <v>600.42849999999999</v>
      </c>
      <c r="C42">
        <v>585.03110000000004</v>
      </c>
      <c r="D42">
        <v>488.05880000000002</v>
      </c>
      <c r="E42">
        <v>562.79250000000002</v>
      </c>
      <c r="F42">
        <v>589.34</v>
      </c>
    </row>
    <row r="43" spans="1:6" x14ac:dyDescent="0.2">
      <c r="A43" t="s">
        <v>11</v>
      </c>
      <c r="B43">
        <v>382.05689999999998</v>
      </c>
      <c r="C43">
        <v>407.6121</v>
      </c>
      <c r="D43">
        <v>365.45800000000003</v>
      </c>
      <c r="E43">
        <v>460.27769999999998</v>
      </c>
      <c r="F43">
        <v>539.70939999999996</v>
      </c>
    </row>
    <row r="44" spans="1:6" x14ac:dyDescent="0.2">
      <c r="A44" t="s">
        <v>5</v>
      </c>
      <c r="B44">
        <v>93.107119999999995</v>
      </c>
      <c r="C44">
        <v>88.319749999999999</v>
      </c>
      <c r="D44">
        <v>101.27719999999999</v>
      </c>
      <c r="E44">
        <v>87.027100000000004</v>
      </c>
      <c r="F44">
        <v>113.2548</v>
      </c>
    </row>
    <row r="45" spans="1:6" x14ac:dyDescent="0.2">
      <c r="A45" t="s">
        <v>6</v>
      </c>
      <c r="B45">
        <v>52.978180000000002</v>
      </c>
      <c r="C45">
        <v>53.995869999999996</v>
      </c>
      <c r="D45">
        <v>61.354889999999997</v>
      </c>
      <c r="E45">
        <v>64.259389999999996</v>
      </c>
      <c r="F45">
        <v>105.33329999999999</v>
      </c>
    </row>
    <row r="46" spans="1:6" x14ac:dyDescent="0.2">
      <c r="A46" t="s">
        <v>17</v>
      </c>
      <c r="B46">
        <v>43</v>
      </c>
      <c r="C46">
        <v>38</v>
      </c>
      <c r="D46">
        <v>45</v>
      </c>
      <c r="E46">
        <v>31</v>
      </c>
      <c r="F46">
        <v>40</v>
      </c>
    </row>
    <row r="47" spans="1:6" x14ac:dyDescent="0.2">
      <c r="A47" t="s">
        <v>18</v>
      </c>
      <c r="B47">
        <f>B42-B43</f>
        <v>218.3716</v>
      </c>
      <c r="C47">
        <f t="shared" ref="C47:F47" si="12">C42-C43</f>
        <v>177.41900000000004</v>
      </c>
      <c r="D47">
        <f t="shared" si="12"/>
        <v>122.60079999999999</v>
      </c>
      <c r="E47">
        <f t="shared" si="12"/>
        <v>102.51480000000004</v>
      </c>
      <c r="F47">
        <f t="shared" si="12"/>
        <v>49.630600000000072</v>
      </c>
    </row>
    <row r="48" spans="1:6" x14ac:dyDescent="0.2">
      <c r="A48" t="s">
        <v>19</v>
      </c>
      <c r="B48">
        <f>B47/B42</f>
        <v>0.36369292929965852</v>
      </c>
      <c r="C48">
        <f t="shared" ref="C48:F48" si="13">C47/C42</f>
        <v>0.30326421962866595</v>
      </c>
      <c r="D48">
        <f t="shared" si="13"/>
        <v>0.25120087989397999</v>
      </c>
      <c r="E48">
        <f t="shared" si="13"/>
        <v>0.18215381335039119</v>
      </c>
      <c r="F48">
        <f t="shared" si="13"/>
        <v>8.4213866358977957E-2</v>
      </c>
    </row>
    <row r="49" spans="1:6" x14ac:dyDescent="0.2">
      <c r="A49" t="s">
        <v>20</v>
      </c>
      <c r="B49">
        <f>B44-B45</f>
        <v>40.128939999999993</v>
      </c>
      <c r="C49">
        <f t="shared" ref="C49:F49" si="14">C44-C45</f>
        <v>34.323880000000003</v>
      </c>
      <c r="D49">
        <f t="shared" si="14"/>
        <v>39.922309999999996</v>
      </c>
      <c r="E49">
        <f t="shared" si="14"/>
        <v>22.767710000000008</v>
      </c>
      <c r="F49">
        <f t="shared" si="14"/>
        <v>7.9215000000000089</v>
      </c>
    </row>
    <row r="50" spans="1:6" x14ac:dyDescent="0.2">
      <c r="A50" t="s">
        <v>21</v>
      </c>
      <c r="B50">
        <f>B49/B44</f>
        <v>0.4309975434746558</v>
      </c>
      <c r="C50">
        <f t="shared" ref="C50:F50" si="15">C49/C44</f>
        <v>0.38863198774905955</v>
      </c>
      <c r="D50">
        <f t="shared" si="15"/>
        <v>0.39418852416930955</v>
      </c>
      <c r="E50">
        <f t="shared" si="15"/>
        <v>0.26161632411053576</v>
      </c>
      <c r="F50">
        <f t="shared" si="15"/>
        <v>6.9944055351296441E-2</v>
      </c>
    </row>
    <row r="52" spans="1:6" x14ac:dyDescent="0.2">
      <c r="A52" t="s">
        <v>1</v>
      </c>
    </row>
    <row r="53" spans="1:6" x14ac:dyDescent="0.2">
      <c r="A53" t="s">
        <v>26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</row>
    <row r="54" spans="1:6" x14ac:dyDescent="0.2">
      <c r="A54" t="s">
        <v>10</v>
      </c>
      <c r="B54">
        <v>552.86389999999994</v>
      </c>
      <c r="C54">
        <v>586.00800000000004</v>
      </c>
      <c r="D54">
        <v>587.95010000000002</v>
      </c>
      <c r="E54">
        <v>616.35699999999997</v>
      </c>
      <c r="F54">
        <v>608.14840000000004</v>
      </c>
    </row>
    <row r="55" spans="1:6" x14ac:dyDescent="0.2">
      <c r="A55" t="s">
        <v>11</v>
      </c>
      <c r="B55">
        <v>295.62810000000002</v>
      </c>
      <c r="C55">
        <v>314.44560000000001</v>
      </c>
      <c r="D55">
        <v>356.48860000000002</v>
      </c>
      <c r="E55">
        <v>432.0573</v>
      </c>
      <c r="F55">
        <v>506.42829999999998</v>
      </c>
    </row>
    <row r="56" spans="1:6" x14ac:dyDescent="0.2">
      <c r="A56" t="s">
        <v>5</v>
      </c>
      <c r="B56">
        <v>106.7878</v>
      </c>
      <c r="C56">
        <v>108.3822</v>
      </c>
      <c r="D56">
        <v>101.18940000000001</v>
      </c>
      <c r="E56">
        <v>120.82859999999999</v>
      </c>
      <c r="F56">
        <v>107.2192</v>
      </c>
    </row>
    <row r="57" spans="1:6" x14ac:dyDescent="0.2">
      <c r="A57" t="s">
        <v>6</v>
      </c>
      <c r="B57">
        <v>53.234589999999997</v>
      </c>
      <c r="C57">
        <v>49.386629999999997</v>
      </c>
      <c r="D57">
        <v>54.147739999999999</v>
      </c>
      <c r="E57">
        <v>74.783330000000007</v>
      </c>
      <c r="F57">
        <v>84.993089999999995</v>
      </c>
    </row>
    <row r="58" spans="1:6" x14ac:dyDescent="0.2">
      <c r="A58" t="s">
        <v>17</v>
      </c>
      <c r="B58">
        <v>56</v>
      </c>
      <c r="C58">
        <v>45</v>
      </c>
      <c r="D58">
        <v>40</v>
      </c>
      <c r="E58">
        <v>42</v>
      </c>
      <c r="F58">
        <v>38</v>
      </c>
    </row>
    <row r="59" spans="1:6" x14ac:dyDescent="0.2">
      <c r="A59" t="s">
        <v>18</v>
      </c>
      <c r="B59">
        <f>B54-B55</f>
        <v>257.23579999999993</v>
      </c>
      <c r="C59">
        <f t="shared" ref="C59:F59" si="16">C54-C55</f>
        <v>271.56240000000003</v>
      </c>
      <c r="D59">
        <f t="shared" si="16"/>
        <v>231.4615</v>
      </c>
      <c r="E59">
        <f t="shared" si="16"/>
        <v>184.29969999999997</v>
      </c>
      <c r="F59">
        <f t="shared" si="16"/>
        <v>101.72010000000006</v>
      </c>
    </row>
    <row r="60" spans="1:6" x14ac:dyDescent="0.2">
      <c r="A60" t="s">
        <v>19</v>
      </c>
      <c r="B60">
        <f>B59/B54</f>
        <v>0.46527870602511751</v>
      </c>
      <c r="C60">
        <f t="shared" ref="C60:F60" si="17">C59/C54</f>
        <v>0.46341073841995334</v>
      </c>
      <c r="D60">
        <f t="shared" si="17"/>
        <v>0.39367541565177044</v>
      </c>
      <c r="E60">
        <f t="shared" si="17"/>
        <v>0.2990145321623669</v>
      </c>
      <c r="F60">
        <f t="shared" si="17"/>
        <v>0.16726197092683306</v>
      </c>
    </row>
    <row r="61" spans="1:6" x14ac:dyDescent="0.2">
      <c r="A61" t="s">
        <v>20</v>
      </c>
      <c r="B61">
        <f>B56-B57</f>
        <v>53.553210000000007</v>
      </c>
      <c r="C61">
        <f t="shared" ref="C61:F61" si="18">C56-C57</f>
        <v>58.995570000000001</v>
      </c>
      <c r="D61">
        <f t="shared" si="18"/>
        <v>47.041660000000007</v>
      </c>
      <c r="E61">
        <f t="shared" si="18"/>
        <v>46.045269999999988</v>
      </c>
      <c r="F61">
        <f t="shared" si="18"/>
        <v>22.226110000000006</v>
      </c>
    </row>
    <row r="62" spans="1:6" x14ac:dyDescent="0.2">
      <c r="A62" t="s">
        <v>21</v>
      </c>
      <c r="B62">
        <f>B61/B56</f>
        <v>0.50149183708251321</v>
      </c>
      <c r="C62">
        <f t="shared" ref="C62:F62" si="19">C61/C56</f>
        <v>0.54432895807614168</v>
      </c>
      <c r="D62">
        <f t="shared" si="19"/>
        <v>0.46488723127125969</v>
      </c>
      <c r="E62">
        <f t="shared" si="19"/>
        <v>0.38107923124160992</v>
      </c>
      <c r="F62">
        <f t="shared" si="19"/>
        <v>0.20729598803199431</v>
      </c>
    </row>
    <row r="64" spans="1:6" x14ac:dyDescent="0.2">
      <c r="A64" t="s">
        <v>27</v>
      </c>
      <c r="B64" t="s">
        <v>12</v>
      </c>
      <c r="C64" t="s">
        <v>13</v>
      </c>
      <c r="D64" t="s">
        <v>14</v>
      </c>
      <c r="E64" t="s">
        <v>15</v>
      </c>
      <c r="F64" t="s">
        <v>16</v>
      </c>
    </row>
    <row r="65" spans="1:6" x14ac:dyDescent="0.2">
      <c r="A65" t="s">
        <v>10</v>
      </c>
      <c r="B65">
        <v>657.44479999999999</v>
      </c>
      <c r="C65">
        <v>944.94600000000003</v>
      </c>
      <c r="D65">
        <v>833.81240000000003</v>
      </c>
      <c r="E65">
        <v>980.86890000000005</v>
      </c>
      <c r="F65">
        <v>907.38909999999998</v>
      </c>
    </row>
    <row r="66" spans="1:6" x14ac:dyDescent="0.2">
      <c r="A66" t="s">
        <v>11</v>
      </c>
      <c r="B66">
        <v>411.4579</v>
      </c>
      <c r="C66">
        <v>628.53859999999997</v>
      </c>
      <c r="D66">
        <v>596.75549999999998</v>
      </c>
      <c r="E66">
        <v>781.18520000000001</v>
      </c>
      <c r="F66">
        <v>797.09609999999998</v>
      </c>
    </row>
    <row r="67" spans="1:6" x14ac:dyDescent="0.2">
      <c r="A67" t="s">
        <v>5</v>
      </c>
      <c r="B67">
        <v>215.1474</v>
      </c>
      <c r="C67">
        <v>203.54300000000001</v>
      </c>
      <c r="D67">
        <v>208.2817</v>
      </c>
      <c r="E67">
        <v>197.81200000000001</v>
      </c>
      <c r="F67">
        <v>231.9194</v>
      </c>
    </row>
    <row r="68" spans="1:6" x14ac:dyDescent="0.2">
      <c r="A68" t="s">
        <v>6</v>
      </c>
      <c r="B68">
        <v>109.7632</v>
      </c>
      <c r="C68">
        <v>134.23330000000001</v>
      </c>
      <c r="D68">
        <v>140.74379999999999</v>
      </c>
      <c r="E68">
        <v>151.90090000000001</v>
      </c>
      <c r="F68">
        <v>203.4803</v>
      </c>
    </row>
    <row r="69" spans="1:6" x14ac:dyDescent="0.2">
      <c r="A69" t="s">
        <v>17</v>
      </c>
      <c r="B69">
        <v>36</v>
      </c>
      <c r="C69">
        <v>37</v>
      </c>
      <c r="D69">
        <v>29</v>
      </c>
      <c r="E69">
        <v>47</v>
      </c>
      <c r="F69">
        <v>40</v>
      </c>
    </row>
    <row r="70" spans="1:6" x14ac:dyDescent="0.2">
      <c r="A70" t="s">
        <v>18</v>
      </c>
      <c r="B70">
        <f>B65-B66</f>
        <v>245.98689999999999</v>
      </c>
      <c r="C70">
        <f t="shared" ref="C70:F70" si="20">C65-C66</f>
        <v>316.40740000000005</v>
      </c>
      <c r="D70">
        <f t="shared" si="20"/>
        <v>237.05690000000004</v>
      </c>
      <c r="E70">
        <f t="shared" si="20"/>
        <v>199.68370000000004</v>
      </c>
      <c r="F70">
        <f t="shared" si="20"/>
        <v>110.29300000000001</v>
      </c>
    </row>
    <row r="71" spans="1:6" x14ac:dyDescent="0.2">
      <c r="A71" t="s">
        <v>19</v>
      </c>
      <c r="B71">
        <f>B70/B65</f>
        <v>0.37415597476776757</v>
      </c>
      <c r="C71">
        <f t="shared" ref="C71:F71" si="21">C70/C65</f>
        <v>0.33484177931860659</v>
      </c>
      <c r="D71">
        <f t="shared" si="21"/>
        <v>0.28430483883425101</v>
      </c>
      <c r="E71">
        <f t="shared" si="21"/>
        <v>0.20357837831335057</v>
      </c>
      <c r="F71">
        <f t="shared" si="21"/>
        <v>0.121549840085141</v>
      </c>
    </row>
    <row r="72" spans="1:6" x14ac:dyDescent="0.2">
      <c r="A72" t="s">
        <v>20</v>
      </c>
      <c r="B72">
        <f>B67-B68</f>
        <v>105.38420000000001</v>
      </c>
      <c r="C72">
        <f t="shared" ref="C72:F72" si="22">C67-C68</f>
        <v>69.309699999999992</v>
      </c>
      <c r="D72">
        <f t="shared" si="22"/>
        <v>67.537900000000008</v>
      </c>
      <c r="E72">
        <f t="shared" si="22"/>
        <v>45.911100000000005</v>
      </c>
      <c r="F72">
        <f t="shared" si="22"/>
        <v>28.439099999999996</v>
      </c>
    </row>
    <row r="73" spans="1:6" x14ac:dyDescent="0.2">
      <c r="A73" t="s">
        <v>21</v>
      </c>
      <c r="B73">
        <f>B72/B67</f>
        <v>0.48982325605608062</v>
      </c>
      <c r="C73">
        <f t="shared" ref="C73:F73" si="23">C72/C67</f>
        <v>0.34051625455063544</v>
      </c>
      <c r="D73">
        <f t="shared" si="23"/>
        <v>0.32426228516475525</v>
      </c>
      <c r="E73">
        <f t="shared" si="23"/>
        <v>0.23209461508907447</v>
      </c>
      <c r="F73">
        <f t="shared" si="23"/>
        <v>0.12262492917798165</v>
      </c>
    </row>
    <row r="75" spans="1:6" x14ac:dyDescent="0.2">
      <c r="A75" t="s">
        <v>7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</row>
    <row r="76" spans="1:6" x14ac:dyDescent="0.2">
      <c r="A76" t="s">
        <v>10</v>
      </c>
      <c r="B76">
        <v>478.45080000000002</v>
      </c>
      <c r="C76">
        <v>439.98140000000001</v>
      </c>
      <c r="D76">
        <v>419.2251</v>
      </c>
      <c r="E76">
        <v>425.43150000000003</v>
      </c>
      <c r="F76">
        <v>403.65780000000001</v>
      </c>
    </row>
    <row r="77" spans="1:6" x14ac:dyDescent="0.2">
      <c r="A77" t="s">
        <v>11</v>
      </c>
      <c r="B77">
        <v>299.43439999999998</v>
      </c>
      <c r="C77">
        <v>297.52519999999998</v>
      </c>
      <c r="D77">
        <v>291.50130000000001</v>
      </c>
      <c r="E77">
        <v>342.43939999999998</v>
      </c>
      <c r="F77">
        <v>364.57470000000001</v>
      </c>
    </row>
    <row r="78" spans="1:6" x14ac:dyDescent="0.2">
      <c r="A78" t="s">
        <v>5</v>
      </c>
      <c r="B78">
        <v>94.701700000000002</v>
      </c>
      <c r="C78">
        <v>49.675789999999999</v>
      </c>
      <c r="D78">
        <v>57.6922</v>
      </c>
      <c r="E78">
        <v>75.047139999999999</v>
      </c>
      <c r="F78">
        <v>58.813560000000003</v>
      </c>
    </row>
    <row r="79" spans="1:6" x14ac:dyDescent="0.2">
      <c r="A79" t="s">
        <v>6</v>
      </c>
      <c r="B79">
        <v>46.196069999999999</v>
      </c>
      <c r="C79">
        <v>25.20523</v>
      </c>
      <c r="D79">
        <v>44.870330000000003</v>
      </c>
      <c r="E79">
        <v>56.094029999999997</v>
      </c>
      <c r="F79">
        <v>49.422600000000003</v>
      </c>
    </row>
    <row r="80" spans="1:6" x14ac:dyDescent="0.2">
      <c r="A80" t="s">
        <v>17</v>
      </c>
      <c r="B80">
        <v>29</v>
      </c>
      <c r="C80">
        <v>27</v>
      </c>
      <c r="D80">
        <v>53</v>
      </c>
      <c r="E80">
        <v>36</v>
      </c>
      <c r="F80">
        <v>36</v>
      </c>
    </row>
    <row r="81" spans="1:13" x14ac:dyDescent="0.2">
      <c r="A81" t="s">
        <v>18</v>
      </c>
      <c r="B81">
        <f>B76-B77</f>
        <v>179.01640000000003</v>
      </c>
      <c r="C81">
        <f t="shared" ref="C81:F81" si="24">C76-C77</f>
        <v>142.45620000000002</v>
      </c>
      <c r="D81">
        <f t="shared" si="24"/>
        <v>127.72379999999998</v>
      </c>
      <c r="E81">
        <f t="shared" si="24"/>
        <v>82.99210000000005</v>
      </c>
      <c r="F81">
        <f t="shared" si="24"/>
        <v>39.083100000000002</v>
      </c>
    </row>
    <row r="82" spans="1:13" x14ac:dyDescent="0.2">
      <c r="A82" t="s">
        <v>19</v>
      </c>
      <c r="B82">
        <f>B81/B76</f>
        <v>0.37415842966507745</v>
      </c>
      <c r="C82">
        <f t="shared" ref="C82:F82" si="25">C81/C76</f>
        <v>0.32377777787879219</v>
      </c>
      <c r="D82">
        <f t="shared" si="25"/>
        <v>0.30466639521345451</v>
      </c>
      <c r="E82">
        <f t="shared" si="25"/>
        <v>0.19507746840560711</v>
      </c>
      <c r="F82">
        <f t="shared" si="25"/>
        <v>9.6822357947746837E-2</v>
      </c>
    </row>
    <row r="83" spans="1:13" x14ac:dyDescent="0.2">
      <c r="A83" t="s">
        <v>20</v>
      </c>
      <c r="B83">
        <f>B78-B79</f>
        <v>48.505630000000004</v>
      </c>
      <c r="C83">
        <f t="shared" ref="C83:F83" si="26">C78-C79</f>
        <v>24.470559999999999</v>
      </c>
      <c r="D83">
        <f t="shared" si="26"/>
        <v>12.821869999999997</v>
      </c>
      <c r="E83">
        <f t="shared" si="26"/>
        <v>18.953110000000002</v>
      </c>
      <c r="F83">
        <f t="shared" si="26"/>
        <v>9.3909599999999998</v>
      </c>
    </row>
    <row r="84" spans="1:13" x14ac:dyDescent="0.2">
      <c r="A84" t="s">
        <v>21</v>
      </c>
      <c r="B84">
        <f>B83/B78</f>
        <v>0.5121938676919211</v>
      </c>
      <c r="C84">
        <f t="shared" ref="C84:F84" si="27">C83/C78</f>
        <v>0.49260535162098074</v>
      </c>
      <c r="D84">
        <f t="shared" si="27"/>
        <v>0.22224616152616813</v>
      </c>
      <c r="E84">
        <f t="shared" si="27"/>
        <v>0.25254939761861683</v>
      </c>
      <c r="F84">
        <f t="shared" si="27"/>
        <v>0.15967338144468723</v>
      </c>
    </row>
    <row r="86" spans="1:13" x14ac:dyDescent="0.2">
      <c r="A86" t="s">
        <v>8</v>
      </c>
      <c r="B86" t="s">
        <v>12</v>
      </c>
      <c r="C86" t="s">
        <v>13</v>
      </c>
      <c r="D86" t="s">
        <v>14</v>
      </c>
      <c r="E86" t="s">
        <v>15</v>
      </c>
      <c r="F86" t="s">
        <v>16</v>
      </c>
      <c r="H86" t="s">
        <v>30</v>
      </c>
      <c r="I86" t="s">
        <v>12</v>
      </c>
      <c r="J86" t="s">
        <v>13</v>
      </c>
      <c r="K86" t="s">
        <v>14</v>
      </c>
      <c r="L86" t="s">
        <v>15</v>
      </c>
      <c r="M86" t="s">
        <v>16</v>
      </c>
    </row>
    <row r="87" spans="1:13" x14ac:dyDescent="0.2">
      <c r="A87" t="s">
        <v>10</v>
      </c>
      <c r="B87">
        <v>586.12339999999995</v>
      </c>
      <c r="C87">
        <v>624.01639999999998</v>
      </c>
      <c r="D87">
        <v>617.58280000000002</v>
      </c>
      <c r="E87">
        <v>653.18979999999999</v>
      </c>
      <c r="F87">
        <v>623.54200000000003</v>
      </c>
      <c r="H87" t="s">
        <v>10</v>
      </c>
      <c r="I87">
        <v>701.09299999999996</v>
      </c>
      <c r="J87">
        <v>652.71400000000006</v>
      </c>
      <c r="K87">
        <v>688.19410000000005</v>
      </c>
      <c r="L87">
        <v>602.68259999999998</v>
      </c>
      <c r="M87">
        <v>645.50890000000004</v>
      </c>
    </row>
    <row r="88" spans="1:13" x14ac:dyDescent="0.2">
      <c r="A88" t="s">
        <v>11</v>
      </c>
      <c r="B88">
        <v>336.29739999999998</v>
      </c>
      <c r="C88">
        <v>387.27390000000003</v>
      </c>
      <c r="D88">
        <v>454.81380000000001</v>
      </c>
      <c r="E88">
        <v>510.16989999999998</v>
      </c>
      <c r="F88">
        <v>563.41579999999999</v>
      </c>
      <c r="H88" t="s">
        <v>11</v>
      </c>
      <c r="I88">
        <v>392.35449999999997</v>
      </c>
      <c r="J88">
        <v>389.37189999999998</v>
      </c>
      <c r="K88">
        <v>441.08760000000001</v>
      </c>
      <c r="L88">
        <v>457.80270000000002</v>
      </c>
      <c r="M88">
        <v>565.04160000000002</v>
      </c>
    </row>
    <row r="89" spans="1:13" x14ac:dyDescent="0.2">
      <c r="A89" t="s">
        <v>5</v>
      </c>
      <c r="B89">
        <v>119.1754</v>
      </c>
      <c r="C89">
        <v>125.81659999999999</v>
      </c>
      <c r="D89">
        <v>138.1985</v>
      </c>
      <c r="E89">
        <v>126.5581</v>
      </c>
      <c r="F89">
        <v>114.187</v>
      </c>
      <c r="H89" t="s">
        <v>5</v>
      </c>
      <c r="I89">
        <v>137.6534</v>
      </c>
      <c r="J89">
        <v>148.69300000000001</v>
      </c>
      <c r="K89">
        <v>130.1985</v>
      </c>
      <c r="L89">
        <v>137.38310000000001</v>
      </c>
      <c r="M89">
        <v>122.8394</v>
      </c>
    </row>
    <row r="90" spans="1:13" x14ac:dyDescent="0.2">
      <c r="A90" t="s">
        <v>6</v>
      </c>
      <c r="B90">
        <v>64.838449999999995</v>
      </c>
      <c r="C90">
        <v>69.438040000000001</v>
      </c>
      <c r="D90">
        <v>62.705710000000003</v>
      </c>
      <c r="E90">
        <v>84.045730000000006</v>
      </c>
      <c r="F90">
        <v>94.825680000000006</v>
      </c>
      <c r="H90" t="s">
        <v>6</v>
      </c>
      <c r="I90">
        <v>64.145989999999998</v>
      </c>
      <c r="J90">
        <v>71.666529999999995</v>
      </c>
      <c r="K90">
        <v>71.805300000000003</v>
      </c>
      <c r="L90">
        <v>91.64743</v>
      </c>
      <c r="M90">
        <v>102.24930000000001</v>
      </c>
    </row>
    <row r="91" spans="1:13" x14ac:dyDescent="0.2">
      <c r="A91" t="s">
        <v>17</v>
      </c>
      <c r="B91">
        <v>33</v>
      </c>
      <c r="C91">
        <v>35</v>
      </c>
      <c r="D91">
        <v>24</v>
      </c>
      <c r="E91">
        <v>32</v>
      </c>
      <c r="F91">
        <v>33</v>
      </c>
      <c r="H91" t="s">
        <v>17</v>
      </c>
      <c r="I91">
        <v>49</v>
      </c>
      <c r="J91">
        <v>52</v>
      </c>
      <c r="K91">
        <v>43</v>
      </c>
      <c r="L91">
        <v>42</v>
      </c>
      <c r="M91">
        <v>45</v>
      </c>
    </row>
    <row r="92" spans="1:13" x14ac:dyDescent="0.2">
      <c r="A92" t="s">
        <v>18</v>
      </c>
      <c r="B92">
        <f>B87-B88</f>
        <v>249.82599999999996</v>
      </c>
      <c r="C92">
        <f t="shared" ref="C92:F92" si="28">C87-C88</f>
        <v>236.74249999999995</v>
      </c>
      <c r="D92">
        <f t="shared" si="28"/>
        <v>162.76900000000001</v>
      </c>
      <c r="E92">
        <f t="shared" si="28"/>
        <v>143.01990000000001</v>
      </c>
      <c r="F92">
        <f t="shared" si="28"/>
        <v>60.12620000000004</v>
      </c>
      <c r="H92" t="s">
        <v>18</v>
      </c>
      <c r="I92">
        <f>I87-I88</f>
        <v>308.73849999999999</v>
      </c>
      <c r="J92">
        <f t="shared" ref="J92:M92" si="29">J87-J88</f>
        <v>263.34210000000007</v>
      </c>
      <c r="K92">
        <f t="shared" si="29"/>
        <v>247.10650000000004</v>
      </c>
      <c r="L92">
        <f t="shared" si="29"/>
        <v>144.87989999999996</v>
      </c>
      <c r="M92">
        <f t="shared" si="29"/>
        <v>80.467300000000023</v>
      </c>
    </row>
    <row r="93" spans="1:13" x14ac:dyDescent="0.2">
      <c r="A93" t="s">
        <v>19</v>
      </c>
      <c r="B93">
        <f>B92/B87</f>
        <v>0.42623447553876875</v>
      </c>
      <c r="C93">
        <f t="shared" ref="C93:F93" si="30">C92/C87</f>
        <v>0.37938506103365227</v>
      </c>
      <c r="D93">
        <f t="shared" si="30"/>
        <v>0.26355818199600117</v>
      </c>
      <c r="E93">
        <f t="shared" si="30"/>
        <v>0.21895611352167471</v>
      </c>
      <c r="F93">
        <f t="shared" si="30"/>
        <v>9.6426864589714945E-2</v>
      </c>
      <c r="H93" t="s">
        <v>19</v>
      </c>
      <c r="I93">
        <f>I92/I87</f>
        <v>0.44036739776320688</v>
      </c>
      <c r="J93">
        <f t="shared" ref="J93:M93" si="31">J92/J87</f>
        <v>0.40345710372383625</v>
      </c>
      <c r="K93">
        <f t="shared" si="31"/>
        <v>0.3590651242142297</v>
      </c>
      <c r="L93">
        <f t="shared" si="31"/>
        <v>0.240391708670534</v>
      </c>
      <c r="M93">
        <f t="shared" si="31"/>
        <v>0.12465715035067683</v>
      </c>
    </row>
    <row r="94" spans="1:13" x14ac:dyDescent="0.2">
      <c r="A94" t="s">
        <v>20</v>
      </c>
      <c r="B94">
        <f>B89-B90</f>
        <v>54.336950000000002</v>
      </c>
      <c r="C94">
        <f t="shared" ref="C94:F94" si="32">C89-C90</f>
        <v>56.378559999999993</v>
      </c>
      <c r="D94">
        <f t="shared" si="32"/>
        <v>75.492789999999985</v>
      </c>
      <c r="E94">
        <f t="shared" si="32"/>
        <v>42.51236999999999</v>
      </c>
      <c r="F94">
        <f t="shared" si="32"/>
        <v>19.361319999999992</v>
      </c>
      <c r="H94" t="s">
        <v>20</v>
      </c>
      <c r="I94">
        <f>I89-I90</f>
        <v>73.507410000000007</v>
      </c>
      <c r="J94">
        <f t="shared" ref="J94:M94" si="33">J89-J90</f>
        <v>77.026470000000018</v>
      </c>
      <c r="K94">
        <f t="shared" si="33"/>
        <v>58.393199999999993</v>
      </c>
      <c r="L94">
        <f t="shared" si="33"/>
        <v>45.735670000000013</v>
      </c>
      <c r="M94">
        <f t="shared" si="33"/>
        <v>20.590099999999993</v>
      </c>
    </row>
    <row r="95" spans="1:13" x14ac:dyDescent="0.2">
      <c r="A95" t="s">
        <v>21</v>
      </c>
      <c r="B95">
        <f>B94/B89</f>
        <v>0.45594099117770953</v>
      </c>
      <c r="C95">
        <f t="shared" ref="C95:F95" si="34">C94/C89</f>
        <v>0.4481011249707908</v>
      </c>
      <c r="D95">
        <f t="shared" si="34"/>
        <v>0.54626345437902712</v>
      </c>
      <c r="E95">
        <f t="shared" si="34"/>
        <v>0.33591188552925488</v>
      </c>
      <c r="F95">
        <f t="shared" si="34"/>
        <v>0.169558005727447</v>
      </c>
      <c r="H95" t="s">
        <v>21</v>
      </c>
      <c r="I95">
        <f>I94/I89</f>
        <v>0.53400359162941125</v>
      </c>
      <c r="J95">
        <f t="shared" ref="J95:M95" si="35">J94/J89</f>
        <v>0.51802351153046888</v>
      </c>
      <c r="K95">
        <f t="shared" si="35"/>
        <v>0.44849364624016402</v>
      </c>
      <c r="L95">
        <f t="shared" si="35"/>
        <v>0.33290608524629312</v>
      </c>
      <c r="M95">
        <f t="shared" si="35"/>
        <v>0.16761804437338504</v>
      </c>
    </row>
    <row r="97" spans="1:6" x14ac:dyDescent="0.2">
      <c r="A97" t="s">
        <v>28</v>
      </c>
      <c r="B97" t="s">
        <v>12</v>
      </c>
      <c r="C97" t="s">
        <v>13</v>
      </c>
      <c r="D97" t="s">
        <v>14</v>
      </c>
      <c r="E97" t="s">
        <v>15</v>
      </c>
      <c r="F97" t="s">
        <v>16</v>
      </c>
    </row>
    <row r="98" spans="1:6" x14ac:dyDescent="0.2">
      <c r="A98" t="s">
        <v>10</v>
      </c>
      <c r="B98">
        <v>684.3827</v>
      </c>
      <c r="C98">
        <v>639.25409999999999</v>
      </c>
      <c r="D98">
        <v>626.65380000000005</v>
      </c>
      <c r="E98">
        <v>589.29070000000002</v>
      </c>
      <c r="F98">
        <v>639.27769999999998</v>
      </c>
    </row>
    <row r="99" spans="1:6" x14ac:dyDescent="0.2">
      <c r="A99" t="s">
        <v>11</v>
      </c>
      <c r="B99">
        <v>421.61270000000002</v>
      </c>
      <c r="C99">
        <v>416.57310000000001</v>
      </c>
      <c r="D99">
        <v>429.75459999999998</v>
      </c>
      <c r="E99">
        <v>486.80029999999999</v>
      </c>
      <c r="F99">
        <v>587.03250000000003</v>
      </c>
    </row>
    <row r="100" spans="1:6" x14ac:dyDescent="0.2">
      <c r="A100" t="s">
        <v>5</v>
      </c>
      <c r="B100">
        <v>105.6066</v>
      </c>
      <c r="C100">
        <v>74.927279999999996</v>
      </c>
      <c r="D100">
        <v>95.521119999999996</v>
      </c>
      <c r="E100">
        <v>77.724100000000007</v>
      </c>
      <c r="F100">
        <v>60.10595</v>
      </c>
    </row>
    <row r="101" spans="1:6" x14ac:dyDescent="0.2">
      <c r="A101" t="s">
        <v>6</v>
      </c>
      <c r="B101">
        <v>52.905679999999997</v>
      </c>
      <c r="C101">
        <v>43.937309999999997</v>
      </c>
      <c r="D101">
        <v>60.85087</v>
      </c>
      <c r="E101">
        <v>55.945419999999999</v>
      </c>
      <c r="F101">
        <v>59.631309999999999</v>
      </c>
    </row>
    <row r="102" spans="1:6" x14ac:dyDescent="0.2">
      <c r="A102" t="s">
        <v>17</v>
      </c>
      <c r="B102">
        <v>30</v>
      </c>
      <c r="C102">
        <v>38</v>
      </c>
      <c r="D102">
        <v>42</v>
      </c>
      <c r="E102">
        <v>27</v>
      </c>
      <c r="F102">
        <v>23</v>
      </c>
    </row>
    <row r="103" spans="1:6" x14ac:dyDescent="0.2">
      <c r="A103" t="s">
        <v>18</v>
      </c>
      <c r="B103">
        <f>B98-B99</f>
        <v>262.77</v>
      </c>
      <c r="C103">
        <f t="shared" ref="C103:F103" si="36">C98-C99</f>
        <v>222.68099999999998</v>
      </c>
      <c r="D103">
        <f t="shared" si="36"/>
        <v>196.89920000000006</v>
      </c>
      <c r="E103">
        <f t="shared" si="36"/>
        <v>102.49040000000002</v>
      </c>
      <c r="F103">
        <f t="shared" si="36"/>
        <v>52.245199999999954</v>
      </c>
    </row>
    <row r="104" spans="1:6" x14ac:dyDescent="0.2">
      <c r="A104" t="s">
        <v>19</v>
      </c>
      <c r="B104">
        <f>B103/B98</f>
        <v>0.38395184448700992</v>
      </c>
      <c r="C104">
        <f t="shared" ref="C104:F104" si="37">C103/C98</f>
        <v>0.34834504776739011</v>
      </c>
      <c r="D104">
        <f t="shared" si="37"/>
        <v>0.31420730234142047</v>
      </c>
      <c r="E104">
        <f t="shared" si="37"/>
        <v>0.17392163154789311</v>
      </c>
      <c r="F104">
        <f t="shared" si="37"/>
        <v>8.1725359730207947E-2</v>
      </c>
    </row>
    <row r="105" spans="1:6" x14ac:dyDescent="0.2">
      <c r="A105" t="s">
        <v>20</v>
      </c>
      <c r="B105">
        <f>B100-B101</f>
        <v>52.700920000000004</v>
      </c>
      <c r="C105">
        <f t="shared" ref="C105:F105" si="38">C100-C101</f>
        <v>30.98997</v>
      </c>
      <c r="D105">
        <f t="shared" si="38"/>
        <v>34.670249999999996</v>
      </c>
      <c r="E105">
        <f t="shared" si="38"/>
        <v>21.778680000000008</v>
      </c>
      <c r="F105">
        <f t="shared" si="38"/>
        <v>0.47464000000000084</v>
      </c>
    </row>
    <row r="106" spans="1:6" x14ac:dyDescent="0.2">
      <c r="A106" t="s">
        <v>21</v>
      </c>
      <c r="B106">
        <f>B105/B100</f>
        <v>0.49903055301467902</v>
      </c>
      <c r="C106">
        <f t="shared" ref="C106:F106" si="39">C105/C100</f>
        <v>0.4136006271681022</v>
      </c>
      <c r="D106">
        <f t="shared" si="39"/>
        <v>0.36295899796819797</v>
      </c>
      <c r="E106">
        <f t="shared" si="39"/>
        <v>0.28020498146649503</v>
      </c>
      <c r="F106">
        <f t="shared" si="39"/>
        <v>7.8967223710797486E-3</v>
      </c>
    </row>
    <row r="108" spans="1:6" x14ac:dyDescent="0.2">
      <c r="A108" t="s">
        <v>29</v>
      </c>
      <c r="B108" t="s">
        <v>12</v>
      </c>
      <c r="C108" t="s">
        <v>13</v>
      </c>
      <c r="D108" t="s">
        <v>14</v>
      </c>
      <c r="E108" t="s">
        <v>15</v>
      </c>
      <c r="F108" t="s">
        <v>16</v>
      </c>
    </row>
    <row r="109" spans="1:6" x14ac:dyDescent="0.2">
      <c r="A109" t="s">
        <v>10</v>
      </c>
      <c r="B109">
        <v>466.7824</v>
      </c>
      <c r="C109">
        <v>380.41609999999997</v>
      </c>
      <c r="D109">
        <v>418.11399999999998</v>
      </c>
      <c r="E109">
        <v>397.04070000000002</v>
      </c>
      <c r="F109">
        <v>415.58859999999999</v>
      </c>
    </row>
    <row r="110" spans="1:6" x14ac:dyDescent="0.2">
      <c r="A110" t="s">
        <v>11</v>
      </c>
      <c r="B110">
        <v>344.06849999999997</v>
      </c>
      <c r="C110">
        <v>301.72930000000002</v>
      </c>
      <c r="D110">
        <v>354.84280000000001</v>
      </c>
      <c r="E110">
        <v>363.29169999999999</v>
      </c>
      <c r="F110">
        <v>396.42540000000002</v>
      </c>
    </row>
    <row r="111" spans="1:6" x14ac:dyDescent="0.2">
      <c r="A111" t="s">
        <v>5</v>
      </c>
      <c r="B111">
        <v>76.699979999999996</v>
      </c>
      <c r="C111">
        <v>73.726290000000006</v>
      </c>
      <c r="D111">
        <v>64.445080000000004</v>
      </c>
      <c r="E111">
        <v>59.352200000000003</v>
      </c>
      <c r="F111">
        <v>57.681379999999997</v>
      </c>
    </row>
    <row r="112" spans="1:6" x14ac:dyDescent="0.2">
      <c r="A112" t="s">
        <v>6</v>
      </c>
      <c r="B112">
        <v>48.622399999999999</v>
      </c>
      <c r="C112">
        <v>51.367260000000002</v>
      </c>
      <c r="D112">
        <v>50.453519999999997</v>
      </c>
      <c r="E112">
        <v>51.991759999999999</v>
      </c>
      <c r="F112">
        <v>49.590629999999997</v>
      </c>
    </row>
    <row r="113" spans="1:6" x14ac:dyDescent="0.2">
      <c r="A113" t="s">
        <v>17</v>
      </c>
      <c r="B113">
        <v>35</v>
      </c>
      <c r="C113">
        <v>32</v>
      </c>
      <c r="D113">
        <v>38</v>
      </c>
      <c r="E113">
        <v>48</v>
      </c>
      <c r="F113">
        <v>36</v>
      </c>
    </row>
    <row r="114" spans="1:6" x14ac:dyDescent="0.2">
      <c r="A114" t="s">
        <v>18</v>
      </c>
      <c r="B114">
        <f>B109-B110</f>
        <v>122.71390000000002</v>
      </c>
      <c r="C114">
        <f t="shared" ref="C114:F114" si="40">C109-C110</f>
        <v>78.686799999999948</v>
      </c>
      <c r="D114">
        <f t="shared" si="40"/>
        <v>63.271199999999965</v>
      </c>
      <c r="E114">
        <f t="shared" si="40"/>
        <v>33.749000000000024</v>
      </c>
      <c r="F114">
        <f t="shared" si="40"/>
        <v>19.163199999999961</v>
      </c>
    </row>
    <row r="115" spans="1:6" x14ac:dyDescent="0.2">
      <c r="A115" t="s">
        <v>19</v>
      </c>
      <c r="B115">
        <f>B114/B109</f>
        <v>0.26289315963926668</v>
      </c>
      <c r="C115">
        <f t="shared" ref="C115:F115" si="41">C114/C109</f>
        <v>0.20684403210063915</v>
      </c>
      <c r="D115">
        <f t="shared" si="41"/>
        <v>0.15132523665794489</v>
      </c>
      <c r="E115">
        <f t="shared" si="41"/>
        <v>8.5001361321396074E-2</v>
      </c>
      <c r="F115">
        <f t="shared" si="41"/>
        <v>4.6110985720012439E-2</v>
      </c>
    </row>
    <row r="116" spans="1:6" x14ac:dyDescent="0.2">
      <c r="A116" t="s">
        <v>20</v>
      </c>
      <c r="B116">
        <f>B111-B112</f>
        <v>28.077579999999998</v>
      </c>
      <c r="C116">
        <f t="shared" ref="C116:F116" si="42">C111-C112</f>
        <v>22.359030000000004</v>
      </c>
      <c r="D116">
        <f t="shared" si="42"/>
        <v>13.991560000000007</v>
      </c>
      <c r="E116">
        <f t="shared" si="42"/>
        <v>7.3604400000000041</v>
      </c>
      <c r="F116">
        <f t="shared" si="42"/>
        <v>8.0907499999999999</v>
      </c>
    </row>
    <row r="117" spans="1:6" x14ac:dyDescent="0.2">
      <c r="A117" t="s">
        <v>21</v>
      </c>
      <c r="B117">
        <f>B116/B111</f>
        <v>0.36607023887098794</v>
      </c>
      <c r="C117">
        <f t="shared" ref="C117:F117" si="43">C116/C111</f>
        <v>0.30327078712356204</v>
      </c>
      <c r="D117">
        <f t="shared" si="43"/>
        <v>0.21710827265634561</v>
      </c>
      <c r="E117">
        <f t="shared" si="43"/>
        <v>0.12401292622682906</v>
      </c>
      <c r="F117">
        <f t="shared" si="43"/>
        <v>0.14026623496178489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combined</vt:lpstr>
      <vt:lpstr>data for table</vt:lpstr>
      <vt:lpstr>data for plots</vt:lpstr>
      <vt:lpstr>calculation liberated DAGs</vt:lpstr>
      <vt:lpstr>multiple uncaging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gonzales@mpi-cbg.de</cp:lastModifiedBy>
  <dcterms:created xsi:type="dcterms:W3CDTF">2018-05-02T07:27:50Z</dcterms:created>
  <dcterms:modified xsi:type="dcterms:W3CDTF">2022-11-15T09:04:47Z</dcterms:modified>
</cp:coreProperties>
</file>