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\data_si\B - účtárna\Z - výkazy pro AI\Monkstone Ostrava\2025-06-30\Zdroje\"/>
    </mc:Choice>
  </mc:AlternateContent>
  <xr:revisionPtr revIDLastSave="0" documentId="8_{BBF410BB-0218-424B-A173-9C1929348C92}" xr6:coauthVersionLast="47" xr6:coauthVersionMax="47" xr10:uidLastSave="{00000000-0000-0000-0000-000000000000}"/>
  <bookViews>
    <workbookView xWindow="28680" yWindow="-120" windowWidth="29040" windowHeight="15720" tabRatio="936" activeTab="1" xr2:uid="{C1574B44-354D-479C-A216-ACBC037AB941}"/>
  </bookViews>
  <sheets>
    <sheet name="Obratová předvaha" sheetId="1" r:id="rId1"/>
    <sheet name="021001" sheetId="2" r:id="rId2"/>
    <sheet name="021002" sheetId="3" r:id="rId3"/>
    <sheet name="021003" sheetId="92" r:id="rId4"/>
    <sheet name="031001" sheetId="4" r:id="rId5"/>
    <sheet name="042001" sheetId="5" r:id="rId6"/>
    <sheet name="042101" sheetId="6" r:id="rId7"/>
    <sheet name="081001" sheetId="7" r:id="rId8"/>
    <sheet name="081002" sheetId="8" r:id="rId9"/>
    <sheet name="211100" sheetId="9" r:id="rId10"/>
    <sheet name="221001" sheetId="10" r:id="rId11"/>
    <sheet name="221002" sheetId="11" r:id="rId12"/>
    <sheet name="231001" sheetId="13" r:id="rId13"/>
    <sheet name="231002" sheetId="162" r:id="rId14"/>
    <sheet name="261001" sheetId="14" r:id="rId15"/>
    <sheet name="311003" sheetId="15" r:id="rId16"/>
    <sheet name="311004" sheetId="16" r:id="rId17"/>
    <sheet name="314001" sheetId="156" r:id="rId18"/>
    <sheet name="321003" sheetId="18" r:id="rId19"/>
    <sheet name="341001" sheetId="94" r:id="rId20"/>
    <sheet name="343000" sheetId="20" r:id="rId21"/>
    <sheet name="343103" sheetId="21" r:id="rId22"/>
    <sheet name="343403" sheetId="22" r:id="rId23"/>
    <sheet name="343900" sheetId="23" r:id="rId24"/>
    <sheet name="345001" sheetId="24" r:id="rId25"/>
    <sheet name="349000" sheetId="25" r:id="rId26"/>
    <sheet name="351300" sheetId="157" r:id="rId27"/>
    <sheet name="361400" sheetId="31" r:id="rId28"/>
    <sheet name="361401" sheetId="32" r:id="rId29"/>
    <sheet name="365201" sheetId="34" r:id="rId30"/>
    <sheet name="365316" sheetId="98" r:id="rId31"/>
    <sheet name="365816" sheetId="99" r:id="rId32"/>
    <sheet name="365901" sheetId="100" r:id="rId33"/>
    <sheet name="373001" sheetId="36" r:id="rId34"/>
    <sheet name="373002" sheetId="102" r:id="rId35"/>
    <sheet name="379001" sheetId="159" r:id="rId36"/>
    <sheet name="384001" sheetId="167" r:id="rId37"/>
    <sheet name="388001" sheetId="164" r:id="rId38"/>
    <sheet name="389209" sheetId="42" r:id="rId39"/>
    <sheet name="411000" sheetId="44" r:id="rId40"/>
    <sheet name="413001" sheetId="45" r:id="rId41"/>
    <sheet name="414100" sheetId="46" r:id="rId42"/>
    <sheet name="429001" sheetId="47" r:id="rId43"/>
    <sheet name="431000" sheetId="48" r:id="rId44"/>
    <sheet name="461001" sheetId="49" r:id="rId45"/>
    <sheet name="461002" sheetId="50" r:id="rId46"/>
    <sheet name="481001" sheetId="51" r:id="rId47"/>
    <sheet name="481100" sheetId="52" r:id="rId48"/>
    <sheet name="511100" sheetId="53" r:id="rId49"/>
    <sheet name="518100" sheetId="54" r:id="rId50"/>
    <sheet name="518131" sheetId="154" r:id="rId51"/>
    <sheet name="518134" sheetId="58" r:id="rId52"/>
    <sheet name="518135" sheetId="59" r:id="rId53"/>
    <sheet name="518137" sheetId="137" r:id="rId54"/>
    <sheet name="518138" sheetId="148" r:id="rId55"/>
    <sheet name="518320" sheetId="61" r:id="rId56"/>
    <sheet name="518999" sheetId="155" r:id="rId57"/>
    <sheet name="532201" sheetId="62" r:id="rId58"/>
    <sheet name="538100" sheetId="163" r:id="rId59"/>
    <sheet name="548001" sheetId="65" r:id="rId60"/>
    <sheet name="548101" sheetId="160" r:id="rId61"/>
    <sheet name="548800" sheetId="67" r:id="rId62"/>
    <sheet name="551001" sheetId="68" r:id="rId63"/>
    <sheet name="551002" sheetId="70" r:id="rId64"/>
    <sheet name="562101" sheetId="66" r:id="rId65"/>
    <sheet name="562102" sheetId="104" r:id="rId66"/>
    <sheet name="562105" sheetId="153" r:id="rId67"/>
    <sheet name="562201" sheetId="108" r:id="rId68"/>
    <sheet name="562316" sheetId="123" r:id="rId69"/>
    <sheet name="562401" sheetId="125" r:id="rId70"/>
    <sheet name="563100" sheetId="77" r:id="rId71"/>
    <sheet name="567002" sheetId="78" r:id="rId72"/>
    <sheet name="567003" sheetId="149" r:id="rId73"/>
    <sheet name="568201" sheetId="79" r:id="rId74"/>
    <sheet name="568202" sheetId="80" r:id="rId75"/>
    <sheet name="568203" sheetId="129" r:id="rId76"/>
    <sheet name="592001" sheetId="141" r:id="rId77"/>
    <sheet name="602201" sheetId="82" r:id="rId78"/>
    <sheet name="602210" sheetId="165" r:id="rId79"/>
    <sheet name="602215" sheetId="166" r:id="rId80"/>
    <sheet name="648001" sheetId="83" r:id="rId81"/>
    <sheet name="648800" sheetId="150" r:id="rId82"/>
    <sheet name="662103" sheetId="131" r:id="rId83"/>
    <sheet name="662104" sheetId="132" r:id="rId84"/>
    <sheet name="662105" sheetId="133" r:id="rId85"/>
    <sheet name="662106" sheetId="135" r:id="rId86"/>
    <sheet name="663100" sheetId="161" r:id="rId87"/>
    <sheet name="667002" sheetId="88" r:id="rId88"/>
    <sheet name="667003" sheetId="152" r:id="rId89"/>
    <sheet name="701000" sheetId="91" r:id="rId9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67" l="1"/>
  <c r="F3" i="166"/>
  <c r="F3" i="165"/>
  <c r="F4" i="164"/>
  <c r="H15" i="50"/>
  <c r="D6" i="50"/>
  <c r="K4" i="50"/>
  <c r="L4" i="50" s="1"/>
  <c r="L7" i="50" s="1"/>
  <c r="L8" i="50" s="1"/>
  <c r="L11" i="50" s="1"/>
  <c r="L13" i="50" s="1"/>
  <c r="K3" i="50"/>
  <c r="L3" i="50" s="1"/>
  <c r="J36" i="50"/>
  <c r="E18" i="50"/>
  <c r="F18" i="50" s="1"/>
  <c r="I36" i="50"/>
  <c r="D55" i="2"/>
  <c r="F36" i="2"/>
  <c r="F34" i="2" l="1"/>
  <c r="G45" i="2"/>
  <c r="G44" i="2"/>
  <c r="G46" i="2" s="1"/>
  <c r="F11" i="82"/>
  <c r="F35" i="2"/>
  <c r="F37" i="2" s="1"/>
  <c r="F14" i="70"/>
  <c r="H9" i="154"/>
  <c r="K4" i="52"/>
  <c r="K4" i="46"/>
  <c r="K14" i="42"/>
  <c r="F4" i="102"/>
  <c r="L33" i="102"/>
  <c r="L35" i="102" s="1"/>
  <c r="V44" i="36"/>
  <c r="H39" i="36"/>
  <c r="H41" i="36" s="1"/>
  <c r="F21" i="18"/>
  <c r="F15" i="8"/>
  <c r="F15" i="152"/>
  <c r="F21" i="88"/>
  <c r="F13" i="149"/>
  <c r="F33" i="78"/>
  <c r="F4" i="148"/>
  <c r="F13" i="59"/>
  <c r="F7" i="54"/>
  <c r="F5" i="49"/>
  <c r="F15" i="49"/>
  <c r="U18" i="51"/>
  <c r="AL13" i="51"/>
  <c r="AK9" i="51"/>
  <c r="AF9" i="51"/>
  <c r="AE9" i="51"/>
  <c r="AC9" i="51"/>
  <c r="AB9" i="51"/>
  <c r="Z9" i="51"/>
  <c r="Y9" i="51"/>
  <c r="AA8" i="51"/>
  <c r="AI8" i="51" s="1"/>
  <c r="AJ8" i="51" s="1"/>
  <c r="AL8" i="51" s="1"/>
  <c r="W7" i="51"/>
  <c r="AA7" i="51" s="1"/>
  <c r="AH7" i="51" s="1"/>
  <c r="AA6" i="51"/>
  <c r="AI6" i="51" s="1"/>
  <c r="AJ6" i="51" s="1"/>
  <c r="AL6" i="51" s="1"/>
  <c r="AA5" i="51"/>
  <c r="AI5" i="51" s="1"/>
  <c r="AJ5" i="51" s="1"/>
  <c r="AL5" i="51" s="1"/>
  <c r="AA4" i="51"/>
  <c r="AI4" i="51" s="1"/>
  <c r="AJ4" i="51" s="1"/>
  <c r="AL4" i="51" s="1"/>
  <c r="AD3" i="51"/>
  <c r="AG3" i="51" s="1"/>
  <c r="AG9" i="51" s="1"/>
  <c r="X3" i="51"/>
  <c r="X9" i="51" s="1"/>
  <c r="W3" i="51"/>
  <c r="U18" i="141"/>
  <c r="AL13" i="141"/>
  <c r="AK9" i="141"/>
  <c r="AF9" i="141"/>
  <c r="AE9" i="141"/>
  <c r="AC9" i="141"/>
  <c r="AB9" i="141"/>
  <c r="Z9" i="141"/>
  <c r="Y9" i="141"/>
  <c r="AA8" i="141"/>
  <c r="AI8" i="141" s="1"/>
  <c r="AJ8" i="141" s="1"/>
  <c r="AL8" i="141" s="1"/>
  <c r="W7" i="141"/>
  <c r="AA7" i="141" s="1"/>
  <c r="AH7" i="141" s="1"/>
  <c r="AA6" i="141"/>
  <c r="AI6" i="141" s="1"/>
  <c r="AJ6" i="141" s="1"/>
  <c r="AL6" i="141" s="1"/>
  <c r="AA5" i="141"/>
  <c r="AI5" i="141" s="1"/>
  <c r="AJ5" i="141" s="1"/>
  <c r="AL5" i="141" s="1"/>
  <c r="AA4" i="141"/>
  <c r="AI4" i="141" s="1"/>
  <c r="AJ4" i="141" s="1"/>
  <c r="AL4" i="141" s="1"/>
  <c r="AD3" i="141"/>
  <c r="AG3" i="141" s="1"/>
  <c r="AG9" i="141" s="1"/>
  <c r="X3" i="141"/>
  <c r="X9" i="141" s="1"/>
  <c r="W3" i="141"/>
  <c r="F17" i="49" l="1"/>
  <c r="F19" i="49" s="1"/>
  <c r="AD9" i="141"/>
  <c r="W9" i="141"/>
  <c r="AA3" i="141"/>
  <c r="AI3" i="141" s="1"/>
  <c r="W9" i="51"/>
  <c r="AD9" i="51"/>
  <c r="AH9" i="51"/>
  <c r="AI7" i="51"/>
  <c r="AJ7" i="51" s="1"/>
  <c r="AL7" i="51" s="1"/>
  <c r="AA3" i="51"/>
  <c r="AI7" i="141"/>
  <c r="AJ7" i="141" s="1"/>
  <c r="AL7" i="141" s="1"/>
  <c r="AH9" i="141"/>
  <c r="AA9" i="141"/>
  <c r="AI3" i="51" l="1"/>
  <c r="AA9" i="51"/>
  <c r="AI9" i="141"/>
  <c r="AJ3" i="141"/>
  <c r="AI9" i="51" l="1"/>
  <c r="AJ3" i="51"/>
  <c r="AJ9" i="141"/>
  <c r="AL3" i="141"/>
  <c r="AL9" i="141" s="1"/>
  <c r="AO10" i="141" s="1"/>
  <c r="AJ9" i="51" l="1"/>
  <c r="AL3" i="51"/>
  <c r="AL9" i="51" s="1"/>
  <c r="AO10" i="51" s="1"/>
  <c r="C15" i="50" l="1"/>
  <c r="C6" i="50"/>
  <c r="H6" i="50"/>
  <c r="G17" i="50" s="1"/>
  <c r="C4" i="162"/>
  <c r="C8" i="162" s="1"/>
  <c r="H13" i="162"/>
  <c r="H4" i="162"/>
  <c r="H8" i="162" s="1"/>
  <c r="F10" i="13"/>
  <c r="F5" i="13"/>
  <c r="F11" i="13" s="1"/>
  <c r="F3" i="53"/>
  <c r="F54" i="22"/>
  <c r="G21" i="21"/>
  <c r="G18" i="21"/>
  <c r="G15" i="21"/>
  <c r="G12" i="21"/>
  <c r="G9" i="21"/>
  <c r="G4" i="21"/>
  <c r="F6" i="20"/>
  <c r="F6" i="161"/>
  <c r="F8" i="135"/>
  <c r="F16" i="133"/>
  <c r="I4" i="132"/>
  <c r="D4" i="132"/>
  <c r="I4" i="131"/>
  <c r="D4" i="131"/>
  <c r="D5" i="129"/>
  <c r="I5" i="129"/>
  <c r="F8" i="80"/>
  <c r="F44" i="79"/>
  <c r="F4" i="77"/>
  <c r="I9" i="123"/>
  <c r="D9" i="123"/>
  <c r="H58" i="123"/>
  <c r="G25" i="108"/>
  <c r="G24" i="108"/>
  <c r="G23" i="108"/>
  <c r="G22" i="108"/>
  <c r="G21" i="108"/>
  <c r="G20" i="108"/>
  <c r="G19" i="108"/>
  <c r="G18" i="108"/>
  <c r="G17" i="108"/>
  <c r="C17" i="108"/>
  <c r="C20" i="108" s="1"/>
  <c r="G16" i="108"/>
  <c r="G15" i="108"/>
  <c r="G14" i="108"/>
  <c r="H14" i="108" s="1"/>
  <c r="I14" i="108" s="1"/>
  <c r="C15" i="108"/>
  <c r="C17" i="50" l="1"/>
  <c r="E17" i="50" s="1"/>
  <c r="J14" i="108"/>
  <c r="G22" i="21"/>
  <c r="C16" i="108"/>
  <c r="H15" i="108"/>
  <c r="C18" i="108"/>
  <c r="C23" i="108"/>
  <c r="H20" i="108"/>
  <c r="H17" i="108"/>
  <c r="H17" i="50" l="1"/>
  <c r="C19" i="50"/>
  <c r="E19" i="50" s="1"/>
  <c r="F19" i="50" s="1"/>
  <c r="I15" i="108"/>
  <c r="J15" i="108" s="1"/>
  <c r="H23" i="108"/>
  <c r="C21" i="108"/>
  <c r="H18" i="108"/>
  <c r="C19" i="108"/>
  <c r="H16" i="108"/>
  <c r="I16" i="108" l="1"/>
  <c r="J16" i="108" s="1"/>
  <c r="I17" i="108"/>
  <c r="J17" i="108" s="1"/>
  <c r="H19" i="108"/>
  <c r="H28" i="108" s="1"/>
  <c r="C22" i="108"/>
  <c r="C24" i="108"/>
  <c r="H21" i="108"/>
  <c r="I18" i="108" l="1"/>
  <c r="J18" i="108" s="1"/>
  <c r="H24" i="108"/>
  <c r="H22" i="108"/>
  <c r="C25" i="108"/>
  <c r="I19" i="108" l="1"/>
  <c r="H25" i="108"/>
  <c r="I20" i="108" l="1"/>
  <c r="J19" i="108"/>
  <c r="J20" i="108" l="1"/>
  <c r="I21" i="108"/>
  <c r="J21" i="108" l="1"/>
  <c r="I22" i="108"/>
  <c r="I23" i="108" l="1"/>
  <c r="J22" i="108"/>
  <c r="J23" i="108" l="1"/>
  <c r="I24" i="108"/>
  <c r="J24" i="108" l="1"/>
  <c r="I25" i="108"/>
  <c r="J25" i="108" s="1"/>
  <c r="F9" i="108" l="1"/>
  <c r="F6" i="153"/>
  <c r="F4" i="104"/>
  <c r="F8" i="66"/>
  <c r="D14" i="70"/>
  <c r="F14" i="68"/>
  <c r="I10" i="67"/>
  <c r="F3" i="160"/>
  <c r="F8" i="61"/>
  <c r="F8" i="58"/>
  <c r="F4" i="48"/>
  <c r="I3" i="159"/>
  <c r="I4" i="99"/>
  <c r="I6" i="99" s="1"/>
  <c r="D11" i="98"/>
  <c r="G15" i="98" s="1"/>
  <c r="I11" i="98"/>
  <c r="F15" i="34"/>
  <c r="F34" i="25"/>
  <c r="I28" i="14"/>
  <c r="F15" i="7"/>
  <c r="F6" i="6"/>
  <c r="F24" i="5"/>
  <c r="N71" i="4"/>
  <c r="G44" i="3"/>
  <c r="F5" i="2"/>
  <c r="F10" i="125"/>
  <c r="C34" i="125"/>
  <c r="G31" i="125"/>
  <c r="G30" i="125"/>
  <c r="G29" i="125"/>
  <c r="G28" i="125"/>
  <c r="G27" i="125"/>
  <c r="G26" i="125"/>
  <c r="G25" i="125"/>
  <c r="G24" i="125"/>
  <c r="C24" i="125"/>
  <c r="C25" i="125" s="1"/>
  <c r="C33" i="125" s="1"/>
  <c r="G23" i="125"/>
  <c r="H23" i="125" s="1"/>
  <c r="I23" i="125" s="1"/>
  <c r="F11" i="32"/>
  <c r="C32" i="32"/>
  <c r="G29" i="32"/>
  <c r="G28" i="32"/>
  <c r="G27" i="32"/>
  <c r="G26" i="32"/>
  <c r="G25" i="32"/>
  <c r="G24" i="32"/>
  <c r="G23" i="32"/>
  <c r="G22" i="32"/>
  <c r="C22" i="32"/>
  <c r="C23" i="32" s="1"/>
  <c r="G21" i="32"/>
  <c r="H21" i="32" s="1"/>
  <c r="I21" i="32" s="1"/>
  <c r="G23" i="31"/>
  <c r="G18" i="31"/>
  <c r="G19" i="31"/>
  <c r="G20" i="31"/>
  <c r="G21" i="31"/>
  <c r="G22" i="31"/>
  <c r="G24" i="31"/>
  <c r="G25" i="31"/>
  <c r="G17" i="31"/>
  <c r="H17" i="31" s="1"/>
  <c r="I17" i="31" s="1"/>
  <c r="C28" i="31"/>
  <c r="C18" i="31"/>
  <c r="C19" i="31" s="1"/>
  <c r="C20" i="31" s="1"/>
  <c r="C21" i="31" s="1"/>
  <c r="F12" i="83"/>
  <c r="F13" i="65"/>
  <c r="F6" i="150"/>
  <c r="F4" i="62"/>
  <c r="F8" i="100"/>
  <c r="D6" i="99"/>
  <c r="G9" i="99" s="1"/>
  <c r="H21" i="34"/>
  <c r="I21" i="34" s="1"/>
  <c r="H22" i="34"/>
  <c r="H23" i="34"/>
  <c r="H24" i="34"/>
  <c r="H25" i="34"/>
  <c r="H26" i="34"/>
  <c r="H27" i="34"/>
  <c r="H28" i="34"/>
  <c r="H29" i="34"/>
  <c r="H30" i="34"/>
  <c r="H31" i="34"/>
  <c r="J20" i="34"/>
  <c r="H20" i="34"/>
  <c r="H21" i="31" l="1"/>
  <c r="G13" i="98"/>
  <c r="H20" i="31"/>
  <c r="G7" i="99"/>
  <c r="I22" i="34"/>
  <c r="I23" i="34" s="1"/>
  <c r="I24" i="34" s="1"/>
  <c r="I25" i="34" s="1"/>
  <c r="I26" i="34" s="1"/>
  <c r="I27" i="34" s="1"/>
  <c r="I28" i="34" s="1"/>
  <c r="I29" i="34" s="1"/>
  <c r="I30" i="34" s="1"/>
  <c r="I31" i="34" s="1"/>
  <c r="H24" i="125"/>
  <c r="I24" i="125" s="1"/>
  <c r="H25" i="125"/>
  <c r="C26" i="125"/>
  <c r="H23" i="32"/>
  <c r="C24" i="32"/>
  <c r="C31" i="32"/>
  <c r="H22" i="32"/>
  <c r="I22" i="32" s="1"/>
  <c r="H19" i="31"/>
  <c r="C27" i="31"/>
  <c r="H18" i="31"/>
  <c r="I18" i="31" l="1"/>
  <c r="I19" i="31" s="1"/>
  <c r="I20" i="31" s="1"/>
  <c r="I21" i="31" s="1"/>
  <c r="C22" i="31" s="1"/>
  <c r="I25" i="125"/>
  <c r="C27" i="125"/>
  <c r="H26" i="125"/>
  <c r="I23" i="32"/>
  <c r="C25" i="32"/>
  <c r="H24" i="32"/>
  <c r="I26" i="125" l="1"/>
  <c r="H22" i="31"/>
  <c r="I22" i="31" s="1"/>
  <c r="J22" i="31" s="1"/>
  <c r="C23" i="31"/>
  <c r="I24" i="32"/>
  <c r="H27" i="125"/>
  <c r="I27" i="125" s="1"/>
  <c r="C28" i="125" s="1"/>
  <c r="H25" i="32"/>
  <c r="I25" i="32" l="1"/>
  <c r="C26" i="32" s="1"/>
  <c r="H26" i="32" s="1"/>
  <c r="I26" i="32" s="1"/>
  <c r="J26" i="32" s="1"/>
  <c r="C24" i="31"/>
  <c r="H23" i="31"/>
  <c r="I23" i="31" s="1"/>
  <c r="C29" i="125"/>
  <c r="H28" i="125"/>
  <c r="I28" i="125" s="1"/>
  <c r="J28" i="125" s="1"/>
  <c r="F4" i="157"/>
  <c r="F5" i="24"/>
  <c r="F4" i="9"/>
  <c r="F3" i="156"/>
  <c r="C27" i="32" l="1"/>
  <c r="H27" i="32" s="1"/>
  <c r="I27" i="32" s="1"/>
  <c r="C25" i="31"/>
  <c r="H25" i="31" s="1"/>
  <c r="H24" i="31"/>
  <c r="I24" i="31" s="1"/>
  <c r="C30" i="125"/>
  <c r="H29" i="125"/>
  <c r="I29" i="125" s="1"/>
  <c r="B19" i="49"/>
  <c r="I25" i="31" l="1"/>
  <c r="C28" i="32"/>
  <c r="H30" i="125"/>
  <c r="C31" i="125"/>
  <c r="H31" i="125" s="1"/>
  <c r="C29" i="32"/>
  <c r="H29" i="32" s="1"/>
  <c r="H28" i="32"/>
  <c r="I28" i="32" s="1"/>
  <c r="F20" i="25"/>
  <c r="I30" i="125" l="1"/>
  <c r="I31" i="125" s="1"/>
  <c r="H33" i="125"/>
  <c r="I29" i="32"/>
  <c r="I5" i="10"/>
  <c r="F4" i="16" l="1"/>
  <c r="D17" i="11" l="1"/>
  <c r="F17" i="11"/>
  <c r="F4" i="47"/>
  <c r="F6" i="47" s="1"/>
  <c r="F8" i="47" s="1"/>
  <c r="F10" i="47" s="1"/>
  <c r="F12" i="47" s="1"/>
  <c r="F14" i="47" s="1"/>
  <c r="B17" i="11" l="1"/>
  <c r="F5" i="23" l="1"/>
  <c r="D8" i="11" l="1"/>
  <c r="F8" i="11"/>
  <c r="B8" i="11"/>
  <c r="I7" i="10"/>
  <c r="F7" i="10"/>
  <c r="G7" i="10"/>
  <c r="D7" i="10"/>
  <c r="H8" i="11" l="1"/>
  <c r="F3" i="4" l="1"/>
  <c r="F3" i="94"/>
  <c r="F3" i="92"/>
  <c r="D57" i="2" s="1"/>
  <c r="D58" i="2" s="1"/>
  <c r="F4" i="45"/>
  <c r="F6" i="45" s="1"/>
  <c r="F8" i="45" s="1"/>
  <c r="F10" i="45" s="1"/>
  <c r="F3" i="44"/>
  <c r="F3" i="3"/>
  <c r="H17" i="11" l="1"/>
</calcChain>
</file>

<file path=xl/sharedStrings.xml><?xml version="1.0" encoding="utf-8"?>
<sst xmlns="http://schemas.openxmlformats.org/spreadsheetml/2006/main" count="5965" uniqueCount="1330">
  <si>
    <t>Monkstone Ostrava s.r.o.</t>
  </si>
  <si>
    <t>021001</t>
  </si>
  <si>
    <t>021002</t>
  </si>
  <si>
    <t>031001</t>
  </si>
  <si>
    <t>081001</t>
  </si>
  <si>
    <t>081002</t>
  </si>
  <si>
    <t>481001</t>
  </si>
  <si>
    <t>Odložená daň</t>
  </si>
  <si>
    <t>481100</t>
  </si>
  <si>
    <t>Celkem</t>
  </si>
  <si>
    <t>Datum</t>
  </si>
  <si>
    <t>Číslo</t>
  </si>
  <si>
    <t>Text</t>
  </si>
  <si>
    <t>MD</t>
  </si>
  <si>
    <t>DAL</t>
  </si>
  <si>
    <t>Částka</t>
  </si>
  <si>
    <t>,</t>
  </si>
  <si>
    <t>Činnost</t>
  </si>
  <si>
    <t>Zakázka</t>
  </si>
  <si>
    <t>Budova Ostrava Ahold</t>
  </si>
  <si>
    <t>Firma</t>
  </si>
  <si>
    <t>Účetní zůstatková cena</t>
  </si>
  <si>
    <t>Daň. způsob odpisování</t>
  </si>
  <si>
    <t>Daň. odpisová skupina</t>
  </si>
  <si>
    <t xml:space="preserve">Daň. odpisový základ </t>
  </si>
  <si>
    <t>Daň. koeficient / sazba / měs</t>
  </si>
  <si>
    <t>Daň. Odpis</t>
  </si>
  <si>
    <t>Daň. zůstatková cena</t>
  </si>
  <si>
    <t>Daň. zůstatková cena pro účely odložené daně</t>
  </si>
  <si>
    <t>Rozdíl DZC vs UZC</t>
  </si>
  <si>
    <t>Odložená daň TB</t>
  </si>
  <si>
    <t>Změna Odložené daně</t>
  </si>
  <si>
    <t>Zrychleně</t>
  </si>
  <si>
    <t>n/a</t>
  </si>
  <si>
    <t>ČM</t>
  </si>
  <si>
    <t>Účetní registr - Název majetku</t>
  </si>
  <si>
    <t>Daňový registr - Název majetku</t>
  </si>
  <si>
    <t>UP Saz. % r.</t>
  </si>
  <si>
    <t>UP POO</t>
  </si>
  <si>
    <t>UP TZ zm.</t>
  </si>
  <si>
    <t>Účet DAL</t>
  </si>
  <si>
    <t>Účet MD</t>
  </si>
  <si>
    <t>Um Číslo zakázky</t>
  </si>
  <si>
    <t>Účetní pořizovací cena</t>
  </si>
  <si>
    <t>Technizké zhodnocení - úč. / daň.</t>
  </si>
  <si>
    <t>Účetní roční odpis</t>
  </si>
  <si>
    <t>Účetní oprávky</t>
  </si>
  <si>
    <t>Budova bez křižovatky Ostrava</t>
  </si>
  <si>
    <t>551201</t>
  </si>
  <si>
    <t>CZMR035</t>
  </si>
  <si>
    <t>Budova Ostrava Ahold - oprávky před fúzí</t>
  </si>
  <si>
    <t>Přecenění - budova Ostrava Ahold</t>
  </si>
  <si>
    <t>551203</t>
  </si>
  <si>
    <t>Pozemek Ostrava Ahold</t>
  </si>
  <si>
    <t/>
  </si>
  <si>
    <t>Přecenění pozemek Ostrava Ahold</t>
  </si>
  <si>
    <t>TM</t>
  </si>
  <si>
    <t>No.</t>
  </si>
  <si>
    <t>SPV</t>
  </si>
  <si>
    <t>Typ majetku</t>
  </si>
  <si>
    <t>Kategorie</t>
  </si>
  <si>
    <t>Poznámka - 255</t>
  </si>
  <si>
    <t>HNM</t>
  </si>
  <si>
    <t>Budova</t>
  </si>
  <si>
    <t>Majetek</t>
  </si>
  <si>
    <t>Majetek (-)</t>
  </si>
  <si>
    <t>Přecenění</t>
  </si>
  <si>
    <t>Pozemek</t>
  </si>
  <si>
    <t>daň. odps 7-12/19</t>
  </si>
  <si>
    <t>úč. odps 7-12/19</t>
  </si>
  <si>
    <t>DT OK</t>
  </si>
  <si>
    <t>DUD</t>
  </si>
  <si>
    <t>Doklad</t>
  </si>
  <si>
    <t>Řádek</t>
  </si>
  <si>
    <t>Datum případu</t>
  </si>
  <si>
    <t>Účet</t>
  </si>
  <si>
    <t>Částka MD</t>
  </si>
  <si>
    <t>Částka DAL</t>
  </si>
  <si>
    <t>Částka zůstatek</t>
  </si>
  <si>
    <t>Kurz</t>
  </si>
  <si>
    <t>Částka měny zůstatek</t>
  </si>
  <si>
    <t>Datum případu (M)</t>
  </si>
  <si>
    <t>990</t>
  </si>
  <si>
    <t>PZ k 1.7.2019 Ostrava</t>
  </si>
  <si>
    <t>221002</t>
  </si>
  <si>
    <t xml:space="preserve">Částka </t>
  </si>
  <si>
    <t>Počáteční stav MD</t>
  </si>
  <si>
    <t>CM kurz</t>
  </si>
  <si>
    <t>CM částka</t>
  </si>
  <si>
    <t>Pársym</t>
  </si>
  <si>
    <t>IČ</t>
  </si>
  <si>
    <t xml:space="preserve">Bankovní účet </t>
  </si>
  <si>
    <t>ČSOB CZK Income</t>
  </si>
  <si>
    <t xml:space="preserve">Obrat MD </t>
  </si>
  <si>
    <t>Obrat DAL</t>
  </si>
  <si>
    <t>Konečný stav MD</t>
  </si>
  <si>
    <t>Obrat MD</t>
  </si>
  <si>
    <t>ČSOB EUR 1017539103/0300</t>
  </si>
  <si>
    <t>Mezisoučty</t>
  </si>
  <si>
    <t>Počáteční stav účtu</t>
  </si>
  <si>
    <t>701000</t>
  </si>
  <si>
    <t>042001</t>
  </si>
  <si>
    <t>042101</t>
  </si>
  <si>
    <t>321003</t>
  </si>
  <si>
    <t>343000</t>
  </si>
  <si>
    <t>349000</t>
  </si>
  <si>
    <t>361400</t>
  </si>
  <si>
    <t>373001</t>
  </si>
  <si>
    <t>373002</t>
  </si>
  <si>
    <t>413001</t>
  </si>
  <si>
    <t>414100</t>
  </si>
  <si>
    <t>429001</t>
  </si>
  <si>
    <t>431000</t>
  </si>
  <si>
    <t>567002</t>
  </si>
  <si>
    <t>667002</t>
  </si>
  <si>
    <t>ZAV</t>
  </si>
  <si>
    <t>211100038</t>
  </si>
  <si>
    <t>Zpracování koncepční studie</t>
  </si>
  <si>
    <t>211100070</t>
  </si>
  <si>
    <t>Vypracování statického posouzení</t>
  </si>
  <si>
    <t>211100072</t>
  </si>
  <si>
    <t>projekční práce a realizace cirkulace TUV</t>
  </si>
  <si>
    <t>211100073</t>
  </si>
  <si>
    <t>Ostrava _x000D_
Registrace projektu 125 GBP</t>
  </si>
  <si>
    <t>211100077</t>
  </si>
  <si>
    <t>Zpracování finální verze studie</t>
  </si>
  <si>
    <t>221100008</t>
  </si>
  <si>
    <t xml:space="preserve">Vypracování projektové dokumentace </t>
  </si>
  <si>
    <t>221100010</t>
  </si>
  <si>
    <t xml:space="preserve">Zpracování další varianty koncepční studie </t>
  </si>
  <si>
    <t>221100014</t>
  </si>
  <si>
    <t>ESG audit hypermarketu Albert</t>
  </si>
  <si>
    <t>221100071</t>
  </si>
  <si>
    <t>Inženýrská činnost vedoucí k získání stavebního povolení 50 % - Ostrava</t>
  </si>
  <si>
    <t>221100077</t>
  </si>
  <si>
    <t>Organizace jednoho veřejného výběrového řízení - 30 % - Ostrava</t>
  </si>
  <si>
    <t>Počáteční stav k 1.1.2023</t>
  </si>
  <si>
    <t>231100007</t>
  </si>
  <si>
    <t>Vypracování a podání žádosti o dotační podporu v Modernizačním fondu - Ostrava</t>
  </si>
  <si>
    <t>231100008</t>
  </si>
  <si>
    <t>231100014</t>
  </si>
  <si>
    <t>Organizace jednoho veřejného výběrového řízení - 70 % - Ostrava</t>
  </si>
  <si>
    <t>231100040</t>
  </si>
  <si>
    <t>Analýza předpokládané výroby elektrické energie z FVE carportů - Ostrava Albert</t>
  </si>
  <si>
    <t>231100041</t>
  </si>
  <si>
    <t>50 % - dokumentace pro provedení stavby a PBŘ FVE dle objednávky</t>
  </si>
  <si>
    <t>Počáteční stav k 1.1.2024</t>
  </si>
  <si>
    <t>241100015</t>
  </si>
  <si>
    <t xml:space="preserve">Vypracování energetického posudku dle zákona č. 406/2000 Sb - Monkstone Ostrava s. r. o. </t>
  </si>
  <si>
    <t>401000272</t>
  </si>
  <si>
    <t>PKV BUILD s.r.o.</t>
  </si>
  <si>
    <t>28149785</t>
  </si>
  <si>
    <t>LANDLORD</t>
  </si>
  <si>
    <t>Fotovoltaika</t>
  </si>
  <si>
    <t>241100017</t>
  </si>
  <si>
    <t>Vizualizace solární panely, Carporty</t>
  </si>
  <si>
    <t>9</t>
  </si>
  <si>
    <t>MgA. Michal Sljusar</t>
  </si>
  <si>
    <t>86999354</t>
  </si>
  <si>
    <t>241400001</t>
  </si>
  <si>
    <t>Opravný daňový doklad k daňovému dokladu č. _x000D_
Důvod opravy: změna rámcové smlouvy, podepsáno 10.</t>
  </si>
  <si>
    <t>230100295</t>
  </si>
  <si>
    <t>Greenbuddies, s.r.o.</t>
  </si>
  <si>
    <t>05766044</t>
  </si>
  <si>
    <t>ATALIAN CZ s.r.o.</t>
  </si>
  <si>
    <t>25059394</t>
  </si>
  <si>
    <t>241100046</t>
  </si>
  <si>
    <t>Činnost TDI při výstavbě FVE na objektu Ostrava Dubina</t>
  </si>
  <si>
    <t>252024</t>
  </si>
  <si>
    <t>SEIKON s.r.o.</t>
  </si>
  <si>
    <t>25386395</t>
  </si>
  <si>
    <t>241100049</t>
  </si>
  <si>
    <t>Součinnost dne 7.8.2024, měření objektu Albert Ostrava</t>
  </si>
  <si>
    <t>24013262</t>
  </si>
  <si>
    <t>Zelená cert</t>
  </si>
  <si>
    <t>Pár. Symbol</t>
  </si>
  <si>
    <t>firma</t>
  </si>
  <si>
    <t>CM množství</t>
  </si>
  <si>
    <t>Československá obchodní banka, a. s.</t>
  </si>
  <si>
    <t>0001350</t>
  </si>
  <si>
    <t>Středisko</t>
  </si>
  <si>
    <t>24PDP00002</t>
  </si>
  <si>
    <t>DPH - Odpočet DPH, FP č.  241100042</t>
  </si>
  <si>
    <t>24PDP00001</t>
  </si>
  <si>
    <t>DPH - Vyměření DPH, FP č.  241100042</t>
  </si>
  <si>
    <t>Vyměření DPH, FP č.  241100042</t>
  </si>
  <si>
    <t>Odpočet DPH, FP č.  241100042</t>
  </si>
  <si>
    <t>24ZAP00001</t>
  </si>
  <si>
    <t>Příplatek mimo základní kapitál</t>
  </si>
  <si>
    <t>22IN00019</t>
  </si>
  <si>
    <t>351300</t>
  </si>
  <si>
    <t>23NEX00015</t>
  </si>
  <si>
    <t>667003</t>
  </si>
  <si>
    <t>119876030</t>
  </si>
  <si>
    <t>67303060</t>
  </si>
  <si>
    <t>67177224</t>
  </si>
  <si>
    <t>127322673</t>
  </si>
  <si>
    <t>127322697</t>
  </si>
  <si>
    <t>Roční uzávěrka 2019_2 -&gt; 2020</t>
  </si>
  <si>
    <t>převod ztráty HV 2019</t>
  </si>
  <si>
    <t>Počáteční stav k 1.1.2021</t>
  </si>
  <si>
    <t>21IN00013</t>
  </si>
  <si>
    <t>HV převod neuhrazené ztráty</t>
  </si>
  <si>
    <t>431001</t>
  </si>
  <si>
    <t>Počátční stav k 1.1.2022</t>
  </si>
  <si>
    <t>22ROZ00001</t>
  </si>
  <si>
    <t>13.06.2023</t>
  </si>
  <si>
    <t>23ROZ00001</t>
  </si>
  <si>
    <t xml:space="preserve">HV r. 2022 - převod na účet ztráty minulých let </t>
  </si>
  <si>
    <t>24ROZ00001</t>
  </si>
  <si>
    <t>HV převod na účet neuhrazené ztráty</t>
  </si>
  <si>
    <t>SENTIENT s.r.o.</t>
  </si>
  <si>
    <t>63996537</t>
  </si>
  <si>
    <t>241100053</t>
  </si>
  <si>
    <t>Činnost TDI při výstavbě FVE na objektu Ostrava Dubina, 2. část</t>
  </si>
  <si>
    <t>382024</t>
  </si>
  <si>
    <t>EUR</t>
  </si>
  <si>
    <t>Zůstatky podle výpisů</t>
  </si>
  <si>
    <t>k 31.12.2024</t>
  </si>
  <si>
    <t>Kurzový rozdíl</t>
  </si>
  <si>
    <t>Přepočet úroků na CZK</t>
  </si>
  <si>
    <t>zaúčtování</t>
  </si>
  <si>
    <t>D</t>
  </si>
  <si>
    <t>částka</t>
  </si>
  <si>
    <t>592001</t>
  </si>
  <si>
    <t>241100059</t>
  </si>
  <si>
    <t>Geodetické práce na objektu Hypermarket Albert</t>
  </si>
  <si>
    <t>2456</t>
  </si>
  <si>
    <t>David Šubják</t>
  </si>
  <si>
    <t>73946541</t>
  </si>
  <si>
    <t>Development</t>
  </si>
  <si>
    <t>241100074</t>
  </si>
  <si>
    <t>Geologické práce, hydro-geologický průzkum</t>
  </si>
  <si>
    <t>24328</t>
  </si>
  <si>
    <t>K-GEO s.r.o.</t>
  </si>
  <si>
    <t>25359100</t>
  </si>
  <si>
    <t>241100065</t>
  </si>
  <si>
    <t>Asistence při pasportizaci objektu</t>
  </si>
  <si>
    <t>24324</t>
  </si>
  <si>
    <t>24PDP00004</t>
  </si>
  <si>
    <t>DPH - Odpočet DPH, FP č.  241100073</t>
  </si>
  <si>
    <t>24PDP00006</t>
  </si>
  <si>
    <t>DPH - Odpočet DPH, FP č.  241100075</t>
  </si>
  <si>
    <t>24PDP00003</t>
  </si>
  <si>
    <t>DPH - Vyměření DPH, FP č.  241100073</t>
  </si>
  <si>
    <t>24PDP00005</t>
  </si>
  <si>
    <t>DPH - Vyměření DPH, FP č.  241100075</t>
  </si>
  <si>
    <t>Vyměření DPH, FP č.  241100073</t>
  </si>
  <si>
    <t>Odpočet DPH, FP č.  241100073</t>
  </si>
  <si>
    <t>Vyměření DPH, FP č.  241100075</t>
  </si>
  <si>
    <t>Odpočet DPH, FP č.  241100075</t>
  </si>
  <si>
    <t>25PRO00004</t>
  </si>
  <si>
    <t>Cenový odhad pro budoucí opravy zpevněných ploch nemovitosti</t>
  </si>
  <si>
    <t>511100</t>
  </si>
  <si>
    <t>25FIN00003</t>
  </si>
  <si>
    <t>Poplatek - potvrzení auditu</t>
  </si>
  <si>
    <t>518100</t>
  </si>
  <si>
    <t>25FIN00014</t>
  </si>
  <si>
    <t>Bankovní zpráva pro auditora</t>
  </si>
  <si>
    <t>Česká spořitelna, a.s.</t>
  </si>
  <si>
    <t>25FIN00021</t>
  </si>
  <si>
    <t>Roční poplatek LEI</t>
  </si>
  <si>
    <t>Centrální depozitář cenných papírů, a.s.</t>
  </si>
  <si>
    <t>25FIN00026</t>
  </si>
  <si>
    <t>CMS fee</t>
  </si>
  <si>
    <t>518131</t>
  </si>
  <si>
    <t>Monkstone Capital a.s.</t>
  </si>
  <si>
    <t>25FIN00006</t>
  </si>
  <si>
    <t>Fixed fee 01/2025</t>
  </si>
  <si>
    <t>518134</t>
  </si>
  <si>
    <t>Arcona Capital Czech Republic s.r.o.</t>
  </si>
  <si>
    <t>25FIN00013</t>
  </si>
  <si>
    <t>Fixed fee 02/2025</t>
  </si>
  <si>
    <t>25FIN00019</t>
  </si>
  <si>
    <t>Fixed fee 03/2025</t>
  </si>
  <si>
    <t>25FIN00025</t>
  </si>
  <si>
    <t>Fixed fee 04/2025</t>
  </si>
  <si>
    <t>25FIN00005</t>
  </si>
  <si>
    <t>Vedení účetnictví 01/2025</t>
  </si>
  <si>
    <t>518135</t>
  </si>
  <si>
    <t>Avilta ekonom s.r.o.</t>
  </si>
  <si>
    <t>25FIN00009</t>
  </si>
  <si>
    <t>Zpracování daně z nemovitých věcí 2025</t>
  </si>
  <si>
    <t>Právní a daňové poradenství v.o.s.</t>
  </si>
  <si>
    <t>25FIN00011</t>
  </si>
  <si>
    <t>Vedení účetnictví 02/2025</t>
  </si>
  <si>
    <t>25FIN00018</t>
  </si>
  <si>
    <t>Vedení účetnictví 03/2025</t>
  </si>
  <si>
    <t>25FIN00023</t>
  </si>
  <si>
    <t>Vedení účetnictví 04/2025</t>
  </si>
  <si>
    <t>25FIN00007</t>
  </si>
  <si>
    <t>Právní služby 01/2025</t>
  </si>
  <si>
    <t>518320</t>
  </si>
  <si>
    <t>Advokátní kancelář Brož, Sedlatý s.r.o.</t>
  </si>
  <si>
    <t>25FIN00012</t>
  </si>
  <si>
    <t>Právní služby 02/2025</t>
  </si>
  <si>
    <t>25FIN00020</t>
  </si>
  <si>
    <t>Právní služby 03/2025</t>
  </si>
  <si>
    <t>25FIN00024</t>
  </si>
  <si>
    <t>518999</t>
  </si>
  <si>
    <t>251900001</t>
  </si>
  <si>
    <t>Daň z nemovitostí za rok 2025</t>
  </si>
  <si>
    <t>532201</t>
  </si>
  <si>
    <t>345001</t>
  </si>
  <si>
    <t>Finanční úřad pro Moravskoslezký kraj</t>
  </si>
  <si>
    <t>25FIN00004</t>
  </si>
  <si>
    <t>Správa budovy (údržba) 01/2025 - přefakturace na Albert</t>
  </si>
  <si>
    <t>548001</t>
  </si>
  <si>
    <t>251400001</t>
  </si>
  <si>
    <t>Opravný daňový doklad k daňovému dokladu č. 25FIN00004_x000D_
Důvod opravy: neprovedené služby</t>
  </si>
  <si>
    <t>25FIN00010</t>
  </si>
  <si>
    <t>Správa budovy (údržba) 02/2025 - přefakturace na Albert</t>
  </si>
  <si>
    <t>25POJ00001</t>
  </si>
  <si>
    <t>Majetek 10.02.2025 - 09.05.2025 - přefakturace Albert</t>
  </si>
  <si>
    <t>379001</t>
  </si>
  <si>
    <t>Odpovědnost 10.02.2025 - 09.05.2025 - přefakturace Albert</t>
  </si>
  <si>
    <t>25FIN00017</t>
  </si>
  <si>
    <t>Správa budovy (údržba) 03/2025 - přefakturace na Albert</t>
  </si>
  <si>
    <t>25FIN00022</t>
  </si>
  <si>
    <t>Správa budovy (údržba) 04/2025 - přefakturace na Albert</t>
  </si>
  <si>
    <t>25POJ00002</t>
  </si>
  <si>
    <t xml:space="preserve">Majetek </t>
  </si>
  <si>
    <t>Odpovědnost</t>
  </si>
  <si>
    <t>25DPHZ0001</t>
  </si>
  <si>
    <t>DPH 1/2025</t>
  </si>
  <si>
    <t>548800</t>
  </si>
  <si>
    <t>343900</t>
  </si>
  <si>
    <t>Finanční úřad pro hlavní město Prahu</t>
  </si>
  <si>
    <t>25IN00001</t>
  </si>
  <si>
    <t xml:space="preserve">Úroky z úvěrové linky A </t>
  </si>
  <si>
    <t>562101</t>
  </si>
  <si>
    <t>261001</t>
  </si>
  <si>
    <t>25IN00002</t>
  </si>
  <si>
    <t>Úroky z úvěrové linky B</t>
  </si>
  <si>
    <t>25IN00003</t>
  </si>
  <si>
    <t>Úroky z úvěrové linky C</t>
  </si>
  <si>
    <t>25IN00004</t>
  </si>
  <si>
    <t>Úroky z úvěrové linky D EUR</t>
  </si>
  <si>
    <t>562102</t>
  </si>
  <si>
    <t>ČSOB0220011</t>
  </si>
  <si>
    <t>Interest 27322673/C.MONKOST</t>
  </si>
  <si>
    <t>562105</t>
  </si>
  <si>
    <t>221001</t>
  </si>
  <si>
    <t>ČSOB0220014</t>
  </si>
  <si>
    <t>Interest 127322697/C.MONKOST</t>
  </si>
  <si>
    <t>25IPU00002</t>
  </si>
  <si>
    <t>Úroky z půjčky od Capitalu 01.01. - 31.01.2025 (8 %)</t>
  </si>
  <si>
    <t>562201</t>
  </si>
  <si>
    <t>365201</t>
  </si>
  <si>
    <t>25IPU00004</t>
  </si>
  <si>
    <t>Úroky z půjčky od Capitalu 01.02. - 28.02.2025 (8 %)</t>
  </si>
  <si>
    <t>25IPU00005</t>
  </si>
  <si>
    <t>Úroky z půjčky od Capitalu 01.03.-31.03.2025 (8 %)</t>
  </si>
  <si>
    <t>25IPU00008</t>
  </si>
  <si>
    <t>Úroky z půjčky od Capitalu 01.04. - 30.04.2025 (8 %)</t>
  </si>
  <si>
    <t>25IPU00001</t>
  </si>
  <si>
    <t>Úroky z půjčky od kunovic 01.01. - 31.01.2025 (4,20 %)</t>
  </si>
  <si>
    <t>562316</t>
  </si>
  <si>
    <t>365316</t>
  </si>
  <si>
    <t>Monkstone Kunovice s.r.o.</t>
  </si>
  <si>
    <t>25IPU00003</t>
  </si>
  <si>
    <t>Úroky z půjčky od Kunovic 01.02. - 28.02.2025 (4,20 %)</t>
  </si>
  <si>
    <t>25IPU00006</t>
  </si>
  <si>
    <t>Úroky z půjčky od Kunovic 01.03.-31.03.2025 (4,20 %)</t>
  </si>
  <si>
    <t>25IPU00007</t>
  </si>
  <si>
    <t>Úroky z půjčky od Kunovic 01.04. - 30.04.2025 (4,20 %)</t>
  </si>
  <si>
    <t>25PUN00001</t>
  </si>
  <si>
    <t>Úroky z půjčky od NeXgenu 01.01.2025 - 31.01.2025 (17,50 %)</t>
  </si>
  <si>
    <t>562401</t>
  </si>
  <si>
    <t>361401</t>
  </si>
  <si>
    <t xml:space="preserve">NeXgen </t>
  </si>
  <si>
    <t>25PUN00004</t>
  </si>
  <si>
    <t>Ponížení úroků z půjčky NeXgen 01.01. - 31.01.2025 (17,50 %)</t>
  </si>
  <si>
    <t>25PUN00002</t>
  </si>
  <si>
    <t>Úroky z půjčky NeXgenu 01.02. - 28.02.2025 (17,50 %)</t>
  </si>
  <si>
    <t>25PUN00003</t>
  </si>
  <si>
    <t>Úroky z půjčky NeXgen 01.03. - 31.03.2025 (17,50 %)</t>
  </si>
  <si>
    <t>25PUN00005</t>
  </si>
  <si>
    <t>Úroky z půjčky NeXgen 01.04. - 30.04.2025 (17,50 %)</t>
  </si>
  <si>
    <t>ČSEUUKR0001</t>
  </si>
  <si>
    <t>Kurzový rozdíl k 31.03.2025</t>
  </si>
  <si>
    <t>563100</t>
  </si>
  <si>
    <t>25SW0001</t>
  </si>
  <si>
    <t>Přecenění SWAP k 31.01.2025 CZK</t>
  </si>
  <si>
    <t>25SW0002</t>
  </si>
  <si>
    <t>25SW0004</t>
  </si>
  <si>
    <t>25SW0005</t>
  </si>
  <si>
    <t>25SW0006</t>
  </si>
  <si>
    <t>25SW0007</t>
  </si>
  <si>
    <t>25SW0008</t>
  </si>
  <si>
    <t>25SW0009</t>
  </si>
  <si>
    <t>25SW0021</t>
  </si>
  <si>
    <t>Přecenění SWAP k 31.03.2025 CZK</t>
  </si>
  <si>
    <t>25SW0022</t>
  </si>
  <si>
    <t>25SW0026</t>
  </si>
  <si>
    <t>25SW0027</t>
  </si>
  <si>
    <t>25SW0028</t>
  </si>
  <si>
    <t>25SW0029</t>
  </si>
  <si>
    <t>25SW0032</t>
  </si>
  <si>
    <t>Přecenění SWAP k 30.04.2025 CZK</t>
  </si>
  <si>
    <t>25SW0033</t>
  </si>
  <si>
    <t>25SW0035</t>
  </si>
  <si>
    <t>25SW0036</t>
  </si>
  <si>
    <t>25SW0037</t>
  </si>
  <si>
    <t>25SW0038</t>
  </si>
  <si>
    <t>25SW0039</t>
  </si>
  <si>
    <t>25SW0040</t>
  </si>
  <si>
    <t>25SW0013</t>
  </si>
  <si>
    <t>Přecenění SWAP k 28.02.2025 EUR</t>
  </si>
  <si>
    <t>567003</t>
  </si>
  <si>
    <t>25SW0020</t>
  </si>
  <si>
    <t>Přecenění SWAP k 28.02.2025 EUR (FX Forward)</t>
  </si>
  <si>
    <t>25SW0023</t>
  </si>
  <si>
    <t>Přecenění SWAP k 31.03.2025 EUR</t>
  </si>
  <si>
    <t>25SW0031</t>
  </si>
  <si>
    <t>25SW0034</t>
  </si>
  <si>
    <t>Přecenění SWAP k 30.04.2025 EUR</t>
  </si>
  <si>
    <t>25SW0043</t>
  </si>
  <si>
    <t>ČSEU0010001</t>
  </si>
  <si>
    <t>SEPA úhrada - poplat</t>
  </si>
  <si>
    <t>568201</t>
  </si>
  <si>
    <t>ČSEU0020001</t>
  </si>
  <si>
    <t>Poplatek za vedení ú</t>
  </si>
  <si>
    <t>ČSOB0080002</t>
  </si>
  <si>
    <t>Poplatek za CEB - ma</t>
  </si>
  <si>
    <t>ČSOB0080003</t>
  </si>
  <si>
    <t>ČSOB0080004</t>
  </si>
  <si>
    <t>Poplatek za příchozí</t>
  </si>
  <si>
    <t>ČSOB0080005</t>
  </si>
  <si>
    <t>Poplatek za odchozí</t>
  </si>
  <si>
    <t>ČSOB0080006</t>
  </si>
  <si>
    <t>ČSEU0030001</t>
  </si>
  <si>
    <t>ČSOB0150002</t>
  </si>
  <si>
    <t>ČSOB0150003</t>
  </si>
  <si>
    <t>ČSOB0150004</t>
  </si>
  <si>
    <t>ČSOB0150005</t>
  </si>
  <si>
    <t>ČSOB0150006</t>
  </si>
  <si>
    <t>ČSEU0040002</t>
  </si>
  <si>
    <t>ČSEU0040003</t>
  </si>
  <si>
    <t>Poplatek za zahranič</t>
  </si>
  <si>
    <t>ČSOB0220005</t>
  </si>
  <si>
    <t>ČSOB0220006</t>
  </si>
  <si>
    <t>ČSOB0220007</t>
  </si>
  <si>
    <t>ČSOB0220008</t>
  </si>
  <si>
    <t>ČSOB0220009</t>
  </si>
  <si>
    <t>ČSEU0050001</t>
  </si>
  <si>
    <t>ČSEU0060001</t>
  </si>
  <si>
    <t>ČSOB0290002</t>
  </si>
  <si>
    <t>ČSOB0290003</t>
  </si>
  <si>
    <t>ČSOB0290004</t>
  </si>
  <si>
    <t>ČSOB0290005</t>
  </si>
  <si>
    <t>ČSOB0290006</t>
  </si>
  <si>
    <t>ČSOB0080001</t>
  </si>
  <si>
    <t>Poplatek za cash poo</t>
  </si>
  <si>
    <t>568202</t>
  </si>
  <si>
    <t>ČSOB0150001</t>
  </si>
  <si>
    <t>ČSOB0220004</t>
  </si>
  <si>
    <t>ČSOB0290001</t>
  </si>
  <si>
    <t>ČSOB0230001</t>
  </si>
  <si>
    <t>Agency Fee Linka A, B, C</t>
  </si>
  <si>
    <t>568203</t>
  </si>
  <si>
    <t>450250001</t>
  </si>
  <si>
    <t>Fakturujeme Vám technickou správu budovy 1/2025</t>
  </si>
  <si>
    <t>311004</t>
  </si>
  <si>
    <t>648001</t>
  </si>
  <si>
    <t>Albert Česká republika, s.r.o.</t>
  </si>
  <si>
    <t>44012373</t>
  </si>
  <si>
    <t>429250001</t>
  </si>
  <si>
    <t>Opravný daňový doklad za neprovedené služby 1/2025 + 2/2025</t>
  </si>
  <si>
    <t>451250001</t>
  </si>
  <si>
    <t>majetek</t>
  </si>
  <si>
    <t>odpovědnost</t>
  </si>
  <si>
    <t>450250002</t>
  </si>
  <si>
    <t>Fakturujeme Vám technickou správu budovy 3/2025</t>
  </si>
  <si>
    <t>450250003</t>
  </si>
  <si>
    <t>Fakturujeme Vám technickou správu budovy 4/2025</t>
  </si>
  <si>
    <t>451250002</t>
  </si>
  <si>
    <t>25SW0010</t>
  </si>
  <si>
    <t>Vyrovnání z přecenění SWAP</t>
  </si>
  <si>
    <t>648800</t>
  </si>
  <si>
    <t>ČSEU0050002</t>
  </si>
  <si>
    <t>MONKSTONE OSTRAVA S.</t>
  </si>
  <si>
    <t>662103</t>
  </si>
  <si>
    <t>UniCredit Bank Czech Republic and Slovakia, a.s.</t>
  </si>
  <si>
    <t>64948242</t>
  </si>
  <si>
    <t>ČSEU0040004</t>
  </si>
  <si>
    <t>CESKA SPORITELNA, A.</t>
  </si>
  <si>
    <t>662104</t>
  </si>
  <si>
    <t>45244782</t>
  </si>
  <si>
    <t>ČSEU0040005</t>
  </si>
  <si>
    <t>Interest 124304966/C.MONKOST</t>
  </si>
  <si>
    <t>662105</t>
  </si>
  <si>
    <t>ČSOB0220012</t>
  </si>
  <si>
    <t>Interest 67177224/C.MONKOST</t>
  </si>
  <si>
    <t>ČSOB0220013</t>
  </si>
  <si>
    <t>Interest 119876030/C.MONKOST</t>
  </si>
  <si>
    <t>ČSOB0220015</t>
  </si>
  <si>
    <t>Interest 67161964/C.MONKOST</t>
  </si>
  <si>
    <t>ČSOB0220016</t>
  </si>
  <si>
    <t>Interest 67161767/C.MONKOST</t>
  </si>
  <si>
    <t>ČSOB0220017</t>
  </si>
  <si>
    <t>Interest 67303060/C.MONKOST</t>
  </si>
  <si>
    <t>ČSOB0220018</t>
  </si>
  <si>
    <t>Interest 119875904/C.MONKOST</t>
  </si>
  <si>
    <t>ČSOB0080007</t>
  </si>
  <si>
    <t>Zúčtování úroků - Cash Pool Refund</t>
  </si>
  <si>
    <t>662106</t>
  </si>
  <si>
    <t>ČSOB0150007</t>
  </si>
  <si>
    <t>ČSOB0220010</t>
  </si>
  <si>
    <t>Zaúčtování úroků - Cash Pool Refund</t>
  </si>
  <si>
    <t>ČSOB0290007</t>
  </si>
  <si>
    <t>25SW0011</t>
  </si>
  <si>
    <t>Přecenění SWAP k 28.02.2025 CZK</t>
  </si>
  <si>
    <t>25SW0012</t>
  </si>
  <si>
    <t>25SW0014</t>
  </si>
  <si>
    <t>25SW0015</t>
  </si>
  <si>
    <t>25SW0016</t>
  </si>
  <si>
    <t>25SW0017</t>
  </si>
  <si>
    <t>25SW0018</t>
  </si>
  <si>
    <t>25SW0019</t>
  </si>
  <si>
    <t>25SW0024</t>
  </si>
  <si>
    <t>25SW0025</t>
  </si>
  <si>
    <t>25SW0003</t>
  </si>
  <si>
    <t>Přecenění SWAP k 31.01.2025 EUR</t>
  </si>
  <si>
    <t>25SW0030</t>
  </si>
  <si>
    <t>25SW0041</t>
  </si>
  <si>
    <t>25SW0042</t>
  </si>
  <si>
    <t>25DDP00001</t>
  </si>
  <si>
    <t>Zdanitelné plnění - úhrada zálohy</t>
  </si>
  <si>
    <t>314001</t>
  </si>
  <si>
    <t>20250001</t>
  </si>
  <si>
    <t>Ing. arch. Jan Vlček</t>
  </si>
  <si>
    <t>87407001</t>
  </si>
  <si>
    <t>470250001</t>
  </si>
  <si>
    <t>Nájemné Ostrava Ahold SK Monkstone rok 2025/1</t>
  </si>
  <si>
    <t>311003</t>
  </si>
  <si>
    <t>602201</t>
  </si>
  <si>
    <t>410250001</t>
  </si>
  <si>
    <t>Fakturujeme Vám paušál -náklady za správu za rok 2025</t>
  </si>
  <si>
    <t>420250001</t>
  </si>
  <si>
    <t>Indexace-doúčtování 1-2025</t>
  </si>
  <si>
    <t>470250002</t>
  </si>
  <si>
    <t>Nájemné Ostrava Ahold SK Monkstone rok 2025/2</t>
  </si>
  <si>
    <t>470250003</t>
  </si>
  <si>
    <t>Nájemné Ostrava Ahold SK Monkstone rok 2025/3</t>
  </si>
  <si>
    <t>470250004</t>
  </si>
  <si>
    <t>Nájemné Ostrava Ahold SK Monkstone rok 2025/4</t>
  </si>
  <si>
    <t>470250005</t>
  </si>
  <si>
    <t>Nájemné Ostrava Ahold SK Monkstone rok 2025/5</t>
  </si>
  <si>
    <t>470250006</t>
  </si>
  <si>
    <t>Nájemné Ostrava Ahold SK Monkstone rok 2025/6</t>
  </si>
  <si>
    <t>211100</t>
  </si>
  <si>
    <t>24HV00001</t>
  </si>
  <si>
    <t>Kolky</t>
  </si>
  <si>
    <t>538100</t>
  </si>
  <si>
    <t>124</t>
  </si>
  <si>
    <t>Česká pošta, s.p.</t>
  </si>
  <si>
    <t>47114983</t>
  </si>
  <si>
    <t>Počáteční stav k 1.1.2025</t>
  </si>
  <si>
    <t>461001</t>
  </si>
  <si>
    <t>231001</t>
  </si>
  <si>
    <t>2400001</t>
  </si>
  <si>
    <t>461002</t>
  </si>
  <si>
    <t>07717199</t>
  </si>
  <si>
    <t>ČSOB0310006</t>
  </si>
  <si>
    <t>Úhrada OZ č. 251900001, Daň z nemovitostí za rok 2025</t>
  </si>
  <si>
    <t>25NEX00002</t>
  </si>
  <si>
    <t>2500001</t>
  </si>
  <si>
    <t>25NEX00001</t>
  </si>
  <si>
    <t>24NEX00013</t>
  </si>
  <si>
    <t>Kapitalizace úroků 2023 do jistiny</t>
  </si>
  <si>
    <t>2400013</t>
  </si>
  <si>
    <t>Počáteční stav K 1.1.2025</t>
  </si>
  <si>
    <t>NeXgen / Monkstone Ostrava s.r.o. - Restatement Agreement between NeXgen and Monkstone Ostrava s.r.o. dated 3.9.2021, as amended on 30.9.2022</t>
  </si>
  <si>
    <t>Previous interest</t>
  </si>
  <si>
    <t>Year</t>
  </si>
  <si>
    <t>Principal</t>
  </si>
  <si>
    <t>Interest rate</t>
  </si>
  <si>
    <t>From</t>
  </si>
  <si>
    <t>To</t>
  </si>
  <si>
    <t>No. Of Days</t>
  </si>
  <si>
    <t>Interest for Period</t>
  </si>
  <si>
    <t>Accumulated Interest</t>
  </si>
  <si>
    <t>End of Period Ballance</t>
  </si>
  <si>
    <t>Notes</t>
  </si>
  <si>
    <t>*</t>
  </si>
  <si>
    <t>Maturity</t>
  </si>
  <si>
    <t>**</t>
  </si>
  <si>
    <t>***</t>
  </si>
  <si>
    <t>****</t>
  </si>
  <si>
    <t>*****</t>
  </si>
  <si>
    <t>******</t>
  </si>
  <si>
    <t>*Increase in the applicable interest rate to 17,5% p.a. as from 1.10.2022</t>
  </si>
  <si>
    <t>**Transfer of a part of the debt to Monkstone Staré Město RETAIL s.r.o. in the amount of CZK 79.697.568,81, whereof CZK 78.158.668,06 represents the principal and CZK 1.538.900,75 represents the interest.</t>
  </si>
  <si>
    <t>***Repayment of interest in the amount of EUR 149.000,- as per exchange rate published by CNB of 23,365.</t>
  </si>
  <si>
    <t>****Capitalization of a part of the principal in the amount of CZK 6.975.346 into contribution outside of the registered capital.</t>
  </si>
  <si>
    <t>*****Capitalization of a part of the principal in the amount of CZK 56.200.000,- into contribution outside of the registered capital.</t>
  </si>
  <si>
    <t>******Capitalization of a part of the principal in the amount of CZK 39.700.000,- into contribution outside of the registered capital.</t>
  </si>
  <si>
    <t>2500004</t>
  </si>
  <si>
    <t>2500003</t>
  </si>
  <si>
    <t>2500005</t>
  </si>
  <si>
    <t>25PUN00006</t>
  </si>
  <si>
    <t>Úroky z půjčky NeXgen 01.05. - 31.05.2025 (17,50 %)</t>
  </si>
  <si>
    <t>2500006</t>
  </si>
  <si>
    <t>24PUZ00010</t>
  </si>
  <si>
    <t>Úroky z půjčky od Capitalu 28.09.2024 - 30.09.2024 (8 %)</t>
  </si>
  <si>
    <t>2400010</t>
  </si>
  <si>
    <t>04703171</t>
  </si>
  <si>
    <t>úrok 8%</t>
  </si>
  <si>
    <t>24IPU00013</t>
  </si>
  <si>
    <t>Úroky z půjčky od Capitalu 01.10.2024 - 31.10.2024 (8 %)</t>
  </si>
  <si>
    <t>24IPU00015</t>
  </si>
  <si>
    <t>Úroky z půjčky od Capitalu 01.11.2024 - 30.11.2024 (8 %)</t>
  </si>
  <si>
    <t>2400015</t>
  </si>
  <si>
    <t>24IN00036</t>
  </si>
  <si>
    <t>Vyrovnání úroků z půjčky od Capitalu</t>
  </si>
  <si>
    <t>2400036</t>
  </si>
  <si>
    <t>24IPU00016</t>
  </si>
  <si>
    <t>Úroky z půjčky od Capitalu 01.12.2024 - 31.12.2024 (8 %)</t>
  </si>
  <si>
    <t>2400016</t>
  </si>
  <si>
    <t>2500008</t>
  </si>
  <si>
    <t>25IPU00010</t>
  </si>
  <si>
    <t>Úroky z půjčky od Capitalu 01.05. - 31.05.2025 (8 %)</t>
  </si>
  <si>
    <t>2500010</t>
  </si>
  <si>
    <t>17107687</t>
  </si>
  <si>
    <t>2500007</t>
  </si>
  <si>
    <t>25IPU00009</t>
  </si>
  <si>
    <t>Úroky z půjčky od Kunovic 01.05. - 31.05.2025 (4,20 %)</t>
  </si>
  <si>
    <t>2500009</t>
  </si>
  <si>
    <t>Monkstone Kunovice s.r.o. / Monkstone Ostrava s.r.o. - PLATNÉ</t>
  </si>
  <si>
    <t>Splatnost:</t>
  </si>
  <si>
    <t>2 roky od poskytnutí</t>
  </si>
  <si>
    <t>věřitel/dlužník</t>
  </si>
  <si>
    <t>Měna:</t>
  </si>
  <si>
    <t>Rámec:</t>
  </si>
  <si>
    <t>Until</t>
  </si>
  <si>
    <t>Number of days</t>
  </si>
  <si>
    <t>Interest for period</t>
  </si>
  <si>
    <t>Cumulative interest</t>
  </si>
  <si>
    <t>Balance at the end of period</t>
  </si>
  <si>
    <t>24IPU00001</t>
  </si>
  <si>
    <t>Jistina půjčky od Kunovic</t>
  </si>
  <si>
    <t>395001</t>
  </si>
  <si>
    <t>365816</t>
  </si>
  <si>
    <t>24IN00042</t>
  </si>
  <si>
    <t>Kurzový rozdíl jistiny půjčky od Kunovic</t>
  </si>
  <si>
    <t>2400042</t>
  </si>
  <si>
    <t>365901</t>
  </si>
  <si>
    <t>úrok 4%</t>
  </si>
  <si>
    <t>ČSOB0490001</t>
  </si>
  <si>
    <t>MONKSTONE CAPITAL</t>
  </si>
  <si>
    <t>17072024</t>
  </si>
  <si>
    <t>24ZAP00002</t>
  </si>
  <si>
    <t>Splátka jistiny interco půjčky zápočtem se štěpením 2019</t>
  </si>
  <si>
    <t>191003</t>
  </si>
  <si>
    <t>389209</t>
  </si>
  <si>
    <t>PricewaterhouseCoopers Česká republika, s.r.o.</t>
  </si>
  <si>
    <t>61063029</t>
  </si>
  <si>
    <t>411000</t>
  </si>
  <si>
    <t>Počeáteční stav k 1.1.2025</t>
  </si>
  <si>
    <t>25ROZ00001</t>
  </si>
  <si>
    <t>25PRO00006</t>
  </si>
  <si>
    <t xml:space="preserve">Instalace pítka </t>
  </si>
  <si>
    <t>OKIN FACILITY, a.s.</t>
  </si>
  <si>
    <t>27102378</t>
  </si>
  <si>
    <t>25FIN00029</t>
  </si>
  <si>
    <t>Fixed fee 05/2025</t>
  </si>
  <si>
    <t>25FIN00030</t>
  </si>
  <si>
    <t>Vedení účetnictví 05/2025</t>
  </si>
  <si>
    <t>09807225</t>
  </si>
  <si>
    <t>25FIN00027</t>
  </si>
  <si>
    <t>Právní služby 04/2025</t>
  </si>
  <si>
    <t>24827452</t>
  </si>
  <si>
    <t>25FIN00028</t>
  </si>
  <si>
    <t>Správa budovy (údržba) 05/2025 - přefakturace na Albert</t>
  </si>
  <si>
    <t>25SW0047</t>
  </si>
  <si>
    <t>Přecenění SWAP k 31.05.2025 CZK</t>
  </si>
  <si>
    <t>25SW0048</t>
  </si>
  <si>
    <t>25SW0056</t>
  </si>
  <si>
    <t>Přecenění SWAP k 31.05.2025 EUR</t>
  </si>
  <si>
    <t>ČSEU0070001</t>
  </si>
  <si>
    <t>ČSOB0350002</t>
  </si>
  <si>
    <t>ČSOB0350003</t>
  </si>
  <si>
    <t>ČSOB0350004</t>
  </si>
  <si>
    <t>ČSOB0350005</t>
  </si>
  <si>
    <t>ČSOB0350006</t>
  </si>
  <si>
    <t>ČSOB0350001</t>
  </si>
  <si>
    <t>450250004</t>
  </si>
  <si>
    <t>Fakturujeme Vám technickou správu budovy 5/2025</t>
  </si>
  <si>
    <t>250010</t>
  </si>
  <si>
    <t>25DPHZ0002</t>
  </si>
  <si>
    <t>DPH 2/2025</t>
  </si>
  <si>
    <t>72080043</t>
  </si>
  <si>
    <t>25DPHZ0003</t>
  </si>
  <si>
    <t>DPH 3/2025</t>
  </si>
  <si>
    <t>25DPHZ0004</t>
  </si>
  <si>
    <t>DPH 4/2025</t>
  </si>
  <si>
    <t>ČSOB0350007</t>
  </si>
  <si>
    <t>25SW0044</t>
  </si>
  <si>
    <t>25SW0045</t>
  </si>
  <si>
    <t>25SW0049</t>
  </si>
  <si>
    <t>25SW0050</t>
  </si>
  <si>
    <t>25SW0051</t>
  </si>
  <si>
    <t>25SW0052</t>
  </si>
  <si>
    <t>25SW0046</t>
  </si>
  <si>
    <t>25SW0053</t>
  </si>
  <si>
    <t>25SW0054</t>
  </si>
  <si>
    <t>25SW0055</t>
  </si>
  <si>
    <t>25FIN00031</t>
  </si>
  <si>
    <t>Právní služby 05/2025</t>
  </si>
  <si>
    <t>25DPHZ0005</t>
  </si>
  <si>
    <t>DPH 5/2025</t>
  </si>
  <si>
    <t>25FIN00032</t>
  </si>
  <si>
    <t>Správa budovy (údržba) 06/2025 - přefakturace na Albert</t>
  </si>
  <si>
    <t>450250005</t>
  </si>
  <si>
    <t>Fakturujeme Vám technickou správu budovy 6/2025</t>
  </si>
  <si>
    <t>25NEX00003</t>
  </si>
  <si>
    <t>Vyrovnání úroků z úvěru NeXgen</t>
  </si>
  <si>
    <t>25PUN00007</t>
  </si>
  <si>
    <t>Úroky z půjčky NeXgen 01.06. - 30.06.2025 (17,50 %)</t>
  </si>
  <si>
    <t>25MAJ00001</t>
  </si>
  <si>
    <t>TZ hromosvod</t>
  </si>
  <si>
    <t>Jaromír Dočekal</t>
  </si>
  <si>
    <t>10538372</t>
  </si>
  <si>
    <t>25MAJ00002</t>
  </si>
  <si>
    <t>2500002</t>
  </si>
  <si>
    <t>44079290</t>
  </si>
  <si>
    <t>Karta dlouhodobého majetku</t>
  </si>
  <si>
    <t>Strana 1</t>
  </si>
  <si>
    <t>IČ: 07717199</t>
  </si>
  <si>
    <t>Rok: 2025</t>
  </si>
  <si>
    <t>Dne: 09.07.2025</t>
  </si>
  <si>
    <t>Tisk všech záznamů</t>
  </si>
  <si>
    <t>Název:</t>
  </si>
  <si>
    <t>Typ:</t>
  </si>
  <si>
    <t>HM</t>
  </si>
  <si>
    <t>Inventární číslo:</t>
  </si>
  <si>
    <t>21IM00001</t>
  </si>
  <si>
    <t>Způsob odpisu:</t>
  </si>
  <si>
    <t>HM rovnoměrný</t>
  </si>
  <si>
    <t>Středisko:</t>
  </si>
  <si>
    <t>Datum pořízení:</t>
  </si>
  <si>
    <t>16.03.2001</t>
  </si>
  <si>
    <t>Odpisová skupina:</t>
  </si>
  <si>
    <t>Sk.5</t>
  </si>
  <si>
    <t>Činnost:</t>
  </si>
  <si>
    <t>Datum zařazení:</t>
  </si>
  <si>
    <t>01.10.2015</t>
  </si>
  <si>
    <t>Uplatněný odpis:</t>
  </si>
  <si>
    <t>100 %</t>
  </si>
  <si>
    <t>Umístění:</t>
  </si>
  <si>
    <t>Datum vyřazení:</t>
  </si>
  <si>
    <t>Plán úč. odpisů:</t>
  </si>
  <si>
    <t>60 lin</t>
  </si>
  <si>
    <t>Využití:</t>
  </si>
  <si>
    <t>Způs. pořízení:</t>
  </si>
  <si>
    <t>Koupě</t>
  </si>
  <si>
    <t>Firma:</t>
  </si>
  <si>
    <t>Operace</t>
  </si>
  <si>
    <t>Předkontace</t>
  </si>
  <si>
    <t>Poznámka</t>
  </si>
  <si>
    <t>Pořízení</t>
  </si>
  <si>
    <t>Zařazení</t>
  </si>
  <si>
    <t>31.12.2015</t>
  </si>
  <si>
    <t>Daňový odpis</t>
  </si>
  <si>
    <t>Rozdíl úč. a daň. odpisu</t>
  </si>
  <si>
    <t>31.12.2016</t>
  </si>
  <si>
    <t>Technické zhodnocení</t>
  </si>
  <si>
    <t>15.12.2017</t>
  </si>
  <si>
    <t>31.12.2017</t>
  </si>
  <si>
    <t>31.12.2018</t>
  </si>
  <si>
    <t>01.01.2019</t>
  </si>
  <si>
    <t>31.12.2019</t>
  </si>
  <si>
    <t>31.12.2020</t>
  </si>
  <si>
    <t>16.11.2021</t>
  </si>
  <si>
    <t>31.12.2021</t>
  </si>
  <si>
    <t>Ručně</t>
  </si>
  <si>
    <t>31.12.2022</t>
  </si>
  <si>
    <t>25.04.2023</t>
  </si>
  <si>
    <t>Snížení ceny</t>
  </si>
  <si>
    <t>Vyřazení DDHM_</t>
  </si>
  <si>
    <t>31.12.2023</t>
  </si>
  <si>
    <t>31.12.2024</t>
  </si>
  <si>
    <t>Daňový odpis HIM</t>
  </si>
  <si>
    <t>07.02.2025</t>
  </si>
  <si>
    <t>31.12.2025</t>
  </si>
  <si>
    <t>Rozdíl úč.daň.HIM</t>
  </si>
  <si>
    <t>Přecenění budova Ostrava Ahold</t>
  </si>
  <si>
    <t>21IM00002</t>
  </si>
  <si>
    <t>11.02.2016</t>
  </si>
  <si>
    <t>021003</t>
  </si>
  <si>
    <t>21IM00003</t>
  </si>
  <si>
    <t>Sk.1</t>
  </si>
  <si>
    <t>110/1,110/40,110/76,110/79,110/80,110/94,110/100,110/101,110/102,110/110,110/140,110/140,110/145,110/152,110/171,110/172,110/173,110/174,110/175,338/2,339/2,1692/18,1692/19</t>
  </si>
  <si>
    <t>21IM00004</t>
  </si>
  <si>
    <t>Pozemek Ostrava Ahold směna pozemek pod chodníky</t>
  </si>
  <si>
    <t>23IM00001</t>
  </si>
  <si>
    <t>110/140</t>
  </si>
  <si>
    <t>25PRO00005</t>
  </si>
  <si>
    <t>Posudek ekologa, cestovní náklady</t>
  </si>
  <si>
    <t>2500080</t>
  </si>
  <si>
    <t>EkoWATT CZ s.r.o.</t>
  </si>
  <si>
    <t>27599817</t>
  </si>
  <si>
    <t>25PRO00007</t>
  </si>
  <si>
    <t>Certifikace breeam - prohlídka objektu</t>
  </si>
  <si>
    <t>25012170</t>
  </si>
  <si>
    <t>Daňový odpis HIM - Budova Ostrava Ahold</t>
  </si>
  <si>
    <t>551001</t>
  </si>
  <si>
    <t>551002</t>
  </si>
  <si>
    <t>Daňový odpis HIM - Přecenění budova Ostrava Ahold</t>
  </si>
  <si>
    <t>Stav k 30.06.2025</t>
  </si>
  <si>
    <t>ČSOB0050001</t>
  </si>
  <si>
    <t>MONKSTONE KUNOVICE S konverze</t>
  </si>
  <si>
    <t>0</t>
  </si>
  <si>
    <t>ČSEU0040001</t>
  </si>
  <si>
    <t>Linka D - splátka jistiny a úroků</t>
  </si>
  <si>
    <t>ČSOB0220001</t>
  </si>
  <si>
    <t>Linka B - splátka jistiny a úroků</t>
  </si>
  <si>
    <t>ČSOB0220002</t>
  </si>
  <si>
    <t>Linka A - splátka jistiny a úroků</t>
  </si>
  <si>
    <t>ČSOB0220003</t>
  </si>
  <si>
    <t>Linka C - splátka jistiny a úroků</t>
  </si>
  <si>
    <t>ČSEU0090001</t>
  </si>
  <si>
    <t>ČSOB0400001</t>
  </si>
  <si>
    <t>ČSOB0400002</t>
  </si>
  <si>
    <t>ČSOB0400003</t>
  </si>
  <si>
    <t>ČSEU0010002</t>
  </si>
  <si>
    <t>MONKSTONE KUNOVICE S</t>
  </si>
  <si>
    <t>ČSÚA0010001</t>
  </si>
  <si>
    <t xml:space="preserve">Splátka úvěrové linky A </t>
  </si>
  <si>
    <t>ČSÚB0010001</t>
  </si>
  <si>
    <t>Splátka jistiny úvěrové linky B</t>
  </si>
  <si>
    <t>ČSÚC0010001</t>
  </si>
  <si>
    <t>Splátka úvěrové linky C</t>
  </si>
  <si>
    <t>ČSÚD0010001</t>
  </si>
  <si>
    <t>Splátka úvěrové linky D EUR</t>
  </si>
  <si>
    <t>25IN00014</t>
  </si>
  <si>
    <t>2500014</t>
  </si>
  <si>
    <t>25IN00015</t>
  </si>
  <si>
    <t>2500015</t>
  </si>
  <si>
    <t>25IN00016</t>
  </si>
  <si>
    <t>2500016</t>
  </si>
  <si>
    <t>25IN00017</t>
  </si>
  <si>
    <t>2500017</t>
  </si>
  <si>
    <t>ČSÚA0020001</t>
  </si>
  <si>
    <t xml:space="preserve">Splátka jistiny linky A </t>
  </si>
  <si>
    <t>ČSÚB0020001</t>
  </si>
  <si>
    <t>ČSÚC0020001</t>
  </si>
  <si>
    <t>ČSÚD0020001</t>
  </si>
  <si>
    <t>Počáteční stav úvěrové linky D EUR</t>
  </si>
  <si>
    <t>K datu 30.06.2025 neeviduje účetní jednotka žádné pohledávky na účtu 311003.</t>
  </si>
  <si>
    <t>DPH - Fakturujeme Vám technickou správu budovy 6/2025</t>
  </si>
  <si>
    <t>343103</t>
  </si>
  <si>
    <t>Záloha bude zúčtována s fakturou, která přijde ve 4. kvartále roku 2025</t>
  </si>
  <si>
    <t>DPH - Právní služby 05/2025</t>
  </si>
  <si>
    <t>343403</t>
  </si>
  <si>
    <t>DPH - Správa budovy (údržba) 06/2025 - přefakturace na Albert</t>
  </si>
  <si>
    <t>25FIN00033</t>
  </si>
  <si>
    <t>Právní služby 06/2025</t>
  </si>
  <si>
    <t>DPH - Právní služby 06/2025</t>
  </si>
  <si>
    <t>25FIN00034</t>
  </si>
  <si>
    <t>Notářské služby -  fúze</t>
  </si>
  <si>
    <t>Králová Eva - notářka</t>
  </si>
  <si>
    <t>05718562</t>
  </si>
  <si>
    <t>DPH - Notářské služby -  fúze</t>
  </si>
  <si>
    <t>25FIN00035</t>
  </si>
  <si>
    <t>Daňové a ekonomicko-organizační služby - DPPO 2024</t>
  </si>
  <si>
    <t>DPH - Daňové a ekonomicko-organizační služby - DPPO 2024</t>
  </si>
  <si>
    <t>25FIN00036</t>
  </si>
  <si>
    <t>Daňové poradenství - nízká kapitalizace</t>
  </si>
  <si>
    <t>DPH - Daňové poradenství - nízká kapitalizace</t>
  </si>
  <si>
    <t>25FIN00037</t>
  </si>
  <si>
    <t>Vedení účetnictví 06/2025</t>
  </si>
  <si>
    <t>DPH - Vedení účetnictví 06/2025</t>
  </si>
  <si>
    <t>DPH - Certifikace breeam - prohlídka objektu</t>
  </si>
  <si>
    <t>341001</t>
  </si>
  <si>
    <t>25PDP00001</t>
  </si>
  <si>
    <t>Vyměření DPH, FP č.  25PRO00001</t>
  </si>
  <si>
    <t>2025005</t>
  </si>
  <si>
    <t>CAPEX</t>
  </si>
  <si>
    <t>DPH - Vyměření DPH, FP č.  25PRO00001</t>
  </si>
  <si>
    <t>25PDP00002</t>
  </si>
  <si>
    <t>Odpočet DPH, FP č.  25PRO00001</t>
  </si>
  <si>
    <t>25PDP00003</t>
  </si>
  <si>
    <t>Vyměření DPH, FP č.  25PRO00006</t>
  </si>
  <si>
    <t>2511102443</t>
  </si>
  <si>
    <t>DPH - Vyměření DPH, FP č.  25PRO00006</t>
  </si>
  <si>
    <t>25PDP00004</t>
  </si>
  <si>
    <t>Odpočet DPH, FP č.  25PRO00006</t>
  </si>
  <si>
    <t>DPH - Odpočet DPH, FP č.  25PRO00001</t>
  </si>
  <si>
    <t>DPH - Odpočet DPH, FP č.  25PRO00006</t>
  </si>
  <si>
    <t>25IN00013</t>
  </si>
  <si>
    <t>2500013</t>
  </si>
  <si>
    <t>25IPU00012</t>
  </si>
  <si>
    <t>Úroky z půjčky od Capitalu 01.06. - 30.06.2025 (8 %)</t>
  </si>
  <si>
    <t>2500012</t>
  </si>
  <si>
    <t>25IN00011</t>
  </si>
  <si>
    <t>Vyrovnání úroků z půjčky od Kunovic</t>
  </si>
  <si>
    <t>2500011</t>
  </si>
  <si>
    <t>25IPU00011</t>
  </si>
  <si>
    <t>Úroky z půjčky od Kunovic 01.06. - 30.06.2025 (4,20 %)</t>
  </si>
  <si>
    <t>Kurz k 30.06.2025</t>
  </si>
  <si>
    <t>25IN00018</t>
  </si>
  <si>
    <t>Kurzový rozdíl k úrokům z půjčky od Kunovic</t>
  </si>
  <si>
    <t>663100</t>
  </si>
  <si>
    <t>2500018</t>
  </si>
  <si>
    <t>Kurzový rozdíl k úrokům a jistině z půjčky od Kunovic</t>
  </si>
  <si>
    <t>25DOH00002</t>
  </si>
  <si>
    <t>Work Fee - přeúčtování závazku vůči ČSOB z Monkstone Capital</t>
  </si>
  <si>
    <t>25DOH00001</t>
  </si>
  <si>
    <t>Dohad: Agency Fee A, B, C</t>
  </si>
  <si>
    <t>Zůstatek dle účetního deníku</t>
  </si>
  <si>
    <t>Dorovnání jistiny úvěru</t>
  </si>
  <si>
    <t>25IN00019</t>
  </si>
  <si>
    <t>2500019</t>
  </si>
  <si>
    <t>25PRO00008</t>
  </si>
  <si>
    <t>Právní služby související se zástavou pohledávek z pojistných smluv a záruk dle nizozemské</t>
  </si>
  <si>
    <t>Baker &amp; McKenzie s.r.o., advokátní kancelář</t>
  </si>
  <si>
    <t>25642910</t>
  </si>
  <si>
    <t>Zaokrouhlení</t>
  </si>
  <si>
    <t>25FIN00038</t>
  </si>
  <si>
    <t>Fixed fee 06/2025</t>
  </si>
  <si>
    <t>25PRO00009</t>
  </si>
  <si>
    <t>Aktualizace PENB o provedené úsporné opatření FVE - Albert Ostrava</t>
  </si>
  <si>
    <t>548101</t>
  </si>
  <si>
    <t>501000902</t>
  </si>
  <si>
    <t>1358192066</t>
  </si>
  <si>
    <t>25081489</t>
  </si>
  <si>
    <t>25IN00012</t>
  </si>
  <si>
    <t>ČSOB0400013</t>
  </si>
  <si>
    <t>ČSOB0400015</t>
  </si>
  <si>
    <t>Úroky k 31.12.2024</t>
  </si>
  <si>
    <t>ČSEUUKR0002</t>
  </si>
  <si>
    <t>Kurzový rozdíl k 30.06.2025</t>
  </si>
  <si>
    <t>ČSEU0080002</t>
  </si>
  <si>
    <t>ČSEU0090002</t>
  </si>
  <si>
    <t>ČSEU0090004</t>
  </si>
  <si>
    <t>ČSEU0090006</t>
  </si>
  <si>
    <t>ČSOB0400005</t>
  </si>
  <si>
    <t>ČSOB0400006</t>
  </si>
  <si>
    <t>ČSOB0400007</t>
  </si>
  <si>
    <t>ČSOB0400008</t>
  </si>
  <si>
    <t>ČSOB0400009</t>
  </si>
  <si>
    <t>ČSOB0400004</t>
  </si>
  <si>
    <t>ČSEU0090007</t>
  </si>
  <si>
    <t>ČSEU0090005</t>
  </si>
  <si>
    <t>ČSEU0090003</t>
  </si>
  <si>
    <t>ČSOB0400011</t>
  </si>
  <si>
    <t>ČSOB0400012</t>
  </si>
  <si>
    <t>ČSOB0400014</t>
  </si>
  <si>
    <t>ČSOB0400016</t>
  </si>
  <si>
    <t>ČSOB0400017</t>
  </si>
  <si>
    <t>ČSOB0400018</t>
  </si>
  <si>
    <t>ČSOB0400010</t>
  </si>
  <si>
    <t>ČSEU0080001</t>
  </si>
  <si>
    <t>Kurzové zisky - závazky</t>
  </si>
  <si>
    <t>DPH - Nájemné Ostrava Ahold SK Monkstone rok 2025/1</t>
  </si>
  <si>
    <t>DPH - Fakturujeme Vám technickou správu budovy 1/2025</t>
  </si>
  <si>
    <t>DPH - Fakturujeme Vám paušál -náklady za správu za rok 2025</t>
  </si>
  <si>
    <t>DPH - Indexace-doúčtování 1-2025</t>
  </si>
  <si>
    <t>DPH - Nájemné Ostrava Ahold SK Monkstone rok 2025/2</t>
  </si>
  <si>
    <t>DPH - Opravný daňový doklad za neprovedené služby 1/2025 + 2/2025</t>
  </si>
  <si>
    <t>DPH - Nájemné Ostrava Ahold SK Monkstone rok 2025/3</t>
  </si>
  <si>
    <t>DPH - Fakturujeme Vám technickou správu budovy 3/2025</t>
  </si>
  <si>
    <t>DPH - Nájemné Ostrava Ahold SK Monkstone rok 2025/4</t>
  </si>
  <si>
    <t>DPH - Fakturujeme Vám technickou správu budovy 4/2025</t>
  </si>
  <si>
    <t>DPH - Nájemné Ostrava Ahold SK Monkstone rok 2025/5</t>
  </si>
  <si>
    <t>DPH - Fakturujeme Vám technickou správu budovy 5/2025</t>
  </si>
  <si>
    <t>DPH - Nájemné Ostrava Ahold SK Monkstone rok 2025/6</t>
  </si>
  <si>
    <t>25DPHZ0006</t>
  </si>
  <si>
    <t>DPH 6/2025</t>
  </si>
  <si>
    <t>25FIN00001</t>
  </si>
  <si>
    <t>DPH - Právní služby 12/2024</t>
  </si>
  <si>
    <t>25FIN00002</t>
  </si>
  <si>
    <t>DPH - Fixed fee 12/2024</t>
  </si>
  <si>
    <t>DPH - Poplatek - potvrzení auditu</t>
  </si>
  <si>
    <t>DPH - Správa budovy (údržba) 01/2025 - přefakturace na Albert</t>
  </si>
  <si>
    <t>DPH - Vedení účetnictví 01/2025</t>
  </si>
  <si>
    <t>DPH - Fixed fee 01/2025</t>
  </si>
  <si>
    <t>DPH - Právní služby 01/2025</t>
  </si>
  <si>
    <t>25FIN00008</t>
  </si>
  <si>
    <t>DPH - Oznámení o osvobozených příjmech za rok 2024</t>
  </si>
  <si>
    <t>DPH - Zpracování daně z nemovitých věcí 2025</t>
  </si>
  <si>
    <t>DPH - Opravný daňový doklad k daňovému dokladu č. 25FIN00004_x000D_
Důvod opravy: neprovedené služby</t>
  </si>
  <si>
    <t>DPH - Zdanitelné plnění - úhrada zálohy</t>
  </si>
  <si>
    <t>DPH - Správa budovy (údržba) 02/2025 - přefakturace na Albert</t>
  </si>
  <si>
    <t>DPH - Vedení účetnictví 02/2025</t>
  </si>
  <si>
    <t>DPH - Právní služby 02/2025</t>
  </si>
  <si>
    <t>DPH - Fixed fee 02/2025</t>
  </si>
  <si>
    <t>DPH - Bankovní zpráva pro auditora</t>
  </si>
  <si>
    <t>25FIN00015</t>
  </si>
  <si>
    <t>DPH - Účetní poradenství - zajištovací účetnictví</t>
  </si>
  <si>
    <t>25FIN00016</t>
  </si>
  <si>
    <t>DPH - Ocenění Monkstone Hypermarketu Ostrava</t>
  </si>
  <si>
    <t>DPH - Správa budovy (údržba) 03/2025 - přefakturace na Albert</t>
  </si>
  <si>
    <t>DPH - Vedení účetnictví 03/2025</t>
  </si>
  <si>
    <t>DPH - Fixed fee 03/2025</t>
  </si>
  <si>
    <t>25PRO00003</t>
  </si>
  <si>
    <t xml:space="preserve">DPH - Ověření účetní závěrky k 31.12.2025 </t>
  </si>
  <si>
    <t>DPH - Právní služby 03/2025</t>
  </si>
  <si>
    <t>DPH - Cenový odhad pro budoucí opravy zpevněných ploch nemovitosti</t>
  </si>
  <si>
    <t>DPH - Roční poplatek LEI</t>
  </si>
  <si>
    <t>DPH - Správa budovy (údržba) 04/2025 - přefakturace na Albert</t>
  </si>
  <si>
    <t>DPH - Vedení účetnictví 04/2025</t>
  </si>
  <si>
    <t>DPH - CMS fee (nedaňový náklad roku 2024)</t>
  </si>
  <si>
    <t>DPH - Fixed fee 04/2025</t>
  </si>
  <si>
    <t>DPH - CMS fee</t>
  </si>
  <si>
    <t>DPH - Posudek ekologa, cestovní náklady</t>
  </si>
  <si>
    <t>DPH - Právní služby 04/2025</t>
  </si>
  <si>
    <t>DPH - Správa budovy (údržba) 05/2025 - přefakturace na Albert</t>
  </si>
  <si>
    <t>DPH - Fixed fee 05/2025</t>
  </si>
  <si>
    <t>DPH - Vedení účetnictví 05/2025</t>
  </si>
  <si>
    <t>DPH - Právní služby související se zástavou pohledávek z pojistných smluv a záruk dle nizozemské</t>
  </si>
  <si>
    <t>DPH - Aktualizace PENB o provedené úsporné opatření FVE - Albert Ostrava</t>
  </si>
  <si>
    <t>DPH - Fixed fee 06/2025</t>
  </si>
  <si>
    <t>CMS fee (mimoúčetní náklad roku 2024)</t>
  </si>
  <si>
    <t>217075353/0300</t>
  </si>
  <si>
    <t>kurz k 31.12.2024</t>
  </si>
  <si>
    <t>kurz k 30.06.2025</t>
  </si>
  <si>
    <t>25KR00003</t>
  </si>
  <si>
    <t>Krátkodobá část CZK úvěru</t>
  </si>
  <si>
    <t>25KR00001</t>
  </si>
  <si>
    <t>Krátkodobá část CZK úvěru - odúčtování</t>
  </si>
  <si>
    <t>25KR00002</t>
  </si>
  <si>
    <t>Krátkodobá část EUR úvěru - odúčtování</t>
  </si>
  <si>
    <t>25KR00004</t>
  </si>
  <si>
    <t xml:space="preserve">Krátkodobá část EUR úvěru </t>
  </si>
  <si>
    <t>231002</t>
  </si>
  <si>
    <t>ČSÚDUKR0003</t>
  </si>
  <si>
    <t>25INT00001</t>
  </si>
  <si>
    <t>Přeúčtování na analytiku 231002</t>
  </si>
  <si>
    <t>25INT00002</t>
  </si>
  <si>
    <t>Přeúčtování počátečního stavu na analytiku 231002</t>
  </si>
  <si>
    <t>Zůstatek k 30.06.2025</t>
  </si>
  <si>
    <t>Kurz k 30.6.2025</t>
  </si>
  <si>
    <t>Zůstatek v EUR</t>
  </si>
  <si>
    <t>Uzávěrka kurzových rozdílů - kurzový zisk</t>
  </si>
  <si>
    <t>Krátkodobá část</t>
  </si>
  <si>
    <t>Zůstatek 461001</t>
  </si>
  <si>
    <t>Zůstatek 231001</t>
  </si>
  <si>
    <t>Zůstatek výpisy</t>
  </si>
  <si>
    <t>Kurz k 30.06.2025:</t>
  </si>
  <si>
    <t>Zůstatek dle výpisu</t>
  </si>
  <si>
    <t xml:space="preserve">Kurzový rozdíl </t>
  </si>
  <si>
    <t>25DOH00009</t>
  </si>
  <si>
    <t>Dohad: potvrzený audit - banka</t>
  </si>
  <si>
    <t>25DOH00007</t>
  </si>
  <si>
    <t>Dohad: právní služby (fúze)</t>
  </si>
  <si>
    <t>White &amp; Case, s.r.o., advokátní kancelář</t>
  </si>
  <si>
    <t>07744536</t>
  </si>
  <si>
    <t>25DOH00010</t>
  </si>
  <si>
    <t xml:space="preserve">Dohad: notářské poplatky </t>
  </si>
  <si>
    <t>25DOH00003</t>
  </si>
  <si>
    <t>Dohad: Update effektiveness</t>
  </si>
  <si>
    <t>25DOH00004</t>
  </si>
  <si>
    <t>Dohad: Kalkulace daňových odpisů k 30.06.2025 (4500*12 = 54000 Kč)</t>
  </si>
  <si>
    <t>25DOH00006</t>
  </si>
  <si>
    <t>Dohad: DPPO k 30.06.2025</t>
  </si>
  <si>
    <t>25DOH00005</t>
  </si>
  <si>
    <t>Dohad: Ověření účetní závěrky k 30.06.2025</t>
  </si>
  <si>
    <t>518137</t>
  </si>
  <si>
    <t>ACTA Audit s.r.o.</t>
  </si>
  <si>
    <t>05805198</t>
  </si>
  <si>
    <t>25DOH00008</t>
  </si>
  <si>
    <t>Dohad: Valuace (banky)</t>
  </si>
  <si>
    <t>518138</t>
  </si>
  <si>
    <t>Cushman  &amp; Wakefield, s.r.o.</t>
  </si>
  <si>
    <t>49612620</t>
  </si>
  <si>
    <t>25DOH00011</t>
  </si>
  <si>
    <t>Dohad: Valuace - přecenění ZK Praha</t>
  </si>
  <si>
    <t>25SW0057</t>
  </si>
  <si>
    <t>Přecenění SWAP k 30.06.2025 CZK</t>
  </si>
  <si>
    <t>25SW0058</t>
  </si>
  <si>
    <t>25SW0062</t>
  </si>
  <si>
    <t>25SW0063</t>
  </si>
  <si>
    <t>25SW0064</t>
  </si>
  <si>
    <t>25SW0065</t>
  </si>
  <si>
    <t>25SW0071</t>
  </si>
  <si>
    <t>SWAP CZK zajišťovací účetnictví k 30.06.2025</t>
  </si>
  <si>
    <t>25SW0059</t>
  </si>
  <si>
    <t>Přecenění SWAP k 30.06.2025 EUR</t>
  </si>
  <si>
    <t>25SW0070</t>
  </si>
  <si>
    <t>25SW0072</t>
  </si>
  <si>
    <t>SWAP EUR zajišťovací účetnictví k 30.06.2025</t>
  </si>
  <si>
    <t>25SW0078</t>
  </si>
  <si>
    <t>SWAP zajišťovací účetnictví k 30.06.2025</t>
  </si>
  <si>
    <t>25SW0060</t>
  </si>
  <si>
    <t>25SW0061</t>
  </si>
  <si>
    <t>25SW0073</t>
  </si>
  <si>
    <t>25SW0066</t>
  </si>
  <si>
    <t>25SW0067</t>
  </si>
  <si>
    <t>25SW0068</t>
  </si>
  <si>
    <t>25SW0069</t>
  </si>
  <si>
    <t>25SW0074</t>
  </si>
  <si>
    <t>24224979</t>
  </si>
  <si>
    <t>25FIN00039</t>
  </si>
  <si>
    <t>Soudní poplatek - zápis do OR</t>
  </si>
  <si>
    <t>Městský soud v Praze</t>
  </si>
  <si>
    <t>00215660</t>
  </si>
  <si>
    <t>25SW0076</t>
  </si>
  <si>
    <t>25SW0077</t>
  </si>
  <si>
    <t>Zdplnění</t>
  </si>
  <si>
    <t>Cizí měna</t>
  </si>
  <si>
    <t>Zdroj</t>
  </si>
  <si>
    <t>Interní doklady</t>
  </si>
  <si>
    <t>119875904</t>
  </si>
  <si>
    <t>67161964</t>
  </si>
  <si>
    <t>67161767</t>
  </si>
  <si>
    <t>124304966</t>
  </si>
  <si>
    <t>134168868</t>
  </si>
  <si>
    <t>671619964</t>
  </si>
  <si>
    <t>134484268</t>
  </si>
  <si>
    <t>12732673</t>
  </si>
  <si>
    <t>134805779</t>
  </si>
  <si>
    <t>135102604</t>
  </si>
  <si>
    <t>135422844</t>
  </si>
  <si>
    <t>250071</t>
  </si>
  <si>
    <t>250072</t>
  </si>
  <si>
    <t>25SW0075</t>
  </si>
  <si>
    <t>250074</t>
  </si>
  <si>
    <t>Radlická 333/150, 150 57 Praha 5; IČ: 00001350,</t>
  </si>
  <si>
    <t>zapsaná v obchodním rejstříku vedeném Městským soudem v Praze, oddíl B: XXXVI, vložka 46</t>
  </si>
  <si>
    <t>Back office finančních trhů</t>
  </si>
  <si>
    <t>tel.: +420 224 114 798</t>
  </si>
  <si>
    <t>Klient/Protistrana:</t>
  </si>
  <si>
    <t>tel.: +420 224 114 699</t>
  </si>
  <si>
    <t>MONKSTONE OSTRAVA S.R.O.</t>
  </si>
  <si>
    <t>fax:+420 261 353 815</t>
  </si>
  <si>
    <t>e-mail: murexbo@csob.cz</t>
  </si>
  <si>
    <t>Politických vězňů 912/10</t>
  </si>
  <si>
    <t>11000  Praha 1 - Nové Město</t>
  </si>
  <si>
    <t>CZECH REPUBLIC</t>
  </si>
  <si>
    <t>ČSOB OCENĚNÍ DERIVÁTOVÝCH OBCHODŮ</t>
  </si>
  <si>
    <t>A OBCHODŮ SE STRUKTUROVANÝMI PRODUKTY</t>
  </si>
  <si>
    <t>Den ocenění: 30.06.2025</t>
  </si>
  <si>
    <t>Vážený kliente,</t>
  </si>
  <si>
    <t>předmětem tohoto ocenění ke Dni ocenění (jak je definován výše) jsou nevypořádané obchody podle následujícího seznamu uzavřené s Československou obchodní bankou, a. s. ("Banka" nebo "ČSOB") nejpozději do 30.06.2025 .</t>
  </si>
  <si>
    <t>Hodnotu ocenění těchto obchodů uvádíme z Vašeho pohledu, ostatní údaje jsou z pohledu Banky.</t>
  </si>
  <si>
    <t>Číslo kontraktu</t>
  </si>
  <si>
    <t>Datum obchodu</t>
  </si>
  <si>
    <t>Den vypořádání / Den pro uplatnění Opce *</t>
  </si>
  <si>
    <t>B / S **</t>
  </si>
  <si>
    <t>C / P ***</t>
  </si>
  <si>
    <t>1. Měna</t>
  </si>
  <si>
    <t>Objem obchodu</t>
  </si>
  <si>
    <t>2. Měna</t>
  </si>
  <si>
    <t>Kurz obchodu / strike /Rate</t>
  </si>
  <si>
    <t>Typ OPT</t>
  </si>
  <si>
    <t>Bariera I</t>
  </si>
  <si>
    <t>Bariera II</t>
  </si>
  <si>
    <t>ČSOB ocenění v CZK z pohledu klienta</t>
  </si>
  <si>
    <t>Kalkulační období****</t>
  </si>
  <si>
    <t>FX forward</t>
  </si>
  <si>
    <t>B</t>
  </si>
  <si>
    <t>CZK</t>
  </si>
  <si>
    <t>Interest Rate Swap</t>
  </si>
  <si>
    <t>Vysvětlivky:</t>
  </si>
  <si>
    <t>**** Platí pouze pro komoditní obchody.Pokud je kalkulační období delší než jeden den, je výsledná vypořádací cena stanovena aritmetickým průměrem za dané období, jinak se jedná o specifickou vypořádací cenu pro daný den.</t>
  </si>
  <si>
    <t>*** Call / Put</t>
  </si>
  <si>
    <t>** Buy / Sell 1.měna</t>
  </si>
  <si>
    <t>* Platí pouze pro devizové opční obchody a strategie s využitím devizových opcí.</t>
  </si>
  <si>
    <t>Celková čistá současná hodnota otevřených derivátových transakcí k výše uvedenému datu, z pohledu klienta činí:</t>
  </si>
  <si>
    <t xml:space="preserve">4 170 633,30 CZK. </t>
  </si>
  <si>
    <t>Přehled otevřených transakcí</t>
  </si>
  <si>
    <t>V Praze, dne 3.7.2025</t>
  </si>
  <si>
    <t>Vážený pane/paní,</t>
  </si>
  <si>
    <t>na základě Vaší žádosti Vám vyčíslujeme čistou současnou hodnotu (NPV) otevřených derivátových transakcí ke dni 30.6.2025.</t>
  </si>
  <si>
    <t>Transakce, které nejsou deriváty (L/D, REPO, FX SPOT) jsou uvedeny pouze z informativních důvodů a nejsou zahrnuty do celkové čisté současné hodnoty.</t>
  </si>
  <si>
    <t>Celková čistá současná hodnota otevřených derivátových transakcí k výše uvedenému datu činí v účetních knihách České spořitelny, a.s. 67 929 Kč.</t>
  </si>
  <si>
    <t>Všechna uvedená data jsou z pohledu klienta.</t>
  </si>
  <si>
    <t>Produkt</t>
  </si>
  <si>
    <t>Měna</t>
  </si>
  <si>
    <t>DealNumber</t>
  </si>
  <si>
    <t>Datum účinnosti</t>
  </si>
  <si>
    <t>Datum ukončení</t>
  </si>
  <si>
    <t>Typ Opce</t>
  </si>
  <si>
    <t>Sazba</t>
  </si>
  <si>
    <t>Nominální částka/objem</t>
  </si>
  <si>
    <t>Amortizovaná nominální částka</t>
  </si>
  <si>
    <t>NPV (CZK)</t>
  </si>
  <si>
    <t>IRS</t>
  </si>
  <si>
    <t>VAL_IMP_IRS:21995</t>
  </si>
  <si>
    <t xml:space="preserve"> </t>
  </si>
  <si>
    <t>Buy</t>
  </si>
  <si>
    <t>MONKSTONE OSTRAVA S.R.O. 7717199 for ID 001400585</t>
  </si>
  <si>
    <t>Přecenění  derivátových obchodů ke dni 30.06.2025 Revaluation of derivative transactions as of 30.06.2025</t>
  </si>
  <si>
    <t xml:space="preserve">Type of transaction/ Typ transakce </t>
  </si>
  <si>
    <t xml:space="preserve">Trade date/ Datum uzavření obchodu </t>
  </si>
  <si>
    <t xml:space="preserve">Reference number/ Ref. číslo </t>
  </si>
  <si>
    <t>Notional amount/ Nominální částka</t>
  </si>
  <si>
    <t>Client pays/ Klient platí
Fix/Float</t>
  </si>
  <si>
    <t xml:space="preserve">Buy-Sell/ Nákup-Prodej </t>
  </si>
  <si>
    <t>Deal currency/ Měna obchodu</t>
  </si>
  <si>
    <t>Fixed rate/ Pevná sazba</t>
  </si>
  <si>
    <t xml:space="preserve">Effective date/ Datum účinnosti </t>
  </si>
  <si>
    <t xml:space="preserve">Termination date/ Datum splatnosti </t>
  </si>
  <si>
    <t>Strike price/ Rozhodný kurz</t>
  </si>
  <si>
    <t>Market value/ Tržní ocenění</t>
  </si>
  <si>
    <t>Accrued interest/ Naběhlý úrok</t>
  </si>
  <si>
    <t>Net present value/ Čistá současná hodnota</t>
  </si>
  <si>
    <t>Currency/ Měna</t>
  </si>
  <si>
    <t>58407595</t>
  </si>
  <si>
    <t>FIX</t>
  </si>
  <si>
    <t>-0.02</t>
  </si>
  <si>
    <t>Počáteční stavy účtů</t>
  </si>
  <si>
    <t>Bouček František - notář</t>
  </si>
  <si>
    <t>75018837</t>
  </si>
  <si>
    <t>Pražská znalecká kancelář, s.r.o.</t>
  </si>
  <si>
    <t>48910660</t>
  </si>
  <si>
    <t>25DOH00012</t>
  </si>
  <si>
    <t xml:space="preserve">Dohad: právní služby </t>
  </si>
  <si>
    <t>365100</t>
  </si>
  <si>
    <t>365211</t>
  </si>
  <si>
    <t>Obratová předvaha analyticky</t>
  </si>
  <si>
    <t>Tisk vybraných záznamů</t>
  </si>
  <si>
    <t>Číslo účtu</t>
  </si>
  <si>
    <t>Počáteční stav D</t>
  </si>
  <si>
    <t>Obraty za období MD</t>
  </si>
  <si>
    <t>Obraty za období D</t>
  </si>
  <si>
    <t>Koncový stav MD</t>
  </si>
  <si>
    <t>Koncový stav D</t>
  </si>
  <si>
    <t>Název účtu</t>
  </si>
  <si>
    <t>Budovy</t>
  </si>
  <si>
    <t>Budovy-přecenění</t>
  </si>
  <si>
    <t>Budovy-oprávky před fúzí</t>
  </si>
  <si>
    <t>Pozemky</t>
  </si>
  <si>
    <t>Pořízení hmotného DHM budovy</t>
  </si>
  <si>
    <t>Pořízení DHM- budovy TZ</t>
  </si>
  <si>
    <t>Oprávky k budovám</t>
  </si>
  <si>
    <t>Oprávky k budovám - přecenění</t>
  </si>
  <si>
    <t>Pokladna CZK hlavní</t>
  </si>
  <si>
    <t>ČSOB CZK  Income 217075353/0300</t>
  </si>
  <si>
    <t>ČSOB 1017539103/0300</t>
  </si>
  <si>
    <t>Krátkodobé úvěry</t>
  </si>
  <si>
    <t>Krátkodobé úvěry EUR</t>
  </si>
  <si>
    <t>Peníze na cestě</t>
  </si>
  <si>
    <t>Odběratelé -pohledávky za nájemné</t>
  </si>
  <si>
    <t>Odběratelé -pohledávky za přeúčtované služby(P)</t>
  </si>
  <si>
    <t xml:space="preserve">Poskytnuté zálohy </t>
  </si>
  <si>
    <t>Dodavatelé - utilities CZK</t>
  </si>
  <si>
    <t>Daň z příjmů</t>
  </si>
  <si>
    <t>Daň z přidané hodnoty</t>
  </si>
  <si>
    <t>DPH - Tuzemsko - výstup - 21%</t>
  </si>
  <si>
    <t>DPH - Tuzemsko - vstup - není majetek - plný nárok -21%</t>
  </si>
  <si>
    <t>DPH - Vypořádání s FÚ</t>
  </si>
  <si>
    <t>Ostatní daně a poplatky</t>
  </si>
  <si>
    <t>Vyrovnávací účet pro DPH</t>
  </si>
  <si>
    <t>Pohledávky – ovládaná nebo ovládající osoba</t>
  </si>
  <si>
    <t>Závazky - IC loan NexGen CZK (konverze z EUR)</t>
  </si>
  <si>
    <t>Závazky - IC loan NexGen CZK -úroky (konverze z EUR)</t>
  </si>
  <si>
    <t>Ostatní závazky ke společníky a členy družstva CZK - jistina</t>
  </si>
  <si>
    <t>Ostatní závazky ke společníky MS Capital úrok</t>
  </si>
  <si>
    <t>Ostatní závazky ke společníky MS St. Město Retail úrok</t>
  </si>
  <si>
    <t>Ostatní závazky ke společníky MS Kunovice úrok EUR</t>
  </si>
  <si>
    <t>Ostatní závazky ke společníky MS Kunovice jistina EUR</t>
  </si>
  <si>
    <t>Ostatní závazky ke společníky MS Capital jistina</t>
  </si>
  <si>
    <t>Pohledávky a závazky z pevných termínových operací</t>
  </si>
  <si>
    <t>Jiné závazky-ostatní</t>
  </si>
  <si>
    <t>384001</t>
  </si>
  <si>
    <t>Výnosy příštích období</t>
  </si>
  <si>
    <t>Dohadné účty pasivní provoz -poradenské služby</t>
  </si>
  <si>
    <t>Vnitřní zúčtování</t>
  </si>
  <si>
    <t>Základní kapitál</t>
  </si>
  <si>
    <t>Ostatní kapitálové fondy</t>
  </si>
  <si>
    <t>Oceňovací rozdíly z přecenění majetku a závazků-hedge-swap-úrokové ri</t>
  </si>
  <si>
    <t xml:space="preserve">Neuhrazená ztráta minulých let-SPVs VH </t>
  </si>
  <si>
    <t>Výsledek hospodaření ve schvalovacím řízení</t>
  </si>
  <si>
    <t>ČSOB  úvěr v CZK</t>
  </si>
  <si>
    <t>ČSOB  úvěr v EUR</t>
  </si>
  <si>
    <t>Odložená daň-hedge-úrokové riziko</t>
  </si>
  <si>
    <t>Opravy a udržování-budova</t>
  </si>
  <si>
    <t>Ostatní služby</t>
  </si>
  <si>
    <t>Právní služby - ostatní</t>
  </si>
  <si>
    <t>Asset management</t>
  </si>
  <si>
    <t>Ekonomické a účetní poradenství</t>
  </si>
  <si>
    <t>Audit-lokální účetnictví</t>
  </si>
  <si>
    <t>Oceňování - ostatní</t>
  </si>
  <si>
    <t>Ostatní služby-právní poradenství</t>
  </si>
  <si>
    <t>Ostatní služby NEDAŇOVÉ</t>
  </si>
  <si>
    <t>Daň z nemovitostí</t>
  </si>
  <si>
    <t>Ostatní daně a poplatky-kolky</t>
  </si>
  <si>
    <t>Přefakturace Albert</t>
  </si>
  <si>
    <t>Ostatní provozní náklady</t>
  </si>
  <si>
    <t>Ostatní provozní náklady-haléřové vyrovnání</t>
  </si>
  <si>
    <t>Odpisy dlouhodobého nehmotného a hmotného majetku</t>
  </si>
  <si>
    <t>Úroky z úvěru ČSOB</t>
  </si>
  <si>
    <t>Úroky z úvěru ČSOB EUR</t>
  </si>
  <si>
    <t>Úroky z úvěru SWAP ČSOB</t>
  </si>
  <si>
    <t>Úroky-IC loan MS Capital</t>
  </si>
  <si>
    <t>Úroky-IC loan MS Kunovice EUR</t>
  </si>
  <si>
    <t>Úroky-IC loan NEXGEN</t>
  </si>
  <si>
    <t>Kurzové ztráty</t>
  </si>
  <si>
    <t>Náklady z derivátových operací-přecenění</t>
  </si>
  <si>
    <t>Náklady z derivátových operací-přecenění EUR</t>
  </si>
  <si>
    <t>Ostatní fin.náklady-bankovní poplatky</t>
  </si>
  <si>
    <t>Ostatní fin.náklady-bankovní poplatky ČSOB cash pool</t>
  </si>
  <si>
    <t>Ostatní fin.náklady-bankovní poplatky Agency fee linka úvěru</t>
  </si>
  <si>
    <t>Daň z příjmů - odložená</t>
  </si>
  <si>
    <t>Tržby z nájmu dlouhodobé</t>
  </si>
  <si>
    <t>Ostatní provozní výnosy-haléřové vyrovnání</t>
  </si>
  <si>
    <t>Úroky SWAP Unicredit</t>
  </si>
  <si>
    <t>Úroky SWAP Česká spořitelna</t>
  </si>
  <si>
    <t>Úroky SWAP ČSOB</t>
  </si>
  <si>
    <t>Úroky Cash Pool Refund</t>
  </si>
  <si>
    <t>Kurzové zisky</t>
  </si>
  <si>
    <t>Výnosy z derivátových operací-přecenění</t>
  </si>
  <si>
    <t>Výnosy z derivátových operací-přecenění EUR</t>
  </si>
  <si>
    <t>Počáteční účet rozvažný</t>
  </si>
  <si>
    <t>Tisk vybraných záznamů: Datum &gt;= 01.01.2025, Datum &lt;= 30.06.2025</t>
  </si>
  <si>
    <t>roční poplatek</t>
  </si>
  <si>
    <t>mimoúčetně DPPO 2024</t>
  </si>
  <si>
    <t>KZ v EUR</t>
  </si>
  <si>
    <t>kurz k 30.6.2025</t>
  </si>
  <si>
    <t>KZ v CZK</t>
  </si>
  <si>
    <t>25DOH00013</t>
  </si>
  <si>
    <t>Dohad: pronájem pozemku za účelem instalace, umístění a provozu FVE</t>
  </si>
  <si>
    <t>388001</t>
  </si>
  <si>
    <t>602210</t>
  </si>
  <si>
    <t>Monkstone Solar s.r.o.</t>
  </si>
  <si>
    <t>11901446</t>
  </si>
  <si>
    <t>25DOH00014</t>
  </si>
  <si>
    <t>Dohad: pronájem střechy za účelem provozu a umístění FVE</t>
  </si>
  <si>
    <t>602215</t>
  </si>
  <si>
    <t>Dne: 05.08.2025</t>
  </si>
  <si>
    <t>Dohadné účty aktivní</t>
  </si>
  <si>
    <t>Ostatní nájemné - z pozemků</t>
  </si>
  <si>
    <t>Ostatní nájemné - ostatní</t>
  </si>
  <si>
    <t>Během účetní období nedošlo ke změně,zůstartek obsahuje pouze položky počátečního stavu, které zatím nejsou dokončeny</t>
  </si>
  <si>
    <t>25IN00021</t>
  </si>
  <si>
    <t>2500021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</si>
</sst>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7">
    <numFmt numFmtId="7" formatCode="#,##0.00\ &quot;Kč&quot;;\-#,##0.00\ &quot;Kč&quot;"/>
    <numFmt numFmtId="41" formatCode="_-* #,##0_-;\-* #,##0_-;_-* &quot;-&quot;_-;_-@_-"/>
    <numFmt numFmtId="44" formatCode="_-* #,##0.00\ &quot;Kč&quot;_-;\-* #,##0.00\ &quot;Kč&quot;_-;_-* &quot;-&quot;??\ &quot;Kč&quot;_-;_-@_-"/>
    <numFmt numFmtId="43" formatCode="_-* #,##0.00_-;\-* #,##0.00_-;_-* &quot;-&quot;??_-;_-@_-"/>
    <numFmt numFmtId="164" formatCode="#,##0.0000"/>
    <numFmt numFmtId="165" formatCode="00000000"/>
    <numFmt numFmtId="166" formatCode="#,##0.000"/>
    <numFmt numFmtId="167" formatCode="dd\.mm\.yyyy;@"/>
    <numFmt numFmtId="168" formatCode="#\ ##0.00"/>
    <numFmt numFmtId="169" formatCode="#,##0.00\ &quot;Kč&quot;"/>
    <numFmt numFmtId="170" formatCode="_-* #,##0.00\ _K_č_-;\-* #,##0.00\ _K_č_-;_-* &quot;-&quot;??\ _K_č_-;_-@_-"/>
    <numFmt numFmtId="171" formatCode="_-&quot;£&quot;* #,##0.00_-;\-&quot;£&quot;* #,##0.00_-;_-&quot;£&quot;* &quot;-&quot;??_-;_-@_-"/>
    <numFmt numFmtId="172" formatCode="#,##0_);[Red]\(#,##0\);&quot;-&quot;_);[Blue]&quot;Error-&quot;@"/>
    <numFmt numFmtId="173" formatCode="dd\ mmm\ yyyy_)"/>
    <numFmt numFmtId="174" formatCode="0%_);[Red]\-0%_);0%_);[Blue]&quot;Error-&quot;@"/>
    <numFmt numFmtId="175" formatCode="_-* #,##0.00\ _z_ł_-;\-* #,##0.00\ _z_ł_-;_-* &quot;-&quot;??\ _z_ł_-;_-@_-"/>
    <numFmt numFmtId="176" formatCode="_([$€-2]* #,##0.00_);_([$€-2]* \(#,##0.00\);_([$€-2]* &quot;-&quot;??_)"/>
    <numFmt numFmtId="177" formatCode="_(&quot;$&quot;* #,##0.00_);_(&quot;$&quot;* \(#,##0.00\);_(&quot;$&quot;* &quot;-&quot;??_);_(@_)"/>
    <numFmt numFmtId="178" formatCode="0.000000"/>
    <numFmt numFmtId="179" formatCode="\$#,"/>
    <numFmt numFmtId="180" formatCode="#,##0.0_);[Red]\(#,##0.0\);&quot;-&quot;_);[Blue]&quot;Error-&quot;@"/>
    <numFmt numFmtId="181" formatCode="#,##0.00_);[Red]\(#,##0.00\);&quot;-&quot;_);[Blue]&quot;Error-&quot;@"/>
    <numFmt numFmtId="182" formatCode="&quot;£&quot;* #,##0_);[Red]&quot;£&quot;* \(#,##0\);&quot;£&quot;* &quot;-&quot;_);[Blue]&quot;Error-&quot;@"/>
    <numFmt numFmtId="183" formatCode="#,##0;\-#,##0;&quot;-&quot;"/>
    <numFmt numFmtId="184" formatCode="#,##0.00;\-#,##0.00;&quot;-&quot;"/>
    <numFmt numFmtId="185" formatCode="&quot;£&quot;* #,##0.0_);[Red]&quot;£&quot;* \(#,##0.0\);&quot;£&quot;* &quot;-&quot;_);[Blue]&quot;Error-&quot;@"/>
    <numFmt numFmtId="186" formatCode="&quot;£&quot;* #,##0.00_);[Red]&quot;£&quot;* \(#,##0.00\);&quot;£&quot;* &quot;-&quot;_);[Blue]&quot;Error-&quot;@"/>
    <numFmt numFmtId="187" formatCode="#,##0%;\-#,##0%;&quot;- &quot;"/>
    <numFmt numFmtId="188" formatCode="#,##0.0%;\-#,##0.0%;&quot;- &quot;"/>
    <numFmt numFmtId="189" formatCode="#,##0.00%;\-#,##0.00%;&quot;- &quot;"/>
    <numFmt numFmtId="190" formatCode="0.0%_);[Red]\-0.0%_);0.0%_);[Blue]&quot;Error-&quot;@"/>
    <numFmt numFmtId="191" formatCode="0.00%_);[Red]\-0.00%_);0.00%_);[Blue]&quot;Error-&quot;@"/>
    <numFmt numFmtId="192" formatCode="#,##0.0;\-#,##0.0;&quot;-&quot;"/>
    <numFmt numFmtId="193" formatCode="0.0000000"/>
    <numFmt numFmtId="194" formatCode="0.0000"/>
    <numFmt numFmtId="195" formatCode="_-* #,##0.00\ _€_-;\-* #,##0.00\ _€_-;_-* &quot;-&quot;??\ _€_-;_-@_-"/>
    <numFmt numFmtId="196" formatCode="_(&quot;$&quot;* #,##0_);_(&quot;$&quot;* \(#,##0\);_(&quot;$&quot;* &quot;-&quot;??_);_(@_)"/>
    <numFmt numFmtId="197" formatCode="_-* #,##0.00\ _F_-;\-* #,##0.00\ _F_-;_-* &quot;-&quot;??\ _F_-;_-@_-"/>
    <numFmt numFmtId="198" formatCode="&quot;$&quot;#,##0.00_);[Red]\(&quot;$&quot;#,##0.00\)"/>
    <numFmt numFmtId="199" formatCode="dd/mm/yy_)"/>
    <numFmt numFmtId="200" formatCode="000"/>
    <numFmt numFmtId="201" formatCode="d/m/yy"/>
    <numFmt numFmtId="202" formatCode="_-* #,##0.00\ _z_?_-;\-* #,##0.00\ _z_?_-;_-* &quot;-&quot;??\ _z_?_-;_-@_-"/>
    <numFmt numFmtId="203" formatCode="_-* #,##0\ _z_ł_-;\-* #,##0\ _z_ł_-;_-* &quot;-&quot;??\ _z_ł_-;_-@_-"/>
    <numFmt numFmtId="204" formatCode="_-[$€]* #,##0.00_-;\-[$€]* #,##0.00_-;_-[$€]* &quot;-&quot;??_-;_-@_-"/>
    <numFmt numFmtId="205" formatCode="#,##0;[Red]\(#,##0\)"/>
    <numFmt numFmtId="206" formatCode="#,##0.0;[Red]\(#,##0.0\)"/>
    <numFmt numFmtId="207" formatCode="#,##0.00;[Red]\(#,##0.00\)"/>
    <numFmt numFmtId="208" formatCode="#,##0.000;[Red]\(#,##0.000\)"/>
    <numFmt numFmtId="209" formatCode="_(&quot;R$&quot;* #,##0_);_(&quot;R$&quot;* \(#,##0\);_(&quot;R$&quot;* &quot;-&quot;_);_(@_)"/>
    <numFmt numFmtId="210" formatCode="_(&quot;R$&quot;* #,##0.00_);_(&quot;R$&quot;* \(#,##0.00\);_(&quot;R$&quot;* &quot;-&quot;??_);_(@_)"/>
    <numFmt numFmtId="211" formatCode="_(&quot;$&quot;* #,##0_);_(&quot;$&quot;* \(#,##0\);_(&quot;$&quot;* &quot;-&quot;_);_(@_)"/>
    <numFmt numFmtId="212" formatCode="_(* #,##0_);_(* \(#,##0\);_(* &quot;-&quot;??_);_(@_)"/>
    <numFmt numFmtId="213" formatCode="[$-409]d\-mmm\-yy;@"/>
    <numFmt numFmtId="214" formatCode="_-* #,##0_-;\-* #,##0_-;_-* &quot;-&quot;??_-;_-@_-"/>
    <numFmt numFmtId="215" formatCode="0.0%"/>
    <numFmt numFmtId="216" formatCode=";;;"/>
    <numFmt numFmtId="217" formatCode="_(* #,##0.0_);_(* \(#,##0.0\);_(* &quot;-&quot;?_);_(@_)"/>
    <numFmt numFmtId="218" formatCode="0.0;[Red]0.0"/>
    <numFmt numFmtId="219" formatCode="[$-409]h:mm:ss\ AM/PM"/>
    <numFmt numFmtId="220" formatCode="0_);\(0\)"/>
    <numFmt numFmtId="221" formatCode="_-&quot;*&quot;\ #,##0\ _z_ł_-;\-&quot;*&quot;\ #,##0\ _z_ł_-;_-&quot;*&quot;\ &quot;-&quot;\ _z_ł_-;_-@_-"/>
    <numFmt numFmtId="222" formatCode="_-&quot;*&quot;\ #,##0_-;\-&quot;*&quot;\ #,##0_-;_-&quot;*&quot;\ &quot;-&quot;_-;_-@_-"/>
    <numFmt numFmtId="223" formatCode="&quot;$&quot;#,##0.00"/>
    <numFmt numFmtId="224" formatCode="_-&quot;*&quot;\ #,##0.00\ _z_ł_-;\-&quot;*&quot;\ #,##0.00\ _z_ł_-;_-&quot;*&quot;\ &quot;-&quot;??\ _z_ł_-;_-@_-"/>
    <numFmt numFmtId="225" formatCode="_-&quot;*&quot;\ #,##0.00_-;\-&quot;*&quot;\ #,##0.00_-;_-&quot;*&quot;\ &quot;-&quot;??_-;_-@_-"/>
    <numFmt numFmtId="226" formatCode="#,##0&quot; Kč&quot;"/>
    <numFmt numFmtId="227" formatCode="0&quot;.&quot;"/>
    <numFmt numFmtId="228" formatCode="_-* #,##0.00\ [$€-1]_-;\-* #,##0.00\ [$€-1]_-;_-* &quot;-&quot;??\ [$€-1]_-"/>
    <numFmt numFmtId="229" formatCode="_ * #,##0_)&quot;L&quot;_ ;_ * \(#,##0\)&quot;L&quot;_ ;_ * &quot;-&quot;_)&quot;L&quot;_ ;_ @_ "/>
    <numFmt numFmtId="230" formatCode="#,##0.00&quot;L&quot;_);[Red]\(#,##0.00&quot;L&quot;\)"/>
    <numFmt numFmtId="231" formatCode="_-* #,##0.00\ &quot;€&quot;_-;\-* #,##0.00\ &quot;€&quot;_-;_-* &quot;-&quot;??\ &quot;€&quot;_-;_-@_-"/>
    <numFmt numFmtId="232" formatCode="#,##0_ ;[Red]\-#,##0\ "/>
    <numFmt numFmtId="233" formatCode="#,##0.0_ ;[Red]\-#,##0.0\ "/>
    <numFmt numFmtId="234" formatCode="dd/mm/yy"/>
    <numFmt numFmtId="235" formatCode="dd\.mm\.yy"/>
    <numFmt numFmtId="236" formatCode="#,##0.00_ ;[Red]\-#,##0.00\ "/>
  </numFmts>
  <fonts count="17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9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8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  <charset val="238"/>
    </font>
    <font>
      <i/>
      <sz val="11"/>
      <color theme="1"/>
      <name val="Calibri"/>
      <family val="2"/>
      <charset val="238"/>
      <scheme val="minor"/>
    </font>
    <font>
      <sz val="9"/>
      <color indexed="0"/>
      <name val="Arial"/>
      <family val="2"/>
      <charset val="238"/>
    </font>
    <font>
      <sz val="9"/>
      <color indexed="0"/>
      <name val="Arial"/>
      <family val="2"/>
      <charset val="238"/>
    </font>
    <font>
      <sz val="8"/>
      <name val="Calibri"/>
      <family val="2"/>
      <charset val="238"/>
      <scheme val="minor"/>
    </font>
    <font>
      <u/>
      <sz val="9"/>
      <color theme="10"/>
      <name val="Arial"/>
      <family val="2"/>
      <charset val="238"/>
    </font>
    <font>
      <sz val="10"/>
      <name val="Arial CE"/>
      <charset val="238"/>
    </font>
    <font>
      <sz val="11"/>
      <color rgb="FF9C6500"/>
      <name val="Calibri"/>
      <family val="2"/>
      <charset val="238"/>
      <scheme val="minor"/>
    </font>
    <font>
      <b/>
      <sz val="18"/>
      <color theme="3"/>
      <name val="Calibri Light"/>
      <family val="2"/>
      <charset val="238"/>
      <scheme val="major"/>
    </font>
    <font>
      <sz val="8"/>
      <name val="Arial"/>
      <family val="2"/>
      <charset val="238"/>
    </font>
    <font>
      <u/>
      <sz val="9"/>
      <color indexed="12"/>
      <name val="Arial"/>
      <family val="2"/>
      <charset val="238"/>
    </font>
    <font>
      <sz val="10"/>
      <name val="Arial"/>
      <family val="2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6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9"/>
      <name val="Helv"/>
    </font>
    <font>
      <sz val="8"/>
      <name val="Tms Rmn"/>
    </font>
    <font>
      <sz val="9"/>
      <name val="Courier"/>
      <family val="1"/>
      <charset val="238"/>
    </font>
    <font>
      <b/>
      <sz val="11"/>
      <name val="Times New Roman CE"/>
      <family val="1"/>
      <charset val="238"/>
    </font>
    <font>
      <sz val="10"/>
      <name val="Dutch"/>
    </font>
    <font>
      <sz val="10"/>
      <name val="MS Sans Serif"/>
      <family val="2"/>
      <charset val="238"/>
    </font>
    <font>
      <sz val="9"/>
      <name val="Arial"/>
      <family val="2"/>
    </font>
    <font>
      <sz val="12"/>
      <color indexed="9"/>
      <name val="Arial"/>
      <family val="2"/>
    </font>
    <font>
      <b/>
      <sz val="9"/>
      <name val="Arial"/>
      <family val="2"/>
    </font>
    <font>
      <sz val="10"/>
      <name val="Geneva"/>
    </font>
    <font>
      <sz val="8"/>
      <name val="Geneva"/>
    </font>
    <font>
      <sz val="8"/>
      <name val="Courier"/>
      <family val="1"/>
      <charset val="238"/>
    </font>
    <font>
      <b/>
      <sz val="10"/>
      <name val="MS Sans Serif"/>
      <family val="2"/>
      <charset val="238"/>
    </font>
    <font>
      <sz val="10"/>
      <name val="Helv"/>
    </font>
    <font>
      <b/>
      <sz val="8"/>
      <name val="Tms Rmn"/>
    </font>
    <font>
      <sz val="10"/>
      <name val="Helvetica CE"/>
      <charset val="238"/>
    </font>
    <font>
      <sz val="10"/>
      <name val="Courier"/>
      <family val="1"/>
      <charset val="238"/>
    </font>
    <font>
      <sz val="10"/>
      <name val="Arial"/>
      <family val="2"/>
    </font>
    <font>
      <b/>
      <sz val="15"/>
      <color indexed="56"/>
      <name val="Calibri"/>
      <family val="2"/>
      <charset val="238"/>
    </font>
    <font>
      <sz val="11"/>
      <color indexed="8"/>
      <name val="Calibri"/>
      <family val="2"/>
    </font>
    <font>
      <sz val="11"/>
      <color indexed="8"/>
      <name val="Czcionka tekstu podstawowego"/>
      <family val="2"/>
      <charset val="238"/>
    </font>
    <font>
      <sz val="11"/>
      <color indexed="9"/>
      <name val="Calibri"/>
      <family val="2"/>
    </font>
    <font>
      <sz val="11"/>
      <color indexed="9"/>
      <name val="Czcionka tekstu podstawowego"/>
      <family val="2"/>
      <charset val="238"/>
    </font>
    <font>
      <sz val="11"/>
      <color indexed="20"/>
      <name val="Calibri"/>
      <family val="2"/>
    </font>
    <font>
      <b/>
      <sz val="10"/>
      <color indexed="9"/>
      <name val="Arial"/>
      <family val="2"/>
      <charset val="238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indexed="8"/>
      <name val="Calibri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Times New Roman CE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2"/>
      <name val="Arial"/>
      <family val="2"/>
    </font>
    <font>
      <i/>
      <sz val="11"/>
      <color indexed="23"/>
      <name val="Calibri"/>
      <family val="2"/>
    </font>
    <font>
      <u/>
      <sz val="10"/>
      <color indexed="14"/>
      <name val="MS Sans Serif"/>
      <family val="2"/>
      <charset val="238"/>
    </font>
    <font>
      <sz val="11"/>
      <color indexed="17"/>
      <name val="Calibri"/>
      <family val="2"/>
    </font>
    <font>
      <b/>
      <sz val="10"/>
      <name val="Helv"/>
    </font>
    <font>
      <b/>
      <sz val="12"/>
      <name val="Arial"/>
      <family val="2"/>
    </font>
    <font>
      <b/>
      <sz val="18"/>
      <name val="Arial"/>
      <family val="2"/>
      <charset val="238"/>
    </font>
    <font>
      <b/>
      <sz val="18"/>
      <name val="Arial"/>
      <family val="2"/>
    </font>
    <font>
      <b/>
      <sz val="12"/>
      <name val="Arial"/>
      <family val="2"/>
      <charset val="238"/>
    </font>
    <font>
      <b/>
      <sz val="11"/>
      <color indexed="56"/>
      <name val="Calibri"/>
      <family val="2"/>
    </font>
    <font>
      <b/>
      <sz val="16"/>
      <color indexed="9"/>
      <name val="Arial"/>
      <family val="2"/>
      <charset val="238"/>
    </font>
    <font>
      <b/>
      <sz val="16"/>
      <color indexed="9"/>
      <name val="Arial"/>
      <family val="2"/>
    </font>
    <font>
      <u/>
      <sz val="8.4"/>
      <color indexed="12"/>
      <name val="Arial"/>
      <family val="2"/>
      <charset val="238"/>
    </font>
    <font>
      <u/>
      <sz val="10"/>
      <color indexed="12"/>
      <name val="Arial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i/>
      <sz val="10"/>
      <name val="Helv"/>
    </font>
    <font>
      <b/>
      <sz val="9"/>
      <color indexed="9"/>
      <name val="Arial"/>
      <family val="2"/>
      <charset val="238"/>
    </font>
    <font>
      <b/>
      <sz val="9"/>
      <color indexed="9"/>
      <name val="Arial"/>
      <family val="2"/>
    </font>
    <font>
      <i/>
      <sz val="1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i/>
      <sz val="8"/>
      <color indexed="62"/>
      <name val="Arial"/>
      <family val="2"/>
    </font>
    <font>
      <sz val="8"/>
      <color indexed="20"/>
      <name val="Arial"/>
      <family val="2"/>
    </font>
    <font>
      <sz val="10"/>
      <color indexed="14"/>
      <name val="Arial"/>
      <family val="2"/>
    </font>
    <font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8"/>
      <color indexed="56"/>
      <name val="Cambria"/>
      <family val="2"/>
    </font>
    <font>
      <sz val="11"/>
      <color indexed="60"/>
      <name val="Calibri"/>
      <family val="2"/>
    </font>
    <font>
      <sz val="11"/>
      <color indexed="60"/>
      <name val="Czcionka tekstu podstawowego"/>
      <family val="2"/>
      <charset val="238"/>
    </font>
    <font>
      <sz val="7"/>
      <name val="Small Fonts"/>
      <family val="2"/>
    </font>
    <font>
      <sz val="12"/>
      <name val="Helv"/>
    </font>
    <font>
      <sz val="10"/>
      <color indexed="8"/>
      <name val="Arial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name val="Arial"/>
      <family val="2"/>
      <charset val="238"/>
    </font>
    <font>
      <b/>
      <sz val="11"/>
      <name val="Arial"/>
      <family val="2"/>
    </font>
    <font>
      <b/>
      <sz val="11"/>
      <color indexed="63"/>
      <name val="Calibri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12"/>
      <name val="Arial"/>
      <family val="2"/>
      <charset val="238"/>
    </font>
    <font>
      <sz val="12"/>
      <name val="Arial"/>
      <family val="2"/>
    </font>
    <font>
      <sz val="12"/>
      <name val="Times New Roman"/>
      <family val="1"/>
      <charset val="238"/>
    </font>
    <font>
      <sz val="10"/>
      <color indexed="10"/>
      <name val="Arial"/>
      <family val="2"/>
    </font>
    <font>
      <b/>
      <sz val="10"/>
      <name val="MS Sans Serif"/>
      <family val="2"/>
    </font>
    <font>
      <sz val="10"/>
      <name val="Times New Roman CE"/>
      <family val="1"/>
      <charset val="238"/>
    </font>
    <font>
      <sz val="10"/>
      <name val="Times New Roman"/>
      <family val="1"/>
      <charset val="238"/>
    </font>
    <font>
      <b/>
      <sz val="11"/>
      <color indexed="8"/>
      <name val="Czcionka tekstu podstawowego"/>
      <family val="2"/>
      <charset val="238"/>
    </font>
    <font>
      <sz val="9"/>
      <color indexed="8"/>
      <name val="Arial"/>
      <family val="2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10"/>
      <name val="Calibri"/>
      <family val="2"/>
    </font>
    <font>
      <sz val="7"/>
      <name val="Arial"/>
      <family val="2"/>
    </font>
    <font>
      <sz val="8"/>
      <color indexed="10"/>
      <name val="Arial Narrow"/>
      <family val="2"/>
    </font>
    <font>
      <sz val="11"/>
      <color indexed="20"/>
      <name val="Czcionka tekstu podstawowego"/>
      <family val="2"/>
      <charset val="238"/>
    </font>
    <font>
      <sz val="14"/>
      <color indexed="8"/>
      <name val="SWISS"/>
      <family val="1"/>
    </font>
    <font>
      <u/>
      <sz val="11"/>
      <color theme="10"/>
      <name val="Calibri"/>
      <family val="2"/>
      <charset val="238"/>
    </font>
    <font>
      <sz val="10"/>
      <color theme="1"/>
      <name val="Arial"/>
      <family val="2"/>
    </font>
    <font>
      <sz val="10"/>
      <name val="Helv"/>
      <charset val="238"/>
    </font>
    <font>
      <sz val="10"/>
      <name val="Times New Roman"/>
      <family val="1"/>
    </font>
    <font>
      <b/>
      <sz val="10"/>
      <name val="Arial"/>
      <family val="2"/>
      <charset val="238"/>
    </font>
    <font>
      <sz val="9"/>
      <color indexed="0"/>
      <name val="Arial"/>
      <family val="2"/>
      <charset val="238"/>
    </font>
    <font>
      <b/>
      <i/>
      <sz val="11"/>
      <color theme="1"/>
      <name val="Calibri"/>
      <family val="2"/>
      <charset val="238"/>
      <scheme val="minor"/>
    </font>
    <font>
      <sz val="11"/>
      <color indexed="0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9"/>
      <color indexed="0"/>
      <name val="Arial"/>
      <family val="2"/>
      <charset val="238"/>
    </font>
    <font>
      <sz val="10"/>
      <color theme="1"/>
      <name val="Calibri"/>
      <family val="2"/>
      <charset val="238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14"/>
      <color indexed="18"/>
      <name val="Arial"/>
      <family val="2"/>
      <charset val="238"/>
    </font>
    <font>
      <b/>
      <sz val="9"/>
      <color indexed="0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i/>
      <sz val="8"/>
      <color theme="1"/>
      <name val="Arial"/>
      <family val="2"/>
      <charset val="238"/>
    </font>
    <font>
      <b/>
      <sz val="20"/>
      <color rgb="FF000000"/>
      <name val="Calibri"/>
      <family val="2"/>
      <charset val="238"/>
    </font>
    <font>
      <b/>
      <sz val="20"/>
      <name val="Calibri"/>
      <family val="2"/>
      <charset val="238"/>
      <scheme val="minor"/>
    </font>
    <font>
      <b/>
      <sz val="10"/>
      <name val="Arial CE"/>
      <family val="2"/>
      <charset val="238"/>
    </font>
    <font>
      <u/>
      <sz val="10"/>
      <color indexed="12"/>
      <name val="Arial CE"/>
    </font>
    <font>
      <sz val="10"/>
      <name val="Tahoma"/>
      <family val="2"/>
      <charset val="238"/>
    </font>
    <font>
      <b/>
      <sz val="9"/>
      <name val="Arial CE"/>
      <family val="2"/>
      <charset val="238"/>
    </font>
    <font>
      <sz val="10"/>
      <color indexed="64"/>
      <name val="Arial"/>
      <family val="2"/>
      <charset val="238"/>
    </font>
  </fonts>
  <fills count="7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65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gray0625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0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</borders>
  <cellStyleXfs count="320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170" fontId="28" fillId="0" borderId="0" applyFon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36" fillId="0" borderId="0"/>
    <xf numFmtId="1" fontId="53" fillId="0" borderId="0"/>
    <xf numFmtId="0" fontId="54" fillId="0" borderId="0"/>
    <xf numFmtId="2" fontId="53" fillId="0" borderId="0"/>
    <xf numFmtId="1" fontId="54" fillId="0" borderId="0"/>
    <xf numFmtId="1" fontId="55" fillId="0" borderId="0"/>
    <xf numFmtId="3" fontId="56" fillId="0" borderId="24">
      <alignment wrapText="1"/>
    </xf>
    <xf numFmtId="0" fontId="57" fillId="0" borderId="0" applyFont="0" applyFill="0" applyBorder="0" applyAlignment="0" applyProtection="0"/>
    <xf numFmtId="38" fontId="58" fillId="0" borderId="0" applyFont="0" applyFill="0" applyBorder="0" applyAlignment="0" applyProtection="0"/>
    <xf numFmtId="0" fontId="1" fillId="10" borderId="0" applyNumberFormat="0" applyBorder="0" applyAlignment="0" applyProtection="0"/>
    <xf numFmtId="0" fontId="37" fillId="39" borderId="0" applyNumberFormat="0" applyBorder="0" applyAlignment="0" applyProtection="0"/>
    <xf numFmtId="0" fontId="72" fillId="39" borderId="0" applyNumberFormat="0" applyBorder="0" applyAlignment="0" applyProtection="0"/>
    <xf numFmtId="0" fontId="37" fillId="39" borderId="0" applyNumberFormat="0" applyBorder="0" applyAlignment="0" applyProtection="0"/>
    <xf numFmtId="0" fontId="1" fillId="14" borderId="0" applyNumberFormat="0" applyBorder="0" applyAlignment="0" applyProtection="0"/>
    <xf numFmtId="0" fontId="37" fillId="40" borderId="0" applyNumberFormat="0" applyBorder="0" applyAlignment="0" applyProtection="0"/>
    <xf numFmtId="0" fontId="72" fillId="40" borderId="0" applyNumberFormat="0" applyBorder="0" applyAlignment="0" applyProtection="0"/>
    <xf numFmtId="0" fontId="37" fillId="40" borderId="0" applyNumberFormat="0" applyBorder="0" applyAlignment="0" applyProtection="0"/>
    <xf numFmtId="0" fontId="1" fillId="18" borderId="0" applyNumberFormat="0" applyBorder="0" applyAlignment="0" applyProtection="0"/>
    <xf numFmtId="0" fontId="37" fillId="41" borderId="0" applyNumberFormat="0" applyBorder="0" applyAlignment="0" applyProtection="0"/>
    <xf numFmtId="0" fontId="72" fillId="41" borderId="0" applyNumberFormat="0" applyBorder="0" applyAlignment="0" applyProtection="0"/>
    <xf numFmtId="0" fontId="37" fillId="41" borderId="0" applyNumberFormat="0" applyBorder="0" applyAlignment="0" applyProtection="0"/>
    <xf numFmtId="0" fontId="1" fillId="22" borderId="0" applyNumberFormat="0" applyBorder="0" applyAlignment="0" applyProtection="0"/>
    <xf numFmtId="0" fontId="37" fillId="42" borderId="0" applyNumberFormat="0" applyBorder="0" applyAlignment="0" applyProtection="0"/>
    <xf numFmtId="0" fontId="72" fillId="42" borderId="0" applyNumberFormat="0" applyBorder="0" applyAlignment="0" applyProtection="0"/>
    <xf numFmtId="0" fontId="37" fillId="42" borderId="0" applyNumberFormat="0" applyBorder="0" applyAlignment="0" applyProtection="0"/>
    <xf numFmtId="0" fontId="1" fillId="26" borderId="0" applyNumberFormat="0" applyBorder="0" applyAlignment="0" applyProtection="0"/>
    <xf numFmtId="0" fontId="37" fillId="43" borderId="0" applyNumberFormat="0" applyBorder="0" applyAlignment="0" applyProtection="0"/>
    <xf numFmtId="0" fontId="72" fillId="43" borderId="0" applyNumberFormat="0" applyBorder="0" applyAlignment="0" applyProtection="0"/>
    <xf numFmtId="0" fontId="37" fillId="43" borderId="0" applyNumberFormat="0" applyBorder="0" applyAlignment="0" applyProtection="0"/>
    <xf numFmtId="0" fontId="1" fillId="30" borderId="0" applyNumberFormat="0" applyBorder="0" applyAlignment="0" applyProtection="0"/>
    <xf numFmtId="0" fontId="37" fillId="44" borderId="0" applyNumberFormat="0" applyBorder="0" applyAlignment="0" applyProtection="0"/>
    <xf numFmtId="0" fontId="72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39" borderId="0" applyNumberFormat="0" applyBorder="0" applyAlignment="0" applyProtection="0"/>
    <xf numFmtId="0" fontId="72" fillId="39" borderId="0" applyNumberFormat="0" applyBorder="0" applyAlignment="0" applyProtection="0"/>
    <xf numFmtId="0" fontId="37" fillId="40" borderId="0" applyNumberFormat="0" applyBorder="0" applyAlignment="0" applyProtection="0"/>
    <xf numFmtId="0" fontId="72" fillId="40" borderId="0" applyNumberFormat="0" applyBorder="0" applyAlignment="0" applyProtection="0"/>
    <xf numFmtId="0" fontId="37" fillId="41" borderId="0" applyNumberFormat="0" applyBorder="0" applyAlignment="0" applyProtection="0"/>
    <xf numFmtId="0" fontId="72" fillId="41" borderId="0" applyNumberFormat="0" applyBorder="0" applyAlignment="0" applyProtection="0"/>
    <xf numFmtId="0" fontId="37" fillId="42" borderId="0" applyNumberFormat="0" applyBorder="0" applyAlignment="0" applyProtection="0"/>
    <xf numFmtId="0" fontId="72" fillId="42" borderId="0" applyNumberFormat="0" applyBorder="0" applyAlignment="0" applyProtection="0"/>
    <xf numFmtId="0" fontId="37" fillId="43" borderId="0" applyNumberFormat="0" applyBorder="0" applyAlignment="0" applyProtection="0"/>
    <xf numFmtId="0" fontId="72" fillId="43" borderId="0" applyNumberFormat="0" applyBorder="0" applyAlignment="0" applyProtection="0"/>
    <xf numFmtId="0" fontId="37" fillId="44" borderId="0" applyNumberFormat="0" applyBorder="0" applyAlignment="0" applyProtection="0"/>
    <xf numFmtId="0" fontId="72" fillId="44" borderId="0" applyNumberFormat="0" applyBorder="0" applyAlignment="0" applyProtection="0"/>
    <xf numFmtId="0" fontId="73" fillId="39" borderId="0" applyNumberFormat="0" applyBorder="0" applyAlignment="0" applyProtection="0"/>
    <xf numFmtId="0" fontId="73" fillId="40" borderId="0" applyNumberFormat="0" applyBorder="0" applyAlignment="0" applyProtection="0"/>
    <xf numFmtId="0" fontId="73" fillId="41" borderId="0" applyNumberFormat="0" applyBorder="0" applyAlignment="0" applyProtection="0"/>
    <xf numFmtId="0" fontId="73" fillId="42" borderId="0" applyNumberFormat="0" applyBorder="0" applyAlignment="0" applyProtection="0"/>
    <xf numFmtId="0" fontId="73" fillId="43" borderId="0" applyNumberFormat="0" applyBorder="0" applyAlignment="0" applyProtection="0"/>
    <xf numFmtId="0" fontId="73" fillId="44" borderId="0" applyNumberFormat="0" applyBorder="0" applyAlignment="0" applyProtection="0"/>
    <xf numFmtId="0" fontId="1" fillId="11" borderId="0" applyNumberFormat="0" applyBorder="0" applyAlignment="0" applyProtection="0"/>
    <xf numFmtId="0" fontId="37" fillId="45" borderId="0" applyNumberFormat="0" applyBorder="0" applyAlignment="0" applyProtection="0"/>
    <xf numFmtId="0" fontId="72" fillId="45" borderId="0" applyNumberFormat="0" applyBorder="0" applyAlignment="0" applyProtection="0"/>
    <xf numFmtId="0" fontId="37" fillId="45" borderId="0" applyNumberFormat="0" applyBorder="0" applyAlignment="0" applyProtection="0"/>
    <xf numFmtId="0" fontId="1" fillId="15" borderId="0" applyNumberFormat="0" applyBorder="0" applyAlignment="0" applyProtection="0"/>
    <xf numFmtId="0" fontId="37" fillId="46" borderId="0" applyNumberFormat="0" applyBorder="0" applyAlignment="0" applyProtection="0"/>
    <xf numFmtId="0" fontId="72" fillId="46" borderId="0" applyNumberFormat="0" applyBorder="0" applyAlignment="0" applyProtection="0"/>
    <xf numFmtId="0" fontId="37" fillId="46" borderId="0" applyNumberFormat="0" applyBorder="0" applyAlignment="0" applyProtection="0"/>
    <xf numFmtId="0" fontId="1" fillId="19" borderId="0" applyNumberFormat="0" applyBorder="0" applyAlignment="0" applyProtection="0"/>
    <xf numFmtId="0" fontId="37" fillId="47" borderId="0" applyNumberFormat="0" applyBorder="0" applyAlignment="0" applyProtection="0"/>
    <xf numFmtId="0" fontId="72" fillId="47" borderId="0" applyNumberFormat="0" applyBorder="0" applyAlignment="0" applyProtection="0"/>
    <xf numFmtId="0" fontId="37" fillId="47" borderId="0" applyNumberFormat="0" applyBorder="0" applyAlignment="0" applyProtection="0"/>
    <xf numFmtId="0" fontId="1" fillId="23" borderId="0" applyNumberFormat="0" applyBorder="0" applyAlignment="0" applyProtection="0"/>
    <xf numFmtId="0" fontId="37" fillId="42" borderId="0" applyNumberFormat="0" applyBorder="0" applyAlignment="0" applyProtection="0"/>
    <xf numFmtId="0" fontId="72" fillId="42" borderId="0" applyNumberFormat="0" applyBorder="0" applyAlignment="0" applyProtection="0"/>
    <xf numFmtId="0" fontId="37" fillId="42" borderId="0" applyNumberFormat="0" applyBorder="0" applyAlignment="0" applyProtection="0"/>
    <xf numFmtId="0" fontId="1" fillId="27" borderId="0" applyNumberFormat="0" applyBorder="0" applyAlignment="0" applyProtection="0"/>
    <xf numFmtId="0" fontId="37" fillId="45" borderId="0" applyNumberFormat="0" applyBorder="0" applyAlignment="0" applyProtection="0"/>
    <xf numFmtId="0" fontId="72" fillId="45" borderId="0" applyNumberFormat="0" applyBorder="0" applyAlignment="0" applyProtection="0"/>
    <xf numFmtId="0" fontId="37" fillId="45" borderId="0" applyNumberFormat="0" applyBorder="0" applyAlignment="0" applyProtection="0"/>
    <xf numFmtId="0" fontId="1" fillId="31" borderId="0" applyNumberFormat="0" applyBorder="0" applyAlignment="0" applyProtection="0"/>
    <xf numFmtId="0" fontId="37" fillId="48" borderId="0" applyNumberFormat="0" applyBorder="0" applyAlignment="0" applyProtection="0"/>
    <xf numFmtId="0" fontId="72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5" borderId="0" applyNumberFormat="0" applyBorder="0" applyAlignment="0" applyProtection="0"/>
    <xf numFmtId="0" fontId="72" fillId="45" borderId="0" applyNumberFormat="0" applyBorder="0" applyAlignment="0" applyProtection="0"/>
    <xf numFmtId="0" fontId="37" fillId="46" borderId="0" applyNumberFormat="0" applyBorder="0" applyAlignment="0" applyProtection="0"/>
    <xf numFmtId="0" fontId="72" fillId="46" borderId="0" applyNumberFormat="0" applyBorder="0" applyAlignment="0" applyProtection="0"/>
    <xf numFmtId="0" fontId="37" fillId="47" borderId="0" applyNumberFormat="0" applyBorder="0" applyAlignment="0" applyProtection="0"/>
    <xf numFmtId="0" fontId="72" fillId="47" borderId="0" applyNumberFormat="0" applyBorder="0" applyAlignment="0" applyProtection="0"/>
    <xf numFmtId="0" fontId="37" fillId="42" borderId="0" applyNumberFormat="0" applyBorder="0" applyAlignment="0" applyProtection="0"/>
    <xf numFmtId="0" fontId="72" fillId="42" borderId="0" applyNumberFormat="0" applyBorder="0" applyAlignment="0" applyProtection="0"/>
    <xf numFmtId="0" fontId="37" fillId="45" borderId="0" applyNumberFormat="0" applyBorder="0" applyAlignment="0" applyProtection="0"/>
    <xf numFmtId="0" fontId="72" fillId="45" borderId="0" applyNumberFormat="0" applyBorder="0" applyAlignment="0" applyProtection="0"/>
    <xf numFmtId="0" fontId="37" fillId="48" borderId="0" applyNumberFormat="0" applyBorder="0" applyAlignment="0" applyProtection="0"/>
    <xf numFmtId="0" fontId="72" fillId="48" borderId="0" applyNumberFormat="0" applyBorder="0" applyAlignment="0" applyProtection="0"/>
    <xf numFmtId="0" fontId="73" fillId="45" borderId="0" applyNumberFormat="0" applyBorder="0" applyAlignment="0" applyProtection="0"/>
    <xf numFmtId="0" fontId="73" fillId="46" borderId="0" applyNumberFormat="0" applyBorder="0" applyAlignment="0" applyProtection="0"/>
    <xf numFmtId="0" fontId="73" fillId="47" borderId="0" applyNumberFormat="0" applyBorder="0" applyAlignment="0" applyProtection="0"/>
    <xf numFmtId="0" fontId="73" fillId="42" borderId="0" applyNumberFormat="0" applyBorder="0" applyAlignment="0" applyProtection="0"/>
    <xf numFmtId="0" fontId="73" fillId="45" borderId="0" applyNumberFormat="0" applyBorder="0" applyAlignment="0" applyProtection="0"/>
    <xf numFmtId="0" fontId="73" fillId="48" borderId="0" applyNumberFormat="0" applyBorder="0" applyAlignment="0" applyProtection="0"/>
    <xf numFmtId="0" fontId="17" fillId="12" borderId="0" applyNumberFormat="0" applyBorder="0" applyAlignment="0" applyProtection="0"/>
    <xf numFmtId="0" fontId="38" fillId="49" borderId="0" applyNumberFormat="0" applyBorder="0" applyAlignment="0" applyProtection="0"/>
    <xf numFmtId="0" fontId="74" fillId="49" borderId="0" applyNumberFormat="0" applyBorder="0" applyAlignment="0" applyProtection="0"/>
    <xf numFmtId="0" fontId="38" fillId="49" borderId="0" applyNumberFormat="0" applyBorder="0" applyAlignment="0" applyProtection="0"/>
    <xf numFmtId="0" fontId="17" fillId="16" borderId="0" applyNumberFormat="0" applyBorder="0" applyAlignment="0" applyProtection="0"/>
    <xf numFmtId="0" fontId="38" fillId="46" borderId="0" applyNumberFormat="0" applyBorder="0" applyAlignment="0" applyProtection="0"/>
    <xf numFmtId="0" fontId="74" fillId="46" borderId="0" applyNumberFormat="0" applyBorder="0" applyAlignment="0" applyProtection="0"/>
    <xf numFmtId="0" fontId="38" fillId="46" borderId="0" applyNumberFormat="0" applyBorder="0" applyAlignment="0" applyProtection="0"/>
    <xf numFmtId="0" fontId="17" fillId="20" borderId="0" applyNumberFormat="0" applyBorder="0" applyAlignment="0" applyProtection="0"/>
    <xf numFmtId="0" fontId="38" fillId="47" borderId="0" applyNumberFormat="0" applyBorder="0" applyAlignment="0" applyProtection="0"/>
    <xf numFmtId="0" fontId="74" fillId="47" borderId="0" applyNumberFormat="0" applyBorder="0" applyAlignment="0" applyProtection="0"/>
    <xf numFmtId="0" fontId="38" fillId="47" borderId="0" applyNumberFormat="0" applyBorder="0" applyAlignment="0" applyProtection="0"/>
    <xf numFmtId="0" fontId="17" fillId="24" borderId="0" applyNumberFormat="0" applyBorder="0" applyAlignment="0" applyProtection="0"/>
    <xf numFmtId="0" fontId="38" fillId="50" borderId="0" applyNumberFormat="0" applyBorder="0" applyAlignment="0" applyProtection="0"/>
    <xf numFmtId="0" fontId="74" fillId="50" borderId="0" applyNumberFormat="0" applyBorder="0" applyAlignment="0" applyProtection="0"/>
    <xf numFmtId="0" fontId="38" fillId="50" borderId="0" applyNumberFormat="0" applyBorder="0" applyAlignment="0" applyProtection="0"/>
    <xf numFmtId="0" fontId="17" fillId="28" borderId="0" applyNumberFormat="0" applyBorder="0" applyAlignment="0" applyProtection="0"/>
    <xf numFmtId="0" fontId="38" fillId="51" borderId="0" applyNumberFormat="0" applyBorder="0" applyAlignment="0" applyProtection="0"/>
    <xf numFmtId="0" fontId="74" fillId="51" borderId="0" applyNumberFormat="0" applyBorder="0" applyAlignment="0" applyProtection="0"/>
    <xf numFmtId="0" fontId="38" fillId="51" borderId="0" applyNumberFormat="0" applyBorder="0" applyAlignment="0" applyProtection="0"/>
    <xf numFmtId="0" fontId="17" fillId="32" borderId="0" applyNumberFormat="0" applyBorder="0" applyAlignment="0" applyProtection="0"/>
    <xf numFmtId="0" fontId="38" fillId="52" borderId="0" applyNumberFormat="0" applyBorder="0" applyAlignment="0" applyProtection="0"/>
    <xf numFmtId="0" fontId="74" fillId="52" borderId="0" applyNumberFormat="0" applyBorder="0" applyAlignment="0" applyProtection="0"/>
    <xf numFmtId="0" fontId="38" fillId="52" borderId="0" applyNumberFormat="0" applyBorder="0" applyAlignment="0" applyProtection="0"/>
    <xf numFmtId="0" fontId="38" fillId="49" borderId="0" applyNumberFormat="0" applyBorder="0" applyAlignment="0" applyProtection="0"/>
    <xf numFmtId="0" fontId="74" fillId="49" borderId="0" applyNumberFormat="0" applyBorder="0" applyAlignment="0" applyProtection="0"/>
    <xf numFmtId="0" fontId="38" fillId="46" borderId="0" applyNumberFormat="0" applyBorder="0" applyAlignment="0" applyProtection="0"/>
    <xf numFmtId="0" fontId="74" fillId="46" borderId="0" applyNumberFormat="0" applyBorder="0" applyAlignment="0" applyProtection="0"/>
    <xf numFmtId="0" fontId="38" fillId="47" borderId="0" applyNumberFormat="0" applyBorder="0" applyAlignment="0" applyProtection="0"/>
    <xf numFmtId="0" fontId="74" fillId="47" borderId="0" applyNumberFormat="0" applyBorder="0" applyAlignment="0" applyProtection="0"/>
    <xf numFmtId="0" fontId="38" fillId="50" borderId="0" applyNumberFormat="0" applyBorder="0" applyAlignment="0" applyProtection="0"/>
    <xf numFmtId="0" fontId="74" fillId="50" borderId="0" applyNumberFormat="0" applyBorder="0" applyAlignment="0" applyProtection="0"/>
    <xf numFmtId="0" fontId="38" fillId="51" borderId="0" applyNumberFormat="0" applyBorder="0" applyAlignment="0" applyProtection="0"/>
    <xf numFmtId="0" fontId="74" fillId="51" borderId="0" applyNumberFormat="0" applyBorder="0" applyAlignment="0" applyProtection="0"/>
    <xf numFmtId="0" fontId="38" fillId="52" borderId="0" applyNumberFormat="0" applyBorder="0" applyAlignment="0" applyProtection="0"/>
    <xf numFmtId="0" fontId="74" fillId="52" borderId="0" applyNumberFormat="0" applyBorder="0" applyAlignment="0" applyProtection="0"/>
    <xf numFmtId="0" fontId="75" fillId="49" borderId="0" applyNumberFormat="0" applyBorder="0" applyAlignment="0" applyProtection="0"/>
    <xf numFmtId="0" fontId="75" fillId="46" borderId="0" applyNumberFormat="0" applyBorder="0" applyAlignment="0" applyProtection="0"/>
    <xf numFmtId="0" fontId="75" fillId="47" borderId="0" applyNumberFormat="0" applyBorder="0" applyAlignment="0" applyProtection="0"/>
    <xf numFmtId="0" fontId="75" fillId="50" borderId="0" applyNumberFormat="0" applyBorder="0" applyAlignment="0" applyProtection="0"/>
    <xf numFmtId="0" fontId="75" fillId="51" borderId="0" applyNumberFormat="0" applyBorder="0" applyAlignment="0" applyProtection="0"/>
    <xf numFmtId="0" fontId="75" fillId="52" borderId="0" applyNumberFormat="0" applyBorder="0" applyAlignment="0" applyProtection="0"/>
    <xf numFmtId="0" fontId="59" fillId="0" borderId="0"/>
    <xf numFmtId="0" fontId="38" fillId="53" borderId="0" applyNumberFormat="0" applyBorder="0" applyAlignment="0" applyProtection="0"/>
    <xf numFmtId="0" fontId="74" fillId="53" borderId="0" applyNumberFormat="0" applyBorder="0" applyAlignment="0" applyProtection="0"/>
    <xf numFmtId="0" fontId="38" fillId="54" borderId="0" applyNumberFormat="0" applyBorder="0" applyAlignment="0" applyProtection="0"/>
    <xf numFmtId="0" fontId="74" fillId="54" borderId="0" applyNumberFormat="0" applyBorder="0" applyAlignment="0" applyProtection="0"/>
    <xf numFmtId="0" fontId="38" fillId="55" borderId="0" applyNumberFormat="0" applyBorder="0" applyAlignment="0" applyProtection="0"/>
    <xf numFmtId="0" fontId="74" fillId="55" borderId="0" applyNumberFormat="0" applyBorder="0" applyAlignment="0" applyProtection="0"/>
    <xf numFmtId="0" fontId="38" fillId="50" borderId="0" applyNumberFormat="0" applyBorder="0" applyAlignment="0" applyProtection="0"/>
    <xf numFmtId="0" fontId="74" fillId="50" borderId="0" applyNumberFormat="0" applyBorder="0" applyAlignment="0" applyProtection="0"/>
    <xf numFmtId="0" fontId="38" fillId="51" borderId="0" applyNumberFormat="0" applyBorder="0" applyAlignment="0" applyProtection="0"/>
    <xf numFmtId="0" fontId="74" fillId="51" borderId="0" applyNumberFormat="0" applyBorder="0" applyAlignment="0" applyProtection="0"/>
    <xf numFmtId="0" fontId="38" fillId="56" borderId="0" applyNumberFormat="0" applyBorder="0" applyAlignment="0" applyProtection="0"/>
    <xf numFmtId="0" fontId="74" fillId="56" borderId="0" applyNumberFormat="0" applyBorder="0" applyAlignment="0" applyProtection="0"/>
    <xf numFmtId="0" fontId="58" fillId="0" borderId="0" applyFont="0" applyFill="0" applyBorder="0" applyAlignment="0" applyProtection="0"/>
    <xf numFmtId="0" fontId="75" fillId="53" borderId="0" applyNumberFormat="0" applyBorder="0" applyAlignment="0" applyProtection="0"/>
    <xf numFmtId="0" fontId="75" fillId="54" borderId="0" applyNumberFormat="0" applyBorder="0" applyAlignment="0" applyProtection="0"/>
    <xf numFmtId="0" fontId="75" fillId="55" borderId="0" applyNumberFormat="0" applyBorder="0" applyAlignment="0" applyProtection="0"/>
    <xf numFmtId="0" fontId="75" fillId="50" borderId="0" applyNumberFormat="0" applyBorder="0" applyAlignment="0" applyProtection="0"/>
    <xf numFmtId="0" fontId="75" fillId="51" borderId="0" applyNumberFormat="0" applyBorder="0" applyAlignment="0" applyProtection="0"/>
    <xf numFmtId="0" fontId="75" fillId="56" borderId="0" applyNumberFormat="0" applyBorder="0" applyAlignment="0" applyProtection="0"/>
    <xf numFmtId="0" fontId="40" fillId="40" borderId="0" applyNumberFormat="0" applyBorder="0" applyAlignment="0" applyProtection="0"/>
    <xf numFmtId="0" fontId="76" fillId="40" borderId="0" applyNumberFormat="0" applyBorder="0" applyAlignment="0" applyProtection="0"/>
    <xf numFmtId="1" fontId="77" fillId="57" borderId="23">
      <alignment horizontal="center"/>
    </xf>
    <xf numFmtId="1" fontId="78" fillId="57" borderId="23">
      <alignment horizontal="center"/>
    </xf>
    <xf numFmtId="0" fontId="66" fillId="0" borderId="0" applyNumberFormat="0">
      <protection locked="0"/>
    </xf>
    <xf numFmtId="172" fontId="59" fillId="0" borderId="0"/>
    <xf numFmtId="180" fontId="59" fillId="0" borderId="0"/>
    <xf numFmtId="181" fontId="59" fillId="0" borderId="0"/>
    <xf numFmtId="172" fontId="59" fillId="0" borderId="17"/>
    <xf numFmtId="180" fontId="59" fillId="0" borderId="17"/>
    <xf numFmtId="181" fontId="59" fillId="0" borderId="17"/>
    <xf numFmtId="172" fontId="59" fillId="0" borderId="17"/>
    <xf numFmtId="182" fontId="59" fillId="0" borderId="0"/>
    <xf numFmtId="183" fontId="79" fillId="0" borderId="0" applyFill="0" applyBorder="0" applyAlignment="0"/>
    <xf numFmtId="184" fontId="79" fillId="0" borderId="0" applyFill="0" applyBorder="0" applyAlignment="0"/>
    <xf numFmtId="185" fontId="59" fillId="0" borderId="0"/>
    <xf numFmtId="186" fontId="59" fillId="0" borderId="0"/>
    <xf numFmtId="182" fontId="59" fillId="0" borderId="17"/>
    <xf numFmtId="185" fontId="59" fillId="0" borderId="17"/>
    <xf numFmtId="186" fontId="59" fillId="0" borderId="17"/>
    <xf numFmtId="182" fontId="59" fillId="0" borderId="17"/>
    <xf numFmtId="173" fontId="59" fillId="0" borderId="0">
      <alignment horizontal="right"/>
      <protection locked="0"/>
    </xf>
    <xf numFmtId="174" fontId="59" fillId="0" borderId="0"/>
    <xf numFmtId="187" fontId="79" fillId="0" borderId="0" applyFill="0" applyBorder="0" applyAlignment="0"/>
    <xf numFmtId="188" fontId="79" fillId="0" borderId="0" applyFill="0" applyBorder="0" applyAlignment="0"/>
    <xf numFmtId="189" fontId="79" fillId="0" borderId="0" applyFill="0" applyBorder="0" applyAlignment="0"/>
    <xf numFmtId="190" fontId="59" fillId="0" borderId="0"/>
    <xf numFmtId="191" fontId="59" fillId="0" borderId="0"/>
    <xf numFmtId="174" fontId="59" fillId="0" borderId="17"/>
    <xf numFmtId="190" fontId="59" fillId="0" borderId="17"/>
    <xf numFmtId="191" fontId="59" fillId="0" borderId="17"/>
    <xf numFmtId="174" fontId="59" fillId="0" borderId="17"/>
    <xf numFmtId="183" fontId="79" fillId="0" borderId="0" applyFill="0" applyBorder="0" applyAlignment="0"/>
    <xf numFmtId="192" fontId="79" fillId="0" borderId="0" applyFill="0" applyBorder="0" applyAlignment="0"/>
    <xf numFmtId="184" fontId="79" fillId="0" borderId="0" applyFill="0" applyBorder="0" applyAlignment="0"/>
    <xf numFmtId="0" fontId="50" fillId="58" borderId="25" applyNumberFormat="0" applyAlignment="0" applyProtection="0"/>
    <xf numFmtId="0" fontId="80" fillId="58" borderId="25" applyNumberFormat="0" applyAlignment="0" applyProtection="0"/>
    <xf numFmtId="0" fontId="16" fillId="0" borderId="9" applyNumberFormat="0" applyFill="0" applyAlignment="0" applyProtection="0"/>
    <xf numFmtId="0" fontId="39" fillId="0" borderId="26" applyNumberFormat="0" applyFill="0" applyAlignment="0" applyProtection="0"/>
    <xf numFmtId="0" fontId="81" fillId="0" borderId="26" applyNumberFormat="0" applyFill="0" applyAlignment="0" applyProtection="0"/>
    <xf numFmtId="0" fontId="39" fillId="0" borderId="26" applyNumberFormat="0" applyFill="0" applyAlignment="0" applyProtection="0"/>
    <xf numFmtId="0" fontId="82" fillId="0" borderId="0"/>
    <xf numFmtId="193" fontId="36" fillId="0" borderId="0"/>
    <xf numFmtId="193" fontId="70" fillId="0" borderId="0"/>
    <xf numFmtId="193" fontId="36" fillId="0" borderId="0"/>
    <xf numFmtId="193" fontId="70" fillId="0" borderId="0"/>
    <xf numFmtId="193" fontId="36" fillId="0" borderId="0"/>
    <xf numFmtId="193" fontId="70" fillId="0" borderId="0"/>
    <xf numFmtId="193" fontId="36" fillId="0" borderId="0"/>
    <xf numFmtId="193" fontId="70" fillId="0" borderId="0"/>
    <xf numFmtId="193" fontId="36" fillId="0" borderId="0"/>
    <xf numFmtId="193" fontId="70" fillId="0" borderId="0"/>
    <xf numFmtId="193" fontId="36" fillId="0" borderId="0"/>
    <xf numFmtId="193" fontId="70" fillId="0" borderId="0"/>
    <xf numFmtId="193" fontId="36" fillId="0" borderId="0"/>
    <xf numFmtId="193" fontId="70" fillId="0" borderId="0"/>
    <xf numFmtId="193" fontId="36" fillId="0" borderId="0"/>
    <xf numFmtId="193" fontId="70" fillId="0" borderId="0"/>
    <xf numFmtId="183" fontId="70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72" fillId="0" borderId="0" applyFont="0" applyFill="0" applyBorder="0" applyAlignment="0" applyProtection="0"/>
    <xf numFmtId="170" fontId="72" fillId="0" borderId="0" applyFont="0" applyFill="0" applyBorder="0" applyAlignment="0" applyProtection="0"/>
    <xf numFmtId="194" fontId="70" fillId="0" borderId="0" applyFont="0" applyFill="0" applyBorder="0" applyAlignment="0" applyProtection="0"/>
    <xf numFmtId="0" fontId="79" fillId="59" borderId="27" applyNumberFormat="0" applyProtection="0">
      <alignment horizontal="left" vertical="top"/>
    </xf>
    <xf numFmtId="195" fontId="70" fillId="0" borderId="0" applyFont="0" applyFill="0" applyBorder="0" applyAlignment="0" applyProtection="0"/>
    <xf numFmtId="195" fontId="70" fillId="0" borderId="0" applyFont="0" applyFill="0" applyBorder="0" applyAlignment="0" applyProtection="0"/>
    <xf numFmtId="43" fontId="83" fillId="0" borderId="0" applyFont="0" applyFill="0" applyBorder="0" applyAlignment="0" applyProtection="0"/>
    <xf numFmtId="196" fontId="70" fillId="0" borderId="0" applyFont="0" applyFill="0" applyBorder="0" applyAlignment="0" applyProtection="0"/>
    <xf numFmtId="43" fontId="83" fillId="0" borderId="0" applyFont="0" applyFill="0" applyBorder="0" applyAlignment="0" applyProtection="0"/>
    <xf numFmtId="197" fontId="70" fillId="0" borderId="0" applyFont="0" applyFill="0" applyBorder="0" applyAlignment="0" applyProtection="0"/>
    <xf numFmtId="43" fontId="36" fillId="0" borderId="0" applyFont="0" applyFill="0" applyBorder="0" applyAlignment="0" applyProtection="0"/>
    <xf numFmtId="3" fontId="36" fillId="0" borderId="0" applyFont="0" applyFill="0" applyBorder="0" applyAlignment="0" applyProtection="0"/>
    <xf numFmtId="3" fontId="70" fillId="0" borderId="0" applyFont="0" applyFill="0" applyBorder="0" applyAlignment="0" applyProtection="0"/>
    <xf numFmtId="184" fontId="70" fillId="0" borderId="0" applyFont="0" applyFill="0" applyBorder="0" applyAlignment="0" applyProtection="0"/>
    <xf numFmtId="196" fontId="36" fillId="0" borderId="0" applyFont="0" applyFill="0" applyBorder="0" applyAlignment="0" applyProtection="0"/>
    <xf numFmtId="196" fontId="70" fillId="0" borderId="0" applyFont="0" applyFill="0" applyBorder="0" applyAlignment="0" applyProtection="0"/>
    <xf numFmtId="40" fontId="58" fillId="0" borderId="0" applyFont="0" applyFill="0" applyBorder="0" applyAlignment="0" applyProtection="0"/>
    <xf numFmtId="40" fontId="58" fillId="0" borderId="0" applyFont="0" applyFill="0" applyBorder="0" applyAlignment="0" applyProtection="0"/>
    <xf numFmtId="43" fontId="34" fillId="0" borderId="0" applyFont="0" applyFill="0" applyBorder="0" applyAlignment="0" applyProtection="0"/>
    <xf numFmtId="197" fontId="70" fillId="0" borderId="0" applyFont="0" applyFill="0" applyBorder="0" applyAlignment="0" applyProtection="0"/>
    <xf numFmtId="43" fontId="83" fillId="0" borderId="0" applyFont="0" applyFill="0" applyBorder="0" applyAlignment="0" applyProtection="0"/>
    <xf numFmtId="170" fontId="37" fillId="0" borderId="0" applyFont="0" applyFill="0" applyBorder="0" applyAlignment="0" applyProtection="0"/>
    <xf numFmtId="170" fontId="37" fillId="0" borderId="0" applyFont="0" applyFill="0" applyBorder="0" applyAlignment="0" applyProtection="0"/>
    <xf numFmtId="198" fontId="36" fillId="0" borderId="0" applyFont="0" applyFill="0" applyBorder="0" applyAlignment="0" applyProtection="0"/>
    <xf numFmtId="170" fontId="28" fillId="0" borderId="0" applyFont="0" applyFill="0" applyBorder="0" applyAlignment="0" applyProtection="0">
      <alignment vertical="top"/>
      <protection locked="0"/>
    </xf>
    <xf numFmtId="170" fontId="28" fillId="0" borderId="0" applyFont="0" applyFill="0" applyBorder="0" applyAlignment="0" applyProtection="0">
      <alignment vertical="top"/>
      <protection locked="0"/>
    </xf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97" fontId="36" fillId="0" borderId="0" applyFont="0" applyFill="0" applyBorder="0" applyAlignment="0" applyProtection="0"/>
    <xf numFmtId="0" fontId="84" fillId="0" borderId="28" applyNumberFormat="0" applyFont="0" applyFill="0" applyAlignment="0" applyProtection="0"/>
    <xf numFmtId="0" fontId="85" fillId="58" borderId="25" applyNumberFormat="0" applyAlignment="0" applyProtection="0"/>
    <xf numFmtId="0" fontId="85" fillId="44" borderId="25" applyNumberFormat="0" applyAlignment="0" applyProtection="0"/>
    <xf numFmtId="0" fontId="86" fillId="58" borderId="29" applyNumberFormat="0" applyAlignment="0" applyProtection="0"/>
    <xf numFmtId="0" fontId="86" fillId="58" borderId="29" applyNumberFormat="0" applyAlignment="0" applyProtection="0"/>
    <xf numFmtId="172" fontId="59" fillId="60" borderId="30">
      <protection locked="0"/>
    </xf>
    <xf numFmtId="180" fontId="59" fillId="60" borderId="30">
      <protection locked="0"/>
    </xf>
    <xf numFmtId="181" fontId="59" fillId="60" borderId="30">
      <protection locked="0"/>
    </xf>
    <xf numFmtId="172" fontId="59" fillId="60" borderId="30">
      <protection locked="0"/>
    </xf>
    <xf numFmtId="182" fontId="59" fillId="60" borderId="30">
      <protection locked="0"/>
    </xf>
    <xf numFmtId="185" fontId="59" fillId="60" borderId="30">
      <protection locked="0"/>
    </xf>
    <xf numFmtId="186" fontId="59" fillId="60" borderId="30">
      <protection locked="0"/>
    </xf>
    <xf numFmtId="182" fontId="59" fillId="60" borderId="30">
      <protection locked="0"/>
    </xf>
    <xf numFmtId="173" fontId="59" fillId="61" borderId="30">
      <alignment horizontal="right"/>
      <protection locked="0"/>
    </xf>
    <xf numFmtId="199" fontId="59" fillId="61" borderId="30">
      <alignment horizontal="right"/>
      <protection locked="0"/>
    </xf>
    <xf numFmtId="0" fontId="59" fillId="62" borderId="30">
      <alignment horizontal="left"/>
      <protection locked="0"/>
    </xf>
    <xf numFmtId="49" fontId="59" fillId="63" borderId="30">
      <alignment horizontal="left" vertical="top" wrapText="1"/>
      <protection locked="0"/>
    </xf>
    <xf numFmtId="174" fontId="59" fillId="60" borderId="30">
      <protection locked="0"/>
    </xf>
    <xf numFmtId="190" fontId="59" fillId="60" borderId="30">
      <protection locked="0"/>
    </xf>
    <xf numFmtId="191" fontId="59" fillId="60" borderId="30">
      <protection locked="0"/>
    </xf>
    <xf numFmtId="174" fontId="59" fillId="60" borderId="30">
      <protection locked="0"/>
    </xf>
    <xf numFmtId="49" fontId="59" fillId="63" borderId="30">
      <alignment horizontal="left"/>
      <protection locked="0"/>
    </xf>
    <xf numFmtId="200" fontId="59" fillId="60" borderId="30">
      <alignment horizontal="left" indent="1"/>
      <protection locked="0"/>
    </xf>
    <xf numFmtId="0" fontId="36" fillId="0" borderId="0" applyFont="0" applyFill="0" applyBorder="0" applyAlignment="0" applyProtection="0"/>
    <xf numFmtId="0" fontId="70" fillId="0" borderId="0" applyFont="0" applyFill="0" applyBorder="0" applyAlignment="0" applyProtection="0"/>
    <xf numFmtId="14" fontId="79" fillId="0" borderId="0" applyFill="0" applyBorder="0" applyAlignment="0"/>
    <xf numFmtId="201" fontId="84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87" fillId="41" borderId="0" applyNumberFormat="0" applyBorder="0" applyAlignment="0" applyProtection="0"/>
    <xf numFmtId="202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203" fontId="36" fillId="0" borderId="0" applyFont="0" applyFill="0" applyBorder="0" applyAlignment="0" applyProtection="0"/>
    <xf numFmtId="203" fontId="36" fillId="0" borderId="0" applyFont="0" applyFill="0" applyBorder="0" applyAlignment="0" applyProtection="0"/>
    <xf numFmtId="203" fontId="36" fillId="0" borderId="0" applyFont="0" applyFill="0" applyBorder="0" applyAlignment="0" applyProtection="0"/>
    <xf numFmtId="203" fontId="36" fillId="0" borderId="0" applyFont="0" applyFill="0" applyBorder="0" applyAlignment="0" applyProtection="0"/>
    <xf numFmtId="203" fontId="36" fillId="0" borderId="0" applyFont="0" applyFill="0" applyBorder="0" applyAlignment="0" applyProtection="0"/>
    <xf numFmtId="203" fontId="36" fillId="0" borderId="0" applyFont="0" applyFill="0" applyBorder="0" applyAlignment="0" applyProtection="0"/>
    <xf numFmtId="203" fontId="36" fillId="0" borderId="0" applyFont="0" applyFill="0" applyBorder="0" applyAlignment="0" applyProtection="0"/>
    <xf numFmtId="175" fontId="31" fillId="0" borderId="0" applyFont="0" applyFill="0" applyBorder="0" applyAlignment="0" applyProtection="0"/>
    <xf numFmtId="183" fontId="88" fillId="0" borderId="0" applyFill="0" applyBorder="0" applyAlignment="0"/>
    <xf numFmtId="184" fontId="88" fillId="0" borderId="0" applyFill="0" applyBorder="0" applyAlignment="0"/>
    <xf numFmtId="183" fontId="88" fillId="0" borderId="0" applyFill="0" applyBorder="0" applyAlignment="0"/>
    <xf numFmtId="192" fontId="88" fillId="0" borderId="0" applyFill="0" applyBorder="0" applyAlignment="0"/>
    <xf numFmtId="184" fontId="88" fillId="0" borderId="0" applyFill="0" applyBorder="0" applyAlignment="0"/>
    <xf numFmtId="176" fontId="36" fillId="0" borderId="0" applyFont="0" applyFill="0" applyBorder="0" applyAlignment="0" applyProtection="0"/>
    <xf numFmtId="204" fontId="70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43" fontId="70" fillId="0" borderId="0" applyFont="0" applyFill="0" applyBorder="0" applyAlignment="0" applyProtection="0"/>
    <xf numFmtId="2" fontId="36" fillId="0" borderId="0" applyFont="0" applyFill="0" applyBorder="0" applyAlignment="0" applyProtection="0"/>
    <xf numFmtId="2" fontId="70" fillId="0" borderId="0" applyFont="0" applyFill="0" applyBorder="0" applyAlignment="0" applyProtection="0"/>
    <xf numFmtId="0" fontId="90" fillId="0" borderId="0" applyNumberFormat="0" applyFill="0" applyBorder="0" applyAlignment="0" applyProtection="0"/>
    <xf numFmtId="205" fontId="84" fillId="0" borderId="0" applyFont="0" applyFill="0" applyBorder="0" applyAlignment="0" applyProtection="0"/>
    <xf numFmtId="206" fontId="84" fillId="0" borderId="0" applyFont="0" applyFill="0" applyBorder="0" applyAlignment="0" applyProtection="0"/>
    <xf numFmtId="207" fontId="84" fillId="0" borderId="0" applyFont="0" applyFill="0" applyBorder="0" applyAlignment="0" applyProtection="0"/>
    <xf numFmtId="208" fontId="84" fillId="0" borderId="0" applyFont="0" applyFill="0" applyBorder="0" applyAlignment="0" applyProtection="0"/>
    <xf numFmtId="0" fontId="47" fillId="41" borderId="0" applyNumberFormat="0" applyBorder="0" applyAlignment="0" applyProtection="0"/>
    <xf numFmtId="0" fontId="91" fillId="41" borderId="0" applyNumberFormat="0" applyBorder="0" applyAlignment="0" applyProtection="0"/>
    <xf numFmtId="38" fontId="83" fillId="64" borderId="0" applyNumberFormat="0" applyBorder="0" applyAlignment="0" applyProtection="0"/>
    <xf numFmtId="0" fontId="92" fillId="0" borderId="0" applyNumberFormat="0">
      <protection locked="0"/>
    </xf>
    <xf numFmtId="0" fontId="93" fillId="0" borderId="31" applyNumberFormat="0" applyAlignment="0" applyProtection="0">
      <alignment horizontal="left" vertical="center"/>
    </xf>
    <xf numFmtId="0" fontId="93" fillId="0" borderId="23">
      <alignment horizontal="left" vertical="center"/>
    </xf>
    <xf numFmtId="0" fontId="60" fillId="65" borderId="0">
      <alignment vertical="center"/>
    </xf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42" fillId="0" borderId="32" applyNumberFormat="0" applyFill="0" applyAlignment="0" applyProtection="0"/>
    <xf numFmtId="0" fontId="93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61" fillId="0" borderId="0"/>
    <xf numFmtId="0" fontId="43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1" fontId="98" fillId="57" borderId="0" applyNumberFormat="0">
      <alignment horizontal="left"/>
    </xf>
    <xf numFmtId="1" fontId="99" fillId="57" borderId="0" applyNumberFormat="0">
      <alignment horizontal="left"/>
    </xf>
    <xf numFmtId="0" fontId="100" fillId="0" borderId="0" applyNumberFormat="0" applyFill="0" applyBorder="0" applyAlignment="0" applyProtection="0">
      <alignment vertical="top"/>
      <protection locked="0"/>
    </xf>
    <xf numFmtId="0" fontId="151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41" fillId="66" borderId="33" applyNumberFormat="0" applyAlignment="0" applyProtection="0"/>
    <xf numFmtId="0" fontId="102" fillId="66" borderId="33" applyNumberFormat="0" applyAlignment="0" applyProtection="0"/>
    <xf numFmtId="0" fontId="7" fillId="3" borderId="0" applyNumberFormat="0" applyBorder="0" applyAlignment="0" applyProtection="0"/>
    <xf numFmtId="0" fontId="40" fillId="40" borderId="0" applyNumberFormat="0" applyBorder="0" applyAlignment="0" applyProtection="0"/>
    <xf numFmtId="0" fontId="76" fillId="40" borderId="0" applyNumberFormat="0" applyBorder="0" applyAlignment="0" applyProtection="0"/>
    <xf numFmtId="0" fontId="40" fillId="40" borderId="0" applyNumberFormat="0" applyBorder="0" applyAlignment="0" applyProtection="0"/>
    <xf numFmtId="0" fontId="49" fillId="44" borderId="25" applyNumberFormat="0" applyAlignment="0" applyProtection="0"/>
    <xf numFmtId="10" fontId="83" fillId="67" borderId="10" applyNumberFormat="0" applyBorder="0" applyAlignment="0" applyProtection="0"/>
    <xf numFmtId="0" fontId="103" fillId="44" borderId="25" applyNumberFormat="0" applyAlignment="0" applyProtection="0"/>
    <xf numFmtId="0" fontId="103" fillId="44" borderId="25" applyNumberFormat="0" applyAlignment="0" applyProtection="0"/>
    <xf numFmtId="0" fontId="104" fillId="0" borderId="0" applyNumberFormat="0">
      <protection locked="0"/>
    </xf>
    <xf numFmtId="1" fontId="105" fillId="57" borderId="0">
      <alignment horizontal="center"/>
    </xf>
    <xf numFmtId="1" fontId="106" fillId="57" borderId="0">
      <alignment horizontal="center"/>
    </xf>
    <xf numFmtId="1" fontId="105" fillId="57" borderId="10">
      <alignment horizontal="left"/>
    </xf>
    <xf numFmtId="1" fontId="106" fillId="57" borderId="10">
      <alignment horizontal="left"/>
    </xf>
    <xf numFmtId="1" fontId="105" fillId="57" borderId="0">
      <alignment horizontal="center"/>
    </xf>
    <xf numFmtId="0" fontId="54" fillId="0" borderId="0"/>
    <xf numFmtId="0" fontId="62" fillId="0" borderId="0"/>
    <xf numFmtId="0" fontId="63" fillId="0" borderId="0"/>
    <xf numFmtId="0" fontId="63" fillId="0" borderId="0"/>
    <xf numFmtId="0" fontId="107" fillId="0" borderId="0">
      <alignment wrapText="1"/>
    </xf>
    <xf numFmtId="0" fontId="107" fillId="0" borderId="0">
      <alignment wrapText="1"/>
    </xf>
    <xf numFmtId="0" fontId="108" fillId="0" borderId="34" applyNumberFormat="0" applyFill="0" applyAlignment="0" applyProtection="0"/>
    <xf numFmtId="0" fontId="108" fillId="0" borderId="34" applyNumberFormat="0" applyFill="0" applyAlignment="0" applyProtection="0"/>
    <xf numFmtId="0" fontId="109" fillId="66" borderId="33" applyNumberFormat="0" applyAlignment="0" applyProtection="0"/>
    <xf numFmtId="0" fontId="13" fillId="7" borderId="7" applyNumberFormat="0" applyAlignment="0" applyProtection="0"/>
    <xf numFmtId="0" fontId="41" fillId="66" borderId="33" applyNumberFormat="0" applyAlignment="0" applyProtection="0"/>
    <xf numFmtId="0" fontId="102" fillId="66" borderId="33" applyNumberFormat="0" applyAlignment="0" applyProtection="0"/>
    <xf numFmtId="0" fontId="41" fillId="66" borderId="33" applyNumberFormat="0" applyAlignment="0" applyProtection="0"/>
    <xf numFmtId="0" fontId="59" fillId="0" borderId="0"/>
    <xf numFmtId="0" fontId="110" fillId="0" borderId="0"/>
    <xf numFmtId="0" fontId="111" fillId="0" borderId="0">
      <alignment horizontal="center"/>
    </xf>
    <xf numFmtId="183" fontId="112" fillId="0" borderId="0" applyFill="0" applyBorder="0" applyAlignment="0"/>
    <xf numFmtId="184" fontId="112" fillId="0" borderId="0" applyFill="0" applyBorder="0" applyAlignment="0"/>
    <xf numFmtId="183" fontId="112" fillId="0" borderId="0" applyFill="0" applyBorder="0" applyAlignment="0"/>
    <xf numFmtId="192" fontId="112" fillId="0" borderId="0" applyFill="0" applyBorder="0" applyAlignment="0"/>
    <xf numFmtId="184" fontId="112" fillId="0" borderId="0" applyFill="0" applyBorder="0" applyAlignment="0"/>
    <xf numFmtId="0" fontId="46" fillId="0" borderId="34" applyNumberFormat="0" applyFill="0" applyAlignment="0" applyProtection="0"/>
    <xf numFmtId="0" fontId="113" fillId="0" borderId="34" applyNumberFormat="0" applyFill="0" applyAlignment="0" applyProtection="0"/>
    <xf numFmtId="1" fontId="64" fillId="68" borderId="0"/>
    <xf numFmtId="44" fontId="28" fillId="0" borderId="0" applyFont="0" applyFill="0" applyBorder="0" applyAlignment="0" applyProtection="0">
      <alignment vertical="top"/>
      <protection locked="0"/>
    </xf>
    <xf numFmtId="44" fontId="28" fillId="0" borderId="0" applyFont="0" applyFill="0" applyBorder="0" applyAlignment="0" applyProtection="0">
      <alignment vertical="top"/>
      <protection locked="0"/>
    </xf>
    <xf numFmtId="44" fontId="28" fillId="0" borderId="0" applyFont="0" applyFill="0" applyBorder="0" applyAlignment="0" applyProtection="0">
      <alignment vertical="top"/>
      <protection locked="0"/>
    </xf>
    <xf numFmtId="177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197" fontId="70" fillId="0" borderId="0" applyFont="0" applyFill="0" applyBorder="0" applyAlignment="0" applyProtection="0"/>
    <xf numFmtId="209" fontId="36" fillId="0" borderId="0" applyFont="0" applyFill="0" applyBorder="0" applyAlignment="0" applyProtection="0"/>
    <xf numFmtId="210" fontId="36" fillId="0" borderId="0" applyFont="0" applyFill="0" applyBorder="0" applyAlignment="0" applyProtection="0"/>
    <xf numFmtId="211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0" fontId="3" fillId="0" borderId="1" applyNumberFormat="0" applyFill="0" applyAlignment="0" applyProtection="0"/>
    <xf numFmtId="0" fontId="71" fillId="0" borderId="35" applyNumberFormat="0" applyFill="0" applyAlignment="0" applyProtection="0"/>
    <xf numFmtId="0" fontId="114" fillId="0" borderId="35" applyNumberFormat="0" applyFill="0" applyAlignment="0" applyProtection="0"/>
    <xf numFmtId="0" fontId="71" fillId="0" borderId="35" applyNumberFormat="0" applyFill="0" applyAlignment="0" applyProtection="0"/>
    <xf numFmtId="0" fontId="4" fillId="0" borderId="2" applyNumberFormat="0" applyFill="0" applyAlignment="0" applyProtection="0"/>
    <xf numFmtId="0" fontId="42" fillId="0" borderId="32" applyNumberFormat="0" applyFill="0" applyAlignment="0" applyProtection="0"/>
    <xf numFmtId="0" fontId="115" fillId="0" borderId="32" applyNumberFormat="0" applyFill="0" applyAlignment="0" applyProtection="0"/>
    <xf numFmtId="0" fontId="42" fillId="0" borderId="32" applyNumberFormat="0" applyFill="0" applyAlignment="0" applyProtection="0"/>
    <xf numFmtId="0" fontId="5" fillId="0" borderId="3" applyNumberFormat="0" applyFill="0" applyAlignment="0" applyProtection="0"/>
    <xf numFmtId="0" fontId="43" fillId="0" borderId="36" applyNumberFormat="0" applyFill="0" applyAlignment="0" applyProtection="0"/>
    <xf numFmtId="0" fontId="97" fillId="0" borderId="36" applyNumberFormat="0" applyFill="0" applyAlignment="0" applyProtection="0"/>
    <xf numFmtId="0" fontId="43" fillId="0" borderId="36" applyNumberFormat="0" applyFill="0" applyAlignment="0" applyProtection="0"/>
    <xf numFmtId="0" fontId="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16" fillId="0" borderId="0"/>
    <xf numFmtId="0" fontId="117" fillId="0" borderId="0"/>
    <xf numFmtId="0" fontId="118" fillId="0" borderId="35" applyNumberFormat="0" applyFill="0" applyAlignment="0" applyProtection="0"/>
    <xf numFmtId="0" fontId="119" fillId="0" borderId="32" applyNumberFormat="0" applyFill="0" applyAlignment="0" applyProtection="0"/>
    <xf numFmtId="0" fontId="120" fillId="0" borderId="36" applyNumberFormat="0" applyFill="0" applyAlignment="0" applyProtection="0"/>
    <xf numFmtId="0" fontId="120" fillId="0" borderId="0" applyNumberFormat="0" applyFill="0" applyBorder="0" applyAlignment="0" applyProtection="0"/>
    <xf numFmtId="0" fontId="118" fillId="0" borderId="35" applyNumberFormat="0" applyFill="0" applyAlignment="0" applyProtection="0"/>
    <xf numFmtId="0" fontId="119" fillId="0" borderId="32" applyNumberFormat="0" applyFill="0" applyAlignment="0" applyProtection="0"/>
    <xf numFmtId="0" fontId="120" fillId="0" borderId="36" applyNumberFormat="0" applyFill="0" applyAlignment="0" applyProtection="0"/>
    <xf numFmtId="0" fontId="120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69" borderId="0" applyNumberFormat="0" applyBorder="0" applyAlignment="0" applyProtection="0"/>
    <xf numFmtId="0" fontId="122" fillId="69" borderId="0" applyNumberFormat="0" applyBorder="0" applyAlignment="0" applyProtection="0"/>
    <xf numFmtId="0" fontId="123" fillId="69" borderId="0" applyNumberFormat="0" applyBorder="0" applyAlignment="0" applyProtection="0"/>
    <xf numFmtId="0" fontId="32" fillId="4" borderId="0" applyNumberFormat="0" applyBorder="0" applyAlignment="0" applyProtection="0"/>
    <xf numFmtId="0" fontId="45" fillId="69" borderId="0" applyNumberFormat="0" applyBorder="0" applyAlignment="0" applyProtection="0"/>
    <xf numFmtId="0" fontId="122" fillId="69" borderId="0" applyNumberFormat="0" applyBorder="0" applyAlignment="0" applyProtection="0"/>
    <xf numFmtId="0" fontId="45" fillId="69" borderId="0" applyNumberFormat="0" applyBorder="0" applyAlignment="0" applyProtection="0"/>
    <xf numFmtId="37" fontId="124" fillId="0" borderId="0"/>
    <xf numFmtId="212" fontId="36" fillId="0" borderId="0"/>
    <xf numFmtId="212" fontId="70" fillId="0" borderId="0"/>
    <xf numFmtId="0" fontId="79" fillId="0" borderId="0"/>
    <xf numFmtId="0" fontId="79" fillId="0" borderId="0"/>
    <xf numFmtId="0" fontId="70" fillId="0" borderId="0"/>
    <xf numFmtId="0" fontId="79" fillId="0" borderId="0"/>
    <xf numFmtId="0" fontId="36" fillId="0" borderId="0"/>
    <xf numFmtId="0" fontId="79" fillId="0" borderId="0"/>
    <xf numFmtId="0" fontId="70" fillId="0" borderId="0"/>
    <xf numFmtId="0" fontId="83" fillId="0" borderId="0"/>
    <xf numFmtId="0" fontId="83" fillId="0" borderId="0"/>
    <xf numFmtId="0" fontId="83" fillId="0" borderId="0"/>
    <xf numFmtId="0" fontId="31" fillId="0" borderId="0"/>
    <xf numFmtId="0" fontId="58" fillId="0" borderId="0"/>
    <xf numFmtId="0" fontId="36" fillId="0" borderId="0"/>
    <xf numFmtId="0" fontId="126" fillId="0" borderId="0"/>
    <xf numFmtId="0" fontId="36" fillId="0" borderId="0"/>
    <xf numFmtId="0" fontId="1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37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34" fillId="0" borderId="0"/>
    <xf numFmtId="0" fontId="58" fillId="0" borderId="0"/>
    <xf numFmtId="0" fontId="36" fillId="0" borderId="0"/>
    <xf numFmtId="213" fontId="34" fillId="0" borderId="0"/>
    <xf numFmtId="0" fontId="1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36" fillId="0" borderId="0"/>
    <xf numFmtId="0" fontId="28" fillId="0" borderId="0" applyNumberFormat="0" applyFill="0" applyBorder="0" applyAlignment="0" applyProtection="0">
      <protection locked="0"/>
    </xf>
    <xf numFmtId="0" fontId="58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36" fillId="0" borderId="0"/>
    <xf numFmtId="0" fontId="36" fillId="0" borderId="0"/>
    <xf numFmtId="0" fontId="28" fillId="0" borderId="0" applyNumberFormat="0" applyFill="0" applyBorder="0" applyAlignment="0" applyProtection="0">
      <protection locked="0"/>
    </xf>
    <xf numFmtId="0" fontId="28" fillId="0" borderId="0" applyNumberFormat="0" applyFill="0" applyBorder="0" applyAlignment="0" applyProtection="0"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36" fillId="0" borderId="0"/>
    <xf numFmtId="0" fontId="28" fillId="0" borderId="0" applyNumberFormat="0" applyFill="0" applyBorder="0" applyAlignment="0" applyProtection="0">
      <protection locked="0"/>
    </xf>
    <xf numFmtId="0" fontId="36" fillId="0" borderId="0"/>
    <xf numFmtId="0" fontId="58" fillId="0" borderId="0"/>
    <xf numFmtId="0" fontId="36" fillId="0" borderId="0"/>
    <xf numFmtId="0" fontId="31" fillId="0" borderId="0"/>
    <xf numFmtId="0" fontId="28" fillId="0" borderId="0" applyNumberFormat="0" applyFill="0" applyBorder="0" applyAlignment="0" applyProtection="0">
      <protection locked="0"/>
    </xf>
    <xf numFmtId="0" fontId="28" fillId="0" borderId="0" applyNumberFormat="0" applyFill="0" applyBorder="0" applyAlignment="0" applyProtection="0">
      <protection locked="0"/>
    </xf>
    <xf numFmtId="0" fontId="28" fillId="0" borderId="0" applyNumberFormat="0" applyFill="0" applyBorder="0" applyAlignment="0" applyProtection="0">
      <protection locked="0"/>
    </xf>
    <xf numFmtId="0" fontId="58" fillId="0" borderId="0"/>
    <xf numFmtId="0" fontId="58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36" fillId="0" borderId="0"/>
    <xf numFmtId="0" fontId="36" fillId="0" borderId="0"/>
    <xf numFmtId="0" fontId="37" fillId="70" borderId="37" applyNumberFormat="0" applyFont="0" applyAlignment="0" applyProtection="0"/>
    <xf numFmtId="0" fontId="70" fillId="70" borderId="37" applyNumberFormat="0" applyFont="0" applyAlignment="0" applyProtection="0"/>
    <xf numFmtId="0" fontId="36" fillId="70" borderId="37" applyNumberFormat="0" applyFont="0" applyAlignment="0" applyProtection="0"/>
    <xf numFmtId="0" fontId="127" fillId="58" borderId="25" applyNumberFormat="0" applyAlignment="0" applyProtection="0"/>
    <xf numFmtId="0" fontId="128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51" fillId="58" borderId="29" applyNumberFormat="0" applyAlignment="0" applyProtection="0"/>
    <xf numFmtId="0" fontId="130" fillId="58" borderId="29" applyNumberFormat="0" applyAlignment="0" applyProtection="0"/>
    <xf numFmtId="40" fontId="131" fillId="71" borderId="0">
      <alignment horizontal="right"/>
    </xf>
    <xf numFmtId="0" fontId="132" fillId="71" borderId="0">
      <alignment horizontal="right"/>
    </xf>
    <xf numFmtId="0" fontId="133" fillId="71" borderId="21"/>
    <xf numFmtId="0" fontId="133" fillId="0" borderId="0" applyBorder="0">
      <alignment horizontal="centerContinuous"/>
    </xf>
    <xf numFmtId="0" fontId="134" fillId="0" borderId="0" applyBorder="0">
      <alignment horizontal="centerContinuous"/>
    </xf>
    <xf numFmtId="0" fontId="130" fillId="58" borderId="29" applyNumberFormat="0" applyAlignment="0" applyProtection="0"/>
    <xf numFmtId="171" fontId="70" fillId="0" borderId="0" applyFont="0" applyFill="0" applyBorder="0" applyAlignment="0" applyProtection="0"/>
    <xf numFmtId="189" fontId="70" fillId="0" borderId="0" applyFont="0" applyFill="0" applyBorder="0" applyAlignment="0" applyProtection="0"/>
    <xf numFmtId="214" fontId="135" fillId="0" borderId="0" applyFont="0" applyFill="0" applyBorder="0" applyAlignment="0" applyProtection="0"/>
    <xf numFmtId="214" fontId="136" fillId="0" borderId="0" applyFont="0" applyFill="0" applyBorder="0" applyAlignment="0" applyProtection="0"/>
    <xf numFmtId="10" fontId="36" fillId="0" borderId="0" applyFont="0" applyFill="0" applyBorder="0" applyAlignment="0" applyProtection="0"/>
    <xf numFmtId="10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137" fillId="0" borderId="0" applyFont="0" applyFill="0" applyBorder="0" applyAlignment="0" applyProtection="0"/>
    <xf numFmtId="0" fontId="37" fillId="70" borderId="37" applyNumberFormat="0" applyFont="0" applyAlignment="0" applyProtection="0"/>
    <xf numFmtId="0" fontId="37" fillId="8" borderId="8" applyNumberFormat="0" applyFont="0" applyAlignment="0" applyProtection="0"/>
    <xf numFmtId="0" fontId="70" fillId="70" borderId="37" applyNumberFormat="0" applyFont="0" applyAlignment="0" applyProtection="0"/>
    <xf numFmtId="0" fontId="37" fillId="8" borderId="8" applyNumberFormat="0" applyFont="0" applyAlignment="0" applyProtection="0"/>
    <xf numFmtId="0" fontId="37" fillId="70" borderId="37" applyNumberFormat="0" applyFont="0" applyAlignment="0" applyProtection="0"/>
    <xf numFmtId="183" fontId="138" fillId="0" borderId="0" applyFill="0" applyBorder="0" applyAlignment="0"/>
    <xf numFmtId="184" fontId="138" fillId="0" borderId="0" applyFill="0" applyBorder="0" applyAlignment="0"/>
    <xf numFmtId="183" fontId="138" fillId="0" borderId="0" applyFill="0" applyBorder="0" applyAlignment="0"/>
    <xf numFmtId="192" fontId="138" fillId="0" borderId="0" applyFill="0" applyBorder="0" applyAlignment="0"/>
    <xf numFmtId="184" fontId="138" fillId="0" borderId="0" applyFill="0" applyBorder="0" applyAlignment="0"/>
    <xf numFmtId="0" fontId="125" fillId="0" borderId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6" fillId="0" borderId="0" applyFont="0" applyFill="0" applyBorder="0" applyAlignment="0" applyProtection="0"/>
    <xf numFmtId="215" fontId="36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2" fillId="0" borderId="6" applyNumberFormat="0" applyFill="0" applyAlignment="0" applyProtection="0"/>
    <xf numFmtId="0" fontId="46" fillId="0" borderId="34" applyNumberFormat="0" applyFill="0" applyAlignment="0" applyProtection="0"/>
    <xf numFmtId="0" fontId="113" fillId="0" borderId="34" applyNumberFormat="0" applyFill="0" applyAlignment="0" applyProtection="0"/>
    <xf numFmtId="0" fontId="46" fillId="0" borderId="34" applyNumberFormat="0" applyFill="0" applyAlignment="0" applyProtection="0"/>
    <xf numFmtId="15" fontId="58" fillId="0" borderId="0" applyFont="0" applyFill="0" applyBorder="0" applyAlignment="0" applyProtection="0"/>
    <xf numFmtId="4" fontId="58" fillId="0" borderId="0" applyFont="0" applyFill="0" applyBorder="0" applyAlignment="0" applyProtection="0"/>
    <xf numFmtId="0" fontId="65" fillId="0" borderId="38">
      <alignment horizontal="center"/>
    </xf>
    <xf numFmtId="0" fontId="65" fillId="0" borderId="38">
      <alignment horizontal="center"/>
    </xf>
    <xf numFmtId="0" fontId="139" fillId="0" borderId="38">
      <alignment horizontal="center"/>
    </xf>
    <xf numFmtId="0" fontId="65" fillId="0" borderId="38">
      <alignment horizontal="center"/>
    </xf>
    <xf numFmtId="0" fontId="58" fillId="0" borderId="0" applyNumberFormat="0" applyFont="0" applyFill="0" applyBorder="0" applyAlignment="0" applyProtection="0">
      <alignment horizontal="left"/>
    </xf>
    <xf numFmtId="0" fontId="58" fillId="0" borderId="0" applyNumberFormat="0" applyFont="0" applyFill="0" applyBorder="0" applyAlignment="0" applyProtection="0">
      <alignment horizontal="left"/>
    </xf>
    <xf numFmtId="0" fontId="82" fillId="0" borderId="0" applyNumberFormat="0" applyFont="0" applyFill="0" applyBorder="0" applyAlignment="0" applyProtection="0">
      <alignment horizontal="left"/>
    </xf>
    <xf numFmtId="3" fontId="58" fillId="0" borderId="0" applyFont="0" applyFill="0" applyBorder="0" applyAlignment="0" applyProtection="0"/>
    <xf numFmtId="0" fontId="58" fillId="72" borderId="0" applyNumberFormat="0" applyFont="0" applyBorder="0" applyAlignment="0" applyProtection="0"/>
    <xf numFmtId="43" fontId="137" fillId="0" borderId="0" applyFont="0" applyFill="0" applyBorder="0" applyAlignment="0" applyProtection="0"/>
    <xf numFmtId="216" fontId="140" fillId="0" borderId="0" applyFont="0" applyFill="0" applyBorder="0" applyAlignment="0" applyProtection="0"/>
    <xf numFmtId="0" fontId="6" fillId="2" borderId="0" applyNumberFormat="0" applyBorder="0" applyAlignment="0" applyProtection="0"/>
    <xf numFmtId="0" fontId="47" fillId="41" borderId="0" applyNumberFormat="0" applyBorder="0" applyAlignment="0" applyProtection="0"/>
    <xf numFmtId="0" fontId="91" fillId="41" borderId="0" applyNumberFormat="0" applyBorder="0" applyAlignment="0" applyProtection="0"/>
    <xf numFmtId="0" fontId="47" fillId="41" borderId="0" applyNumberFormat="0" applyBorder="0" applyAlignment="0" applyProtection="0"/>
    <xf numFmtId="0" fontId="84" fillId="67" borderId="0" applyNumberFormat="0" applyFont="0" applyBorder="0" applyAlignment="0" applyProtection="0"/>
    <xf numFmtId="0" fontId="66" fillId="0" borderId="0"/>
    <xf numFmtId="0" fontId="36" fillId="0" borderId="0"/>
    <xf numFmtId="0" fontId="70" fillId="0" borderId="0"/>
    <xf numFmtId="0" fontId="67" fillId="0" borderId="22"/>
    <xf numFmtId="0" fontId="142" fillId="0" borderId="26" applyNumberFormat="0" applyFill="0" applyAlignment="0" applyProtection="0"/>
    <xf numFmtId="0" fontId="143" fillId="64" borderId="10"/>
    <xf numFmtId="3" fontId="68" fillId="0" borderId="0">
      <alignment vertical="center"/>
    </xf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49" fontId="79" fillId="0" borderId="0" applyFill="0" applyBorder="0" applyAlignment="0"/>
    <xf numFmtId="0" fontId="79" fillId="0" borderId="0" applyFill="0" applyBorder="0" applyAlignment="0"/>
    <xf numFmtId="0" fontId="79" fillId="0" borderId="0" applyFill="0" applyBorder="0" applyAlignment="0"/>
    <xf numFmtId="0" fontId="14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15" fontId="147" fillId="0" borderId="0">
      <alignment horizontal="center"/>
    </xf>
    <xf numFmtId="0" fontId="4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92" fillId="0" borderId="39" applyNumberFormat="0">
      <protection locked="0"/>
    </xf>
    <xf numFmtId="0" fontId="39" fillId="0" borderId="26" applyNumberFormat="0" applyFill="0" applyAlignment="0" applyProtection="0"/>
    <xf numFmtId="0" fontId="70" fillId="0" borderId="40" applyNumberFormat="0" applyFont="0" applyFill="0" applyAlignment="0" applyProtection="0"/>
    <xf numFmtId="0" fontId="36" fillId="0" borderId="40" applyNumberFormat="0" applyFont="0" applyFill="0" applyAlignment="0" applyProtection="0"/>
    <xf numFmtId="0" fontId="66" fillId="0" borderId="41" applyNumberFormat="0">
      <protection locked="0"/>
    </xf>
    <xf numFmtId="207" fontId="70" fillId="0" borderId="0">
      <alignment horizontal="center"/>
    </xf>
    <xf numFmtId="217" fontId="135" fillId="0" borderId="0" applyFont="0" applyFill="0" applyBorder="0" applyAlignment="0" applyProtection="0"/>
    <xf numFmtId="218" fontId="135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69" fillId="0" borderId="0"/>
    <xf numFmtId="0" fontId="148" fillId="0" borderId="0">
      <alignment vertical="top"/>
    </xf>
    <xf numFmtId="0" fontId="31" fillId="70" borderId="37" applyNumberFormat="0" applyFont="0" applyAlignment="0" applyProtection="0"/>
    <xf numFmtId="43" fontId="36" fillId="0" borderId="0" applyFont="0" applyFill="0" applyBorder="0" applyAlignment="0" applyProtection="0"/>
    <xf numFmtId="0" fontId="57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9" fillId="5" borderId="4" applyNumberFormat="0" applyAlignment="0" applyProtection="0"/>
    <xf numFmtId="0" fontId="49" fillId="44" borderId="25" applyNumberFormat="0" applyAlignment="0" applyProtection="0"/>
    <xf numFmtId="0" fontId="103" fillId="44" borderId="25" applyNumberFormat="0" applyAlignment="0" applyProtection="0"/>
    <xf numFmtId="0" fontId="49" fillId="44" borderId="25" applyNumberFormat="0" applyAlignment="0" applyProtection="0"/>
    <xf numFmtId="0" fontId="11" fillId="6" borderId="4" applyNumberFormat="0" applyAlignment="0" applyProtection="0"/>
    <xf numFmtId="0" fontId="50" fillId="58" borderId="25" applyNumberFormat="0" applyAlignment="0" applyProtection="0"/>
    <xf numFmtId="0" fontId="80" fillId="58" borderId="25" applyNumberFormat="0" applyAlignment="0" applyProtection="0"/>
    <xf numFmtId="0" fontId="50" fillId="58" borderId="25" applyNumberFormat="0" applyAlignment="0" applyProtection="0"/>
    <xf numFmtId="0" fontId="10" fillId="6" borderId="5" applyNumberFormat="0" applyAlignment="0" applyProtection="0"/>
    <xf numFmtId="0" fontId="51" fillId="58" borderId="29" applyNumberFormat="0" applyAlignment="0" applyProtection="0"/>
    <xf numFmtId="0" fontId="130" fillId="58" borderId="29" applyNumberFormat="0" applyAlignment="0" applyProtection="0"/>
    <xf numFmtId="0" fontId="51" fillId="58" borderId="29" applyNumberFormat="0" applyAlignment="0" applyProtection="0"/>
    <xf numFmtId="0" fontId="15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178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7" fillId="9" borderId="0" applyNumberFormat="0" applyBorder="0" applyAlignment="0" applyProtection="0"/>
    <xf numFmtId="0" fontId="38" fillId="53" borderId="0" applyNumberFormat="0" applyBorder="0" applyAlignment="0" applyProtection="0"/>
    <xf numFmtId="0" fontId="74" fillId="53" borderId="0" applyNumberFormat="0" applyBorder="0" applyAlignment="0" applyProtection="0"/>
    <xf numFmtId="0" fontId="38" fillId="53" borderId="0" applyNumberFormat="0" applyBorder="0" applyAlignment="0" applyProtection="0"/>
    <xf numFmtId="0" fontId="17" fillId="13" borderId="0" applyNumberFormat="0" applyBorder="0" applyAlignment="0" applyProtection="0"/>
    <xf numFmtId="0" fontId="38" fillId="54" borderId="0" applyNumberFormat="0" applyBorder="0" applyAlignment="0" applyProtection="0"/>
    <xf numFmtId="0" fontId="74" fillId="54" borderId="0" applyNumberFormat="0" applyBorder="0" applyAlignment="0" applyProtection="0"/>
    <xf numFmtId="0" fontId="38" fillId="54" borderId="0" applyNumberFormat="0" applyBorder="0" applyAlignment="0" applyProtection="0"/>
    <xf numFmtId="0" fontId="17" fillId="17" borderId="0" applyNumberFormat="0" applyBorder="0" applyAlignment="0" applyProtection="0"/>
    <xf numFmtId="0" fontId="38" fillId="55" borderId="0" applyNumberFormat="0" applyBorder="0" applyAlignment="0" applyProtection="0"/>
    <xf numFmtId="0" fontId="74" fillId="55" borderId="0" applyNumberFormat="0" applyBorder="0" applyAlignment="0" applyProtection="0"/>
    <xf numFmtId="0" fontId="38" fillId="55" borderId="0" applyNumberFormat="0" applyBorder="0" applyAlignment="0" applyProtection="0"/>
    <xf numFmtId="0" fontId="17" fillId="21" borderId="0" applyNumberFormat="0" applyBorder="0" applyAlignment="0" applyProtection="0"/>
    <xf numFmtId="0" fontId="38" fillId="50" borderId="0" applyNumberFormat="0" applyBorder="0" applyAlignment="0" applyProtection="0"/>
    <xf numFmtId="0" fontId="74" fillId="50" borderId="0" applyNumberFormat="0" applyBorder="0" applyAlignment="0" applyProtection="0"/>
    <xf numFmtId="0" fontId="38" fillId="50" borderId="0" applyNumberFormat="0" applyBorder="0" applyAlignment="0" applyProtection="0"/>
    <xf numFmtId="0" fontId="17" fillId="25" borderId="0" applyNumberFormat="0" applyBorder="0" applyAlignment="0" applyProtection="0"/>
    <xf numFmtId="0" fontId="38" fillId="51" borderId="0" applyNumberFormat="0" applyBorder="0" applyAlignment="0" applyProtection="0"/>
    <xf numFmtId="0" fontId="74" fillId="51" borderId="0" applyNumberFormat="0" applyBorder="0" applyAlignment="0" applyProtection="0"/>
    <xf numFmtId="0" fontId="38" fillId="51" borderId="0" applyNumberFormat="0" applyBorder="0" applyAlignment="0" applyProtection="0"/>
    <xf numFmtId="0" fontId="17" fillId="29" borderId="0" applyNumberFormat="0" applyBorder="0" applyAlignment="0" applyProtection="0"/>
    <xf numFmtId="0" fontId="38" fillId="56" borderId="0" applyNumberFormat="0" applyBorder="0" applyAlignment="0" applyProtection="0"/>
    <xf numFmtId="0" fontId="74" fillId="56" borderId="0" applyNumberFormat="0" applyBorder="0" applyAlignment="0" applyProtection="0"/>
    <xf numFmtId="0" fontId="38" fillId="56" borderId="0" applyNumberFormat="0" applyBorder="0" applyAlignment="0" applyProtection="0"/>
    <xf numFmtId="0" fontId="70" fillId="0" borderId="0"/>
    <xf numFmtId="41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1" fontId="150" fillId="59" borderId="0"/>
    <xf numFmtId="211" fontId="70" fillId="0" borderId="0" applyFont="0" applyFill="0" applyBorder="0" applyAlignment="0" applyProtection="0"/>
    <xf numFmtId="177" fontId="7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43" fontId="70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71" fillId="0" borderId="35" applyNumberFormat="0" applyFill="0" applyAlignment="0" applyProtection="0"/>
    <xf numFmtId="0" fontId="43" fillId="0" borderId="36" applyNumberFormat="0" applyFill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152" fillId="0" borderId="0"/>
    <xf numFmtId="0" fontId="36" fillId="0" borderId="0"/>
    <xf numFmtId="0" fontId="36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5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6" fillId="0" borderId="0">
      <alignment vertical="top"/>
    </xf>
    <xf numFmtId="0" fontId="153" fillId="0" borderId="0"/>
    <xf numFmtId="0" fontId="153" fillId="0" borderId="0"/>
    <xf numFmtId="0" fontId="69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219" fontId="154" fillId="0" borderId="0" applyFont="0" applyFill="0" applyBorder="0" applyAlignment="0" applyProtection="0"/>
    <xf numFmtId="195" fontId="70" fillId="0" borderId="0" applyFont="0" applyFill="0" applyBorder="0" applyAlignment="0" applyProtection="0"/>
    <xf numFmtId="219" fontId="154" fillId="0" borderId="0" applyFont="0" applyFill="0" applyBorder="0" applyAlignment="0" applyProtection="0"/>
    <xf numFmtId="43" fontId="70" fillId="0" borderId="0" applyFont="0" applyFill="0" applyBorder="0" applyAlignment="0" applyProtection="0"/>
    <xf numFmtId="195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219" fontId="154" fillId="0" borderId="0" applyFont="0" applyFill="0" applyBorder="0" applyAlignment="0" applyProtection="0"/>
    <xf numFmtId="195" fontId="36" fillId="0" borderId="0" applyFont="0" applyFill="0" applyBorder="0" applyAlignment="0" applyProtection="0"/>
    <xf numFmtId="43" fontId="154" fillId="0" borderId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220" fontId="36" fillId="0" borderId="0" applyFont="0" applyFill="0" applyBorder="0" applyAlignment="0" applyProtection="0"/>
    <xf numFmtId="221" fontId="31" fillId="0" borderId="0" applyFont="0" applyFill="0" applyBorder="0" applyAlignment="0" applyProtection="0"/>
    <xf numFmtId="220" fontId="36" fillId="0" borderId="0" applyFont="0" applyFill="0" applyBorder="0" applyAlignment="0" applyProtection="0"/>
    <xf numFmtId="221" fontId="31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1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4" fontId="31" fillId="0" borderId="0" applyFont="0" applyFill="0" applyBorder="0" applyAlignment="0" applyProtection="0"/>
    <xf numFmtId="223" fontId="36" fillId="0" borderId="0" applyFont="0" applyFill="0" applyBorder="0" applyAlignment="0" applyProtection="0"/>
    <xf numFmtId="224" fontId="31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1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193" fontId="36" fillId="0" borderId="0" applyFont="0" applyFill="0" applyBorder="0" applyAlignment="0" applyProtection="0"/>
    <xf numFmtId="19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6" fontId="141" fillId="0" borderId="0" applyFont="0" applyFill="0" applyBorder="0" applyAlignment="0" applyProtection="0"/>
    <xf numFmtId="43" fontId="36" fillId="0" borderId="0" applyFont="0" applyFill="0" applyBorder="0" applyAlignment="0" applyProtection="0"/>
    <xf numFmtId="227" fontId="141" fillId="0" borderId="0" applyFont="0" applyFill="0" applyBorder="0" applyAlignment="0" applyProtection="0"/>
    <xf numFmtId="0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228" fontId="36" fillId="0" borderId="0" applyFont="0" applyFill="0" applyBorder="0" applyAlignment="0" applyProtection="0"/>
    <xf numFmtId="228" fontId="36" fillId="0" borderId="0" applyFont="0" applyFill="0" applyBorder="0" applyAlignment="0" applyProtection="0"/>
    <xf numFmtId="228" fontId="36" fillId="0" borderId="0" applyFont="0" applyFill="0" applyBorder="0" applyAlignment="0" applyProtection="0"/>
    <xf numFmtId="229" fontId="36" fillId="0" borderId="0" applyFont="0" applyFill="0" applyBorder="0" applyAlignment="0" applyProtection="0"/>
    <xf numFmtId="0" fontId="1" fillId="0" borderId="0"/>
    <xf numFmtId="0" fontId="70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70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70" fillId="0" borderId="0"/>
    <xf numFmtId="0" fontId="1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70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6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84" fillId="0" borderId="0"/>
    <xf numFmtId="0" fontId="36" fillId="0" borderId="0"/>
    <xf numFmtId="0" fontId="36" fillId="0" borderId="0"/>
    <xf numFmtId="0" fontId="36" fillId="0" borderId="0"/>
    <xf numFmtId="43" fontId="154" fillId="0" borderId="0" applyFont="0" applyBorder="0"/>
    <xf numFmtId="230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54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4" fontId="79" fillId="60" borderId="29" applyNumberFormat="0" applyProtection="0">
      <alignment vertical="center"/>
    </xf>
    <xf numFmtId="0" fontId="36" fillId="0" borderId="0"/>
    <xf numFmtId="0" fontId="70" fillId="0" borderId="0"/>
    <xf numFmtId="0" fontId="66" fillId="0" borderId="0"/>
    <xf numFmtId="0" fontId="69" fillId="0" borderId="0">
      <alignment vertical="center"/>
    </xf>
    <xf numFmtId="0" fontId="69" fillId="0" borderId="0">
      <alignment vertical="center"/>
    </xf>
    <xf numFmtId="4" fontId="155" fillId="0" borderId="17"/>
    <xf numFmtId="49" fontId="70" fillId="0" borderId="0" applyFont="0" applyFill="0" applyBorder="0" applyAlignment="0" applyProtection="0"/>
    <xf numFmtId="231" fontId="72" fillId="0" borderId="0" applyFont="0" applyFill="0" applyBorder="0" applyAlignment="0" applyProtection="0"/>
    <xf numFmtId="0" fontId="23" fillId="0" borderId="0"/>
    <xf numFmtId="0" fontId="1" fillId="0" borderId="0"/>
    <xf numFmtId="0" fontId="1" fillId="0" borderId="0"/>
    <xf numFmtId="9" fontId="36" fillId="0" borderId="0" applyFont="0" applyFill="0" applyBorder="0" applyAlignment="0" applyProtection="0"/>
    <xf numFmtId="0" fontId="1" fillId="0" borderId="0"/>
    <xf numFmtId="0" fontId="36" fillId="0" borderId="0"/>
    <xf numFmtId="0" fontId="1" fillId="0" borderId="0"/>
    <xf numFmtId="170" fontId="1" fillId="0" borderId="0" applyFont="0" applyFill="0" applyBorder="0" applyAlignment="0" applyProtection="0"/>
    <xf numFmtId="44" fontId="36" fillId="0" borderId="0" applyFont="0" applyFill="0" applyBorder="0" applyAlignment="0" applyProtection="0"/>
    <xf numFmtId="0" fontId="36" fillId="0" borderId="0"/>
    <xf numFmtId="0" fontId="36" fillId="0" borderId="0"/>
    <xf numFmtId="9" fontId="37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23" fillId="0" borderId="0"/>
    <xf numFmtId="0" fontId="36" fillId="0" borderId="0"/>
    <xf numFmtId="0" fontId="31" fillId="0" borderId="0"/>
    <xf numFmtId="0" fontId="36" fillId="0" borderId="0"/>
    <xf numFmtId="171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6" fillId="0" borderId="0">
      <alignment vertical="top"/>
    </xf>
    <xf numFmtId="0" fontId="1" fillId="0" borderId="0"/>
    <xf numFmtId="9" fontId="23" fillId="0" borderId="0" applyFont="0" applyFill="0" applyBorder="0" applyAlignment="0" applyProtection="0"/>
    <xf numFmtId="0" fontId="36" fillId="0" borderId="0">
      <alignment vertical="top"/>
    </xf>
    <xf numFmtId="9" fontId="23" fillId="0" borderId="0" applyFont="0" applyFill="0" applyBorder="0" applyAlignment="0" applyProtection="0"/>
    <xf numFmtId="0" fontId="31" fillId="0" borderId="0"/>
    <xf numFmtId="0" fontId="31" fillId="0" borderId="0"/>
    <xf numFmtId="0" fontId="36" fillId="0" borderId="0"/>
    <xf numFmtId="0" fontId="36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3" fillId="0" borderId="0"/>
    <xf numFmtId="0" fontId="23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156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156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3" fillId="0" borderId="0"/>
    <xf numFmtId="0" fontId="156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3" fillId="0" borderId="0"/>
    <xf numFmtId="0" fontId="23" fillId="0" borderId="0"/>
    <xf numFmtId="0" fontId="23" fillId="0" borderId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50" fillId="58" borderId="58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51" fillId="58" borderId="61" applyNumberFormat="0" applyAlignment="0" applyProtection="0"/>
    <xf numFmtId="43" fontId="36" fillId="0" borderId="0" applyFont="0" applyFill="0" applyBorder="0" applyAlignment="0" applyProtection="0"/>
    <xf numFmtId="0" fontId="130" fillId="58" borderId="61" applyNumberFormat="0" applyAlignment="0" applyProtection="0"/>
    <xf numFmtId="43" fontId="36" fillId="0" borderId="0" applyFont="0" applyFill="0" applyBorder="0" applyAlignment="0" applyProtection="0"/>
    <xf numFmtId="0" fontId="51" fillId="58" borderId="61" applyNumberFormat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170" fontId="27" fillId="0" borderId="0" applyFon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0" fontId="39" fillId="0" borderId="59" applyNumberFormat="0" applyFill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1" fillId="70" borderId="62" applyNumberFormat="0" applyFon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0" fontId="49" fillId="44" borderId="58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03" fillId="44" borderId="58" applyNumberFormat="0" applyAlignment="0" applyProtection="0"/>
    <xf numFmtId="0" fontId="49" fillId="44" borderId="58" applyNumberFormat="0" applyAlignment="0" applyProtection="0"/>
    <xf numFmtId="0" fontId="50" fillId="58" borderId="58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80" fillId="58" borderId="58" applyNumberFormat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50" fillId="58" borderId="44" applyNumberFormat="0" applyAlignment="0" applyProtection="0"/>
    <xf numFmtId="0" fontId="80" fillId="58" borderId="44" applyNumberFormat="0" applyAlignment="0" applyProtection="0"/>
    <xf numFmtId="41" fontId="36" fillId="0" borderId="0" applyFont="0" applyFill="0" applyBorder="0" applyAlignment="0" applyProtection="0"/>
    <xf numFmtId="0" fontId="39" fillId="0" borderId="45" applyNumberFormat="0" applyFill="0" applyAlignment="0" applyProtection="0"/>
    <xf numFmtId="0" fontId="81" fillId="0" borderId="45" applyNumberFormat="0" applyFill="0" applyAlignment="0" applyProtection="0"/>
    <xf numFmtId="0" fontId="39" fillId="0" borderId="45" applyNumberFormat="0" applyFill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72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79" fillId="59" borderId="46" applyNumberFormat="0" applyProtection="0">
      <alignment horizontal="left" vertical="top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4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83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170" fontId="27" fillId="0" borderId="0" applyFont="0" applyFill="0" applyBorder="0" applyAlignment="0" applyProtection="0">
      <alignment vertical="top"/>
      <protection locked="0"/>
    </xf>
    <xf numFmtId="170" fontId="27" fillId="0" borderId="0" applyFon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85" fillId="58" borderId="44" applyNumberFormat="0" applyAlignment="0" applyProtection="0"/>
    <xf numFmtId="0" fontId="85" fillId="44" borderId="44" applyNumberFormat="0" applyAlignment="0" applyProtection="0"/>
    <xf numFmtId="0" fontId="86" fillId="58" borderId="47" applyNumberFormat="0" applyAlignment="0" applyProtection="0"/>
    <xf numFmtId="0" fontId="86" fillId="58" borderId="47" applyNumberFormat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103" fillId="44" borderId="58" applyNumberFormat="0" applyAlignment="0" applyProtection="0"/>
    <xf numFmtId="1" fontId="105" fillId="57" borderId="56">
      <alignment horizontal="left"/>
    </xf>
    <xf numFmtId="1" fontId="106" fillId="57" borderId="56">
      <alignment horizontal="left"/>
    </xf>
    <xf numFmtId="0" fontId="49" fillId="44" borderId="44" applyNumberFormat="0" applyAlignment="0" applyProtection="0"/>
    <xf numFmtId="0" fontId="103" fillId="44" borderId="44" applyNumberFormat="0" applyAlignment="0" applyProtection="0"/>
    <xf numFmtId="0" fontId="103" fillId="44" borderId="50" applyNumberFormat="0" applyAlignment="0" applyProtection="0"/>
    <xf numFmtId="0" fontId="49" fillId="44" borderId="50" applyNumberFormat="0" applyAlignment="0" applyProtection="0"/>
    <xf numFmtId="44" fontId="27" fillId="0" borderId="0" applyFont="0" applyFill="0" applyBorder="0" applyAlignment="0" applyProtection="0">
      <alignment vertical="top"/>
      <protection locked="0"/>
    </xf>
    <xf numFmtId="44" fontId="27" fillId="0" borderId="0" applyFont="0" applyFill="0" applyBorder="0" applyAlignment="0" applyProtection="0">
      <alignment vertical="top"/>
      <protection locked="0"/>
    </xf>
    <xf numFmtId="44" fontId="27" fillId="0" borderId="0" applyFon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50" fillId="58" borderId="50" applyNumberFormat="0" applyAlignment="0" applyProtection="0"/>
    <xf numFmtId="181" fontId="59" fillId="0" borderId="49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protection locked="0"/>
    </xf>
    <xf numFmtId="0" fontId="27" fillId="0" borderId="0" applyNumberFormat="0" applyFill="0" applyBorder="0" applyAlignment="0" applyProtection="0">
      <protection locked="0"/>
    </xf>
    <xf numFmtId="0" fontId="27" fillId="0" borderId="0" applyNumberFormat="0" applyFill="0" applyBorder="0" applyAlignment="0" applyProtection="0">
      <protection locked="0"/>
    </xf>
    <xf numFmtId="0" fontId="27" fillId="0" borderId="0" applyNumberFormat="0" applyFill="0" applyBorder="0" applyAlignment="0" applyProtection="0"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37" fillId="70" borderId="48" applyNumberFormat="0" applyFont="0" applyAlignment="0" applyProtection="0"/>
    <xf numFmtId="0" fontId="70" fillId="70" borderId="48" applyNumberFormat="0" applyFont="0" applyAlignment="0" applyProtection="0"/>
    <xf numFmtId="0" fontId="36" fillId="70" borderId="48" applyNumberFormat="0" applyFont="0" applyAlignment="0" applyProtection="0"/>
    <xf numFmtId="0" fontId="127" fillId="58" borderId="44" applyNumberFormat="0" applyAlignment="0" applyProtection="0"/>
    <xf numFmtId="0" fontId="51" fillId="58" borderId="47" applyNumberFormat="0" applyAlignment="0" applyProtection="0"/>
    <xf numFmtId="0" fontId="130" fillId="58" borderId="47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7" fillId="70" borderId="48" applyNumberFormat="0" applyFont="0" applyAlignment="0" applyProtection="0"/>
    <xf numFmtId="0" fontId="70" fillId="70" borderId="48" applyNumberFormat="0" applyFont="0" applyAlignment="0" applyProtection="0"/>
    <xf numFmtId="0" fontId="37" fillId="70" borderId="48" applyNumberFormat="0" applyFon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42" fillId="0" borderId="45" applyNumberFormat="0" applyFill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0" fontId="39" fillId="0" borderId="45" applyNumberFormat="0" applyFill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1" fillId="70" borderId="48" applyNumberFormat="0" applyFont="0" applyAlignment="0" applyProtection="0"/>
    <xf numFmtId="43" fontId="36" fillId="0" borderId="0" applyFont="0" applyFill="0" applyBorder="0" applyAlignment="0" applyProtection="0"/>
    <xf numFmtId="0" fontId="49" fillId="44" borderId="44" applyNumberFormat="0" applyAlignment="0" applyProtection="0"/>
    <xf numFmtId="0" fontId="103" fillId="44" borderId="44" applyNumberFormat="0" applyAlignment="0" applyProtection="0"/>
    <xf numFmtId="0" fontId="49" fillId="44" borderId="44" applyNumberFormat="0" applyAlignment="0" applyProtection="0"/>
    <xf numFmtId="43" fontId="36" fillId="0" borderId="0" applyFont="0" applyFill="0" applyBorder="0" applyAlignment="0" applyProtection="0"/>
    <xf numFmtId="0" fontId="50" fillId="58" borderId="44" applyNumberFormat="0" applyAlignment="0" applyProtection="0"/>
    <xf numFmtId="0" fontId="80" fillId="58" borderId="44" applyNumberFormat="0" applyAlignment="0" applyProtection="0"/>
    <xf numFmtId="0" fontId="50" fillId="58" borderId="44" applyNumberFormat="0" applyAlignment="0" applyProtection="0"/>
    <xf numFmtId="0" fontId="51" fillId="58" borderId="47" applyNumberFormat="0" applyAlignment="0" applyProtection="0"/>
    <xf numFmtId="0" fontId="130" fillId="58" borderId="47" applyNumberFormat="0" applyAlignment="0" applyProtection="0"/>
    <xf numFmtId="0" fontId="51" fillId="58" borderId="47" applyNumberFormat="0" applyAlignment="0" applyProtection="0"/>
    <xf numFmtId="43" fontId="36" fillId="0" borderId="0" applyFont="0" applyFill="0" applyBorder="0" applyAlignment="0" applyProtection="0"/>
    <xf numFmtId="0" fontId="50" fillId="58" borderId="58" applyNumberFormat="0" applyAlignment="0" applyProtection="0"/>
    <xf numFmtId="0" fontId="23" fillId="0" borderId="0"/>
    <xf numFmtId="0" fontId="23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70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42" fillId="0" borderId="59" applyNumberFormat="0" applyFill="0" applyAlignment="0" applyProtection="0"/>
    <xf numFmtId="0" fontId="143" fillId="64" borderId="56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1" fontId="36" fillId="0" borderId="0" applyFont="0" applyFill="0" applyBorder="0" applyAlignment="0" applyProtection="0"/>
    <xf numFmtId="43" fontId="70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154" fillId="0" borderId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1" fontId="77" fillId="57" borderId="57">
      <alignment horizontal="center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174" fontId="59" fillId="0" borderId="55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23" fillId="0" borderId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51" fillId="58" borderId="53" applyNumberFormat="0" applyAlignment="0" applyProtection="0"/>
    <xf numFmtId="0" fontId="130" fillId="58" borderId="53" applyNumberFormat="0" applyAlignment="0" applyProtection="0"/>
    <xf numFmtId="0" fontId="51" fillId="58" borderId="53" applyNumberFormat="0" applyAlignment="0" applyProtection="0"/>
    <xf numFmtId="0" fontId="50" fillId="58" borderId="50" applyNumberFormat="0" applyAlignment="0" applyProtection="0"/>
    <xf numFmtId="0" fontId="80" fillId="58" borderId="50" applyNumberFormat="0" applyAlignment="0" applyProtection="0"/>
    <xf numFmtId="0" fontId="50" fillId="58" borderId="50" applyNumberFormat="0" applyAlignment="0" applyProtection="0"/>
    <xf numFmtId="0" fontId="49" fillId="44" borderId="50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03" fillId="44" borderId="50" applyNumberFormat="0" applyAlignment="0" applyProtection="0"/>
    <xf numFmtId="0" fontId="49" fillId="44" borderId="50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1" fillId="70" borderId="54" applyNumberFormat="0" applyFon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9" fillId="0" borderId="51" applyNumberFormat="0" applyFill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42" fillId="0" borderId="51" applyNumberFormat="0" applyFill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7" fillId="70" borderId="54" applyNumberFormat="0" applyFont="0" applyAlignment="0" applyProtection="0"/>
    <xf numFmtId="0" fontId="70" fillId="70" borderId="54" applyNumberFormat="0" applyFont="0" applyAlignment="0" applyProtection="0"/>
    <xf numFmtId="0" fontId="37" fillId="70" borderId="54" applyNumberFormat="0" applyFon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30" fillId="58" borderId="53" applyNumberFormat="0" applyAlignment="0" applyProtection="0"/>
    <xf numFmtId="0" fontId="51" fillId="58" borderId="53" applyNumberFormat="0" applyAlignment="0" applyProtection="0"/>
    <xf numFmtId="0" fontId="127" fillId="58" borderId="50" applyNumberFormat="0" applyAlignment="0" applyProtection="0"/>
    <xf numFmtId="0" fontId="36" fillId="70" borderId="54" applyNumberFormat="0" applyFont="0" applyAlignment="0" applyProtection="0"/>
    <xf numFmtId="0" fontId="70" fillId="70" borderId="54" applyNumberFormat="0" applyFont="0" applyAlignment="0" applyProtection="0"/>
    <xf numFmtId="0" fontId="37" fillId="70" borderId="54" applyNumberFormat="0" applyFont="0" applyAlignment="0" applyProtection="0"/>
    <xf numFmtId="0" fontId="27" fillId="0" borderId="0" applyNumberFormat="0" applyFill="0" applyBorder="0" applyAlignment="0" applyProtection="0"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1" fontId="78" fillId="57" borderId="57">
      <alignment horizontal="center"/>
    </xf>
    <xf numFmtId="182" fontId="59" fillId="0" borderId="55"/>
    <xf numFmtId="185" fontId="59" fillId="0" borderId="55"/>
    <xf numFmtId="190" fontId="59" fillId="0" borderId="55"/>
    <xf numFmtId="0" fontId="27" fillId="0" borderId="0" applyNumberFormat="0" applyFill="0" applyBorder="0" applyAlignment="0" applyProtection="0">
      <alignment vertical="top"/>
      <protection locked="0"/>
    </xf>
    <xf numFmtId="0" fontId="80" fillId="58" borderId="58" applyNumberFormat="0" applyAlignment="0" applyProtection="0"/>
    <xf numFmtId="0" fontId="81" fillId="0" borderId="59" applyNumberFormat="0" applyFill="0" applyAlignment="0" applyProtection="0"/>
    <xf numFmtId="0" fontId="39" fillId="0" borderId="59" applyNumberFormat="0" applyFill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49" fillId="44" borderId="58" applyNumberFormat="0" applyAlignment="0" applyProtection="0"/>
    <xf numFmtId="10" fontId="83" fillId="67" borderId="56" applyNumberFormat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86" fillId="58" borderId="53" applyNumberFormat="0" applyAlignment="0" applyProtection="0"/>
    <xf numFmtId="0" fontId="86" fillId="58" borderId="53" applyNumberFormat="0" applyAlignment="0" applyProtection="0"/>
    <xf numFmtId="0" fontId="85" fillId="44" borderId="50" applyNumberFormat="0" applyAlignment="0" applyProtection="0"/>
    <xf numFmtId="0" fontId="85" fillId="58" borderId="50" applyNumberFormat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79" fillId="59" borderId="52" applyNumberFormat="0" applyProtection="0">
      <alignment horizontal="left" vertical="top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9" fillId="0" borderId="51" applyNumberFormat="0" applyFill="0" applyAlignment="0" applyProtection="0"/>
    <xf numFmtId="0" fontId="81" fillId="0" borderId="51" applyNumberFormat="0" applyFill="0" applyAlignment="0" applyProtection="0"/>
    <xf numFmtId="0" fontId="39" fillId="0" borderId="51" applyNumberFormat="0" applyFill="0" applyAlignment="0" applyProtection="0"/>
    <xf numFmtId="43" fontId="36" fillId="0" borderId="0" applyFont="0" applyFill="0" applyBorder="0" applyAlignment="0" applyProtection="0"/>
    <xf numFmtId="0" fontId="80" fillId="58" borderId="50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91" fontId="59" fillId="0" borderId="49"/>
    <xf numFmtId="190" fontId="59" fillId="0" borderId="49"/>
    <xf numFmtId="174" fontId="59" fillId="0" borderId="49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86" fontId="59" fillId="0" borderId="49"/>
    <xf numFmtId="185" fontId="59" fillId="0" borderId="49"/>
    <xf numFmtId="182" fontId="59" fillId="0" borderId="49"/>
    <xf numFmtId="180" fontId="59" fillId="0" borderId="49"/>
    <xf numFmtId="172" fontId="59" fillId="0" borderId="49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54" fillId="0" borderId="0" applyFont="0" applyBorder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" fontId="79" fillId="60" borderId="47" applyNumberFormat="0" applyProtection="0">
      <alignment vertical="center"/>
    </xf>
    <xf numFmtId="191" fontId="59" fillId="0" borderId="55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37" fillId="70" borderId="62" applyNumberFormat="0" applyFont="0" applyAlignment="0" applyProtection="0"/>
    <xf numFmtId="0" fontId="70" fillId="70" borderId="62" applyNumberFormat="0" applyFont="0" applyAlignment="0" applyProtection="0"/>
    <xf numFmtId="0" fontId="37" fillId="70" borderId="62" applyNumberFormat="0" applyFont="0" applyAlignment="0" applyProtection="0"/>
    <xf numFmtId="0" fontId="23" fillId="0" borderId="0"/>
    <xf numFmtId="0" fontId="23" fillId="0" borderId="0"/>
    <xf numFmtId="0" fontId="130" fillId="58" borderId="61" applyNumberFormat="0" applyAlignment="0" applyProtection="0"/>
    <xf numFmtId="0" fontId="51" fillId="58" borderId="61" applyNumberFormat="0" applyAlignment="0" applyProtection="0"/>
    <xf numFmtId="0" fontId="127" fillId="58" borderId="58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70" borderId="62" applyNumberFormat="0" applyFont="0" applyAlignment="0" applyProtection="0"/>
    <xf numFmtId="0" fontId="70" fillId="70" borderId="62" applyNumberFormat="0" applyFont="0" applyAlignment="0" applyProtection="0"/>
    <xf numFmtId="0" fontId="37" fillId="70" borderId="62" applyNumberFormat="0" applyFont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protection locked="0"/>
    </xf>
    <xf numFmtId="0" fontId="23" fillId="0" borderId="0"/>
    <xf numFmtId="0" fontId="93" fillId="0" borderId="57">
      <alignment horizontal="left" vertical="center"/>
    </xf>
    <xf numFmtId="0" fontId="86" fillId="58" borderId="61" applyNumberFormat="0" applyAlignment="0" applyProtection="0"/>
    <xf numFmtId="0" fontId="86" fillId="58" borderId="61" applyNumberFormat="0" applyAlignment="0" applyProtection="0"/>
    <xf numFmtId="0" fontId="85" fillId="44" borderId="58" applyNumberFormat="0" applyAlignment="0" applyProtection="0"/>
    <xf numFmtId="0" fontId="85" fillId="58" borderId="58" applyNumberFormat="0" applyAlignment="0" applyProtection="0"/>
    <xf numFmtId="0" fontId="79" fillId="59" borderId="60" applyNumberFormat="0" applyProtection="0">
      <alignment horizontal="left" vertical="top"/>
    </xf>
    <xf numFmtId="0" fontId="39" fillId="0" borderId="59" applyNumberFormat="0" applyFill="0" applyAlignment="0" applyProtection="0"/>
    <xf numFmtId="4" fontId="79" fillId="60" borderId="53" applyNumberFormat="0" applyProtection="0">
      <alignment vertical="center"/>
    </xf>
    <xf numFmtId="4" fontId="155" fillId="0" borderId="49"/>
    <xf numFmtId="186" fontId="59" fillId="0" borderId="55"/>
    <xf numFmtId="41" fontId="36" fillId="0" borderId="0" applyFont="0" applyFill="0" applyBorder="0" applyAlignment="0" applyProtection="0"/>
    <xf numFmtId="181" fontId="59" fillId="0" borderId="55"/>
    <xf numFmtId="180" fontId="59" fillId="0" borderId="55"/>
    <xf numFmtId="172" fontId="59" fillId="0" borderId="55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0" fontId="23" fillId="0" borderId="0"/>
    <xf numFmtId="4" fontId="79" fillId="60" borderId="61" applyNumberFormat="0" applyProtection="0">
      <alignment vertical="center"/>
    </xf>
    <xf numFmtId="4" fontId="155" fillId="0" borderId="55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49" fillId="44" borderId="63" applyNumberFormat="0" applyAlignment="0" applyProtection="0"/>
    <xf numFmtId="43" fontId="36" fillId="0" borderId="0" applyFont="0" applyFill="0" applyBorder="0" applyAlignment="0" applyProtection="0"/>
    <xf numFmtId="0" fontId="80" fillId="58" borderId="75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50" fillId="58" borderId="75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86" fillId="58" borderId="72" applyNumberFormat="0" applyAlignment="0" applyProtection="0"/>
    <xf numFmtId="1" fontId="77" fillId="57" borderId="70">
      <alignment horizontal="center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1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0" fontId="39" fillId="0" borderId="76" applyNumberFormat="0" applyFill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49" fillId="44" borderId="75" applyNumberFormat="0" applyAlignment="0" applyProtection="0"/>
    <xf numFmtId="0" fontId="103" fillId="44" borderId="75" applyNumberFormat="0" applyAlignment="0" applyProtection="0"/>
    <xf numFmtId="0" fontId="49" fillId="44" borderId="75" applyNumberFormat="0" applyAlignment="0" applyProtection="0"/>
    <xf numFmtId="0" fontId="50" fillId="58" borderId="75" applyNumberFormat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50" fillId="58" borderId="63" applyNumberFormat="0" applyAlignment="0" applyProtection="0"/>
    <xf numFmtId="0" fontId="80" fillId="58" borderId="63" applyNumberFormat="0" applyAlignment="0" applyProtection="0"/>
    <xf numFmtId="0" fontId="39" fillId="0" borderId="64" applyNumberFormat="0" applyFill="0" applyAlignment="0" applyProtection="0"/>
    <xf numFmtId="0" fontId="81" fillId="0" borderId="64" applyNumberFormat="0" applyFill="0" applyAlignment="0" applyProtection="0"/>
    <xf numFmtId="0" fontId="39" fillId="0" borderId="64" applyNumberFormat="0" applyFill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72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79" fillId="59" borderId="65" applyNumberFormat="0" applyProtection="0">
      <alignment horizontal="left" vertical="top"/>
    </xf>
    <xf numFmtId="43" fontId="83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83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83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85" fillId="58" borderId="63" applyNumberFormat="0" applyAlignment="0" applyProtection="0"/>
    <xf numFmtId="0" fontId="85" fillId="44" borderId="63" applyNumberFormat="0" applyAlignment="0" applyProtection="0"/>
    <xf numFmtId="0" fontId="86" fillId="58" borderId="66" applyNumberFormat="0" applyAlignment="0" applyProtection="0"/>
    <xf numFmtId="0" fontId="86" fillId="58" borderId="66" applyNumberFormat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85" fontId="59" fillId="0" borderId="74"/>
    <xf numFmtId="0" fontId="27" fillId="0" borderId="0" applyNumberFormat="0" applyFill="0" applyBorder="0" applyAlignment="0" applyProtection="0">
      <alignment vertical="top"/>
      <protection locked="0"/>
    </xf>
    <xf numFmtId="0" fontId="103" fillId="44" borderId="75" applyNumberFormat="0" applyAlignment="0" applyProtection="0"/>
    <xf numFmtId="0" fontId="49" fillId="44" borderId="63" applyNumberFormat="0" applyAlignment="0" applyProtection="0"/>
    <xf numFmtId="0" fontId="103" fillId="44" borderId="63" applyNumberFormat="0" applyAlignment="0" applyProtection="0"/>
    <xf numFmtId="44" fontId="27" fillId="0" borderId="0" applyFont="0" applyFill="0" applyBorder="0" applyAlignment="0" applyProtection="0">
      <alignment vertical="top"/>
      <protection locked="0"/>
    </xf>
    <xf numFmtId="44" fontId="27" fillId="0" borderId="0" applyFont="0" applyFill="0" applyBorder="0" applyAlignment="0" applyProtection="0">
      <alignment vertical="top"/>
      <protection locked="0"/>
    </xf>
    <xf numFmtId="44" fontId="27" fillId="0" borderId="0" applyFont="0" applyFill="0" applyBorder="0" applyAlignment="0" applyProtection="0">
      <alignment vertical="top"/>
      <protection locked="0"/>
    </xf>
    <xf numFmtId="1" fontId="106" fillId="57" borderId="69">
      <alignment horizontal="left"/>
    </xf>
    <xf numFmtId="1" fontId="105" fillId="57" borderId="69">
      <alignment horizontal="left"/>
    </xf>
    <xf numFmtId="10" fontId="83" fillId="67" borderId="69" applyNumberFormat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93" fillId="0" borderId="70">
      <alignment horizontal="left" vertical="center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91" fontId="59" fillId="0" borderId="68"/>
    <xf numFmtId="190" fontId="59" fillId="0" borderId="68"/>
    <xf numFmtId="0" fontId="27" fillId="0" borderId="0" applyNumberFormat="0" applyFill="0" applyBorder="0" applyAlignment="0" applyProtection="0">
      <alignment vertical="top"/>
      <protection locked="0"/>
    </xf>
    <xf numFmtId="182" fontId="59" fillId="0" borderId="68"/>
    <xf numFmtId="186" fontId="59" fillId="0" borderId="68"/>
    <xf numFmtId="43" fontId="36" fillId="0" borderId="0" applyFont="0" applyFill="0" applyBorder="0" applyAlignment="0" applyProtection="0"/>
    <xf numFmtId="181" fontId="59" fillId="0" borderId="68"/>
    <xf numFmtId="172" fontId="59" fillId="0" borderId="68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7" fillId="70" borderId="67" applyNumberFormat="0" applyFont="0" applyAlignment="0" applyProtection="0"/>
    <xf numFmtId="0" fontId="70" fillId="70" borderId="67" applyNumberFormat="0" applyFont="0" applyAlignment="0" applyProtection="0"/>
    <xf numFmtId="0" fontId="36" fillId="70" borderId="67" applyNumberFormat="0" applyFont="0" applyAlignment="0" applyProtection="0"/>
    <xf numFmtId="0" fontId="127" fillId="58" borderId="63" applyNumberFormat="0" applyAlignment="0" applyProtection="0"/>
    <xf numFmtId="43" fontId="36" fillId="0" borderId="0" applyFont="0" applyFill="0" applyBorder="0" applyAlignment="0" applyProtection="0"/>
    <xf numFmtId="0" fontId="51" fillId="58" borderId="66" applyNumberFormat="0" applyAlignment="0" applyProtection="0"/>
    <xf numFmtId="0" fontId="130" fillId="58" borderId="66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7" fillId="70" borderId="67" applyNumberFormat="0" applyFont="0" applyAlignment="0" applyProtection="0"/>
    <xf numFmtId="43" fontId="36" fillId="0" borderId="0" applyFont="0" applyFill="0" applyBorder="0" applyAlignment="0" applyProtection="0"/>
    <xf numFmtId="0" fontId="70" fillId="70" borderId="67" applyNumberFormat="0" applyFont="0" applyAlignment="0" applyProtection="0"/>
    <xf numFmtId="43" fontId="36" fillId="0" borderId="0" applyFont="0" applyFill="0" applyBorder="0" applyAlignment="0" applyProtection="0"/>
    <xf numFmtId="0" fontId="37" fillId="70" borderId="67" applyNumberFormat="0" applyFon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42" fillId="0" borderId="64" applyNumberFormat="0" applyFill="0" applyAlignment="0" applyProtection="0"/>
    <xf numFmtId="0" fontId="39" fillId="0" borderId="76" applyNumberFormat="0" applyFill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50" fillId="58" borderId="75" applyNumberFormat="0" applyAlignment="0" applyProtection="0"/>
    <xf numFmtId="0" fontId="39" fillId="0" borderId="64" applyNumberFormat="0" applyFill="0" applyAlignment="0" applyProtection="0"/>
    <xf numFmtId="43" fontId="36" fillId="0" borderId="0" applyFont="0" applyFill="0" applyBorder="0" applyAlignment="0" applyProtection="0"/>
    <xf numFmtId="0" fontId="31" fillId="70" borderId="67" applyNumberFormat="0" applyFont="0" applyAlignment="0" applyProtection="0"/>
    <xf numFmtId="43" fontId="36" fillId="0" borderId="0" applyFont="0" applyFill="0" applyBorder="0" applyAlignment="0" applyProtection="0"/>
    <xf numFmtId="0" fontId="49" fillId="44" borderId="63" applyNumberFormat="0" applyAlignment="0" applyProtection="0"/>
    <xf numFmtId="0" fontId="103" fillId="44" borderId="63" applyNumberFormat="0" applyAlignment="0" applyProtection="0"/>
    <xf numFmtId="0" fontId="49" fillId="44" borderId="63" applyNumberFormat="0" applyAlignment="0" applyProtection="0"/>
    <xf numFmtId="0" fontId="50" fillId="58" borderId="63" applyNumberFormat="0" applyAlignment="0" applyProtection="0"/>
    <xf numFmtId="0" fontId="80" fillId="58" borderId="63" applyNumberFormat="0" applyAlignment="0" applyProtection="0"/>
    <xf numFmtId="0" fontId="50" fillId="58" borderId="63" applyNumberFormat="0" applyAlignment="0" applyProtection="0"/>
    <xf numFmtId="0" fontId="51" fillId="58" borderId="66" applyNumberFormat="0" applyAlignment="0" applyProtection="0"/>
    <xf numFmtId="0" fontId="130" fillId="58" borderId="66" applyNumberFormat="0" applyAlignment="0" applyProtection="0"/>
    <xf numFmtId="0" fontId="51" fillId="58" borderId="66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83" fillId="0" borderId="0" applyFont="0" applyFill="0" applyBorder="0" applyAlignment="0" applyProtection="0"/>
    <xf numFmtId="185" fontId="59" fillId="0" borderId="68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0" fontId="23" fillId="0" borderId="0"/>
    <xf numFmtId="0" fontId="142" fillId="0" borderId="76" applyNumberFormat="0" applyFill="0" applyAlignment="0" applyProtection="0"/>
    <xf numFmtId="0" fontId="23" fillId="0" borderId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70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154" fillId="0" borderId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81" fillId="0" borderId="76" applyNumberFormat="0" applyFill="0" applyAlignment="0" applyProtection="0"/>
    <xf numFmtId="174" fontId="59" fillId="0" borderId="74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51" fillId="58" borderId="72" applyNumberFormat="0" applyAlignment="0" applyProtection="0"/>
    <xf numFmtId="0" fontId="130" fillId="58" borderId="72" applyNumberFormat="0" applyAlignment="0" applyProtection="0"/>
    <xf numFmtId="0" fontId="51" fillId="58" borderId="72" applyNumberFormat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1" fillId="70" borderId="73" applyNumberFormat="0" applyFon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43" fillId="64" borderId="69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7" fillId="70" borderId="73" applyNumberFormat="0" applyFont="0" applyAlignment="0" applyProtection="0"/>
    <xf numFmtId="0" fontId="70" fillId="70" borderId="73" applyNumberFormat="0" applyFont="0" applyAlignment="0" applyProtection="0"/>
    <xf numFmtId="0" fontId="37" fillId="70" borderId="73" applyNumberFormat="0" applyFont="0" applyAlignment="0" applyProtection="0"/>
    <xf numFmtId="0" fontId="130" fillId="58" borderId="72" applyNumberFormat="0" applyAlignment="0" applyProtection="0"/>
    <xf numFmtId="0" fontId="51" fillId="58" borderId="72" applyNumberFormat="0" applyAlignment="0" applyProtection="0"/>
    <xf numFmtId="0" fontId="36" fillId="70" borderId="73" applyNumberFormat="0" applyFont="0" applyAlignment="0" applyProtection="0"/>
    <xf numFmtId="0" fontId="70" fillId="70" borderId="73" applyNumberFormat="0" applyFont="0" applyAlignment="0" applyProtection="0"/>
    <xf numFmtId="0" fontId="37" fillId="70" borderId="73" applyNumberFormat="0" applyFont="0" applyAlignment="0" applyProtection="0"/>
    <xf numFmtId="0" fontId="27" fillId="0" borderId="0" applyNumberFormat="0" applyFill="0" applyBorder="0" applyAlignment="0" applyProtection="0"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190" fontId="59" fillId="0" borderId="74"/>
    <xf numFmtId="186" fontId="59" fillId="0" borderId="74"/>
    <xf numFmtId="0" fontId="39" fillId="0" borderId="76" applyNumberFormat="0" applyFill="0" applyAlignment="0" applyProtection="0"/>
    <xf numFmtId="0" fontId="23" fillId="0" borderId="0"/>
    <xf numFmtId="0" fontId="27" fillId="0" borderId="0" applyNumberFormat="0" applyFill="0" applyBorder="0" applyAlignment="0" applyProtection="0">
      <protection locked="0"/>
    </xf>
    <xf numFmtId="0" fontId="23" fillId="0" borderId="0"/>
    <xf numFmtId="0" fontId="127" fillId="58" borderId="75" applyNumberFormat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86" fillId="58" borderId="72" applyNumberFormat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79" fillId="59" borderId="71" applyNumberFormat="0" applyProtection="0">
      <alignment horizontal="left" vertical="top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74" fontId="59" fillId="0" borderId="68"/>
    <xf numFmtId="43" fontId="154" fillId="0" borderId="0" applyFont="0" applyBorder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" fontId="79" fillId="60" borderId="66" applyNumberFormat="0" applyProtection="0">
      <alignment vertical="center"/>
    </xf>
    <xf numFmtId="180" fontId="59" fillId="0" borderId="68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1" fontId="78" fillId="57" borderId="70">
      <alignment horizontal="center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0" fontId="49" fillId="44" borderId="75" applyNumberFormat="0" applyAlignment="0" applyProtection="0"/>
    <xf numFmtId="0" fontId="85" fillId="44" borderId="75" applyNumberFormat="0" applyAlignment="0" applyProtection="0"/>
    <xf numFmtId="0" fontId="85" fillId="58" borderId="75" applyNumberFormat="0" applyAlignment="0" applyProtection="0"/>
    <xf numFmtId="4" fontId="79" fillId="60" borderId="72" applyNumberFormat="0" applyProtection="0">
      <alignment vertical="center"/>
    </xf>
    <xf numFmtId="4" fontId="155" fillId="0" borderId="68"/>
    <xf numFmtId="182" fontId="59" fillId="0" borderId="74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80" fillId="58" borderId="75" applyNumberFormat="0" applyAlignment="0" applyProtection="0"/>
    <xf numFmtId="191" fontId="59" fillId="0" borderId="74"/>
    <xf numFmtId="181" fontId="59" fillId="0" borderId="74"/>
    <xf numFmtId="180" fontId="59" fillId="0" borderId="74"/>
    <xf numFmtId="172" fontId="59" fillId="0" borderId="74"/>
    <xf numFmtId="0" fontId="23" fillId="0" borderId="0"/>
    <xf numFmtId="0" fontId="23" fillId="0" borderId="0"/>
    <xf numFmtId="4" fontId="155" fillId="0" borderId="74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60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60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" fontId="77" fillId="57" borderId="113">
      <alignment horizontal="center"/>
    </xf>
    <xf numFmtId="1" fontId="78" fillId="57" borderId="113">
      <alignment horizontal="center"/>
    </xf>
    <xf numFmtId="43" fontId="36" fillId="0" borderId="0" applyFont="0" applyFill="0" applyBorder="0" applyAlignment="0" applyProtection="0"/>
    <xf numFmtId="172" fontId="59" fillId="0" borderId="83"/>
    <xf numFmtId="180" fontId="59" fillId="0" borderId="83"/>
    <xf numFmtId="181" fontId="59" fillId="0" borderId="83"/>
    <xf numFmtId="43" fontId="36" fillId="0" borderId="0" applyFont="0" applyFill="0" applyBorder="0" applyAlignment="0" applyProtection="0"/>
    <xf numFmtId="182" fontId="59" fillId="0" borderId="83"/>
    <xf numFmtId="185" fontId="59" fillId="0" borderId="83"/>
    <xf numFmtId="186" fontId="59" fillId="0" borderId="83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74" fontId="59" fillId="0" borderId="83"/>
    <xf numFmtId="190" fontId="59" fillId="0" borderId="83"/>
    <xf numFmtId="191" fontId="59" fillId="0" borderId="83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50" fillId="58" borderId="114" applyNumberFormat="0" applyAlignment="0" applyProtection="0"/>
    <xf numFmtId="0" fontId="80" fillId="58" borderId="114" applyNumberFormat="0" applyAlignment="0" applyProtection="0"/>
    <xf numFmtId="43" fontId="36" fillId="0" borderId="0" applyFont="0" applyFill="0" applyBorder="0" applyAlignment="0" applyProtection="0"/>
    <xf numFmtId="0" fontId="39" fillId="0" borderId="115" applyNumberFormat="0" applyFill="0" applyAlignment="0" applyProtection="0"/>
    <xf numFmtId="0" fontId="81" fillId="0" borderId="115" applyNumberFormat="0" applyFill="0" applyAlignment="0" applyProtection="0"/>
    <xf numFmtId="0" fontId="39" fillId="0" borderId="115" applyNumberFormat="0" applyFill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79" fillId="59" borderId="116" applyNumberFormat="0" applyProtection="0">
      <alignment horizontal="left" vertical="top"/>
    </xf>
    <xf numFmtId="43" fontId="36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83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85" fillId="58" borderId="114" applyNumberFormat="0" applyAlignment="0" applyProtection="0"/>
    <xf numFmtId="0" fontId="85" fillId="44" borderId="114" applyNumberFormat="0" applyAlignment="0" applyProtection="0"/>
    <xf numFmtId="0" fontId="86" fillId="58" borderId="117" applyNumberFormat="0" applyAlignment="0" applyProtection="0"/>
    <xf numFmtId="0" fontId="86" fillId="58" borderId="117" applyNumberFormat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27" fillId="0" borderId="0" applyNumberFormat="0" applyFill="0" applyBorder="0" applyAlignment="0" applyProtection="0">
      <protection locked="0"/>
    </xf>
    <xf numFmtId="0" fontId="27" fillId="0" borderId="0" applyNumberFormat="0" applyFill="0" applyBorder="0" applyAlignment="0" applyProtection="0">
      <protection locked="0"/>
    </xf>
    <xf numFmtId="0" fontId="93" fillId="0" borderId="113">
      <alignment horizontal="left" vertical="center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49" fillId="44" borderId="114" applyNumberFormat="0" applyAlignment="0" applyProtection="0"/>
    <xf numFmtId="10" fontId="83" fillId="67" borderId="42" applyNumberFormat="0" applyBorder="0" applyAlignment="0" applyProtection="0"/>
    <xf numFmtId="0" fontId="103" fillId="44" borderId="114" applyNumberFormat="0" applyAlignment="0" applyProtection="0"/>
    <xf numFmtId="1" fontId="105" fillId="57" borderId="42">
      <alignment horizontal="left"/>
    </xf>
    <xf numFmtId="1" fontId="106" fillId="57" borderId="42">
      <alignment horizontal="left"/>
    </xf>
    <xf numFmtId="44" fontId="27" fillId="0" borderId="0" applyFont="0" applyFill="0" applyBorder="0" applyAlignment="0" applyProtection="0">
      <alignment vertical="top"/>
      <protection locked="0"/>
    </xf>
    <xf numFmtId="44" fontId="27" fillId="0" borderId="0" applyFont="0" applyFill="0" applyBorder="0" applyAlignment="0" applyProtection="0">
      <alignment vertical="top"/>
      <protection locked="0"/>
    </xf>
    <xf numFmtId="44" fontId="27" fillId="0" borderId="0" applyFont="0" applyFill="0" applyBorder="0" applyAlignment="0" applyProtection="0">
      <alignment vertical="top"/>
      <protection locked="0"/>
    </xf>
    <xf numFmtId="0" fontId="1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protection locked="0"/>
    </xf>
    <xf numFmtId="0" fontId="27" fillId="0" borderId="0" applyNumberFormat="0" applyFill="0" applyBorder="0" applyAlignment="0" applyProtection="0"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191" fontId="59" fillId="0" borderId="118"/>
    <xf numFmtId="174" fontId="59" fillId="0" borderId="118"/>
    <xf numFmtId="182" fontId="59" fillId="0" borderId="118"/>
    <xf numFmtId="0" fontId="127" fillId="58" borderId="114" applyNumberFormat="0" applyAlignment="0" applyProtection="0"/>
    <xf numFmtId="0" fontId="51" fillId="58" borderId="117" applyNumberFormat="0" applyAlignment="0" applyProtection="0"/>
    <xf numFmtId="0" fontId="130" fillId="58" borderId="117" applyNumberFormat="0" applyAlignment="0" applyProtection="0"/>
    <xf numFmtId="181" fontId="59" fillId="0" borderId="118"/>
    <xf numFmtId="180" fontId="59" fillId="0" borderId="118"/>
    <xf numFmtId="172" fontId="59" fillId="0" borderId="118"/>
    <xf numFmtId="0" fontId="142" fillId="0" borderId="115" applyNumberFormat="0" applyFill="0" applyAlignment="0" applyProtection="0"/>
    <xf numFmtId="0" fontId="143" fillId="64" borderId="42"/>
    <xf numFmtId="0" fontId="39" fillId="0" borderId="115" applyNumberFormat="0" applyFill="0" applyAlignment="0" applyProtection="0"/>
    <xf numFmtId="0" fontId="49" fillId="44" borderId="114" applyNumberFormat="0" applyAlignment="0" applyProtection="0"/>
    <xf numFmtId="0" fontId="103" fillId="44" borderId="114" applyNumberFormat="0" applyAlignment="0" applyProtection="0"/>
    <xf numFmtId="0" fontId="49" fillId="44" borderId="114" applyNumberFormat="0" applyAlignment="0" applyProtection="0"/>
    <xf numFmtId="0" fontId="50" fillId="58" borderId="114" applyNumberFormat="0" applyAlignment="0" applyProtection="0"/>
    <xf numFmtId="0" fontId="80" fillId="58" borderId="114" applyNumberFormat="0" applyAlignment="0" applyProtection="0"/>
    <xf numFmtId="0" fontId="50" fillId="58" borderId="114" applyNumberFormat="0" applyAlignment="0" applyProtection="0"/>
    <xf numFmtId="0" fontId="51" fillId="58" borderId="117" applyNumberFormat="0" applyAlignment="0" applyProtection="0"/>
    <xf numFmtId="0" fontId="130" fillId="58" borderId="117" applyNumberFormat="0" applyAlignment="0" applyProtection="0"/>
    <xf numFmtId="0" fontId="51" fillId="58" borderId="117" applyNumberFormat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43" fontId="83" fillId="0" borderId="0" applyFont="0" applyFill="0" applyBorder="0" applyAlignment="0" applyProtection="0"/>
    <xf numFmtId="190" fontId="59" fillId="0" borderId="118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49" fillId="44" borderId="114" applyNumberFormat="0" applyAlignment="0" applyProtection="0"/>
    <xf numFmtId="186" fontId="59" fillId="0" borderId="118"/>
    <xf numFmtId="185" fontId="59" fillId="0" borderId="118"/>
    <xf numFmtId="4" fontId="79" fillId="60" borderId="117" applyNumberFormat="0" applyProtection="0">
      <alignment vertical="center"/>
    </xf>
    <xf numFmtId="4" fontId="155" fillId="0" borderId="83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" fontId="155" fillId="0" borderId="118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73" fillId="0" borderId="0" applyNumberFormat="0" applyFill="0" applyBorder="0" applyAlignment="0" applyProtection="0">
      <alignment vertical="top"/>
      <protection locked="0"/>
    </xf>
    <xf numFmtId="0" fontId="164" fillId="0" borderId="0"/>
    <xf numFmtId="0" fontId="176" fillId="0" borderId="0"/>
    <xf numFmtId="43" fontId="164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</cellStyleXfs>
  <cellXfs count="1130">
    <xf numFmtId="0" fontId="0" fillId="0" borderId="0" xfId="0"/>
    <xf numFmtId="0" fontId="0" fillId="0" borderId="0" xfId="0" applyAlignment="1">
      <alignment vertical="top" readingOrder="3"/>
    </xf>
    <xf numFmtId="4" fontId="0" fillId="0" borderId="0" xfId="0" applyNumberFormat="1"/>
    <xf numFmtId="4" fontId="0" fillId="0" borderId="0" xfId="0" applyNumberFormat="1" applyAlignment="1">
      <alignment vertical="top" readingOrder="3"/>
    </xf>
    <xf numFmtId="0" fontId="18" fillId="0" borderId="0" xfId="0" applyFont="1"/>
    <xf numFmtId="0" fontId="20" fillId="0" borderId="0" xfId="0" applyFont="1"/>
    <xf numFmtId="4" fontId="20" fillId="0" borderId="0" xfId="0" applyNumberFormat="1" applyFont="1"/>
    <xf numFmtId="0" fontId="18" fillId="0" borderId="10" xfId="0" applyFont="1" applyBorder="1" applyAlignment="1">
      <alignment vertical="top" readingOrder="3"/>
    </xf>
    <xf numFmtId="4" fontId="18" fillId="0" borderId="10" xfId="0" applyNumberFormat="1" applyFont="1" applyBorder="1" applyAlignment="1">
      <alignment vertical="top" readingOrder="3"/>
    </xf>
    <xf numFmtId="0" fontId="18" fillId="0" borderId="0" xfId="0" applyFont="1" applyAlignment="1">
      <alignment vertical="top" readingOrder="3"/>
    </xf>
    <xf numFmtId="4" fontId="19" fillId="0" borderId="0" xfId="0" applyNumberFormat="1" applyFont="1" applyAlignment="1">
      <alignment vertical="top" readingOrder="3"/>
    </xf>
    <xf numFmtId="4" fontId="18" fillId="0" borderId="0" xfId="0" applyNumberFormat="1" applyFont="1" applyAlignment="1">
      <alignment vertical="top" readingOrder="3"/>
    </xf>
    <xf numFmtId="4" fontId="18" fillId="0" borderId="0" xfId="0" applyNumberFormat="1" applyFont="1"/>
    <xf numFmtId="164" fontId="18" fillId="0" borderId="0" xfId="0" applyNumberFormat="1" applyFont="1" applyAlignment="1">
      <alignment vertical="top" readingOrder="3"/>
    </xf>
    <xf numFmtId="164" fontId="18" fillId="0" borderId="0" xfId="0" applyNumberFormat="1" applyFont="1"/>
    <xf numFmtId="164" fontId="19" fillId="0" borderId="0" xfId="0" applyNumberFormat="1" applyFont="1" applyAlignment="1">
      <alignment vertical="top" readingOrder="3"/>
    </xf>
    <xf numFmtId="0" fontId="0" fillId="0" borderId="0" xfId="0" applyAlignment="1">
      <alignment horizontal="center"/>
    </xf>
    <xf numFmtId="4" fontId="16" fillId="0" borderId="0" xfId="0" applyNumberFormat="1" applyFont="1"/>
    <xf numFmtId="4" fontId="19" fillId="0" borderId="0" xfId="0" applyNumberFormat="1" applyFont="1"/>
    <xf numFmtId="0" fontId="23" fillId="0" borderId="0" xfId="43"/>
    <xf numFmtId="14" fontId="23" fillId="0" borderId="0" xfId="43" applyNumberFormat="1"/>
    <xf numFmtId="7" fontId="23" fillId="0" borderId="0" xfId="43" applyNumberFormat="1"/>
    <xf numFmtId="14" fontId="0" fillId="0" borderId="0" xfId="0" applyNumberFormat="1"/>
    <xf numFmtId="7" fontId="0" fillId="0" borderId="0" xfId="0" applyNumberFormat="1"/>
    <xf numFmtId="7" fontId="16" fillId="0" borderId="0" xfId="0" applyNumberFormat="1" applyFont="1"/>
    <xf numFmtId="0" fontId="18" fillId="0" borderId="0" xfId="0" applyFont="1" applyAlignment="1">
      <alignment horizontal="left" vertical="top"/>
    </xf>
    <xf numFmtId="0" fontId="23" fillId="0" borderId="10" xfId="43" applyBorder="1"/>
    <xf numFmtId="7" fontId="23" fillId="0" borderId="10" xfId="43" applyNumberFormat="1" applyBorder="1"/>
    <xf numFmtId="14" fontId="23" fillId="0" borderId="10" xfId="43" applyNumberFormat="1" applyBorder="1"/>
    <xf numFmtId="4" fontId="18" fillId="0" borderId="0" xfId="0" applyNumberFormat="1" applyFont="1" applyAlignment="1">
      <alignment horizontal="right" vertical="top"/>
    </xf>
    <xf numFmtId="0" fontId="18" fillId="0" borderId="0" xfId="0" applyFont="1" applyAlignment="1">
      <alignment horizontal="right" vertical="top"/>
    </xf>
    <xf numFmtId="167" fontId="18" fillId="0" borderId="0" xfId="0" applyNumberFormat="1" applyFont="1" applyAlignment="1">
      <alignment horizontal="left" vertical="top"/>
    </xf>
    <xf numFmtId="49" fontId="18" fillId="0" borderId="0" xfId="0" applyNumberFormat="1" applyFont="1" applyAlignment="1">
      <alignment horizontal="left" vertical="top"/>
    </xf>
    <xf numFmtId="0" fontId="19" fillId="0" borderId="0" xfId="0" applyFont="1" applyAlignment="1">
      <alignment horizontal="left" vertical="top"/>
    </xf>
    <xf numFmtId="49" fontId="19" fillId="0" borderId="0" xfId="0" applyNumberFormat="1" applyFont="1" applyAlignment="1">
      <alignment horizontal="left" vertical="top"/>
    </xf>
    <xf numFmtId="7" fontId="16" fillId="0" borderId="0" xfId="43" applyNumberFormat="1" applyFont="1"/>
    <xf numFmtId="4" fontId="25" fillId="0" borderId="0" xfId="0" applyNumberFormat="1" applyFont="1"/>
    <xf numFmtId="0" fontId="18" fillId="0" borderId="0" xfId="0" applyFont="1" applyAlignment="1">
      <alignment horizontal="left"/>
    </xf>
    <xf numFmtId="0" fontId="19" fillId="0" borderId="0" xfId="0" applyFont="1"/>
    <xf numFmtId="169" fontId="19" fillId="0" borderId="0" xfId="0" applyNumberFormat="1" applyFont="1" applyAlignment="1">
      <alignment vertical="top" readingOrder="3"/>
    </xf>
    <xf numFmtId="0" fontId="28" fillId="0" borderId="0" xfId="52" applyAlignment="1" applyProtection="1">
      <alignment vertical="top" readingOrder="3"/>
    </xf>
    <xf numFmtId="2" fontId="19" fillId="0" borderId="0" xfId="0" applyNumberFormat="1" applyFont="1"/>
    <xf numFmtId="0" fontId="19" fillId="0" borderId="10" xfId="0" applyFont="1" applyBorder="1" applyAlignment="1">
      <alignment vertical="top" readingOrder="3"/>
    </xf>
    <xf numFmtId="4" fontId="19" fillId="0" borderId="10" xfId="0" applyNumberFormat="1" applyFont="1" applyBorder="1" applyAlignment="1">
      <alignment vertical="top" readingOrder="3"/>
    </xf>
    <xf numFmtId="166" fontId="18" fillId="0" borderId="0" xfId="0" applyNumberFormat="1" applyFont="1"/>
    <xf numFmtId="7" fontId="23" fillId="0" borderId="0" xfId="1320" applyNumberFormat="1"/>
    <xf numFmtId="14" fontId="23" fillId="0" borderId="0" xfId="1320" applyNumberFormat="1"/>
    <xf numFmtId="0" fontId="23" fillId="0" borderId="0" xfId="1320"/>
    <xf numFmtId="0" fontId="16" fillId="0" borderId="0" xfId="0" applyFont="1"/>
    <xf numFmtId="14" fontId="23" fillId="0" borderId="43" xfId="1606" applyNumberFormat="1" applyBorder="1"/>
    <xf numFmtId="0" fontId="23" fillId="0" borderId="0" xfId="1607"/>
    <xf numFmtId="0" fontId="19" fillId="0" borderId="10" xfId="0" applyFont="1" applyBorder="1"/>
    <xf numFmtId="7" fontId="23" fillId="0" borderId="43" xfId="1606" applyNumberFormat="1" applyBorder="1"/>
    <xf numFmtId="0" fontId="23" fillId="0" borderId="43" xfId="1606" applyBorder="1"/>
    <xf numFmtId="0" fontId="23" fillId="0" borderId="10" xfId="1606" applyBorder="1"/>
    <xf numFmtId="0" fontId="24" fillId="0" borderId="56" xfId="1916" applyFont="1" applyBorder="1"/>
    <xf numFmtId="0" fontId="24" fillId="0" borderId="42" xfId="1949" applyFont="1" applyBorder="1"/>
    <xf numFmtId="7" fontId="19" fillId="0" borderId="0" xfId="0" applyNumberFormat="1" applyFont="1"/>
    <xf numFmtId="0" fontId="24" fillId="0" borderId="42" xfId="1959" applyFont="1" applyBorder="1"/>
    <xf numFmtId="0" fontId="16" fillId="0" borderId="42" xfId="1960" applyFont="1" applyBorder="1" applyAlignment="1" applyProtection="1"/>
    <xf numFmtId="14" fontId="158" fillId="0" borderId="42" xfId="1960" applyNumberFormat="1" applyFont="1" applyBorder="1" applyAlignment="1" applyProtection="1"/>
    <xf numFmtId="0" fontId="158" fillId="0" borderId="42" xfId="1960" applyFont="1" applyBorder="1" applyAlignment="1" applyProtection="1"/>
    <xf numFmtId="7" fontId="158" fillId="0" borderId="42" xfId="1960" applyNumberFormat="1" applyFont="1" applyBorder="1" applyAlignment="1" applyProtection="1"/>
    <xf numFmtId="4" fontId="18" fillId="0" borderId="42" xfId="0" applyNumberFormat="1" applyFont="1" applyBorder="1"/>
    <xf numFmtId="0" fontId="18" fillId="0" borderId="42" xfId="0" applyFont="1" applyBorder="1"/>
    <xf numFmtId="14" fontId="18" fillId="0" borderId="42" xfId="0" applyNumberFormat="1" applyFont="1" applyBorder="1"/>
    <xf numFmtId="0" fontId="23" fillId="0" borderId="0" xfId="2039"/>
    <xf numFmtId="4" fontId="16" fillId="0" borderId="69" xfId="0" applyNumberFormat="1" applyFont="1" applyBorder="1"/>
    <xf numFmtId="0" fontId="23" fillId="0" borderId="0" xfId="1974"/>
    <xf numFmtId="4" fontId="19" fillId="0" borderId="69" xfId="0" applyNumberFormat="1" applyFont="1" applyBorder="1"/>
    <xf numFmtId="7" fontId="23" fillId="0" borderId="69" xfId="43" applyNumberFormat="1" applyBorder="1"/>
    <xf numFmtId="0" fontId="23" fillId="0" borderId="69" xfId="43" applyBorder="1"/>
    <xf numFmtId="14" fontId="23" fillId="0" borderId="69" xfId="43" applyNumberFormat="1" applyBorder="1"/>
    <xf numFmtId="0" fontId="0" fillId="0" borderId="69" xfId="0" applyBorder="1"/>
    <xf numFmtId="14" fontId="158" fillId="0" borderId="69" xfId="2198" applyNumberFormat="1" applyFont="1" applyBorder="1" applyAlignment="1" applyProtection="1"/>
    <xf numFmtId="0" fontId="158" fillId="0" borderId="69" xfId="2198" applyFont="1" applyBorder="1" applyAlignment="1" applyProtection="1"/>
    <xf numFmtId="7" fontId="158" fillId="0" borderId="69" xfId="2198" applyNumberFormat="1" applyFont="1" applyBorder="1" applyAlignment="1" applyProtection="1"/>
    <xf numFmtId="0" fontId="18" fillId="0" borderId="69" xfId="0" applyFont="1" applyBorder="1" applyAlignment="1">
      <alignment vertical="top" readingOrder="3"/>
    </xf>
    <xf numFmtId="4" fontId="18" fillId="0" borderId="69" xfId="0" applyNumberFormat="1" applyFont="1" applyBorder="1" applyAlignment="1">
      <alignment vertical="top" readingOrder="3"/>
    </xf>
    <xf numFmtId="49" fontId="0" fillId="0" borderId="69" xfId="0" applyNumberFormat="1" applyBorder="1" applyAlignment="1">
      <alignment vertical="top"/>
    </xf>
    <xf numFmtId="4" fontId="0" fillId="0" borderId="69" xfId="0" applyNumberFormat="1" applyBorder="1" applyAlignment="1">
      <alignment vertical="top"/>
    </xf>
    <xf numFmtId="4" fontId="0" fillId="0" borderId="69" xfId="0" applyNumberFormat="1" applyBorder="1"/>
    <xf numFmtId="168" fontId="27" fillId="0" borderId="69" xfId="2198" applyNumberFormat="1" applyBorder="1" applyAlignment="1" applyProtection="1">
      <alignment horizontal="left" vertical="top" readingOrder="3"/>
    </xf>
    <xf numFmtId="168" fontId="27" fillId="0" borderId="69" xfId="2198" applyNumberFormat="1" applyBorder="1" applyAlignment="1" applyProtection="1">
      <alignment vertical="top" wrapText="1"/>
    </xf>
    <xf numFmtId="0" fontId="19" fillId="0" borderId="69" xfId="0" applyFont="1" applyBorder="1" applyAlignment="1">
      <alignment vertical="top" readingOrder="3"/>
    </xf>
    <xf numFmtId="4" fontId="19" fillId="0" borderId="69" xfId="0" applyNumberFormat="1" applyFont="1" applyBorder="1" applyAlignment="1">
      <alignment vertical="top" readingOrder="3"/>
    </xf>
    <xf numFmtId="0" fontId="27" fillId="0" borderId="69" xfId="2198" applyBorder="1" applyAlignment="1" applyProtection="1">
      <alignment horizontal="left" vertical="top"/>
    </xf>
    <xf numFmtId="2" fontId="27" fillId="0" borderId="69" xfId="2198" applyNumberFormat="1" applyBorder="1" applyAlignment="1" applyProtection="1">
      <alignment horizontal="right" vertical="top" readingOrder="3"/>
    </xf>
    <xf numFmtId="0" fontId="23" fillId="0" borderId="0" xfId="2515"/>
    <xf numFmtId="0" fontId="19" fillId="0" borderId="0" xfId="0" applyFont="1" applyAlignment="1">
      <alignment vertical="top" readingOrder="3"/>
    </xf>
    <xf numFmtId="0" fontId="18" fillId="0" borderId="0" xfId="0" applyFont="1" applyAlignment="1">
      <alignment vertical="top"/>
    </xf>
    <xf numFmtId="4" fontId="19" fillId="0" borderId="0" xfId="0" applyNumberFormat="1" applyFont="1" applyAlignment="1">
      <alignment vertical="top"/>
    </xf>
    <xf numFmtId="4" fontId="18" fillId="0" borderId="0" xfId="0" applyNumberFormat="1" applyFont="1" applyAlignment="1">
      <alignment vertical="top"/>
    </xf>
    <xf numFmtId="0" fontId="18" fillId="0" borderId="0" xfId="0" applyFont="1" applyAlignment="1">
      <alignment vertical="top" wrapText="1"/>
    </xf>
    <xf numFmtId="14" fontId="18" fillId="0" borderId="0" xfId="0" applyNumberFormat="1" applyFont="1" applyAlignment="1">
      <alignment vertical="top" readingOrder="3"/>
    </xf>
    <xf numFmtId="14" fontId="16" fillId="0" borderId="0" xfId="1320" applyNumberFormat="1" applyFont="1"/>
    <xf numFmtId="4" fontId="23" fillId="0" borderId="0" xfId="1320" applyNumberFormat="1"/>
    <xf numFmtId="4" fontId="18" fillId="0" borderId="79" xfId="0" applyNumberFormat="1" applyFont="1" applyBorder="1"/>
    <xf numFmtId="0" fontId="18" fillId="0" borderId="80" xfId="0" applyFont="1" applyBorder="1"/>
    <xf numFmtId="4" fontId="18" fillId="0" borderId="81" xfId="0" applyNumberFormat="1" applyFont="1" applyBorder="1"/>
    <xf numFmtId="4" fontId="18" fillId="0" borderId="82" xfId="0" applyNumberFormat="1" applyFont="1" applyBorder="1"/>
    <xf numFmtId="4" fontId="19" fillId="0" borderId="18" xfId="0" applyNumberFormat="1" applyFont="1" applyBorder="1"/>
    <xf numFmtId="169" fontId="19" fillId="0" borderId="20" xfId="0" applyNumberFormat="1" applyFont="1" applyBorder="1"/>
    <xf numFmtId="14" fontId="23" fillId="0" borderId="0" xfId="2563" applyNumberFormat="1"/>
    <xf numFmtId="0" fontId="23" fillId="0" borderId="0" xfId="2563"/>
    <xf numFmtId="7" fontId="16" fillId="0" borderId="0" xfId="2563" applyNumberFormat="1" applyFont="1"/>
    <xf numFmtId="0" fontId="16" fillId="0" borderId="69" xfId="42" applyFont="1" applyBorder="1" applyAlignment="1">
      <alignment vertical="top" wrapText="1"/>
    </xf>
    <xf numFmtId="0" fontId="16" fillId="33" borderId="69" xfId="42" applyFont="1" applyFill="1" applyBorder="1" applyAlignment="1">
      <alignment vertical="top" wrapText="1"/>
    </xf>
    <xf numFmtId="0" fontId="22" fillId="34" borderId="69" xfId="42" applyFont="1" applyFill="1" applyBorder="1" applyAlignment="1">
      <alignment vertical="top" wrapText="1"/>
    </xf>
    <xf numFmtId="0" fontId="16" fillId="34" borderId="69" xfId="42" applyFont="1" applyFill="1" applyBorder="1" applyAlignment="1">
      <alignment vertical="top" wrapText="1"/>
    </xf>
    <xf numFmtId="4" fontId="16" fillId="34" borderId="69" xfId="42" applyNumberFormat="1" applyFont="1" applyFill="1" applyBorder="1" applyAlignment="1">
      <alignment vertical="top" wrapText="1"/>
    </xf>
    <xf numFmtId="4" fontId="16" fillId="0" borderId="69" xfId="42" applyNumberFormat="1" applyFont="1" applyBorder="1" applyAlignment="1">
      <alignment vertical="top" wrapText="1"/>
    </xf>
    <xf numFmtId="0" fontId="0" fillId="35" borderId="69" xfId="0" applyFill="1" applyBorder="1" applyAlignment="1">
      <alignment wrapText="1"/>
    </xf>
    <xf numFmtId="49" fontId="1" fillId="36" borderId="69" xfId="42" applyNumberFormat="1" applyFill="1" applyBorder="1" applyAlignment="1">
      <alignment vertical="top"/>
    </xf>
    <xf numFmtId="0" fontId="1" fillId="36" borderId="69" xfId="42" applyFill="1" applyBorder="1" applyAlignment="1">
      <alignment vertical="top"/>
    </xf>
    <xf numFmtId="165" fontId="1" fillId="36" borderId="69" xfId="42" applyNumberFormat="1" applyFill="1" applyBorder="1" applyAlignment="1">
      <alignment vertical="top"/>
    </xf>
    <xf numFmtId="4" fontId="1" fillId="36" borderId="69" xfId="42" applyNumberFormat="1" applyFill="1" applyBorder="1" applyAlignment="1">
      <alignment vertical="top"/>
    </xf>
    <xf numFmtId="4" fontId="1" fillId="33" borderId="69" xfId="42" applyNumberFormat="1" applyFill="1" applyBorder="1" applyAlignment="1">
      <alignment vertical="top"/>
    </xf>
    <xf numFmtId="0" fontId="1" fillId="34" borderId="69" xfId="42" applyFill="1" applyBorder="1" applyAlignment="1">
      <alignment horizontal="right" vertical="top"/>
    </xf>
    <xf numFmtId="4" fontId="1" fillId="34" borderId="69" xfId="42" applyNumberFormat="1" applyFill="1" applyBorder="1" applyAlignment="1">
      <alignment horizontal="right" vertical="top"/>
    </xf>
    <xf numFmtId="4" fontId="1" fillId="37" borderId="69" xfId="42" applyNumberFormat="1" applyFill="1" applyBorder="1" applyAlignment="1">
      <alignment horizontal="right" vertical="top"/>
    </xf>
    <xf numFmtId="4" fontId="0" fillId="35" borderId="69" xfId="0" applyNumberFormat="1" applyFill="1" applyBorder="1"/>
    <xf numFmtId="49" fontId="1" fillId="37" borderId="69" xfId="42" applyNumberFormat="1" applyFill="1" applyBorder="1" applyAlignment="1">
      <alignment vertical="top"/>
    </xf>
    <xf numFmtId="0" fontId="1" fillId="37" borderId="69" xfId="42" applyFill="1" applyBorder="1" applyAlignment="1">
      <alignment vertical="top"/>
    </xf>
    <xf numFmtId="165" fontId="1" fillId="37" borderId="69" xfId="42" applyNumberFormat="1" applyFill="1" applyBorder="1" applyAlignment="1">
      <alignment vertical="top"/>
    </xf>
    <xf numFmtId="4" fontId="1" fillId="37" borderId="69" xfId="42" applyNumberFormat="1" applyFill="1" applyBorder="1" applyAlignment="1">
      <alignment vertical="top"/>
    </xf>
    <xf numFmtId="0" fontId="1" fillId="37" borderId="69" xfId="42" applyFill="1" applyBorder="1" applyAlignment="1">
      <alignment horizontal="right" vertical="top"/>
    </xf>
    <xf numFmtId="166" fontId="1" fillId="37" borderId="69" xfId="42" applyNumberFormat="1" applyFill="1" applyBorder="1" applyAlignment="1">
      <alignment horizontal="right" vertical="top"/>
    </xf>
    <xf numFmtId="4" fontId="1" fillId="38" borderId="69" xfId="42" applyNumberFormat="1" applyFill="1" applyBorder="1" applyAlignment="1">
      <alignment horizontal="right" vertical="top"/>
    </xf>
    <xf numFmtId="4" fontId="1" fillId="0" borderId="69" xfId="42" applyNumberFormat="1" applyBorder="1" applyAlignment="1">
      <alignment horizontal="right" vertical="top"/>
    </xf>
    <xf numFmtId="0" fontId="0" fillId="0" borderId="69" xfId="0" applyBorder="1" applyAlignment="1">
      <alignment vertical="top"/>
    </xf>
    <xf numFmtId="14" fontId="0" fillId="0" borderId="69" xfId="0" applyNumberFormat="1" applyBorder="1" applyAlignment="1">
      <alignment vertical="top"/>
    </xf>
    <xf numFmtId="0" fontId="23" fillId="0" borderId="0" xfId="2564"/>
    <xf numFmtId="0" fontId="23" fillId="0" borderId="0" xfId="2573"/>
    <xf numFmtId="14" fontId="23" fillId="0" borderId="69" xfId="1607" applyNumberFormat="1" applyBorder="1"/>
    <xf numFmtId="0" fontId="23" fillId="0" borderId="69" xfId="1607" applyBorder="1"/>
    <xf numFmtId="7" fontId="23" fillId="0" borderId="69" xfId="1607" applyNumberFormat="1" applyBorder="1"/>
    <xf numFmtId="14" fontId="23" fillId="0" borderId="69" xfId="2515" applyNumberFormat="1" applyBorder="1"/>
    <xf numFmtId="0" fontId="23" fillId="0" borderId="69" xfId="2515" applyBorder="1"/>
    <xf numFmtId="7" fontId="23" fillId="0" borderId="69" xfId="2515" applyNumberFormat="1" applyBorder="1"/>
    <xf numFmtId="14" fontId="23" fillId="0" borderId="69" xfId="2573" applyNumberFormat="1" applyBorder="1"/>
    <xf numFmtId="0" fontId="23" fillId="0" borderId="69" xfId="2573" applyBorder="1"/>
    <xf numFmtId="7" fontId="23" fillId="0" borderId="69" xfId="2573" applyNumberFormat="1" applyBorder="1"/>
    <xf numFmtId="14" fontId="23" fillId="0" borderId="69" xfId="2574" applyNumberFormat="1" applyBorder="1"/>
    <xf numFmtId="0" fontId="23" fillId="0" borderId="69" xfId="2574" applyBorder="1"/>
    <xf numFmtId="7" fontId="23" fillId="0" borderId="69" xfId="2574" applyNumberFormat="1" applyBorder="1"/>
    <xf numFmtId="0" fontId="19" fillId="0" borderId="69" xfId="0" applyFont="1" applyBorder="1" applyAlignment="1">
      <alignment horizontal="center" vertical="top" readingOrder="3"/>
    </xf>
    <xf numFmtId="14" fontId="23" fillId="0" borderId="69" xfId="2599" applyNumberFormat="1" applyBorder="1"/>
    <xf numFmtId="0" fontId="23" fillId="0" borderId="69" xfId="2599" applyBorder="1"/>
    <xf numFmtId="7" fontId="23" fillId="0" borderId="69" xfId="2599" applyNumberFormat="1" applyBorder="1"/>
    <xf numFmtId="14" fontId="23" fillId="0" borderId="69" xfId="2600" applyNumberFormat="1" applyBorder="1"/>
    <xf numFmtId="0" fontId="23" fillId="0" borderId="69" xfId="2600" applyBorder="1"/>
    <xf numFmtId="7" fontId="23" fillId="0" borderId="69" xfId="2600" applyNumberFormat="1" applyBorder="1"/>
    <xf numFmtId="0" fontId="23" fillId="0" borderId="0" xfId="2609"/>
    <xf numFmtId="0" fontId="23" fillId="0" borderId="0" xfId="2610"/>
    <xf numFmtId="0" fontId="23" fillId="0" borderId="0" xfId="2632"/>
    <xf numFmtId="14" fontId="23" fillId="0" borderId="0" xfId="2632" applyNumberFormat="1"/>
    <xf numFmtId="0" fontId="24" fillId="0" borderId="42" xfId="2663" applyFont="1" applyBorder="1"/>
    <xf numFmtId="14" fontId="23" fillId="0" borderId="42" xfId="2663" applyNumberFormat="1" applyBorder="1"/>
    <xf numFmtId="0" fontId="23" fillId="0" borderId="42" xfId="2663" applyBorder="1"/>
    <xf numFmtId="7" fontId="23" fillId="0" borderId="42" xfId="2663" applyNumberFormat="1" applyBorder="1"/>
    <xf numFmtId="0" fontId="24" fillId="0" borderId="42" xfId="2664" applyFont="1" applyBorder="1"/>
    <xf numFmtId="14" fontId="23" fillId="0" borderId="42" xfId="2664" applyNumberFormat="1" applyBorder="1"/>
    <xf numFmtId="0" fontId="23" fillId="0" borderId="42" xfId="2664" applyBorder="1"/>
    <xf numFmtId="7" fontId="23" fillId="0" borderId="42" xfId="2664" applyNumberFormat="1" applyBorder="1"/>
    <xf numFmtId="0" fontId="24" fillId="0" borderId="42" xfId="2666" applyFont="1" applyBorder="1"/>
    <xf numFmtId="14" fontId="23" fillId="0" borderId="42" xfId="2666" applyNumberFormat="1" applyBorder="1"/>
    <xf numFmtId="0" fontId="23" fillId="0" borderId="42" xfId="2666" applyBorder="1"/>
    <xf numFmtId="7" fontId="23" fillId="0" borderId="42" xfId="2666" applyNumberFormat="1" applyBorder="1"/>
    <xf numFmtId="0" fontId="24" fillId="0" borderId="42" xfId="2667" applyFont="1" applyBorder="1"/>
    <xf numFmtId="14" fontId="23" fillId="0" borderId="42" xfId="2667" applyNumberFormat="1" applyBorder="1"/>
    <xf numFmtId="0" fontId="23" fillId="0" borderId="42" xfId="2667" applyBorder="1"/>
    <xf numFmtId="7" fontId="23" fillId="0" borderId="42" xfId="2667" applyNumberFormat="1" applyBorder="1"/>
    <xf numFmtId="0" fontId="24" fillId="0" borderId="42" xfId="2668" applyFont="1" applyBorder="1"/>
    <xf numFmtId="14" fontId="23" fillId="0" borderId="42" xfId="2668" applyNumberFormat="1" applyBorder="1"/>
    <xf numFmtId="0" fontId="23" fillId="0" borderId="42" xfId="2668" applyBorder="1"/>
    <xf numFmtId="0" fontId="24" fillId="0" borderId="42" xfId="2669" applyFont="1" applyBorder="1"/>
    <xf numFmtId="14" fontId="23" fillId="0" borderId="42" xfId="2669" applyNumberFormat="1" applyBorder="1"/>
    <xf numFmtId="0" fontId="23" fillId="0" borderId="42" xfId="2669" applyBorder="1"/>
    <xf numFmtId="7" fontId="23" fillId="0" borderId="42" xfId="2669" applyNumberFormat="1" applyBorder="1"/>
    <xf numFmtId="7" fontId="16" fillId="0" borderId="42" xfId="2669" applyNumberFormat="1" applyFont="1" applyBorder="1"/>
    <xf numFmtId="0" fontId="24" fillId="0" borderId="42" xfId="2670" applyFont="1" applyBorder="1"/>
    <xf numFmtId="14" fontId="23" fillId="0" borderId="42" xfId="2670" applyNumberFormat="1" applyBorder="1"/>
    <xf numFmtId="0" fontId="23" fillId="0" borderId="42" xfId="2670" applyBorder="1"/>
    <xf numFmtId="7" fontId="23" fillId="0" borderId="42" xfId="2670" applyNumberFormat="1" applyBorder="1"/>
    <xf numFmtId="0" fontId="24" fillId="0" borderId="42" xfId="2671" applyFont="1" applyBorder="1"/>
    <xf numFmtId="14" fontId="23" fillId="0" borderId="42" xfId="2671" applyNumberFormat="1" applyBorder="1"/>
    <xf numFmtId="0" fontId="23" fillId="0" borderId="42" xfId="2671" applyBorder="1"/>
    <xf numFmtId="7" fontId="23" fillId="0" borderId="42" xfId="2671" applyNumberFormat="1" applyBorder="1"/>
    <xf numFmtId="0" fontId="24" fillId="0" borderId="42" xfId="2674" applyFont="1" applyBorder="1"/>
    <xf numFmtId="14" fontId="23" fillId="0" borderId="42" xfId="2674" applyNumberFormat="1" applyBorder="1"/>
    <xf numFmtId="0" fontId="23" fillId="0" borderId="42" xfId="2674" applyBorder="1"/>
    <xf numFmtId="7" fontId="23" fillId="0" borderId="42" xfId="2674" applyNumberFormat="1" applyBorder="1"/>
    <xf numFmtId="0" fontId="24" fillId="0" borderId="42" xfId="2675" applyFont="1" applyBorder="1"/>
    <xf numFmtId="14" fontId="23" fillId="0" borderId="42" xfId="2675" applyNumberFormat="1" applyBorder="1"/>
    <xf numFmtId="0" fontId="23" fillId="0" borderId="42" xfId="2675" applyBorder="1"/>
    <xf numFmtId="7" fontId="23" fillId="0" borderId="42" xfId="2675" applyNumberFormat="1" applyBorder="1"/>
    <xf numFmtId="0" fontId="24" fillId="0" borderId="42" xfId="2676" applyFont="1" applyBorder="1"/>
    <xf numFmtId="14" fontId="23" fillId="0" borderId="42" xfId="2676" applyNumberFormat="1" applyBorder="1"/>
    <xf numFmtId="0" fontId="23" fillId="0" borderId="42" xfId="2676" applyBorder="1"/>
    <xf numFmtId="7" fontId="23" fillId="0" borderId="42" xfId="2676" applyNumberFormat="1" applyBorder="1"/>
    <xf numFmtId="0" fontId="24" fillId="0" borderId="42" xfId="2677" applyFont="1" applyBorder="1"/>
    <xf numFmtId="14" fontId="23" fillId="0" borderId="42" xfId="2677" applyNumberFormat="1" applyBorder="1"/>
    <xf numFmtId="0" fontId="23" fillId="0" borderId="42" xfId="2677" applyBorder="1"/>
    <xf numFmtId="7" fontId="23" fillId="0" borderId="42" xfId="2677" applyNumberFormat="1" applyBorder="1"/>
    <xf numFmtId="0" fontId="24" fillId="0" borderId="42" xfId="2679" applyFont="1" applyBorder="1"/>
    <xf numFmtId="14" fontId="23" fillId="0" borderId="42" xfId="2679" applyNumberFormat="1" applyBorder="1"/>
    <xf numFmtId="0" fontId="23" fillId="0" borderId="42" xfId="2679" applyBorder="1"/>
    <xf numFmtId="7" fontId="23" fillId="0" borderId="42" xfId="2679" applyNumberFormat="1" applyBorder="1"/>
    <xf numFmtId="0" fontId="24" fillId="0" borderId="42" xfId="2680" applyFont="1" applyBorder="1"/>
    <xf numFmtId="14" fontId="23" fillId="0" borderId="42" xfId="2680" applyNumberFormat="1" applyBorder="1"/>
    <xf numFmtId="0" fontId="23" fillId="0" borderId="42" xfId="2680" applyBorder="1"/>
    <xf numFmtId="7" fontId="23" fillId="0" borderId="42" xfId="2680" applyNumberFormat="1" applyBorder="1"/>
    <xf numFmtId="0" fontId="24" fillId="0" borderId="42" xfId="2681" applyFont="1" applyBorder="1"/>
    <xf numFmtId="14" fontId="23" fillId="0" borderId="42" xfId="2681" applyNumberFormat="1" applyBorder="1"/>
    <xf numFmtId="0" fontId="23" fillId="0" borderId="42" xfId="2681" applyBorder="1"/>
    <xf numFmtId="7" fontId="23" fillId="0" borderId="42" xfId="2681" applyNumberFormat="1" applyBorder="1"/>
    <xf numFmtId="0" fontId="24" fillId="0" borderId="42" xfId="2682" applyFont="1" applyBorder="1"/>
    <xf numFmtId="14" fontId="23" fillId="0" borderId="42" xfId="2682" applyNumberFormat="1" applyBorder="1"/>
    <xf numFmtId="0" fontId="23" fillId="0" borderId="42" xfId="2682" applyBorder="1"/>
    <xf numFmtId="7" fontId="23" fillId="0" borderId="42" xfId="2682" applyNumberFormat="1" applyBorder="1"/>
    <xf numFmtId="0" fontId="24" fillId="0" borderId="42" xfId="2683" applyFont="1" applyBorder="1"/>
    <xf numFmtId="14" fontId="23" fillId="0" borderId="42" xfId="2683" applyNumberFormat="1" applyBorder="1"/>
    <xf numFmtId="0" fontId="23" fillId="0" borderId="42" xfId="2683" applyBorder="1"/>
    <xf numFmtId="7" fontId="23" fillId="0" borderId="42" xfId="2683" applyNumberFormat="1" applyBorder="1"/>
    <xf numFmtId="0" fontId="24" fillId="0" borderId="42" xfId="2684" applyFont="1" applyBorder="1"/>
    <xf numFmtId="14" fontId="23" fillId="0" borderId="42" xfId="2684" applyNumberFormat="1" applyBorder="1"/>
    <xf numFmtId="0" fontId="23" fillId="0" borderId="42" xfId="2684" applyBorder="1"/>
    <xf numFmtId="7" fontId="23" fillId="0" borderId="42" xfId="2684" applyNumberFormat="1" applyBorder="1"/>
    <xf numFmtId="0" fontId="24" fillId="0" borderId="42" xfId="2686" applyFont="1" applyBorder="1"/>
    <xf numFmtId="14" fontId="23" fillId="0" borderId="42" xfId="2686" applyNumberFormat="1" applyBorder="1"/>
    <xf numFmtId="0" fontId="23" fillId="0" borderId="42" xfId="2686" applyBorder="1"/>
    <xf numFmtId="0" fontId="24" fillId="0" borderId="42" xfId="2691" applyFont="1" applyBorder="1"/>
    <xf numFmtId="14" fontId="23" fillId="0" borderId="42" xfId="2691" applyNumberFormat="1" applyBorder="1"/>
    <xf numFmtId="0" fontId="23" fillId="0" borderId="42" xfId="2691" applyBorder="1"/>
    <xf numFmtId="7" fontId="23" fillId="0" borderId="42" xfId="2691" applyNumberFormat="1" applyBorder="1"/>
    <xf numFmtId="0" fontId="24" fillId="0" borderId="42" xfId="2692" applyFont="1" applyBorder="1"/>
    <xf numFmtId="14" fontId="23" fillId="0" borderId="42" xfId="2692" applyNumberFormat="1" applyBorder="1"/>
    <xf numFmtId="0" fontId="23" fillId="0" borderId="42" xfId="2692" applyBorder="1"/>
    <xf numFmtId="7" fontId="23" fillId="0" borderId="42" xfId="2692" applyNumberFormat="1" applyBorder="1"/>
    <xf numFmtId="0" fontId="24" fillId="0" borderId="42" xfId="2693" applyFont="1" applyBorder="1"/>
    <xf numFmtId="14" fontId="23" fillId="0" borderId="42" xfId="2693" applyNumberFormat="1" applyBorder="1"/>
    <xf numFmtId="0" fontId="23" fillId="0" borderId="42" xfId="2693" applyBorder="1"/>
    <xf numFmtId="7" fontId="23" fillId="0" borderId="42" xfId="2693" applyNumberFormat="1" applyBorder="1"/>
    <xf numFmtId="7" fontId="25" fillId="0" borderId="0" xfId="0" applyNumberFormat="1" applyFont="1"/>
    <xf numFmtId="0" fontId="24" fillId="0" borderId="42" xfId="2694" applyFont="1" applyBorder="1"/>
    <xf numFmtId="14" fontId="23" fillId="0" borderId="42" xfId="2694" applyNumberFormat="1" applyBorder="1"/>
    <xf numFmtId="0" fontId="23" fillId="0" borderId="42" xfId="2694" applyBorder="1"/>
    <xf numFmtId="7" fontId="23" fillId="0" borderId="42" xfId="2694" applyNumberFormat="1" applyBorder="1"/>
    <xf numFmtId="0" fontId="24" fillId="0" borderId="18" xfId="2695" applyFont="1" applyBorder="1"/>
    <xf numFmtId="0" fontId="24" fillId="0" borderId="19" xfId="2695" applyFont="1" applyBorder="1"/>
    <xf numFmtId="0" fontId="24" fillId="0" borderId="20" xfId="2695" applyFont="1" applyBorder="1"/>
    <xf numFmtId="14" fontId="23" fillId="0" borderId="81" xfId="2695" applyNumberFormat="1" applyBorder="1"/>
    <xf numFmtId="0" fontId="23" fillId="0" borderId="78" xfId="2695" applyBorder="1"/>
    <xf numFmtId="7" fontId="23" fillId="0" borderId="78" xfId="2695" applyNumberFormat="1" applyBorder="1"/>
    <xf numFmtId="0" fontId="23" fillId="0" borderId="82" xfId="2695" applyBorder="1"/>
    <xf numFmtId="169" fontId="16" fillId="0" borderId="0" xfId="0" applyNumberFormat="1" applyFont="1"/>
    <xf numFmtId="0" fontId="24" fillId="0" borderId="42" xfId="2696" applyFont="1" applyBorder="1"/>
    <xf numFmtId="14" fontId="23" fillId="0" borderId="42" xfId="2696" applyNumberFormat="1" applyBorder="1"/>
    <xf numFmtId="0" fontId="23" fillId="0" borderId="42" xfId="2696" applyBorder="1"/>
    <xf numFmtId="7" fontId="23" fillId="0" borderId="42" xfId="2696" applyNumberFormat="1" applyBorder="1"/>
    <xf numFmtId="0" fontId="24" fillId="0" borderId="42" xfId="2697" applyFont="1" applyBorder="1"/>
    <xf numFmtId="14" fontId="23" fillId="0" borderId="42" xfId="2697" applyNumberFormat="1" applyBorder="1"/>
    <xf numFmtId="0" fontId="23" fillId="0" borderId="42" xfId="2697" applyBorder="1"/>
    <xf numFmtId="7" fontId="23" fillId="0" borderId="42" xfId="2697" applyNumberFormat="1" applyBorder="1"/>
    <xf numFmtId="0" fontId="23" fillId="0" borderId="0" xfId="2698"/>
    <xf numFmtId="4" fontId="16" fillId="0" borderId="0" xfId="2698" applyNumberFormat="1" applyFont="1"/>
    <xf numFmtId="0" fontId="23" fillId="0" borderId="0" xfId="2699"/>
    <xf numFmtId="0" fontId="24" fillId="0" borderId="0" xfId="2699" applyFont="1"/>
    <xf numFmtId="0" fontId="24" fillId="0" borderId="42" xfId="2699" applyFont="1" applyBorder="1"/>
    <xf numFmtId="14" fontId="23" fillId="0" borderId="42" xfId="2699" applyNumberFormat="1" applyBorder="1"/>
    <xf numFmtId="0" fontId="23" fillId="0" borderId="42" xfId="2699" applyBorder="1"/>
    <xf numFmtId="7" fontId="23" fillId="0" borderId="42" xfId="2699" applyNumberFormat="1" applyBorder="1"/>
    <xf numFmtId="0" fontId="23" fillId="0" borderId="0" xfId="2700"/>
    <xf numFmtId="14" fontId="23" fillId="0" borderId="42" xfId="2700" applyNumberFormat="1" applyBorder="1"/>
    <xf numFmtId="0" fontId="23" fillId="0" borderId="42" xfId="2700" applyBorder="1"/>
    <xf numFmtId="7" fontId="23" fillId="0" borderId="42" xfId="2700" applyNumberFormat="1" applyBorder="1"/>
    <xf numFmtId="0" fontId="24" fillId="0" borderId="42" xfId="2701" applyFont="1" applyBorder="1"/>
    <xf numFmtId="14" fontId="23" fillId="0" borderId="42" xfId="2701" applyNumberFormat="1" applyBorder="1"/>
    <xf numFmtId="0" fontId="23" fillId="0" borderId="42" xfId="2701" applyBorder="1"/>
    <xf numFmtId="7" fontId="23" fillId="0" borderId="42" xfId="2701" applyNumberFormat="1" applyBorder="1"/>
    <xf numFmtId="0" fontId="23" fillId="0" borderId="0" xfId="2702"/>
    <xf numFmtId="7" fontId="16" fillId="0" borderId="0" xfId="2702" applyNumberFormat="1" applyFont="1"/>
    <xf numFmtId="0" fontId="24" fillId="0" borderId="42" xfId="2702" applyFont="1" applyBorder="1"/>
    <xf numFmtId="14" fontId="23" fillId="0" borderId="42" xfId="2702" applyNumberFormat="1" applyBorder="1"/>
    <xf numFmtId="0" fontId="23" fillId="0" borderId="42" xfId="2702" applyBorder="1"/>
    <xf numFmtId="7" fontId="23" fillId="0" borderId="42" xfId="2702" applyNumberFormat="1" applyBorder="1"/>
    <xf numFmtId="14" fontId="23" fillId="0" borderId="77" xfId="2702" applyNumberFormat="1" applyBorder="1"/>
    <xf numFmtId="0" fontId="23" fillId="0" borderId="77" xfId="2702" applyBorder="1"/>
    <xf numFmtId="7" fontId="23" fillId="0" borderId="77" xfId="2702" applyNumberFormat="1" applyBorder="1"/>
    <xf numFmtId="14" fontId="23" fillId="0" borderId="18" xfId="2702" applyNumberFormat="1" applyBorder="1"/>
    <xf numFmtId="0" fontId="23" fillId="0" borderId="19" xfId="2702" applyBorder="1"/>
    <xf numFmtId="7" fontId="16" fillId="0" borderId="19" xfId="2702" applyNumberFormat="1" applyFont="1" applyBorder="1"/>
    <xf numFmtId="0" fontId="23" fillId="0" borderId="20" xfId="2702" applyBorder="1"/>
    <xf numFmtId="14" fontId="23" fillId="0" borderId="81" xfId="2702" applyNumberFormat="1" applyBorder="1"/>
    <xf numFmtId="0" fontId="23" fillId="0" borderId="78" xfId="2702" applyBorder="1"/>
    <xf numFmtId="7" fontId="23" fillId="0" borderId="78" xfId="2702" applyNumberFormat="1" applyBorder="1"/>
    <xf numFmtId="0" fontId="23" fillId="0" borderId="82" xfId="2702" applyBorder="1"/>
    <xf numFmtId="1" fontId="0" fillId="0" borderId="0" xfId="0" applyNumberFormat="1"/>
    <xf numFmtId="0" fontId="16" fillId="0" borderId="0" xfId="0" applyFont="1" applyAlignment="1">
      <alignment horizontal="center"/>
    </xf>
    <xf numFmtId="0" fontId="16" fillId="0" borderId="84" xfId="0" applyFont="1" applyBorder="1" applyAlignment="1">
      <alignment horizontal="center" vertical="center" wrapText="1"/>
    </xf>
    <xf numFmtId="4" fontId="16" fillId="0" borderId="85" xfId="0" applyNumberFormat="1" applyFont="1" applyBorder="1" applyAlignment="1">
      <alignment horizontal="center" vertical="center" wrapText="1"/>
    </xf>
    <xf numFmtId="10" fontId="16" fillId="0" borderId="86" xfId="0" applyNumberFormat="1" applyFont="1" applyBorder="1" applyAlignment="1">
      <alignment horizontal="center" vertical="center" wrapText="1"/>
    </xf>
    <xf numFmtId="14" fontId="16" fillId="0" borderId="86" xfId="0" applyNumberFormat="1" applyFont="1" applyBorder="1" applyAlignment="1">
      <alignment horizontal="center" vertical="center" wrapText="1"/>
    </xf>
    <xf numFmtId="1" fontId="16" fillId="0" borderId="86" xfId="0" applyNumberFormat="1" applyFont="1" applyBorder="1" applyAlignment="1">
      <alignment horizontal="center" vertical="center" wrapText="1"/>
    </xf>
    <xf numFmtId="4" fontId="16" fillId="0" borderId="86" xfId="0" applyNumberFormat="1" applyFont="1" applyBorder="1" applyAlignment="1">
      <alignment horizontal="center" vertical="center" wrapText="1"/>
    </xf>
    <xf numFmtId="0" fontId="16" fillId="0" borderId="8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81" xfId="0" applyBorder="1"/>
    <xf numFmtId="4" fontId="0" fillId="0" borderId="89" xfId="0" applyNumberFormat="1" applyBorder="1"/>
    <xf numFmtId="14" fontId="0" fillId="0" borderId="82" xfId="0" applyNumberFormat="1" applyBorder="1"/>
    <xf numFmtId="4" fontId="0" fillId="0" borderId="91" xfId="0" applyNumberFormat="1" applyBorder="1"/>
    <xf numFmtId="10" fontId="0" fillId="0" borderId="92" xfId="0" applyNumberFormat="1" applyBorder="1"/>
    <xf numFmtId="14" fontId="0" fillId="0" borderId="92" xfId="0" applyNumberFormat="1" applyBorder="1"/>
    <xf numFmtId="4" fontId="0" fillId="0" borderId="92" xfId="0" applyNumberFormat="1" applyBorder="1"/>
    <xf numFmtId="4" fontId="0" fillId="0" borderId="93" xfId="0" applyNumberFormat="1" applyBorder="1"/>
    <xf numFmtId="4" fontId="0" fillId="0" borderId="94" xfId="0" applyNumberFormat="1" applyBorder="1"/>
    <xf numFmtId="10" fontId="0" fillId="0" borderId="19" xfId="0" applyNumberFormat="1" applyBorder="1"/>
    <xf numFmtId="14" fontId="0" fillId="0" borderId="19" xfId="0" applyNumberFormat="1" applyBorder="1"/>
    <xf numFmtId="1" fontId="0" fillId="0" borderId="19" xfId="0" applyNumberFormat="1" applyBorder="1"/>
    <xf numFmtId="4" fontId="0" fillId="0" borderId="19" xfId="0" applyNumberFormat="1" applyBorder="1"/>
    <xf numFmtId="4" fontId="0" fillId="0" borderId="20" xfId="0" applyNumberFormat="1" applyBorder="1"/>
    <xf numFmtId="10" fontId="0" fillId="0" borderId="42" xfId="0" applyNumberFormat="1" applyBorder="1"/>
    <xf numFmtId="14" fontId="0" fillId="0" borderId="42" xfId="0" applyNumberFormat="1" applyBorder="1"/>
    <xf numFmtId="1" fontId="0" fillId="0" borderId="42" xfId="0" applyNumberFormat="1" applyBorder="1"/>
    <xf numFmtId="4" fontId="0" fillId="0" borderId="42" xfId="0" applyNumberFormat="1" applyBorder="1"/>
    <xf numFmtId="4" fontId="0" fillId="0" borderId="80" xfId="0" applyNumberFormat="1" applyBorder="1"/>
    <xf numFmtId="4" fontId="0" fillId="0" borderId="97" xfId="0" applyNumberFormat="1" applyBorder="1"/>
    <xf numFmtId="4" fontId="16" fillId="37" borderId="91" xfId="0" applyNumberFormat="1" applyFont="1" applyFill="1" applyBorder="1"/>
    <xf numFmtId="0" fontId="24" fillId="0" borderId="42" xfId="1922" applyFont="1" applyBorder="1"/>
    <xf numFmtId="14" fontId="23" fillId="0" borderId="42" xfId="1922" applyNumberFormat="1" applyBorder="1"/>
    <xf numFmtId="0" fontId="23" fillId="0" borderId="42" xfId="1922" applyBorder="1"/>
    <xf numFmtId="7" fontId="23" fillId="0" borderId="42" xfId="2703" applyNumberFormat="1" applyBorder="1"/>
    <xf numFmtId="0" fontId="0" fillId="0" borderId="42" xfId="0" applyBorder="1"/>
    <xf numFmtId="14" fontId="23" fillId="0" borderId="42" xfId="2704" applyNumberFormat="1" applyBorder="1"/>
    <xf numFmtId="0" fontId="23" fillId="0" borderId="42" xfId="2704" applyBorder="1"/>
    <xf numFmtId="7" fontId="23" fillId="0" borderId="42" xfId="2704" applyNumberFormat="1" applyBorder="1"/>
    <xf numFmtId="4" fontId="16" fillId="37" borderId="92" xfId="0" applyNumberFormat="1" applyFont="1" applyFill="1" applyBorder="1"/>
    <xf numFmtId="0" fontId="24" fillId="0" borderId="42" xfId="2705" applyFont="1" applyBorder="1"/>
    <xf numFmtId="14" fontId="23" fillId="0" borderId="42" xfId="2705" applyNumberFormat="1" applyBorder="1"/>
    <xf numFmtId="0" fontId="23" fillId="0" borderId="42" xfId="2705" applyBorder="1"/>
    <xf numFmtId="7" fontId="23" fillId="0" borderId="42" xfId="2705" applyNumberFormat="1" applyBorder="1"/>
    <xf numFmtId="14" fontId="23" fillId="0" borderId="77" xfId="2705" applyNumberFormat="1" applyBorder="1"/>
    <xf numFmtId="0" fontId="23" fillId="0" borderId="77" xfId="2705" applyBorder="1"/>
    <xf numFmtId="7" fontId="23" fillId="0" borderId="77" xfId="2705" applyNumberFormat="1" applyBorder="1"/>
    <xf numFmtId="0" fontId="23" fillId="0" borderId="19" xfId="2705" applyBorder="1"/>
    <xf numFmtId="7" fontId="16" fillId="0" borderId="19" xfId="2705" applyNumberFormat="1" applyFont="1" applyBorder="1"/>
    <xf numFmtId="0" fontId="23" fillId="0" borderId="20" xfId="2705" applyBorder="1"/>
    <xf numFmtId="14" fontId="23" fillId="0" borderId="79" xfId="2706" applyNumberFormat="1" applyBorder="1"/>
    <xf numFmtId="0" fontId="23" fillId="0" borderId="42" xfId="2706" applyBorder="1"/>
    <xf numFmtId="7" fontId="23" fillId="0" borderId="42" xfId="2706" applyNumberFormat="1" applyBorder="1"/>
    <xf numFmtId="0" fontId="23" fillId="0" borderId="80" xfId="1947" applyBorder="1"/>
    <xf numFmtId="0" fontId="23" fillId="0" borderId="82" xfId="2522" applyBorder="1"/>
    <xf numFmtId="14" fontId="16" fillId="0" borderId="18" xfId="2705" applyNumberFormat="1" applyFont="1" applyBorder="1"/>
    <xf numFmtId="0" fontId="16" fillId="0" borderId="19" xfId="2705" applyFont="1" applyBorder="1"/>
    <xf numFmtId="4" fontId="16" fillId="37" borderId="42" xfId="44" applyNumberFormat="1" applyFont="1" applyFill="1" applyBorder="1"/>
    <xf numFmtId="0" fontId="1" fillId="0" borderId="42" xfId="44" applyBorder="1" applyAlignment="1">
      <alignment horizontal="center" vertical="center"/>
    </xf>
    <xf numFmtId="4" fontId="1" fillId="0" borderId="42" xfId="44" applyNumberFormat="1" applyBorder="1"/>
    <xf numFmtId="10" fontId="1" fillId="0" borderId="42" xfId="44" applyNumberFormat="1" applyBorder="1"/>
    <xf numFmtId="1" fontId="16" fillId="0" borderId="42" xfId="44" applyNumberFormat="1" applyFont="1" applyBorder="1"/>
    <xf numFmtId="0" fontId="23" fillId="0" borderId="0" xfId="2707"/>
    <xf numFmtId="4" fontId="23" fillId="0" borderId="0" xfId="2707" applyNumberFormat="1"/>
    <xf numFmtId="7" fontId="23" fillId="0" borderId="0" xfId="2707" applyNumberFormat="1"/>
    <xf numFmtId="14" fontId="23" fillId="0" borderId="77" xfId="1949" applyNumberFormat="1" applyBorder="1"/>
    <xf numFmtId="0" fontId="23" fillId="0" borderId="77" xfId="1949" applyBorder="1"/>
    <xf numFmtId="14" fontId="23" fillId="0" borderId="42" xfId="2708" applyNumberFormat="1" applyBorder="1"/>
    <xf numFmtId="0" fontId="23" fillId="0" borderId="42" xfId="2708" applyBorder="1"/>
    <xf numFmtId="4" fontId="23" fillId="0" borderId="42" xfId="2708" applyNumberFormat="1" applyBorder="1"/>
    <xf numFmtId="7" fontId="23" fillId="0" borderId="42" xfId="2708" applyNumberFormat="1" applyBorder="1"/>
    <xf numFmtId="4" fontId="16" fillId="37" borderId="42" xfId="0" applyNumberFormat="1" applyFont="1" applyFill="1" applyBorder="1"/>
    <xf numFmtId="0" fontId="16" fillId="73" borderId="0" xfId="44" applyFont="1" applyFill="1"/>
    <xf numFmtId="0" fontId="1" fillId="0" borderId="0" xfId="44"/>
    <xf numFmtId="0" fontId="1" fillId="74" borderId="0" xfId="44" applyFill="1" applyAlignment="1">
      <alignment horizontal="right"/>
    </xf>
    <xf numFmtId="14" fontId="1" fillId="74" borderId="0" xfId="44" applyNumberFormat="1" applyFill="1" applyAlignment="1">
      <alignment horizontal="center"/>
    </xf>
    <xf numFmtId="0" fontId="1" fillId="74" borderId="0" xfId="44" applyFill="1" applyAlignment="1">
      <alignment horizontal="center" vertical="center"/>
    </xf>
    <xf numFmtId="0" fontId="26" fillId="0" borderId="0" xfId="44" applyFont="1"/>
    <xf numFmtId="14" fontId="1" fillId="0" borderId="0" xfId="44" applyNumberFormat="1"/>
    <xf numFmtId="1" fontId="1" fillId="0" borderId="0" xfId="44" applyNumberFormat="1"/>
    <xf numFmtId="0" fontId="1" fillId="0" borderId="0" xfId="44" applyAlignment="1">
      <alignment horizontal="right"/>
    </xf>
    <xf numFmtId="3" fontId="1" fillId="0" borderId="0" xfId="44" applyNumberFormat="1" applyAlignment="1">
      <alignment horizontal="left"/>
    </xf>
    <xf numFmtId="0" fontId="16" fillId="0" borderId="42" xfId="44" applyFont="1" applyBorder="1" applyAlignment="1">
      <alignment horizontal="center" vertical="center" wrapText="1"/>
    </xf>
    <xf numFmtId="4" fontId="16" fillId="0" borderId="42" xfId="44" applyNumberFormat="1" applyFont="1" applyBorder="1" applyAlignment="1">
      <alignment horizontal="center" vertical="center" wrapText="1"/>
    </xf>
    <xf numFmtId="10" fontId="16" fillId="0" borderId="42" xfId="44" applyNumberFormat="1" applyFont="1" applyBorder="1" applyAlignment="1">
      <alignment horizontal="center" vertical="center" wrapText="1"/>
    </xf>
    <xf numFmtId="14" fontId="16" fillId="0" borderId="42" xfId="44" applyNumberFormat="1" applyFont="1" applyBorder="1" applyAlignment="1">
      <alignment horizontal="center" vertical="center" wrapText="1"/>
    </xf>
    <xf numFmtId="1" fontId="16" fillId="0" borderId="42" xfId="44" applyNumberFormat="1" applyFont="1" applyBorder="1" applyAlignment="1">
      <alignment horizontal="center" vertical="center" wrapText="1"/>
    </xf>
    <xf numFmtId="14" fontId="1" fillId="38" borderId="42" xfId="44" applyNumberFormat="1" applyFill="1" applyBorder="1"/>
    <xf numFmtId="14" fontId="1" fillId="0" borderId="42" xfId="44" applyNumberFormat="1" applyBorder="1"/>
    <xf numFmtId="1" fontId="1" fillId="0" borderId="42" xfId="44" applyNumberFormat="1" applyBorder="1"/>
    <xf numFmtId="14" fontId="161" fillId="0" borderId="42" xfId="0" applyNumberFormat="1" applyFont="1" applyBorder="1"/>
    <xf numFmtId="0" fontId="1" fillId="0" borderId="28" xfId="44" applyBorder="1" applyAlignment="1">
      <alignment horizontal="center" vertical="center"/>
    </xf>
    <xf numFmtId="0" fontId="1" fillId="0" borderId="99" xfId="44" applyBorder="1" applyAlignment="1">
      <alignment horizontal="center" vertical="center"/>
    </xf>
    <xf numFmtId="4" fontId="1" fillId="0" borderId="100" xfId="44" applyNumberFormat="1" applyBorder="1"/>
    <xf numFmtId="10" fontId="1" fillId="0" borderId="100" xfId="44" applyNumberFormat="1" applyBorder="1"/>
    <xf numFmtId="14" fontId="161" fillId="0" borderId="100" xfId="0" applyNumberFormat="1" applyFont="1" applyBorder="1"/>
    <xf numFmtId="1" fontId="1" fillId="0" borderId="100" xfId="44" applyNumberFormat="1" applyBorder="1"/>
    <xf numFmtId="0" fontId="1" fillId="0" borderId="101" xfId="44" applyBorder="1" applyAlignment="1">
      <alignment horizontal="center" vertical="center"/>
    </xf>
    <xf numFmtId="4" fontId="0" fillId="0" borderId="101" xfId="0" applyNumberFormat="1" applyBorder="1"/>
    <xf numFmtId="10" fontId="0" fillId="0" borderId="101" xfId="0" applyNumberFormat="1" applyBorder="1"/>
    <xf numFmtId="14" fontId="0" fillId="0" borderId="101" xfId="0" applyNumberFormat="1" applyBorder="1"/>
    <xf numFmtId="1" fontId="1" fillId="0" borderId="101" xfId="44" applyNumberFormat="1" applyBorder="1"/>
    <xf numFmtId="4" fontId="1" fillId="0" borderId="101" xfId="44" applyNumberFormat="1" applyBorder="1"/>
    <xf numFmtId="14" fontId="16" fillId="37" borderId="42" xfId="0" applyNumberFormat="1" applyFont="1" applyFill="1" applyBorder="1"/>
    <xf numFmtId="0" fontId="16" fillId="37" borderId="42" xfId="44" applyFont="1" applyFill="1" applyBorder="1" applyAlignment="1">
      <alignment horizontal="center" vertical="center"/>
    </xf>
    <xf numFmtId="10" fontId="16" fillId="37" borderId="42" xfId="0" applyNumberFormat="1" applyFont="1" applyFill="1" applyBorder="1"/>
    <xf numFmtId="1" fontId="16" fillId="37" borderId="42" xfId="44" applyNumberFormat="1" applyFont="1" applyFill="1" applyBorder="1"/>
    <xf numFmtId="0" fontId="23" fillId="0" borderId="0" xfId="2709"/>
    <xf numFmtId="4" fontId="16" fillId="0" borderId="0" xfId="2709" applyNumberFormat="1" applyFont="1"/>
    <xf numFmtId="7" fontId="16" fillId="0" borderId="0" xfId="2709" applyNumberFormat="1" applyFont="1"/>
    <xf numFmtId="0" fontId="162" fillId="0" borderId="42" xfId="2710" applyFont="1" applyBorder="1"/>
    <xf numFmtId="14" fontId="163" fillId="0" borderId="42" xfId="2710" applyNumberFormat="1" applyFont="1" applyBorder="1"/>
    <xf numFmtId="0" fontId="163" fillId="0" borderId="42" xfId="2710" applyFont="1" applyBorder="1"/>
    <xf numFmtId="7" fontId="163" fillId="0" borderId="42" xfId="2710" applyNumberFormat="1" applyFont="1" applyBorder="1"/>
    <xf numFmtId="14" fontId="163" fillId="0" borderId="77" xfId="2710" applyNumberFormat="1" applyFont="1" applyBorder="1"/>
    <xf numFmtId="0" fontId="163" fillId="0" borderId="77" xfId="2710" applyFont="1" applyBorder="1"/>
    <xf numFmtId="7" fontId="163" fillId="0" borderId="77" xfId="2710" applyNumberFormat="1" applyFont="1" applyBorder="1"/>
    <xf numFmtId="14" fontId="163" fillId="0" borderId="90" xfId="2710" applyNumberFormat="1" applyFont="1" applyBorder="1"/>
    <xf numFmtId="0" fontId="163" fillId="0" borderId="88" xfId="2710" applyFont="1" applyBorder="1"/>
    <xf numFmtId="7" fontId="163" fillId="0" borderId="88" xfId="2710" applyNumberFormat="1" applyFont="1" applyBorder="1"/>
    <xf numFmtId="0" fontId="163" fillId="0" borderId="89" xfId="2710" applyFont="1" applyBorder="1"/>
    <xf numFmtId="14" fontId="163" fillId="0" borderId="0" xfId="1951" applyNumberFormat="1" applyFont="1"/>
    <xf numFmtId="0" fontId="163" fillId="0" borderId="0" xfId="1951" applyFont="1"/>
    <xf numFmtId="7" fontId="163" fillId="0" borderId="0" xfId="1951" applyNumberFormat="1" applyFont="1"/>
    <xf numFmtId="7" fontId="155" fillId="0" borderId="0" xfId="52" applyNumberFormat="1" applyFont="1" applyAlignment="1" applyProtection="1">
      <alignment vertical="center"/>
    </xf>
    <xf numFmtId="0" fontId="164" fillId="0" borderId="0" xfId="0" applyFont="1"/>
    <xf numFmtId="14" fontId="23" fillId="0" borderId="42" xfId="2712" applyNumberFormat="1" applyBorder="1"/>
    <xf numFmtId="0" fontId="23" fillId="0" borderId="42" xfId="2712" applyBorder="1"/>
    <xf numFmtId="7" fontId="23" fillId="0" borderId="42" xfId="2712" applyNumberFormat="1" applyBorder="1"/>
    <xf numFmtId="14" fontId="23" fillId="0" borderId="77" xfId="1974" applyNumberFormat="1" applyBorder="1"/>
    <xf numFmtId="0" fontId="23" fillId="0" borderId="77" xfId="1974" applyBorder="1"/>
    <xf numFmtId="7" fontId="23" fillId="0" borderId="77" xfId="1974" applyNumberFormat="1" applyBorder="1"/>
    <xf numFmtId="14" fontId="0" fillId="0" borderId="18" xfId="0" applyNumberFormat="1" applyBorder="1"/>
    <xf numFmtId="0" fontId="0" fillId="0" borderId="19" xfId="0" applyBorder="1"/>
    <xf numFmtId="4" fontId="16" fillId="0" borderId="20" xfId="0" applyNumberFormat="1" applyFont="1" applyBorder="1"/>
    <xf numFmtId="0" fontId="23" fillId="0" borderId="0" xfId="2713"/>
    <xf numFmtId="14" fontId="23" fillId="0" borderId="81" xfId="2713" applyNumberFormat="1" applyBorder="1"/>
    <xf numFmtId="0" fontId="23" fillId="0" borderId="78" xfId="2713" applyBorder="1"/>
    <xf numFmtId="7" fontId="23" fillId="0" borderId="82" xfId="2713" applyNumberFormat="1" applyBorder="1"/>
    <xf numFmtId="14" fontId="23" fillId="0" borderId="77" xfId="2039" applyNumberFormat="1" applyBorder="1"/>
    <xf numFmtId="0" fontId="23" fillId="0" borderId="77" xfId="2039" applyBorder="1"/>
    <xf numFmtId="7" fontId="23" fillId="0" borderId="77" xfId="2039" applyNumberFormat="1" applyBorder="1"/>
    <xf numFmtId="0" fontId="23" fillId="0" borderId="0" xfId="2714"/>
    <xf numFmtId="14" fontId="23" fillId="0" borderId="81" xfId="2714" applyNumberFormat="1" applyBorder="1"/>
    <xf numFmtId="0" fontId="23" fillId="0" borderId="78" xfId="2714" applyBorder="1"/>
    <xf numFmtId="7" fontId="23" fillId="0" borderId="82" xfId="2714" applyNumberFormat="1" applyBorder="1"/>
    <xf numFmtId="0" fontId="23" fillId="0" borderId="0" xfId="2715"/>
    <xf numFmtId="14" fontId="23" fillId="0" borderId="42" xfId="2715" applyNumberFormat="1" applyBorder="1"/>
    <xf numFmtId="0" fontId="23" fillId="0" borderId="42" xfId="2715" applyBorder="1"/>
    <xf numFmtId="7" fontId="23" fillId="0" borderId="42" xfId="2715" applyNumberFormat="1" applyBorder="1"/>
    <xf numFmtId="0" fontId="23" fillId="0" borderId="0" xfId="2716"/>
    <xf numFmtId="14" fontId="23" fillId="0" borderId="42" xfId="2716" applyNumberFormat="1" applyBorder="1"/>
    <xf numFmtId="0" fontId="23" fillId="0" borderId="42" xfId="2716" applyBorder="1"/>
    <xf numFmtId="7" fontId="23" fillId="0" borderId="42" xfId="2716" applyNumberFormat="1" applyBorder="1"/>
    <xf numFmtId="14" fontId="23" fillId="0" borderId="42" xfId="2717" applyNumberFormat="1" applyBorder="1"/>
    <xf numFmtId="0" fontId="23" fillId="0" borderId="42" xfId="2717" applyBorder="1"/>
    <xf numFmtId="7" fontId="23" fillId="0" borderId="42" xfId="2717" applyNumberFormat="1" applyBorder="1"/>
    <xf numFmtId="14" fontId="23" fillId="0" borderId="42" xfId="2718" applyNumberFormat="1" applyBorder="1"/>
    <xf numFmtId="0" fontId="23" fillId="0" borderId="42" xfId="2718" applyBorder="1"/>
    <xf numFmtId="7" fontId="23" fillId="0" borderId="42" xfId="2718" applyNumberFormat="1" applyBorder="1"/>
    <xf numFmtId="14" fontId="23" fillId="0" borderId="42" xfId="2719" applyNumberFormat="1" applyBorder="1"/>
    <xf numFmtId="0" fontId="23" fillId="0" borderId="42" xfId="2719" applyBorder="1"/>
    <xf numFmtId="7" fontId="23" fillId="0" borderId="42" xfId="2719" applyNumberFormat="1" applyBorder="1"/>
    <xf numFmtId="0" fontId="23" fillId="0" borderId="0" xfId="2720"/>
    <xf numFmtId="14" fontId="23" fillId="0" borderId="42" xfId="2720" applyNumberFormat="1" applyBorder="1"/>
    <xf numFmtId="0" fontId="23" fillId="0" borderId="42" xfId="2720" applyBorder="1"/>
    <xf numFmtId="7" fontId="23" fillId="0" borderId="42" xfId="2720" applyNumberFormat="1" applyBorder="1"/>
    <xf numFmtId="14" fontId="23" fillId="0" borderId="42" xfId="2722" applyNumberFormat="1" applyBorder="1"/>
    <xf numFmtId="0" fontId="23" fillId="0" borderId="42" xfId="2722" applyBorder="1"/>
    <xf numFmtId="7" fontId="23" fillId="0" borderId="42" xfId="2722" applyNumberFormat="1" applyBorder="1"/>
    <xf numFmtId="14" fontId="23" fillId="0" borderId="42" xfId="2723" applyNumberFormat="1" applyBorder="1"/>
    <xf numFmtId="0" fontId="23" fillId="0" borderId="42" xfId="2723" applyBorder="1"/>
    <xf numFmtId="7" fontId="23" fillId="0" borderId="42" xfId="2723" applyNumberFormat="1" applyBorder="1"/>
    <xf numFmtId="0" fontId="23" fillId="0" borderId="0" xfId="2726"/>
    <xf numFmtId="14" fontId="23" fillId="0" borderId="42" xfId="2726" applyNumberFormat="1" applyBorder="1"/>
    <xf numFmtId="0" fontId="23" fillId="0" borderId="42" xfId="2726" applyBorder="1"/>
    <xf numFmtId="7" fontId="23" fillId="0" borderId="42" xfId="2726" applyNumberFormat="1" applyBorder="1"/>
    <xf numFmtId="14" fontId="23" fillId="0" borderId="42" xfId="2727" applyNumberFormat="1" applyBorder="1"/>
    <xf numFmtId="0" fontId="23" fillId="0" borderId="42" xfId="2727" applyBorder="1"/>
    <xf numFmtId="7" fontId="23" fillId="0" borderId="42" xfId="2727" applyNumberFormat="1" applyBorder="1"/>
    <xf numFmtId="14" fontId="23" fillId="0" borderId="42" xfId="2728" applyNumberFormat="1" applyBorder="1"/>
    <xf numFmtId="0" fontId="23" fillId="0" borderId="42" xfId="2728" applyBorder="1"/>
    <xf numFmtId="0" fontId="24" fillId="0" borderId="18" xfId="2729" applyFont="1" applyBorder="1"/>
    <xf numFmtId="0" fontId="24" fillId="0" borderId="19" xfId="2729" applyFont="1" applyBorder="1"/>
    <xf numFmtId="0" fontId="24" fillId="0" borderId="20" xfId="2729" applyFont="1" applyBorder="1"/>
    <xf numFmtId="14" fontId="23" fillId="0" borderId="79" xfId="2729" applyNumberFormat="1" applyBorder="1"/>
    <xf numFmtId="0" fontId="23" fillId="0" borderId="42" xfId="2729" applyBorder="1"/>
    <xf numFmtId="7" fontId="23" fillId="0" borderId="42" xfId="2729" applyNumberFormat="1" applyBorder="1"/>
    <xf numFmtId="0" fontId="23" fillId="0" borderId="80" xfId="2729" applyBorder="1"/>
    <xf numFmtId="14" fontId="23" fillId="0" borderId="81" xfId="2729" applyNumberFormat="1" applyBorder="1"/>
    <xf numFmtId="0" fontId="23" fillId="0" borderId="78" xfId="2729" applyBorder="1"/>
    <xf numFmtId="7" fontId="23" fillId="0" borderId="78" xfId="2729" applyNumberFormat="1" applyBorder="1"/>
    <xf numFmtId="0" fontId="23" fillId="0" borderId="82" xfId="2729" applyBorder="1"/>
    <xf numFmtId="14" fontId="23" fillId="0" borderId="42" xfId="2730" applyNumberFormat="1" applyBorder="1"/>
    <xf numFmtId="0" fontId="23" fillId="0" borderId="42" xfId="2730" applyBorder="1"/>
    <xf numFmtId="7" fontId="23" fillId="0" borderId="42" xfId="2730" applyNumberFormat="1" applyBorder="1"/>
    <xf numFmtId="14" fontId="23" fillId="0" borderId="42" xfId="2731" applyNumberFormat="1" applyBorder="1"/>
    <xf numFmtId="0" fontId="23" fillId="0" borderId="42" xfId="2731" applyBorder="1"/>
    <xf numFmtId="7" fontId="23" fillId="0" borderId="42" xfId="2731" applyNumberFormat="1" applyBorder="1"/>
    <xf numFmtId="14" fontId="23" fillId="0" borderId="42" xfId="2732" applyNumberFormat="1" applyBorder="1"/>
    <xf numFmtId="0" fontId="23" fillId="0" borderId="42" xfId="2732" applyBorder="1"/>
    <xf numFmtId="7" fontId="23" fillId="0" borderId="42" xfId="2732" applyNumberFormat="1" applyBorder="1"/>
    <xf numFmtId="0" fontId="24" fillId="0" borderId="102" xfId="2668" applyFont="1" applyBorder="1"/>
    <xf numFmtId="7" fontId="23" fillId="0" borderId="102" xfId="2668" applyNumberFormat="1" applyBorder="1"/>
    <xf numFmtId="0" fontId="23" fillId="0" borderId="42" xfId="2733" applyBorder="1"/>
    <xf numFmtId="14" fontId="23" fillId="0" borderId="42" xfId="2733" applyNumberFormat="1" applyBorder="1"/>
    <xf numFmtId="7" fontId="23" fillId="0" borderId="42" xfId="2733" applyNumberFormat="1" applyBorder="1"/>
    <xf numFmtId="0" fontId="23" fillId="0" borderId="42" xfId="2735" applyBorder="1"/>
    <xf numFmtId="14" fontId="23" fillId="0" borderId="42" xfId="2735" applyNumberFormat="1" applyBorder="1"/>
    <xf numFmtId="7" fontId="23" fillId="0" borderId="42" xfId="2735" applyNumberFormat="1" applyBorder="1"/>
    <xf numFmtId="14" fontId="23" fillId="0" borderId="42" xfId="2736" applyNumberFormat="1" applyBorder="1"/>
    <xf numFmtId="0" fontId="23" fillId="0" borderId="42" xfId="2736" applyBorder="1"/>
    <xf numFmtId="7" fontId="1" fillId="0" borderId="42" xfId="2686" applyNumberFormat="1" applyFont="1" applyBorder="1"/>
    <xf numFmtId="7" fontId="1" fillId="0" borderId="42" xfId="2728" applyNumberFormat="1" applyFont="1" applyBorder="1"/>
    <xf numFmtId="7" fontId="1" fillId="0" borderId="42" xfId="2736" applyNumberFormat="1" applyFont="1" applyBorder="1"/>
    <xf numFmtId="1" fontId="0" fillId="0" borderId="78" xfId="0" applyNumberFormat="1" applyBorder="1"/>
    <xf numFmtId="4" fontId="0" fillId="37" borderId="92" xfId="0" applyNumberFormat="1" applyFill="1" applyBorder="1"/>
    <xf numFmtId="14" fontId="23" fillId="0" borderId="42" xfId="2737" applyNumberFormat="1" applyBorder="1"/>
    <xf numFmtId="0" fontId="23" fillId="0" borderId="42" xfId="2737" applyBorder="1"/>
    <xf numFmtId="7" fontId="23" fillId="0" borderId="42" xfId="2737" applyNumberFormat="1" applyBorder="1"/>
    <xf numFmtId="14" fontId="23" fillId="0" borderId="42" xfId="2738" applyNumberFormat="1" applyBorder="1"/>
    <xf numFmtId="0" fontId="23" fillId="0" borderId="42" xfId="2738" applyBorder="1"/>
    <xf numFmtId="7" fontId="23" fillId="0" borderId="42" xfId="2738" applyNumberFormat="1" applyBorder="1"/>
    <xf numFmtId="4" fontId="0" fillId="37" borderId="19" xfId="0" applyNumberFormat="1" applyFill="1" applyBorder="1"/>
    <xf numFmtId="4" fontId="16" fillId="37" borderId="0" xfId="0" applyNumberFormat="1" applyFont="1" applyFill="1"/>
    <xf numFmtId="0" fontId="24" fillId="0" borderId="42" xfId="2739" applyFont="1" applyBorder="1"/>
    <xf numFmtId="14" fontId="23" fillId="0" borderId="42" xfId="2739" applyNumberFormat="1" applyBorder="1"/>
    <xf numFmtId="0" fontId="23" fillId="0" borderId="42" xfId="2739" applyBorder="1"/>
    <xf numFmtId="7" fontId="23" fillId="0" borderId="42" xfId="2739" applyNumberFormat="1" applyBorder="1"/>
    <xf numFmtId="169" fontId="19" fillId="0" borderId="0" xfId="0" applyNumberFormat="1" applyFont="1"/>
    <xf numFmtId="0" fontId="27" fillId="0" borderId="0" xfId="2198" applyAlignment="1" applyProtection="1">
      <alignment vertical="top" readingOrder="3"/>
    </xf>
    <xf numFmtId="168" fontId="165" fillId="0" borderId="0" xfId="2198" applyNumberFormat="1" applyFont="1" applyBorder="1" applyAlignment="1" applyProtection="1">
      <alignment horizontal="left" vertical="top" readingOrder="3"/>
    </xf>
    <xf numFmtId="168" fontId="27" fillId="0" borderId="0" xfId="2198" applyNumberFormat="1" applyBorder="1" applyAlignment="1" applyProtection="1">
      <alignment horizontal="left" vertical="top" readingOrder="3"/>
    </xf>
    <xf numFmtId="168" fontId="166" fillId="0" borderId="0" xfId="2198" applyNumberFormat="1" applyFont="1" applyBorder="1" applyAlignment="1" applyProtection="1">
      <alignment horizontal="left" vertical="top" readingOrder="3"/>
    </xf>
    <xf numFmtId="168" fontId="27" fillId="0" borderId="103" xfId="2198" applyNumberFormat="1" applyBorder="1" applyAlignment="1" applyProtection="1">
      <alignment horizontal="left" vertical="top" readingOrder="3"/>
    </xf>
    <xf numFmtId="168" fontId="27" fillId="0" borderId="104" xfId="2198" applyNumberFormat="1" applyBorder="1" applyAlignment="1" applyProtection="1">
      <alignment horizontal="left" vertical="top" readingOrder="3"/>
    </xf>
    <xf numFmtId="168" fontId="27" fillId="0" borderId="83" xfId="2198" applyNumberFormat="1" applyBorder="1" applyAlignment="1" applyProtection="1">
      <alignment horizontal="left" vertical="top" readingOrder="3"/>
    </xf>
    <xf numFmtId="168" fontId="27" fillId="0" borderId="21" xfId="2198" applyNumberFormat="1" applyBorder="1" applyAlignment="1" applyProtection="1">
      <alignment horizontal="left" vertical="top" readingOrder="3"/>
    </xf>
    <xf numFmtId="168" fontId="27" fillId="0" borderId="105" xfId="2198" applyNumberFormat="1" applyBorder="1" applyAlignment="1" applyProtection="1">
      <alignment horizontal="left" vertical="top" readingOrder="3"/>
    </xf>
    <xf numFmtId="168" fontId="27" fillId="0" borderId="106" xfId="2198" applyNumberFormat="1" applyBorder="1" applyAlignment="1" applyProtection="1">
      <alignment horizontal="left" vertical="top" readingOrder="3"/>
    </xf>
    <xf numFmtId="168" fontId="27" fillId="0" borderId="107" xfId="2198" applyNumberFormat="1" applyBorder="1" applyAlignment="1" applyProtection="1">
      <alignment horizontal="left" vertical="top" readingOrder="3"/>
    </xf>
    <xf numFmtId="168" fontId="27" fillId="0" borderId="11" xfId="2198" applyNumberFormat="1" applyBorder="1" applyAlignment="1" applyProtection="1">
      <alignment horizontal="left" vertical="top" readingOrder="3"/>
    </xf>
    <xf numFmtId="168" fontId="27" fillId="0" borderId="108" xfId="2198" applyNumberFormat="1" applyBorder="1" applyAlignment="1" applyProtection="1">
      <alignment horizontal="left" vertical="top" readingOrder="3"/>
    </xf>
    <xf numFmtId="168" fontId="166" fillId="0" borderId="103" xfId="2198" applyNumberFormat="1" applyFont="1" applyBorder="1" applyAlignment="1" applyProtection="1">
      <alignment horizontal="left" vertical="top" readingOrder="3"/>
    </xf>
    <xf numFmtId="168" fontId="166" fillId="0" borderId="11" xfId="2198" applyNumberFormat="1" applyFont="1" applyBorder="1" applyAlignment="1" applyProtection="1">
      <alignment horizontal="left" vertical="top" readingOrder="3"/>
    </xf>
    <xf numFmtId="0" fontId="27" fillId="0" borderId="0" xfId="2198" applyAlignment="1" applyProtection="1">
      <alignment vertical="top"/>
    </xf>
    <xf numFmtId="169" fontId="27" fillId="0" borderId="0" xfId="2198" applyNumberFormat="1" applyBorder="1" applyAlignment="1" applyProtection="1">
      <alignment vertical="top"/>
    </xf>
    <xf numFmtId="168" fontId="166" fillId="0" borderId="0" xfId="2198" applyNumberFormat="1" applyFont="1" applyBorder="1" applyAlignment="1" applyProtection="1">
      <alignment vertical="top"/>
    </xf>
    <xf numFmtId="168" fontId="166" fillId="0" borderId="11" xfId="2198" applyNumberFormat="1" applyFont="1" applyBorder="1" applyAlignment="1" applyProtection="1">
      <alignment vertical="top"/>
    </xf>
    <xf numFmtId="168" fontId="27" fillId="0" borderId="11" xfId="2198" applyNumberFormat="1" applyBorder="1" applyAlignment="1" applyProtection="1">
      <alignment vertical="top"/>
    </xf>
    <xf numFmtId="169" fontId="27" fillId="37" borderId="0" xfId="2198" applyNumberFormat="1" applyFill="1" applyBorder="1" applyAlignment="1" applyProtection="1">
      <alignment vertical="top"/>
    </xf>
    <xf numFmtId="169" fontId="19" fillId="37" borderId="0" xfId="0" applyNumberFormat="1" applyFont="1" applyFill="1"/>
    <xf numFmtId="0" fontId="24" fillId="0" borderId="42" xfId="2740" applyFont="1" applyBorder="1"/>
    <xf numFmtId="14" fontId="23" fillId="0" borderId="42" xfId="2740" applyNumberFormat="1" applyBorder="1"/>
    <xf numFmtId="0" fontId="23" fillId="0" borderId="42" xfId="2740" applyBorder="1"/>
    <xf numFmtId="7" fontId="23" fillId="0" borderId="42" xfId="2740" applyNumberFormat="1" applyBorder="1"/>
    <xf numFmtId="168" fontId="27" fillId="0" borderId="22" xfId="2198" applyNumberFormat="1" applyBorder="1" applyAlignment="1" applyProtection="1">
      <alignment horizontal="left" vertical="top" readingOrder="3"/>
    </xf>
    <xf numFmtId="14" fontId="166" fillId="0" borderId="0" xfId="2198" applyNumberFormat="1" applyFont="1" applyBorder="1" applyAlignment="1" applyProtection="1">
      <alignment horizontal="left" vertical="top"/>
    </xf>
    <xf numFmtId="168" fontId="166" fillId="0" borderId="11" xfId="2198" applyNumberFormat="1" applyFont="1" applyBorder="1" applyAlignment="1" applyProtection="1">
      <alignment horizontal="right" vertical="top"/>
    </xf>
    <xf numFmtId="169" fontId="16" fillId="37" borderId="0" xfId="0" applyNumberFormat="1" applyFont="1" applyFill="1"/>
    <xf numFmtId="0" fontId="24" fillId="0" borderId="42" xfId="2741" applyFont="1" applyBorder="1"/>
    <xf numFmtId="14" fontId="23" fillId="0" borderId="42" xfId="2741" applyNumberFormat="1" applyBorder="1"/>
    <xf numFmtId="0" fontId="23" fillId="0" borderId="42" xfId="2741" applyBorder="1"/>
    <xf numFmtId="7" fontId="23" fillId="0" borderId="42" xfId="2741" applyNumberFormat="1" applyBorder="1"/>
    <xf numFmtId="0" fontId="24" fillId="0" borderId="42" xfId="2742" applyFont="1" applyBorder="1"/>
    <xf numFmtId="14" fontId="23" fillId="0" borderId="42" xfId="2742" applyNumberFormat="1" applyBorder="1"/>
    <xf numFmtId="0" fontId="23" fillId="0" borderId="42" xfId="2742" applyBorder="1"/>
    <xf numFmtId="7" fontId="23" fillId="0" borderId="42" xfId="2742" applyNumberFormat="1" applyBorder="1"/>
    <xf numFmtId="168" fontId="27" fillId="0" borderId="11" xfId="2198" applyNumberFormat="1" applyBorder="1" applyAlignment="1" applyProtection="1">
      <alignment horizontal="right" vertical="top"/>
    </xf>
    <xf numFmtId="169" fontId="0" fillId="0" borderId="0" xfId="0" applyNumberFormat="1"/>
    <xf numFmtId="14" fontId="0" fillId="0" borderId="10" xfId="0" applyNumberFormat="1" applyBorder="1" applyAlignment="1">
      <alignment vertical="top" readingOrder="3"/>
    </xf>
    <xf numFmtId="0" fontId="0" fillId="0" borderId="10" xfId="0" applyBorder="1" applyAlignment="1">
      <alignment vertical="top" readingOrder="3"/>
    </xf>
    <xf numFmtId="169" fontId="0" fillId="0" borderId="10" xfId="0" applyNumberFormat="1" applyBorder="1" applyAlignment="1">
      <alignment vertical="top" readingOrder="3"/>
    </xf>
    <xf numFmtId="14" fontId="23" fillId="0" borderId="42" xfId="2743" applyNumberFormat="1" applyBorder="1"/>
    <xf numFmtId="0" fontId="23" fillId="0" borderId="42" xfId="2743" applyBorder="1"/>
    <xf numFmtId="7" fontId="23" fillId="0" borderId="42" xfId="2743" applyNumberFormat="1" applyBorder="1"/>
    <xf numFmtId="7" fontId="18" fillId="0" borderId="0" xfId="0" applyNumberFormat="1" applyFont="1"/>
    <xf numFmtId="0" fontId="24" fillId="0" borderId="42" xfId="2744" applyFont="1" applyBorder="1"/>
    <xf numFmtId="14" fontId="23" fillId="0" borderId="42" xfId="2744" applyNumberFormat="1" applyBorder="1"/>
    <xf numFmtId="0" fontId="23" fillId="0" borderId="42" xfId="2744" applyBorder="1"/>
    <xf numFmtId="7" fontId="23" fillId="0" borderId="42" xfId="2744" applyNumberFormat="1" applyBorder="1"/>
    <xf numFmtId="0" fontId="24" fillId="0" borderId="42" xfId="2745" applyFont="1" applyBorder="1"/>
    <xf numFmtId="14" fontId="23" fillId="0" borderId="42" xfId="2745" applyNumberFormat="1" applyBorder="1"/>
    <xf numFmtId="0" fontId="23" fillId="0" borderId="42" xfId="2745" applyBorder="1"/>
    <xf numFmtId="7" fontId="23" fillId="0" borderId="42" xfId="2745" applyNumberFormat="1" applyBorder="1"/>
    <xf numFmtId="0" fontId="24" fillId="0" borderId="42" xfId="2746" applyFont="1" applyBorder="1"/>
    <xf numFmtId="14" fontId="23" fillId="0" borderId="42" xfId="2746" applyNumberFormat="1" applyBorder="1"/>
    <xf numFmtId="0" fontId="23" fillId="0" borderId="42" xfId="2746" applyBorder="1"/>
    <xf numFmtId="4" fontId="23" fillId="0" borderId="42" xfId="2746" applyNumberFormat="1" applyBorder="1"/>
    <xf numFmtId="7" fontId="23" fillId="0" borderId="42" xfId="2746" applyNumberFormat="1" applyBorder="1"/>
    <xf numFmtId="0" fontId="24" fillId="0" borderId="42" xfId="2747" applyFont="1" applyBorder="1"/>
    <xf numFmtId="14" fontId="23" fillId="0" borderId="42" xfId="2747" applyNumberFormat="1" applyBorder="1"/>
    <xf numFmtId="0" fontId="23" fillId="0" borderId="42" xfId="2747" applyBorder="1"/>
    <xf numFmtId="7" fontId="23" fillId="0" borderId="42" xfId="2747" applyNumberFormat="1" applyBorder="1"/>
    <xf numFmtId="14" fontId="23" fillId="0" borderId="42" xfId="2748" applyNumberFormat="1" applyBorder="1"/>
    <xf numFmtId="0" fontId="23" fillId="0" borderId="42" xfId="2748" applyBorder="1"/>
    <xf numFmtId="7" fontId="23" fillId="0" borderId="42" xfId="2748" applyNumberFormat="1" applyBorder="1"/>
    <xf numFmtId="14" fontId="23" fillId="0" borderId="42" xfId="2749" applyNumberFormat="1" applyBorder="1"/>
    <xf numFmtId="0" fontId="23" fillId="0" borderId="42" xfId="2749" applyBorder="1"/>
    <xf numFmtId="7" fontId="23" fillId="0" borderId="42" xfId="2749" applyNumberFormat="1" applyBorder="1"/>
    <xf numFmtId="14" fontId="23" fillId="0" borderId="42" xfId="2750" applyNumberFormat="1" applyBorder="1"/>
    <xf numFmtId="0" fontId="23" fillId="0" borderId="42" xfId="2750" applyBorder="1"/>
    <xf numFmtId="7" fontId="23" fillId="0" borderId="42" xfId="2750" applyNumberFormat="1" applyBorder="1"/>
    <xf numFmtId="14" fontId="23" fillId="0" borderId="42" xfId="2751" applyNumberFormat="1" applyBorder="1"/>
    <xf numFmtId="0" fontId="23" fillId="0" borderId="42" xfId="2751" applyBorder="1"/>
    <xf numFmtId="7" fontId="23" fillId="0" borderId="42" xfId="2751" applyNumberFormat="1" applyBorder="1"/>
    <xf numFmtId="14" fontId="23" fillId="0" borderId="42" xfId="2752" applyNumberFormat="1" applyBorder="1"/>
    <xf numFmtId="0" fontId="23" fillId="0" borderId="42" xfId="2752" applyBorder="1"/>
    <xf numFmtId="7" fontId="23" fillId="0" borderId="42" xfId="2752" applyNumberFormat="1" applyBorder="1"/>
    <xf numFmtId="14" fontId="23" fillId="0" borderId="42" xfId="2753" applyNumberFormat="1" applyBorder="1"/>
    <xf numFmtId="0" fontId="23" fillId="0" borderId="42" xfId="2753" applyBorder="1"/>
    <xf numFmtId="7" fontId="23" fillId="0" borderId="42" xfId="2753" applyNumberFormat="1" applyBorder="1"/>
    <xf numFmtId="14" fontId="23" fillId="0" borderId="42" xfId="2754" applyNumberFormat="1" applyBorder="1"/>
    <xf numFmtId="0" fontId="23" fillId="0" borderId="42" xfId="2754" applyBorder="1"/>
    <xf numFmtId="7" fontId="23" fillId="0" borderId="42" xfId="2754" applyNumberFormat="1" applyBorder="1"/>
    <xf numFmtId="14" fontId="23" fillId="0" borderId="42" xfId="2755" applyNumberFormat="1" applyBorder="1"/>
    <xf numFmtId="0" fontId="23" fillId="0" borderId="42" xfId="2755" applyBorder="1"/>
    <xf numFmtId="7" fontId="23" fillId="0" borderId="42" xfId="2755" applyNumberFormat="1" applyBorder="1"/>
    <xf numFmtId="0" fontId="24" fillId="0" borderId="42" xfId="2756" applyFont="1" applyBorder="1"/>
    <xf numFmtId="14" fontId="23" fillId="0" borderId="42" xfId="2756" applyNumberFormat="1" applyBorder="1"/>
    <xf numFmtId="0" fontId="23" fillId="0" borderId="42" xfId="2756" applyBorder="1"/>
    <xf numFmtId="7" fontId="23" fillId="0" borderId="42" xfId="2756" applyNumberFormat="1" applyBorder="1"/>
    <xf numFmtId="0" fontId="24" fillId="0" borderId="42" xfId="2757" applyFont="1" applyBorder="1"/>
    <xf numFmtId="14" fontId="23" fillId="0" borderId="42" xfId="2757" applyNumberFormat="1" applyBorder="1"/>
    <xf numFmtId="0" fontId="23" fillId="0" borderId="42" xfId="2757" applyBorder="1"/>
    <xf numFmtId="7" fontId="23" fillId="0" borderId="42" xfId="2757" applyNumberFormat="1" applyBorder="1"/>
    <xf numFmtId="14" fontId="23" fillId="0" borderId="109" xfId="2706" applyNumberFormat="1" applyBorder="1"/>
    <xf numFmtId="0" fontId="23" fillId="0" borderId="77" xfId="2706" applyBorder="1"/>
    <xf numFmtId="7" fontId="23" fillId="0" borderId="77" xfId="2706" applyNumberFormat="1" applyBorder="1"/>
    <xf numFmtId="0" fontId="23" fillId="0" borderId="110" xfId="2522" applyBorder="1"/>
    <xf numFmtId="14" fontId="23" fillId="0" borderId="79" xfId="2758" applyNumberFormat="1" applyBorder="1"/>
    <xf numFmtId="0" fontId="23" fillId="0" borderId="42" xfId="2758" applyBorder="1"/>
    <xf numFmtId="7" fontId="23" fillId="0" borderId="42" xfId="2758" applyNumberFormat="1" applyBorder="1"/>
    <xf numFmtId="0" fontId="23" fillId="0" borderId="80" xfId="2522" applyBorder="1"/>
    <xf numFmtId="14" fontId="23" fillId="0" borderId="81" xfId="2758" applyNumberFormat="1" applyBorder="1"/>
    <xf numFmtId="0" fontId="23" fillId="0" borderId="78" xfId="2758" applyBorder="1"/>
    <xf numFmtId="7" fontId="23" fillId="0" borderId="78" xfId="2758" applyNumberFormat="1" applyBorder="1"/>
    <xf numFmtId="14" fontId="23" fillId="0" borderId="42" xfId="2759" applyNumberFormat="1" applyBorder="1"/>
    <xf numFmtId="0" fontId="23" fillId="0" borderId="42" xfId="2759" applyBorder="1"/>
    <xf numFmtId="4" fontId="23" fillId="0" borderId="42" xfId="2759" applyNumberFormat="1" applyBorder="1"/>
    <xf numFmtId="7" fontId="23" fillId="0" borderId="42" xfId="2759" applyNumberFormat="1" applyBorder="1"/>
    <xf numFmtId="14" fontId="23" fillId="0" borderId="81" xfId="2760" applyNumberFormat="1" applyBorder="1"/>
    <xf numFmtId="0" fontId="23" fillId="0" borderId="78" xfId="2760" applyBorder="1"/>
    <xf numFmtId="4" fontId="23" fillId="0" borderId="78" xfId="2760" applyNumberFormat="1" applyBorder="1"/>
    <xf numFmtId="7" fontId="23" fillId="0" borderId="78" xfId="2760" applyNumberFormat="1" applyBorder="1"/>
    <xf numFmtId="0" fontId="23" fillId="0" borderId="82" xfId="2760" applyBorder="1"/>
    <xf numFmtId="0" fontId="24" fillId="0" borderId="42" xfId="2709" applyFont="1" applyBorder="1"/>
    <xf numFmtId="14" fontId="23" fillId="0" borderId="42" xfId="2709" applyNumberFormat="1" applyBorder="1"/>
    <xf numFmtId="0" fontId="23" fillId="0" borderId="42" xfId="2709" applyBorder="1"/>
    <xf numFmtId="4" fontId="23" fillId="0" borderId="42" xfId="2709" applyNumberFormat="1" applyBorder="1"/>
    <xf numFmtId="7" fontId="23" fillId="0" borderId="42" xfId="2709" applyNumberFormat="1" applyBorder="1"/>
    <xf numFmtId="14" fontId="23" fillId="0" borderId="77" xfId="2709" applyNumberFormat="1" applyBorder="1"/>
    <xf numFmtId="0" fontId="23" fillId="0" borderId="77" xfId="2709" applyBorder="1"/>
    <xf numFmtId="4" fontId="23" fillId="0" borderId="77" xfId="2709" applyNumberFormat="1" applyBorder="1"/>
    <xf numFmtId="7" fontId="23" fillId="0" borderId="77" xfId="2709" applyNumberFormat="1" applyBorder="1"/>
    <xf numFmtId="7" fontId="16" fillId="0" borderId="19" xfId="2709" applyNumberFormat="1" applyFont="1" applyBorder="1"/>
    <xf numFmtId="0" fontId="23" fillId="0" borderId="19" xfId="2709" applyBorder="1"/>
    <xf numFmtId="0" fontId="23" fillId="0" borderId="20" xfId="2709" applyBorder="1"/>
    <xf numFmtId="14" fontId="23" fillId="0" borderId="81" xfId="2761" applyNumberFormat="1" applyBorder="1"/>
    <xf numFmtId="0" fontId="23" fillId="0" borderId="78" xfId="2761" applyBorder="1"/>
    <xf numFmtId="4" fontId="23" fillId="0" borderId="78" xfId="2761" applyNumberFormat="1" applyBorder="1"/>
    <xf numFmtId="7" fontId="23" fillId="0" borderId="78" xfId="2761" applyNumberFormat="1" applyBorder="1"/>
    <xf numFmtId="0" fontId="23" fillId="0" borderId="82" xfId="2761" applyBorder="1"/>
    <xf numFmtId="0" fontId="24" fillId="0" borderId="42" xfId="2764" applyFont="1" applyBorder="1"/>
    <xf numFmtId="14" fontId="23" fillId="0" borderId="42" xfId="2764" applyNumberFormat="1" applyBorder="1"/>
    <xf numFmtId="0" fontId="23" fillId="0" borderId="42" xfId="2764" applyBorder="1"/>
    <xf numFmtId="4" fontId="23" fillId="0" borderId="42" xfId="2764" applyNumberFormat="1" applyBorder="1"/>
    <xf numFmtId="7" fontId="23" fillId="0" borderId="42" xfId="2764" applyNumberFormat="1" applyBorder="1"/>
    <xf numFmtId="0" fontId="24" fillId="0" borderId="42" xfId="2766" applyFont="1" applyBorder="1"/>
    <xf numFmtId="14" fontId="23" fillId="0" borderId="42" xfId="2766" applyNumberFormat="1" applyBorder="1"/>
    <xf numFmtId="0" fontId="23" fillId="0" borderId="42" xfId="2766" applyBorder="1"/>
    <xf numFmtId="7" fontId="23" fillId="0" borderId="42" xfId="2766" applyNumberFormat="1" applyBorder="1"/>
    <xf numFmtId="0" fontId="23" fillId="0" borderId="0" xfId="2774"/>
    <xf numFmtId="14" fontId="23" fillId="0" borderId="42" xfId="2774" applyNumberFormat="1" applyBorder="1"/>
    <xf numFmtId="0" fontId="23" fillId="0" borderId="42" xfId="2774" applyBorder="1"/>
    <xf numFmtId="7" fontId="23" fillId="0" borderId="42" xfId="2774" applyNumberFormat="1" applyBorder="1"/>
    <xf numFmtId="0" fontId="23" fillId="0" borderId="0" xfId="2775"/>
    <xf numFmtId="14" fontId="23" fillId="0" borderId="42" xfId="2775" applyNumberFormat="1" applyBorder="1"/>
    <xf numFmtId="0" fontId="23" fillId="0" borderId="42" xfId="2775" applyBorder="1"/>
    <xf numFmtId="7" fontId="23" fillId="0" borderId="42" xfId="2775" applyNumberFormat="1" applyBorder="1"/>
    <xf numFmtId="14" fontId="23" fillId="0" borderId="42" xfId="2776" applyNumberFormat="1" applyBorder="1"/>
    <xf numFmtId="0" fontId="23" fillId="0" borderId="42" xfId="2776" applyBorder="1"/>
    <xf numFmtId="7" fontId="23" fillId="0" borderId="42" xfId="2776" applyNumberFormat="1" applyBorder="1"/>
    <xf numFmtId="0" fontId="24" fillId="0" borderId="42" xfId="2778" applyFont="1" applyBorder="1"/>
    <xf numFmtId="14" fontId="23" fillId="0" borderId="42" xfId="2778" applyNumberFormat="1" applyBorder="1"/>
    <xf numFmtId="0" fontId="23" fillId="0" borderId="42" xfId="2778" applyBorder="1"/>
    <xf numFmtId="7" fontId="23" fillId="0" borderId="42" xfId="2778" applyNumberFormat="1" applyBorder="1"/>
    <xf numFmtId="0" fontId="24" fillId="0" borderId="42" xfId="2779" applyFont="1" applyBorder="1"/>
    <xf numFmtId="14" fontId="23" fillId="0" borderId="42" xfId="2779" applyNumberFormat="1" applyBorder="1"/>
    <xf numFmtId="0" fontId="23" fillId="0" borderId="42" xfId="2779" applyBorder="1"/>
    <xf numFmtId="4" fontId="23" fillId="0" borderId="42" xfId="2779" applyNumberFormat="1" applyBorder="1"/>
    <xf numFmtId="7" fontId="23" fillId="0" borderId="42" xfId="2779" applyNumberFormat="1" applyBorder="1"/>
    <xf numFmtId="0" fontId="24" fillId="0" borderId="42" xfId="2780" applyFont="1" applyBorder="1"/>
    <xf numFmtId="14" fontId="23" fillId="0" borderId="42" xfId="2780" applyNumberFormat="1" applyBorder="1"/>
    <xf numFmtId="0" fontId="23" fillId="0" borderId="42" xfId="2780" applyBorder="1"/>
    <xf numFmtId="7" fontId="23" fillId="0" borderId="42" xfId="2780" applyNumberFormat="1" applyBorder="1"/>
    <xf numFmtId="0" fontId="23" fillId="0" borderId="0" xfId="2782"/>
    <xf numFmtId="14" fontId="23" fillId="0" borderId="42" xfId="2782" applyNumberFormat="1" applyBorder="1"/>
    <xf numFmtId="0" fontId="23" fillId="0" borderId="42" xfId="2782" applyBorder="1"/>
    <xf numFmtId="7" fontId="23" fillId="0" borderId="42" xfId="2782" applyNumberFormat="1" applyBorder="1"/>
    <xf numFmtId="0" fontId="23" fillId="0" borderId="0" xfId="2783"/>
    <xf numFmtId="14" fontId="23" fillId="0" borderId="42" xfId="2783" applyNumberFormat="1" applyBorder="1"/>
    <xf numFmtId="0" fontId="23" fillId="0" borderId="42" xfId="2783" applyBorder="1"/>
    <xf numFmtId="7" fontId="23" fillId="0" borderId="42" xfId="2783" applyNumberFormat="1" applyBorder="1"/>
    <xf numFmtId="0" fontId="23" fillId="0" borderId="0" xfId="2784"/>
    <xf numFmtId="14" fontId="23" fillId="0" borderId="42" xfId="2784" applyNumberFormat="1" applyBorder="1"/>
    <xf numFmtId="0" fontId="23" fillId="0" borderId="42" xfId="2784" applyBorder="1"/>
    <xf numFmtId="7" fontId="23" fillId="0" borderId="42" xfId="2784" applyNumberFormat="1" applyBorder="1"/>
    <xf numFmtId="0" fontId="23" fillId="0" borderId="0" xfId="2785"/>
    <xf numFmtId="14" fontId="23" fillId="0" borderId="42" xfId="2785" applyNumberFormat="1" applyBorder="1"/>
    <xf numFmtId="0" fontId="23" fillId="0" borderId="42" xfId="2785" applyBorder="1"/>
    <xf numFmtId="7" fontId="23" fillId="0" borderId="42" xfId="2785" applyNumberFormat="1" applyBorder="1"/>
    <xf numFmtId="4" fontId="1" fillId="37" borderId="42" xfId="44" applyNumberFormat="1" applyFill="1" applyBorder="1"/>
    <xf numFmtId="4" fontId="19" fillId="37" borderId="0" xfId="0" applyNumberFormat="1" applyFont="1" applyFill="1"/>
    <xf numFmtId="4" fontId="1" fillId="37" borderId="101" xfId="44" applyNumberFormat="1" applyFill="1" applyBorder="1"/>
    <xf numFmtId="0" fontId="24" fillId="0" borderId="42" xfId="2787" applyFont="1" applyBorder="1"/>
    <xf numFmtId="14" fontId="23" fillId="0" borderId="42" xfId="2787" applyNumberFormat="1" applyBorder="1"/>
    <xf numFmtId="0" fontId="23" fillId="0" borderId="42" xfId="2787" applyBorder="1"/>
    <xf numFmtId="4" fontId="23" fillId="0" borderId="42" xfId="2787" applyNumberFormat="1" applyBorder="1"/>
    <xf numFmtId="7" fontId="23" fillId="0" borderId="42" xfId="2787" applyNumberFormat="1" applyBorder="1"/>
    <xf numFmtId="14" fontId="23" fillId="0" borderId="42" xfId="2788" applyNumberFormat="1" applyBorder="1"/>
    <xf numFmtId="0" fontId="23" fillId="0" borderId="42" xfId="2788" applyBorder="1"/>
    <xf numFmtId="7" fontId="23" fillId="0" borderId="42" xfId="2788" applyNumberFormat="1" applyBorder="1"/>
    <xf numFmtId="14" fontId="23" fillId="0" borderId="42" xfId="2789" applyNumberFormat="1" applyBorder="1"/>
    <xf numFmtId="0" fontId="23" fillId="0" borderId="42" xfId="2789" applyBorder="1"/>
    <xf numFmtId="7" fontId="23" fillId="0" borderId="42" xfId="2789" applyNumberFormat="1" applyBorder="1"/>
    <xf numFmtId="14" fontId="23" fillId="0" borderId="42" xfId="2790" applyNumberFormat="1" applyBorder="1"/>
    <xf numFmtId="0" fontId="23" fillId="0" borderId="42" xfId="2790" applyBorder="1"/>
    <xf numFmtId="7" fontId="23" fillId="0" borderId="42" xfId="2790" applyNumberFormat="1" applyBorder="1"/>
    <xf numFmtId="0" fontId="24" fillId="0" borderId="42" xfId="2791" applyFont="1" applyBorder="1"/>
    <xf numFmtId="14" fontId="23" fillId="0" borderId="42" xfId="2791" applyNumberFormat="1" applyBorder="1"/>
    <xf numFmtId="0" fontId="23" fillId="0" borderId="42" xfId="2791" applyBorder="1"/>
    <xf numFmtId="4" fontId="23" fillId="0" borderId="42" xfId="2791" applyNumberFormat="1" applyBorder="1"/>
    <xf numFmtId="7" fontId="23" fillId="0" borderId="42" xfId="2791" applyNumberFormat="1" applyBorder="1"/>
    <xf numFmtId="0" fontId="24" fillId="0" borderId="42" xfId="2792" applyFont="1" applyBorder="1"/>
    <xf numFmtId="14" fontId="23" fillId="0" borderId="42" xfId="2792" applyNumberFormat="1" applyBorder="1"/>
    <xf numFmtId="0" fontId="23" fillId="0" borderId="42" xfId="2792" applyBorder="1"/>
    <xf numFmtId="4" fontId="23" fillId="0" borderId="42" xfId="2792" applyNumberFormat="1" applyBorder="1"/>
    <xf numFmtId="7" fontId="23" fillId="0" borderId="42" xfId="2792" applyNumberFormat="1" applyBorder="1"/>
    <xf numFmtId="0" fontId="24" fillId="0" borderId="42" xfId="2793" applyFont="1" applyBorder="1"/>
    <xf numFmtId="14" fontId="23" fillId="0" borderId="42" xfId="2793" applyNumberFormat="1" applyBorder="1"/>
    <xf numFmtId="0" fontId="23" fillId="0" borderId="42" xfId="2793" applyBorder="1"/>
    <xf numFmtId="4" fontId="23" fillId="0" borderId="42" xfId="2793" applyNumberFormat="1" applyBorder="1"/>
    <xf numFmtId="7" fontId="23" fillId="0" borderId="42" xfId="2793" applyNumberFormat="1" applyBorder="1"/>
    <xf numFmtId="14" fontId="23" fillId="0" borderId="42" xfId="2794" applyNumberFormat="1" applyBorder="1"/>
    <xf numFmtId="0" fontId="23" fillId="0" borderId="42" xfId="2794" applyBorder="1"/>
    <xf numFmtId="7" fontId="23" fillId="0" borderId="42" xfId="2794" applyNumberFormat="1" applyBorder="1"/>
    <xf numFmtId="14" fontId="23" fillId="0" borderId="42" xfId="2795" applyNumberFormat="1" applyBorder="1"/>
    <xf numFmtId="0" fontId="23" fillId="0" borderId="42" xfId="2795" applyBorder="1"/>
    <xf numFmtId="7" fontId="23" fillId="0" borderId="42" xfId="2795" applyNumberFormat="1" applyBorder="1"/>
    <xf numFmtId="0" fontId="24" fillId="0" borderId="42" xfId="2796" applyFont="1" applyBorder="1"/>
    <xf numFmtId="14" fontId="23" fillId="0" borderId="42" xfId="2796" applyNumberFormat="1" applyBorder="1"/>
    <xf numFmtId="0" fontId="23" fillId="0" borderId="42" xfId="2796" applyBorder="1"/>
    <xf numFmtId="7" fontId="23" fillId="0" borderId="42" xfId="2796" applyNumberFormat="1" applyBorder="1"/>
    <xf numFmtId="0" fontId="24" fillId="0" borderId="42" xfId="2797" applyFont="1" applyBorder="1"/>
    <xf numFmtId="14" fontId="23" fillId="0" borderId="42" xfId="2797" applyNumberFormat="1" applyBorder="1"/>
    <xf numFmtId="0" fontId="23" fillId="0" borderId="42" xfId="2797" applyBorder="1"/>
    <xf numFmtId="7" fontId="23" fillId="0" borderId="42" xfId="2797" applyNumberFormat="1" applyBorder="1"/>
    <xf numFmtId="0" fontId="24" fillId="0" borderId="42" xfId="2798" applyFont="1" applyBorder="1"/>
    <xf numFmtId="14" fontId="23" fillId="0" borderId="42" xfId="2798" applyNumberFormat="1" applyBorder="1"/>
    <xf numFmtId="0" fontId="23" fillId="0" borderId="42" xfId="2798" applyBorder="1"/>
    <xf numFmtId="7" fontId="23" fillId="0" borderId="42" xfId="2798" applyNumberFormat="1" applyBorder="1"/>
    <xf numFmtId="0" fontId="157" fillId="0" borderId="0" xfId="0" applyFont="1"/>
    <xf numFmtId="169" fontId="26" fillId="0" borderId="0" xfId="0" applyNumberFormat="1" applyFont="1"/>
    <xf numFmtId="169" fontId="157" fillId="0" borderId="0" xfId="0" applyNumberFormat="1" applyFont="1"/>
    <xf numFmtId="0" fontId="24" fillId="0" borderId="42" xfId="2799" applyFont="1" applyBorder="1"/>
    <xf numFmtId="14" fontId="23" fillId="0" borderId="42" xfId="2799" applyNumberFormat="1" applyBorder="1"/>
    <xf numFmtId="0" fontId="23" fillId="0" borderId="42" xfId="2799" applyBorder="1"/>
    <xf numFmtId="7" fontId="23" fillId="0" borderId="42" xfId="2799" applyNumberFormat="1" applyBorder="1"/>
    <xf numFmtId="0" fontId="24" fillId="0" borderId="42" xfId="2800" applyFont="1" applyBorder="1"/>
    <xf numFmtId="14" fontId="23" fillId="0" borderId="42" xfId="2800" applyNumberFormat="1" applyBorder="1"/>
    <xf numFmtId="0" fontId="23" fillId="0" borderId="42" xfId="2800" applyBorder="1"/>
    <xf numFmtId="7" fontId="23" fillId="0" borderId="42" xfId="2800" applyNumberFormat="1" applyBorder="1"/>
    <xf numFmtId="14" fontId="23" fillId="0" borderId="42" xfId="2801" applyNumberFormat="1" applyBorder="1"/>
    <xf numFmtId="0" fontId="23" fillId="0" borderId="42" xfId="2801" applyBorder="1"/>
    <xf numFmtId="4" fontId="23" fillId="0" borderId="42" xfId="2801" applyNumberFormat="1" applyBorder="1"/>
    <xf numFmtId="7" fontId="23" fillId="0" borderId="42" xfId="2801" applyNumberFormat="1" applyBorder="1"/>
    <xf numFmtId="0" fontId="24" fillId="0" borderId="42" xfId="2802" applyFont="1" applyBorder="1"/>
    <xf numFmtId="14" fontId="23" fillId="0" borderId="42" xfId="2802" applyNumberFormat="1" applyBorder="1"/>
    <xf numFmtId="0" fontId="23" fillId="0" borderId="42" xfId="2802" applyBorder="1"/>
    <xf numFmtId="7" fontId="23" fillId="0" borderId="42" xfId="2802" applyNumberFormat="1" applyBorder="1"/>
    <xf numFmtId="7" fontId="23" fillId="0" borderId="0" xfId="2698" applyNumberFormat="1"/>
    <xf numFmtId="0" fontId="24" fillId="0" borderId="42" xfId="2810" applyFont="1" applyBorder="1"/>
    <xf numFmtId="14" fontId="23" fillId="0" borderId="42" xfId="2810" applyNumberFormat="1" applyBorder="1"/>
    <xf numFmtId="0" fontId="23" fillId="0" borderId="42" xfId="2810" applyBorder="1"/>
    <xf numFmtId="7" fontId="23" fillId="0" borderId="42" xfId="2810" applyNumberFormat="1" applyBorder="1"/>
    <xf numFmtId="0" fontId="24" fillId="0" borderId="42" xfId="2811" applyFont="1" applyBorder="1"/>
    <xf numFmtId="14" fontId="23" fillId="0" borderId="42" xfId="2811" applyNumberFormat="1" applyBorder="1"/>
    <xf numFmtId="4" fontId="23" fillId="0" borderId="42" xfId="2811" applyNumberFormat="1" applyBorder="1"/>
    <xf numFmtId="0" fontId="23" fillId="0" borderId="42" xfId="2811" applyBorder="1"/>
    <xf numFmtId="7" fontId="23" fillId="0" borderId="42" xfId="2811" applyNumberFormat="1" applyBorder="1"/>
    <xf numFmtId="0" fontId="24" fillId="0" borderId="42" xfId="2812" applyFont="1" applyBorder="1"/>
    <xf numFmtId="14" fontId="23" fillId="0" borderId="42" xfId="2812" applyNumberFormat="1" applyBorder="1"/>
    <xf numFmtId="4" fontId="23" fillId="0" borderId="42" xfId="2812" applyNumberFormat="1" applyBorder="1"/>
    <xf numFmtId="0" fontId="23" fillId="0" borderId="42" xfId="2812" applyBorder="1"/>
    <xf numFmtId="7" fontId="23" fillId="0" borderId="42" xfId="2812" applyNumberFormat="1" applyBorder="1"/>
    <xf numFmtId="4" fontId="0" fillId="0" borderId="81" xfId="0" applyNumberFormat="1" applyBorder="1"/>
    <xf numFmtId="4" fontId="16" fillId="0" borderId="18" xfId="0" applyNumberFormat="1" applyFont="1" applyBorder="1"/>
    <xf numFmtId="0" fontId="0" fillId="0" borderId="79" xfId="0" applyBorder="1"/>
    <xf numFmtId="0" fontId="16" fillId="0" borderId="20" xfId="0" applyFont="1" applyBorder="1"/>
    <xf numFmtId="0" fontId="16" fillId="0" borderId="80" xfId="0" applyFont="1" applyBorder="1"/>
    <xf numFmtId="0" fontId="16" fillId="0" borderId="82" xfId="0" applyFont="1" applyBorder="1"/>
    <xf numFmtId="0" fontId="24" fillId="0" borderId="42" xfId="2814" applyFont="1" applyBorder="1"/>
    <xf numFmtId="14" fontId="23" fillId="0" borderId="42" xfId="2814" applyNumberFormat="1" applyBorder="1"/>
    <xf numFmtId="4" fontId="23" fillId="0" borderId="42" xfId="2814" applyNumberFormat="1" applyBorder="1"/>
    <xf numFmtId="0" fontId="23" fillId="0" borderId="42" xfId="2814" applyBorder="1"/>
    <xf numFmtId="7" fontId="23" fillId="0" borderId="42" xfId="2814" applyNumberFormat="1" applyBorder="1"/>
    <xf numFmtId="0" fontId="23" fillId="0" borderId="0" xfId="2815"/>
    <xf numFmtId="14" fontId="23" fillId="0" borderId="0" xfId="2815" applyNumberFormat="1"/>
    <xf numFmtId="4" fontId="23" fillId="0" borderId="0" xfId="2815" applyNumberFormat="1"/>
    <xf numFmtId="7" fontId="23" fillId="0" borderId="0" xfId="2815" applyNumberFormat="1"/>
    <xf numFmtId="0" fontId="24" fillId="0" borderId="42" xfId="2815" applyFont="1" applyBorder="1"/>
    <xf numFmtId="14" fontId="23" fillId="0" borderId="42" xfId="2815" applyNumberFormat="1" applyBorder="1"/>
    <xf numFmtId="0" fontId="23" fillId="0" borderId="42" xfId="2815" applyBorder="1"/>
    <xf numFmtId="4" fontId="23" fillId="0" borderId="42" xfId="2815" applyNumberFormat="1" applyBorder="1"/>
    <xf numFmtId="7" fontId="23" fillId="0" borderId="42" xfId="2815" applyNumberFormat="1" applyBorder="1"/>
    <xf numFmtId="14" fontId="23" fillId="0" borderId="42" xfId="2816" applyNumberFormat="1" applyBorder="1"/>
    <xf numFmtId="4" fontId="23" fillId="0" borderId="42" xfId="2816" applyNumberFormat="1" applyBorder="1"/>
    <xf numFmtId="0" fontId="23" fillId="0" borderId="42" xfId="2816" applyBorder="1"/>
    <xf numFmtId="7" fontId="23" fillId="0" borderId="42" xfId="2816" applyNumberFormat="1" applyBorder="1" applyAlignment="1">
      <alignment horizontal="right"/>
    </xf>
    <xf numFmtId="0" fontId="24" fillId="0" borderId="69" xfId="3159" applyFont="1" applyBorder="1"/>
    <xf numFmtId="14" fontId="23" fillId="0" borderId="69" xfId="3159" applyNumberFormat="1" applyBorder="1"/>
    <xf numFmtId="0" fontId="23" fillId="0" borderId="69" xfId="3159" applyBorder="1"/>
    <xf numFmtId="7" fontId="23" fillId="0" borderId="69" xfId="3159" applyNumberFormat="1" applyBorder="1"/>
    <xf numFmtId="0" fontId="24" fillId="0" borderId="69" xfId="3117" applyFont="1" applyBorder="1"/>
    <xf numFmtId="14" fontId="23" fillId="0" borderId="69" xfId="3117" applyNumberFormat="1" applyBorder="1"/>
    <xf numFmtId="0" fontId="23" fillId="0" borderId="69" xfId="3117" applyBorder="1"/>
    <xf numFmtId="7" fontId="23" fillId="0" borderId="69" xfId="3117" applyNumberFormat="1" applyBorder="1"/>
    <xf numFmtId="7" fontId="0" fillId="0" borderId="20" xfId="0" applyNumberFormat="1" applyBorder="1"/>
    <xf numFmtId="7" fontId="0" fillId="0" borderId="122" xfId="0" applyNumberFormat="1" applyBorder="1"/>
    <xf numFmtId="7" fontId="16" fillId="0" borderId="18" xfId="0" applyNumberFormat="1" applyFont="1" applyBorder="1"/>
    <xf numFmtId="7" fontId="16" fillId="0" borderId="121" xfId="0" applyNumberFormat="1" applyFont="1" applyBorder="1"/>
    <xf numFmtId="14" fontId="0" fillId="0" borderId="16" xfId="0" applyNumberFormat="1" applyBorder="1" applyAlignment="1">
      <alignment vertical="top"/>
    </xf>
    <xf numFmtId="0" fontId="16" fillId="0" borderId="12" xfId="0" applyFont="1" applyBorder="1" applyAlignment="1">
      <alignment vertical="top"/>
    </xf>
    <xf numFmtId="0" fontId="16" fillId="0" borderId="13" xfId="0" applyFont="1" applyBorder="1" applyAlignment="1">
      <alignment vertical="top"/>
    </xf>
    <xf numFmtId="49" fontId="0" fillId="0" borderId="14" xfId="0" applyNumberFormat="1" applyBorder="1" applyAlignment="1">
      <alignment vertical="top"/>
    </xf>
    <xf numFmtId="4" fontId="0" fillId="0" borderId="16" xfId="0" applyNumberFormat="1" applyBorder="1" applyAlignment="1">
      <alignment vertical="top"/>
    </xf>
    <xf numFmtId="0" fontId="1" fillId="0" borderId="0" xfId="42"/>
    <xf numFmtId="14" fontId="21" fillId="0" borderId="11" xfId="42" applyNumberFormat="1" applyFont="1" applyBorder="1" applyAlignment="1">
      <alignment horizontal="center"/>
    </xf>
    <xf numFmtId="4" fontId="1" fillId="0" borderId="0" xfId="42" applyNumberFormat="1"/>
    <xf numFmtId="0" fontId="16" fillId="0" borderId="0" xfId="42" applyFont="1"/>
    <xf numFmtId="4" fontId="16" fillId="0" borderId="0" xfId="42" applyNumberFormat="1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49" fontId="0" fillId="0" borderId="15" xfId="0" applyNumberFormat="1" applyBorder="1" applyAlignment="1">
      <alignment vertical="top"/>
    </xf>
    <xf numFmtId="49" fontId="0" fillId="0" borderId="16" xfId="0" applyNumberFormat="1" applyBorder="1" applyAlignment="1">
      <alignment vertical="top"/>
    </xf>
    <xf numFmtId="0" fontId="0" fillId="0" borderId="16" xfId="0" applyBorder="1" applyAlignment="1">
      <alignment vertical="top"/>
    </xf>
    <xf numFmtId="14" fontId="16" fillId="0" borderId="13" xfId="0" applyNumberFormat="1" applyFont="1" applyBorder="1" applyAlignment="1">
      <alignment vertical="top"/>
    </xf>
    <xf numFmtId="0" fontId="1" fillId="0" borderId="0" xfId="42" applyAlignment="1">
      <alignment wrapText="1"/>
    </xf>
    <xf numFmtId="14" fontId="21" fillId="0" borderId="11" xfId="42" applyNumberFormat="1" applyFont="1" applyBorder="1"/>
    <xf numFmtId="49" fontId="0" fillId="0" borderId="0" xfId="0" applyNumberFormat="1"/>
    <xf numFmtId="14" fontId="23" fillId="0" borderId="42" xfId="3160" applyNumberFormat="1" applyBorder="1"/>
    <xf numFmtId="0" fontId="23" fillId="0" borderId="42" xfId="3160" applyBorder="1"/>
    <xf numFmtId="7" fontId="23" fillId="0" borderId="42" xfId="3160" applyNumberFormat="1" applyBorder="1"/>
    <xf numFmtId="14" fontId="23" fillId="0" borderId="77" xfId="2775" applyNumberFormat="1" applyBorder="1"/>
    <xf numFmtId="0" fontId="23" fillId="0" borderId="77" xfId="2775" applyBorder="1"/>
    <xf numFmtId="7" fontId="23" fillId="0" borderId="77" xfId="2775" applyNumberFormat="1" applyBorder="1"/>
    <xf numFmtId="14" fontId="23" fillId="0" borderId="42" xfId="3162" applyNumberFormat="1" applyBorder="1"/>
    <xf numFmtId="0" fontId="23" fillId="0" borderId="42" xfId="3162" applyBorder="1"/>
    <xf numFmtId="7" fontId="23" fillId="0" borderId="42" xfId="3162" applyNumberFormat="1" applyBorder="1"/>
    <xf numFmtId="0" fontId="24" fillId="0" borderId="42" xfId="3163" applyFont="1" applyBorder="1"/>
    <xf numFmtId="14" fontId="23" fillId="0" borderId="42" xfId="3163" applyNumberFormat="1" applyBorder="1"/>
    <xf numFmtId="0" fontId="23" fillId="0" borderId="42" xfId="3163" applyBorder="1"/>
    <xf numFmtId="7" fontId="23" fillId="0" borderId="42" xfId="3163" applyNumberFormat="1" applyBorder="1"/>
    <xf numFmtId="7" fontId="16" fillId="0" borderId="42" xfId="3163" applyNumberFormat="1" applyFont="1" applyBorder="1"/>
    <xf numFmtId="0" fontId="24" fillId="0" borderId="42" xfId="3165" applyFont="1" applyBorder="1"/>
    <xf numFmtId="14" fontId="23" fillId="0" borderId="42" xfId="3165" applyNumberFormat="1" applyBorder="1"/>
    <xf numFmtId="0" fontId="23" fillId="0" borderId="42" xfId="3165" applyBorder="1"/>
    <xf numFmtId="7" fontId="23" fillId="0" borderId="42" xfId="3165" applyNumberFormat="1" applyBorder="1"/>
    <xf numFmtId="14" fontId="23" fillId="0" borderId="77" xfId="2723" applyNumberFormat="1" applyBorder="1"/>
    <xf numFmtId="0" fontId="23" fillId="0" borderId="77" xfId="2723" applyBorder="1"/>
    <xf numFmtId="7" fontId="23" fillId="0" borderId="77" xfId="2723" applyNumberFormat="1" applyBorder="1"/>
    <xf numFmtId="14" fontId="23" fillId="0" borderId="42" xfId="3166" applyNumberFormat="1" applyBorder="1"/>
    <xf numFmtId="0" fontId="23" fillId="0" borderId="42" xfId="3166" applyBorder="1"/>
    <xf numFmtId="7" fontId="23" fillId="0" borderId="42" xfId="3166" applyNumberFormat="1" applyBorder="1"/>
    <xf numFmtId="14" fontId="23" fillId="0" borderId="77" xfId="2725" applyNumberFormat="1" applyBorder="1"/>
    <xf numFmtId="0" fontId="23" fillId="0" borderId="77" xfId="2725" applyBorder="1"/>
    <xf numFmtId="7" fontId="23" fillId="0" borderId="77" xfId="2725" applyNumberFormat="1" applyBorder="1"/>
    <xf numFmtId="14" fontId="23" fillId="0" borderId="42" xfId="3167" applyNumberFormat="1" applyBorder="1"/>
    <xf numFmtId="0" fontId="23" fillId="0" borderId="42" xfId="3167" applyBorder="1"/>
    <xf numFmtId="7" fontId="23" fillId="0" borderId="42" xfId="3167" applyNumberFormat="1" applyBorder="1"/>
    <xf numFmtId="14" fontId="23" fillId="0" borderId="77" xfId="3167" applyNumberFormat="1" applyBorder="1"/>
    <xf numFmtId="0" fontId="23" fillId="0" borderId="77" xfId="3167" applyBorder="1"/>
    <xf numFmtId="7" fontId="23" fillId="0" borderId="77" xfId="3167" applyNumberFormat="1" applyBorder="1"/>
    <xf numFmtId="14" fontId="23" fillId="0" borderId="42" xfId="3168" applyNumberFormat="1" applyBorder="1"/>
    <xf numFmtId="0" fontId="23" fillId="0" borderId="42" xfId="3168" applyBorder="1"/>
    <xf numFmtId="7" fontId="23" fillId="0" borderId="42" xfId="3168" applyNumberFormat="1" applyBorder="1"/>
    <xf numFmtId="14" fontId="23" fillId="0" borderId="77" xfId="2796" applyNumberFormat="1" applyBorder="1"/>
    <xf numFmtId="0" fontId="23" fillId="0" borderId="77" xfId="2796" applyBorder="1"/>
    <xf numFmtId="7" fontId="23" fillId="0" borderId="77" xfId="2796" applyNumberFormat="1" applyBorder="1"/>
    <xf numFmtId="14" fontId="23" fillId="0" borderId="43" xfId="2796" applyNumberFormat="1" applyBorder="1"/>
    <xf numFmtId="0" fontId="23" fillId="0" borderId="43" xfId="2796" applyBorder="1"/>
    <xf numFmtId="7" fontId="23" fillId="0" borderId="43" xfId="2796" applyNumberFormat="1" applyBorder="1"/>
    <xf numFmtId="14" fontId="23" fillId="0" borderId="42" xfId="3169" applyNumberFormat="1" applyBorder="1"/>
    <xf numFmtId="0" fontId="23" fillId="0" borderId="42" xfId="3169" applyBorder="1"/>
    <xf numFmtId="7" fontId="23" fillId="0" borderId="42" xfId="3169" applyNumberFormat="1" applyBorder="1"/>
    <xf numFmtId="14" fontId="23" fillId="0" borderId="77" xfId="2731" applyNumberFormat="1" applyBorder="1"/>
    <xf numFmtId="0" fontId="23" fillId="0" borderId="77" xfId="2731" applyBorder="1"/>
    <xf numFmtId="7" fontId="23" fillId="0" borderId="77" xfId="2731" applyNumberFormat="1" applyBorder="1"/>
    <xf numFmtId="14" fontId="23" fillId="0" borderId="42" xfId="3171" applyNumberFormat="1" applyBorder="1"/>
    <xf numFmtId="0" fontId="23" fillId="0" borderId="42" xfId="3171" applyBorder="1"/>
    <xf numFmtId="7" fontId="23" fillId="0" borderId="42" xfId="3171" applyNumberFormat="1" applyBorder="1"/>
    <xf numFmtId="14" fontId="23" fillId="0" borderId="42" xfId="3172" applyNumberFormat="1" applyBorder="1"/>
    <xf numFmtId="0" fontId="23" fillId="0" borderId="42" xfId="3172" applyBorder="1"/>
    <xf numFmtId="7" fontId="23" fillId="0" borderId="42" xfId="3172" applyNumberFormat="1" applyBorder="1"/>
    <xf numFmtId="14" fontId="23" fillId="0" borderId="42" xfId="3173" applyNumberFormat="1" applyBorder="1"/>
    <xf numFmtId="0" fontId="23" fillId="0" borderId="42" xfId="3173" applyBorder="1"/>
    <xf numFmtId="7" fontId="23" fillId="0" borderId="42" xfId="3173" applyNumberFormat="1" applyBorder="1"/>
    <xf numFmtId="14" fontId="23" fillId="0" borderId="42" xfId="3176" applyNumberFormat="1" applyBorder="1"/>
    <xf numFmtId="0" fontId="23" fillId="0" borderId="42" xfId="3176" applyBorder="1"/>
    <xf numFmtId="7" fontId="23" fillId="0" borderId="42" xfId="3176" applyNumberFormat="1" applyBorder="1"/>
    <xf numFmtId="14" fontId="23" fillId="0" borderId="42" xfId="3177" applyNumberFormat="1" applyBorder="1"/>
    <xf numFmtId="0" fontId="23" fillId="0" borderId="42" xfId="3177" applyBorder="1"/>
    <xf numFmtId="7" fontId="23" fillId="0" borderId="42" xfId="3177" applyNumberFormat="1" applyBorder="1"/>
    <xf numFmtId="0" fontId="23" fillId="0" borderId="0" xfId="3178"/>
    <xf numFmtId="14" fontId="23" fillId="0" borderId="0" xfId="3178" applyNumberFormat="1"/>
    <xf numFmtId="4" fontId="23" fillId="0" borderId="0" xfId="3178" applyNumberFormat="1"/>
    <xf numFmtId="7" fontId="23" fillId="0" borderId="0" xfId="3178" applyNumberFormat="1"/>
    <xf numFmtId="0" fontId="24" fillId="0" borderId="0" xfId="3178" applyFont="1"/>
    <xf numFmtId="0" fontId="23" fillId="0" borderId="0" xfId="3179"/>
    <xf numFmtId="14" fontId="23" fillId="0" borderId="0" xfId="3179" applyNumberFormat="1"/>
    <xf numFmtId="4" fontId="23" fillId="0" borderId="0" xfId="3179" applyNumberFormat="1"/>
    <xf numFmtId="7" fontId="23" fillId="0" borderId="0" xfId="3179" applyNumberFormat="1"/>
    <xf numFmtId="0" fontId="24" fillId="0" borderId="0" xfId="3179" applyFont="1"/>
    <xf numFmtId="0" fontId="167" fillId="0" borderId="0" xfId="0" applyFont="1" applyAlignment="1">
      <alignment wrapText="1"/>
    </xf>
    <xf numFmtId="0" fontId="168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68" fillId="0" borderId="0" xfId="0" applyFont="1" applyAlignment="1">
      <alignment vertical="top" wrapText="1"/>
    </xf>
    <xf numFmtId="0" fontId="164" fillId="0" borderId="0" xfId="0" applyFont="1" applyAlignment="1">
      <alignment wrapText="1"/>
    </xf>
    <xf numFmtId="0" fontId="169" fillId="0" borderId="0" xfId="0" applyFont="1" applyAlignment="1">
      <alignment wrapText="1"/>
    </xf>
    <xf numFmtId="0" fontId="167" fillId="0" borderId="123" xfId="0" applyFont="1" applyBorder="1" applyAlignment="1">
      <alignment horizontal="center" vertical="center" wrapText="1"/>
    </xf>
    <xf numFmtId="0" fontId="18" fillId="0" borderId="127" xfId="0" applyFont="1" applyBorder="1"/>
    <xf numFmtId="0" fontId="168" fillId="0" borderId="123" xfId="0" applyFont="1" applyBorder="1" applyAlignment="1">
      <alignment wrapText="1"/>
    </xf>
    <xf numFmtId="14" fontId="168" fillId="0" borderId="123" xfId="0" applyNumberFormat="1" applyFont="1" applyBorder="1" applyAlignment="1">
      <alignment wrapText="1"/>
    </xf>
    <xf numFmtId="0" fontId="168" fillId="0" borderId="123" xfId="0" applyFont="1" applyBorder="1" applyAlignment="1">
      <alignment horizontal="center" wrapText="1"/>
    </xf>
    <xf numFmtId="4" fontId="168" fillId="0" borderId="123" xfId="0" applyNumberFormat="1" applyFont="1" applyBorder="1" applyAlignment="1">
      <alignment horizontal="right" wrapText="1"/>
    </xf>
    <xf numFmtId="0" fontId="168" fillId="0" borderId="123" xfId="0" applyFont="1" applyBorder="1" applyAlignment="1">
      <alignment horizontal="right" wrapText="1"/>
    </xf>
    <xf numFmtId="0" fontId="170" fillId="0" borderId="0" xfId="0" applyFont="1" applyAlignment="1">
      <alignment horizontal="center"/>
    </xf>
    <xf numFmtId="4" fontId="17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232" fontId="0" fillId="0" borderId="0" xfId="0" applyNumberFormat="1"/>
    <xf numFmtId="233" fontId="172" fillId="0" borderId="0" xfId="0" applyNumberFormat="1" applyFont="1" applyAlignment="1">
      <alignment horizontal="left"/>
    </xf>
    <xf numFmtId="234" fontId="0" fillId="0" borderId="0" xfId="0" applyNumberFormat="1"/>
    <xf numFmtId="235" fontId="0" fillId="0" borderId="0" xfId="0" applyNumberFormat="1" applyAlignment="1">
      <alignment horizontal="center"/>
    </xf>
    <xf numFmtId="236" fontId="0" fillId="0" borderId="0" xfId="0" applyNumberFormat="1" applyAlignment="1">
      <alignment horizontal="center"/>
    </xf>
    <xf numFmtId="236" fontId="0" fillId="0" borderId="0" xfId="0" applyNumberFormat="1"/>
    <xf numFmtId="232" fontId="172" fillId="0" borderId="0" xfId="0" applyNumberFormat="1" applyFont="1" applyAlignment="1">
      <alignment horizontal="right"/>
    </xf>
    <xf numFmtId="0" fontId="172" fillId="0" borderId="0" xfId="0" applyFont="1"/>
    <xf numFmtId="0" fontId="173" fillId="0" borderId="0" xfId="3180" applyAlignment="1" applyProtection="1"/>
    <xf numFmtId="14" fontId="172" fillId="0" borderId="0" xfId="0" applyNumberFormat="1" applyFont="1"/>
    <xf numFmtId="0" fontId="174" fillId="0" borderId="0" xfId="0" applyFont="1" applyAlignment="1">
      <alignment horizontal="center"/>
    </xf>
    <xf numFmtId="232" fontId="173" fillId="0" borderId="0" xfId="3180" applyNumberFormat="1" applyAlignment="1" applyProtection="1"/>
    <xf numFmtId="232" fontId="175" fillId="0" borderId="128" xfId="0" applyNumberFormat="1" applyFont="1" applyBorder="1" applyAlignment="1">
      <alignment horizontal="center" vertical="center"/>
    </xf>
    <xf numFmtId="235" fontId="175" fillId="0" borderId="128" xfId="0" applyNumberFormat="1" applyFont="1" applyBorder="1" applyAlignment="1">
      <alignment horizontal="center" wrapText="1"/>
    </xf>
    <xf numFmtId="232" fontId="175" fillId="0" borderId="128" xfId="0" applyNumberFormat="1" applyFont="1" applyBorder="1" applyAlignment="1">
      <alignment horizontal="center" vertical="center" wrapText="1"/>
    </xf>
    <xf numFmtId="236" fontId="175" fillId="0" borderId="128" xfId="0" applyNumberFormat="1" applyFont="1" applyBorder="1" applyAlignment="1">
      <alignment horizontal="center" vertical="center"/>
    </xf>
    <xf numFmtId="232" fontId="175" fillId="0" borderId="128" xfId="0" applyNumberFormat="1" applyFont="1" applyBorder="1" applyAlignment="1">
      <alignment horizontal="center" wrapText="1"/>
    </xf>
    <xf numFmtId="0" fontId="0" fillId="0" borderId="38" xfId="0" applyBorder="1"/>
    <xf numFmtId="235" fontId="0" fillId="0" borderId="38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32" fontId="0" fillId="0" borderId="38" xfId="0" applyNumberFormat="1" applyBorder="1"/>
    <xf numFmtId="0" fontId="164" fillId="0" borderId="0" xfId="3181"/>
    <xf numFmtId="0" fontId="36" fillId="0" borderId="0" xfId="3184" applyAlignment="1">
      <alignment horizontal="center"/>
    </xf>
    <xf numFmtId="0" fontId="36" fillId="0" borderId="0" xfId="3184"/>
    <xf numFmtId="43" fontId="36" fillId="0" borderId="0" xfId="3183" applyFont="1" applyFill="1"/>
    <xf numFmtId="0" fontId="155" fillId="0" borderId="0" xfId="3184" applyFont="1" applyAlignment="1">
      <alignment horizontal="left"/>
    </xf>
    <xf numFmtId="43" fontId="36" fillId="0" borderId="0" xfId="3183" applyFont="1" applyFill="1" applyAlignment="1">
      <alignment horizontal="center"/>
    </xf>
    <xf numFmtId="14" fontId="36" fillId="0" borderId="0" xfId="3184" applyNumberFormat="1"/>
    <xf numFmtId="0" fontId="36" fillId="0" borderId="77" xfId="3184" applyBorder="1" applyAlignment="1">
      <alignment horizontal="center" vertical="center" wrapText="1"/>
    </xf>
    <xf numFmtId="14" fontId="36" fillId="0" borderId="77" xfId="3184" applyNumberFormat="1" applyBorder="1" applyAlignment="1">
      <alignment horizontal="center" vertical="center" wrapText="1"/>
    </xf>
    <xf numFmtId="43" fontId="36" fillId="0" borderId="77" xfId="3183" applyFont="1" applyFill="1" applyBorder="1" applyAlignment="1">
      <alignment horizontal="center" vertical="center" wrapText="1"/>
    </xf>
    <xf numFmtId="0" fontId="36" fillId="0" borderId="42" xfId="3184" applyBorder="1" applyAlignment="1">
      <alignment horizontal="center"/>
    </xf>
    <xf numFmtId="14" fontId="36" fillId="0" borderId="42" xfId="3184" applyNumberFormat="1" applyBorder="1" applyAlignment="1">
      <alignment horizontal="center"/>
    </xf>
    <xf numFmtId="4" fontId="36" fillId="0" borderId="42" xfId="3183" applyNumberFormat="1" applyFont="1" applyFill="1" applyBorder="1"/>
    <xf numFmtId="0" fontId="36" fillId="0" borderId="42" xfId="3184" applyBorder="1"/>
    <xf numFmtId="0" fontId="24" fillId="0" borderId="42" xfId="2763" applyFont="1" applyBorder="1"/>
    <xf numFmtId="14" fontId="23" fillId="0" borderId="42" xfId="2763" applyNumberFormat="1" applyBorder="1"/>
    <xf numFmtId="0" fontId="23" fillId="0" borderId="42" xfId="2763" applyBorder="1"/>
    <xf numFmtId="7" fontId="23" fillId="0" borderId="42" xfId="2763" applyNumberFormat="1" applyBorder="1"/>
    <xf numFmtId="14" fontId="18" fillId="0" borderId="42" xfId="0" applyNumberFormat="1" applyFont="1" applyBorder="1" applyAlignment="1">
      <alignment vertical="top" readingOrder="3"/>
    </xf>
    <xf numFmtId="0" fontId="18" fillId="0" borderId="42" xfId="0" applyFont="1" applyBorder="1" applyAlignment="1">
      <alignment vertical="top" readingOrder="3"/>
    </xf>
    <xf numFmtId="4" fontId="18" fillId="0" borderId="42" xfId="0" applyNumberFormat="1" applyFont="1" applyBorder="1" applyAlignment="1">
      <alignment vertical="top" readingOrder="3"/>
    </xf>
    <xf numFmtId="232" fontId="16" fillId="0" borderId="0" xfId="0" applyNumberFormat="1" applyFont="1"/>
    <xf numFmtId="0" fontId="24" fillId="0" borderId="42" xfId="3186" applyFont="1" applyBorder="1"/>
    <xf numFmtId="14" fontId="23" fillId="0" borderId="42" xfId="3186" applyNumberFormat="1" applyBorder="1"/>
    <xf numFmtId="0" fontId="23" fillId="0" borderId="42" xfId="3186" applyBorder="1"/>
    <xf numFmtId="4" fontId="23" fillId="0" borderId="42" xfId="3186" applyNumberFormat="1" applyBorder="1"/>
    <xf numFmtId="7" fontId="23" fillId="0" borderId="42" xfId="3186" applyNumberFormat="1" applyBorder="1"/>
    <xf numFmtId="0" fontId="26" fillId="0" borderId="0" xfId="0" applyFont="1"/>
    <xf numFmtId="14" fontId="158" fillId="0" borderId="0" xfId="2198" applyNumberFormat="1" applyFont="1" applyBorder="1" applyAlignment="1" applyProtection="1"/>
    <xf numFmtId="0" fontId="158" fillId="0" borderId="0" xfId="2198" applyFont="1" applyBorder="1" applyAlignment="1" applyProtection="1"/>
    <xf numFmtId="7" fontId="158" fillId="0" borderId="0" xfId="2198" applyNumberFormat="1" applyFont="1" applyBorder="1" applyAlignment="1" applyProtection="1"/>
    <xf numFmtId="14" fontId="16" fillId="0" borderId="0" xfId="0" applyNumberFormat="1" applyFont="1" applyAlignment="1">
      <alignment vertical="top" readingOrder="3"/>
    </xf>
    <xf numFmtId="0" fontId="16" fillId="0" borderId="0" xfId="0" applyFont="1" applyAlignment="1">
      <alignment vertical="top" readingOrder="3"/>
    </xf>
    <xf numFmtId="14" fontId="0" fillId="0" borderId="0" xfId="0" applyNumberFormat="1" applyAlignment="1">
      <alignment vertical="top" readingOrder="3"/>
    </xf>
    <xf numFmtId="4" fontId="26" fillId="0" borderId="0" xfId="0" applyNumberFormat="1" applyFont="1"/>
    <xf numFmtId="4" fontId="159" fillId="0" borderId="0" xfId="0" applyNumberFormat="1" applyFont="1"/>
    <xf numFmtId="14" fontId="23" fillId="0" borderId="0" xfId="2609" applyNumberFormat="1"/>
    <xf numFmtId="7" fontId="23" fillId="0" borderId="0" xfId="2609" applyNumberFormat="1"/>
    <xf numFmtId="14" fontId="23" fillId="0" borderId="0" xfId="2610" applyNumberFormat="1"/>
    <xf numFmtId="7" fontId="23" fillId="0" borderId="0" xfId="2610" applyNumberFormat="1"/>
    <xf numFmtId="0" fontId="24" fillId="0" borderId="42" xfId="3187" applyFont="1" applyBorder="1"/>
    <xf numFmtId="14" fontId="23" fillId="0" borderId="42" xfId="3187" applyNumberFormat="1" applyBorder="1"/>
    <xf numFmtId="0" fontId="23" fillId="0" borderId="42" xfId="3187" applyBorder="1"/>
    <xf numFmtId="4" fontId="23" fillId="0" borderId="42" xfId="3187" applyNumberFormat="1" applyBorder="1"/>
    <xf numFmtId="7" fontId="23" fillId="0" borderId="42" xfId="3187" applyNumberFormat="1" applyBorder="1"/>
    <xf numFmtId="0" fontId="24" fillId="0" borderId="42" xfId="3188" applyFont="1" applyBorder="1"/>
    <xf numFmtId="14" fontId="23" fillId="0" borderId="42" xfId="3188" applyNumberFormat="1" applyBorder="1"/>
    <xf numFmtId="0" fontId="23" fillId="0" borderId="42" xfId="3188" applyBorder="1"/>
    <xf numFmtId="4" fontId="23" fillId="0" borderId="42" xfId="3188" applyNumberFormat="1" applyBorder="1"/>
    <xf numFmtId="7" fontId="23" fillId="0" borderId="42" xfId="3188" applyNumberFormat="1" applyBorder="1"/>
    <xf numFmtId="0" fontId="24" fillId="0" borderId="42" xfId="3189" applyFont="1" applyBorder="1"/>
    <xf numFmtId="14" fontId="23" fillId="0" borderId="42" xfId="3189" applyNumberFormat="1" applyBorder="1"/>
    <xf numFmtId="0" fontId="23" fillId="0" borderId="42" xfId="3189" applyBorder="1"/>
    <xf numFmtId="4" fontId="23" fillId="0" borderId="42" xfId="3189" applyNumberFormat="1" applyBorder="1"/>
    <xf numFmtId="7" fontId="23" fillId="0" borderId="42" xfId="3189" applyNumberFormat="1" applyBorder="1"/>
    <xf numFmtId="0" fontId="24" fillId="0" borderId="42" xfId="3190" applyFont="1" applyBorder="1"/>
    <xf numFmtId="14" fontId="23" fillId="0" borderId="42" xfId="3190" applyNumberFormat="1" applyBorder="1"/>
    <xf numFmtId="0" fontId="23" fillId="0" borderId="42" xfId="3190" applyBorder="1"/>
    <xf numFmtId="4" fontId="23" fillId="0" borderId="42" xfId="3190" applyNumberFormat="1" applyBorder="1"/>
    <xf numFmtId="7" fontId="23" fillId="0" borderId="42" xfId="3190" applyNumberFormat="1" applyBorder="1"/>
    <xf numFmtId="7" fontId="16" fillId="0" borderId="42" xfId="3190" applyNumberFormat="1" applyFont="1" applyBorder="1"/>
    <xf numFmtId="0" fontId="24" fillId="0" borderId="42" xfId="3191" applyFont="1" applyBorder="1"/>
    <xf numFmtId="14" fontId="23" fillId="0" borderId="42" xfId="3191" applyNumberFormat="1" applyBorder="1"/>
    <xf numFmtId="0" fontId="23" fillId="0" borderId="42" xfId="3191" applyBorder="1"/>
    <xf numFmtId="7" fontId="23" fillId="0" borderId="42" xfId="3191" applyNumberFormat="1" applyBorder="1"/>
    <xf numFmtId="0" fontId="24" fillId="0" borderId="42" xfId="3192" applyFont="1" applyBorder="1"/>
    <xf numFmtId="14" fontId="23" fillId="0" borderId="42" xfId="3192" applyNumberFormat="1" applyBorder="1"/>
    <xf numFmtId="0" fontId="23" fillId="0" borderId="42" xfId="3192" applyBorder="1"/>
    <xf numFmtId="4" fontId="23" fillId="0" borderId="42" xfId="3192" applyNumberFormat="1" applyBorder="1"/>
    <xf numFmtId="7" fontId="23" fillId="0" borderId="42" xfId="3192" applyNumberFormat="1" applyBorder="1"/>
    <xf numFmtId="169" fontId="18" fillId="0" borderId="0" xfId="0" applyNumberFormat="1" applyFont="1"/>
    <xf numFmtId="0" fontId="23" fillId="0" borderId="0" xfId="3194"/>
    <xf numFmtId="0" fontId="23" fillId="0" borderId="42" xfId="3194" applyBorder="1"/>
    <xf numFmtId="7" fontId="23" fillId="0" borderId="42" xfId="3194" applyNumberFormat="1" applyBorder="1"/>
    <xf numFmtId="169" fontId="27" fillId="0" borderId="0" xfId="2198" applyNumberFormat="1" applyAlignment="1" applyProtection="1">
      <alignment vertical="top" readingOrder="3"/>
    </xf>
    <xf numFmtId="1" fontId="23" fillId="0" borderId="18" xfId="2816" applyNumberFormat="1" applyBorder="1"/>
    <xf numFmtId="4" fontId="16" fillId="0" borderId="19" xfId="0" applyNumberFormat="1" applyFont="1" applyBorder="1"/>
    <xf numFmtId="0" fontId="23" fillId="0" borderId="19" xfId="2816" applyBorder="1" applyAlignment="1">
      <alignment horizontal="center"/>
    </xf>
    <xf numFmtId="1" fontId="23" fillId="0" borderId="119" xfId="2816" applyNumberFormat="1" applyBorder="1"/>
    <xf numFmtId="0" fontId="23" fillId="0" borderId="42" xfId="2816" applyBorder="1" applyAlignment="1">
      <alignment horizontal="center"/>
    </xf>
    <xf numFmtId="4" fontId="0" fillId="0" borderId="120" xfId="0" applyNumberFormat="1" applyBorder="1"/>
    <xf numFmtId="0" fontId="0" fillId="0" borderId="121" xfId="0" applyBorder="1"/>
    <xf numFmtId="0" fontId="16" fillId="0" borderId="0" xfId="2816" applyFont="1" applyAlignment="1">
      <alignment horizontal="center"/>
    </xf>
    <xf numFmtId="4" fontId="0" fillId="75" borderId="42" xfId="0" applyNumberFormat="1" applyFill="1" applyBorder="1"/>
    <xf numFmtId="0" fontId="0" fillId="75" borderId="42" xfId="0" applyFill="1" applyBorder="1"/>
    <xf numFmtId="4" fontId="16" fillId="75" borderId="78" xfId="0" applyNumberFormat="1" applyFont="1" applyFill="1" applyBorder="1"/>
    <xf numFmtId="0" fontId="0" fillId="75" borderId="78" xfId="0" applyFill="1" applyBorder="1" applyAlignment="1">
      <alignment horizontal="center"/>
    </xf>
    <xf numFmtId="4" fontId="0" fillId="75" borderId="122" xfId="0" applyNumberFormat="1" applyFill="1" applyBorder="1"/>
    <xf numFmtId="4" fontId="16" fillId="37" borderId="119" xfId="0" applyNumberFormat="1" applyFont="1" applyFill="1" applyBorder="1"/>
    <xf numFmtId="7" fontId="23" fillId="37" borderId="120" xfId="2577" applyNumberFormat="1" applyFill="1" applyBorder="1"/>
    <xf numFmtId="7" fontId="16" fillId="37" borderId="0" xfId="0" applyNumberFormat="1" applyFont="1" applyFill="1"/>
    <xf numFmtId="2" fontId="23" fillId="0" borderId="42" xfId="3195" applyNumberFormat="1" applyBorder="1"/>
    <xf numFmtId="2" fontId="0" fillId="0" borderId="42" xfId="0" applyNumberFormat="1" applyBorder="1"/>
    <xf numFmtId="2" fontId="23" fillId="0" borderId="42" xfId="2816" applyNumberFormat="1" applyBorder="1"/>
    <xf numFmtId="169" fontId="23" fillId="0" borderId="42" xfId="3195" applyNumberFormat="1" applyBorder="1"/>
    <xf numFmtId="0" fontId="24" fillId="0" borderId="42" xfId="3196" applyFont="1" applyBorder="1"/>
    <xf numFmtId="14" fontId="23" fillId="0" borderId="42" xfId="3196" applyNumberFormat="1" applyBorder="1"/>
    <xf numFmtId="0" fontId="23" fillId="0" borderId="42" xfId="3196" applyBorder="1"/>
    <xf numFmtId="7" fontId="23" fillId="0" borderId="42" xfId="3196" applyNumberFormat="1" applyBorder="1"/>
    <xf numFmtId="0" fontId="24" fillId="0" borderId="42" xfId="3197" applyFont="1" applyBorder="1"/>
    <xf numFmtId="14" fontId="23" fillId="0" borderId="42" xfId="3197" applyNumberFormat="1" applyBorder="1"/>
    <xf numFmtId="0" fontId="23" fillId="0" borderId="42" xfId="3197" applyBorder="1"/>
    <xf numFmtId="7" fontId="23" fillId="0" borderId="42" xfId="3197" applyNumberFormat="1" applyBorder="1"/>
    <xf numFmtId="0" fontId="24" fillId="0" borderId="42" xfId="3198" applyFont="1" applyBorder="1"/>
    <xf numFmtId="14" fontId="23" fillId="0" borderId="42" xfId="3198" applyNumberFormat="1" applyBorder="1"/>
    <xf numFmtId="0" fontId="23" fillId="0" borderId="42" xfId="3198" applyBorder="1"/>
    <xf numFmtId="7" fontId="23" fillId="0" borderId="42" xfId="3198" applyNumberFormat="1" applyBorder="1"/>
    <xf numFmtId="168" fontId="165" fillId="76" borderId="0" xfId="2198" applyNumberFormat="1" applyFont="1" applyFill="1" applyBorder="1" applyAlignment="1" applyProtection="1">
      <alignment horizontal="left" vertical="top" readingOrder="3"/>
    </xf>
    <xf numFmtId="0" fontId="27" fillId="76" borderId="0" xfId="2198" applyFill="1" applyAlignment="1" applyProtection="1">
      <alignment vertical="top" readingOrder="3"/>
    </xf>
    <xf numFmtId="0" fontId="0" fillId="76" borderId="0" xfId="0" applyFill="1" applyAlignment="1">
      <alignment vertical="top" readingOrder="3"/>
    </xf>
    <xf numFmtId="168" fontId="166" fillId="76" borderId="103" xfId="2198" applyNumberFormat="1" applyFont="1" applyFill="1" applyBorder="1" applyAlignment="1" applyProtection="1">
      <alignment horizontal="left" vertical="top" readingOrder="3"/>
    </xf>
    <xf numFmtId="168" fontId="27" fillId="76" borderId="103" xfId="2198" applyNumberFormat="1" applyFill="1" applyBorder="1" applyAlignment="1" applyProtection="1">
      <alignment horizontal="left" vertical="top" readingOrder="3"/>
    </xf>
    <xf numFmtId="168" fontId="27" fillId="76" borderId="129" xfId="2198" applyNumberFormat="1" applyFill="1" applyBorder="1" applyAlignment="1" applyProtection="1">
      <alignment horizontal="left" vertical="top" readingOrder="3"/>
    </xf>
    <xf numFmtId="168" fontId="166" fillId="76" borderId="0" xfId="2198" applyNumberFormat="1" applyFont="1" applyFill="1" applyBorder="1" applyAlignment="1" applyProtection="1">
      <alignment horizontal="left" vertical="top" readingOrder="3"/>
    </xf>
    <xf numFmtId="168" fontId="166" fillId="76" borderId="0" xfId="2198" applyNumberFormat="1" applyFont="1" applyFill="1" applyBorder="1" applyAlignment="1" applyProtection="1">
      <alignment horizontal="right" vertical="top" readingOrder="3"/>
    </xf>
    <xf numFmtId="168" fontId="27" fillId="76" borderId="11" xfId="2198" applyNumberFormat="1" applyFill="1" applyBorder="1" applyAlignment="1" applyProtection="1">
      <alignment horizontal="left" vertical="top" readingOrder="3"/>
    </xf>
    <xf numFmtId="168" fontId="27" fillId="76" borderId="83" xfId="2198" applyNumberFormat="1" applyFill="1" applyBorder="1" applyAlignment="1" applyProtection="1">
      <alignment horizontal="left" vertical="top" readingOrder="3"/>
    </xf>
    <xf numFmtId="168" fontId="27" fillId="76" borderId="0" xfId="2198" applyNumberFormat="1" applyFill="1" applyBorder="1" applyAlignment="1" applyProtection="1">
      <alignment horizontal="left" vertical="top" readingOrder="3"/>
    </xf>
    <xf numFmtId="168" fontId="166" fillId="76" borderId="11" xfId="2198" applyNumberFormat="1" applyFont="1" applyFill="1" applyBorder="1" applyAlignment="1" applyProtection="1">
      <alignment horizontal="left" vertical="top" readingOrder="3"/>
    </xf>
    <xf numFmtId="169" fontId="18" fillId="37" borderId="0" xfId="0" applyNumberFormat="1" applyFont="1" applyFill="1"/>
    <xf numFmtId="0" fontId="24" fillId="0" borderId="42" xfId="3199" applyFont="1" applyBorder="1"/>
    <xf numFmtId="14" fontId="23" fillId="0" borderId="42" xfId="3199" applyNumberFormat="1" applyBorder="1"/>
    <xf numFmtId="0" fontId="23" fillId="0" borderId="42" xfId="3199" applyBorder="1"/>
    <xf numFmtId="4" fontId="23" fillId="0" borderId="42" xfId="3199" applyNumberFormat="1" applyBorder="1"/>
    <xf numFmtId="7" fontId="23" fillId="0" borderId="42" xfId="3199" applyNumberFormat="1" applyBorder="1"/>
    <xf numFmtId="2" fontId="27" fillId="76" borderId="0" xfId="2198" applyNumberFormat="1" applyFill="1" applyBorder="1" applyAlignment="1" applyProtection="1">
      <alignment horizontal="right" vertical="top" readingOrder="3"/>
    </xf>
    <xf numFmtId="0" fontId="27" fillId="76" borderId="0" xfId="2198" applyFill="1" applyAlignment="1" applyProtection="1">
      <alignment vertical="top" readingOrder="3"/>
    </xf>
    <xf numFmtId="2" fontId="166" fillId="76" borderId="11" xfId="2198" applyNumberFormat="1" applyFont="1" applyFill="1" applyBorder="1" applyAlignment="1" applyProtection="1">
      <alignment horizontal="right" vertical="top" readingOrder="3"/>
    </xf>
    <xf numFmtId="168" fontId="27" fillId="76" borderId="11" xfId="2198" applyNumberFormat="1" applyFill="1" applyBorder="1" applyAlignment="1" applyProtection="1">
      <alignment horizontal="left" vertical="top" readingOrder="3"/>
    </xf>
    <xf numFmtId="2" fontId="27" fillId="76" borderId="11" xfId="2198" applyNumberFormat="1" applyFill="1" applyBorder="1" applyAlignment="1" applyProtection="1">
      <alignment horizontal="right" vertical="top" readingOrder="3"/>
    </xf>
    <xf numFmtId="168" fontId="27" fillId="76" borderId="0" xfId="2198" applyNumberFormat="1" applyFill="1" applyBorder="1" applyAlignment="1" applyProtection="1">
      <alignment horizontal="right" vertical="top" readingOrder="3"/>
    </xf>
    <xf numFmtId="168" fontId="166" fillId="76" borderId="0" xfId="2198" applyNumberFormat="1" applyFont="1" applyFill="1" applyBorder="1" applyAlignment="1" applyProtection="1">
      <alignment horizontal="right" vertical="top" readingOrder="3"/>
    </xf>
    <xf numFmtId="2" fontId="27" fillId="76" borderId="83" xfId="2198" applyNumberFormat="1" applyFill="1" applyBorder="1" applyAlignment="1" applyProtection="1">
      <alignment horizontal="right" vertical="top" readingOrder="3"/>
    </xf>
    <xf numFmtId="168" fontId="27" fillId="76" borderId="83" xfId="2198" applyNumberFormat="1" applyFill="1" applyBorder="1" applyAlignment="1" applyProtection="1">
      <alignment horizontal="left" vertical="top" readingOrder="3"/>
    </xf>
    <xf numFmtId="168" fontId="27" fillId="0" borderId="0" xfId="2198" applyNumberFormat="1" applyBorder="1" applyAlignment="1" applyProtection="1">
      <alignment horizontal="right" vertical="top" readingOrder="3"/>
    </xf>
    <xf numFmtId="0" fontId="27" fillId="0" borderId="0" xfId="2198" applyAlignment="1" applyProtection="1">
      <alignment vertical="top" readingOrder="3"/>
    </xf>
    <xf numFmtId="168" fontId="27" fillId="0" borderId="103" xfId="2198" applyNumberFormat="1" applyBorder="1" applyAlignment="1" applyProtection="1">
      <alignment horizontal="right" vertical="top" readingOrder="3"/>
    </xf>
    <xf numFmtId="168" fontId="27" fillId="0" borderId="103" xfId="2198" applyNumberFormat="1" applyBorder="1" applyAlignment="1" applyProtection="1">
      <alignment horizontal="left" vertical="top" readingOrder="3"/>
    </xf>
    <xf numFmtId="168" fontId="27" fillId="0" borderId="0" xfId="2198" applyNumberFormat="1" applyBorder="1" applyAlignment="1" applyProtection="1">
      <alignment horizontal="left" vertical="top" wrapText="1" readingOrder="3"/>
    </xf>
    <xf numFmtId="168" fontId="166" fillId="0" borderId="0" xfId="2198" applyNumberFormat="1" applyFont="1" applyBorder="1" applyAlignment="1" applyProtection="1">
      <alignment horizontal="right" vertical="top" readingOrder="3"/>
    </xf>
    <xf numFmtId="0" fontId="25" fillId="0" borderId="17" xfId="0" applyFont="1" applyBorder="1" applyAlignment="1">
      <alignment horizontal="center"/>
    </xf>
    <xf numFmtId="0" fontId="19" fillId="0" borderId="83" xfId="0" applyFont="1" applyBorder="1" applyAlignment="1">
      <alignment horizontal="center"/>
    </xf>
    <xf numFmtId="0" fontId="16" fillId="0" borderId="0" xfId="2744" applyFont="1" applyAlignment="1">
      <alignment horizontal="center"/>
    </xf>
    <xf numFmtId="0" fontId="16" fillId="0" borderId="83" xfId="43" applyFont="1" applyBorder="1" applyAlignment="1">
      <alignment horizontal="center"/>
    </xf>
    <xf numFmtId="0" fontId="18" fillId="0" borderId="0" xfId="0" applyFont="1" applyAlignment="1">
      <alignment vertical="top" readingOrder="3"/>
    </xf>
    <xf numFmtId="4" fontId="18" fillId="0" borderId="0" xfId="0" applyNumberFormat="1" applyFont="1" applyAlignment="1">
      <alignment horizontal="right" vertical="top"/>
    </xf>
    <xf numFmtId="4" fontId="19" fillId="0" borderId="0" xfId="0" applyNumberFormat="1" applyFont="1" applyAlignment="1">
      <alignment horizontal="right" vertical="top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16" fillId="0" borderId="90" xfId="0" applyFont="1" applyBorder="1" applyAlignment="1">
      <alignment horizontal="center"/>
    </xf>
    <xf numFmtId="0" fontId="16" fillId="0" borderId="88" xfId="0" applyFont="1" applyBorder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4" fontId="16" fillId="0" borderId="111" xfId="2709" applyNumberFormat="1" applyFont="1" applyBorder="1" applyAlignment="1">
      <alignment horizontal="center"/>
    </xf>
    <xf numFmtId="4" fontId="16" fillId="0" borderId="112" xfId="2709" applyNumberFormat="1" applyFont="1" applyBorder="1" applyAlignment="1">
      <alignment horizontal="center"/>
    </xf>
    <xf numFmtId="4" fontId="16" fillId="0" borderId="94" xfId="2709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0" fontId="18" fillId="0" borderId="0" xfId="0" applyFont="1"/>
    <xf numFmtId="0" fontId="18" fillId="0" borderId="0" xfId="0" applyFont="1" applyAlignment="1">
      <alignment horizontal="right" wrapText="1"/>
    </xf>
    <xf numFmtId="0" fontId="167" fillId="0" borderId="124" xfId="0" applyFont="1" applyBorder="1" applyAlignment="1">
      <alignment wrapText="1"/>
    </xf>
    <xf numFmtId="0" fontId="167" fillId="0" borderId="125" xfId="0" applyFont="1" applyBorder="1" applyAlignment="1">
      <alignment wrapText="1"/>
    </xf>
    <xf numFmtId="0" fontId="167" fillId="0" borderId="126" xfId="0" applyFont="1" applyBorder="1" applyAlignment="1">
      <alignment wrapText="1"/>
    </xf>
    <xf numFmtId="0" fontId="168" fillId="0" borderId="0" xfId="0" applyFont="1" applyAlignment="1">
      <alignment horizontal="right" vertical="top" wrapText="1"/>
    </xf>
    <xf numFmtId="0" fontId="168" fillId="0" borderId="0" xfId="0" applyFont="1" applyAlignment="1">
      <alignment wrapText="1"/>
    </xf>
    <xf numFmtId="0" fontId="164" fillId="0" borderId="0" xfId="0" applyFont="1" applyAlignment="1">
      <alignment wrapText="1"/>
    </xf>
    <xf numFmtId="0" fontId="19" fillId="0" borderId="69" xfId="0" applyFont="1" applyBorder="1" applyAlignment="1">
      <alignment horizontal="center"/>
    </xf>
    <xf numFmtId="0" fontId="16" fillId="0" borderId="69" xfId="0" applyFont="1" applyBorder="1" applyAlignment="1">
      <alignment horizontal="center"/>
    </xf>
    <xf numFmtId="0" fontId="16" fillId="0" borderId="0" xfId="0" applyFont="1" applyAlignment="1">
      <alignment horizontal="center"/>
    </xf>
    <xf numFmtId="14" fontId="0" fillId="0" borderId="69" xfId="0" applyNumberFormat="1" applyBorder="1" applyAlignment="1">
      <alignment horizontal="left" vertical="top"/>
    </xf>
  </cellXfs>
  <cellStyles count="3200">
    <cellStyle name=" 1" xfId="708" xr:uid="{390CB1CE-D26B-425D-9772-6951A3BCDEE4}"/>
    <cellStyle name="%" xfId="59" xr:uid="{C9E1345D-B2E3-4018-B904-45218DFC41E9}"/>
    <cellStyle name="_2009_customers_comm_access_August" xfId="709" xr:uid="{7569EC5B-5067-4EE0-805B-C569D676D869}"/>
    <cellStyle name="_2009_customers_comm_access_August 2" xfId="710" xr:uid="{61EDE5C1-764B-4650-8D25-B0369BDA0035}"/>
    <cellStyle name="_2009_customers_comm_access_August 2 2" xfId="711" xr:uid="{B269863E-1D47-4847-9A1C-27D6B8A961DD}"/>
    <cellStyle name="_2009_customers_comm_access_August 3" xfId="712" xr:uid="{30F630B1-8DEE-468F-8413-D6BBD6812FE2}"/>
    <cellStyle name="_2009_customers_comm_access_August_CEPCEI (CEP EURX)_interest calculation_1Q_2013" xfId="713" xr:uid="{A1AB91DE-DC13-42A4-8314-1BDA8C0BC54E}"/>
    <cellStyle name="_2009_customers_comm_access_August_CEPCEI (CEP EURX)_interest calculation_1Q_2013 2" xfId="714" xr:uid="{B759C9DA-0154-4F50-ACCE-942BDB82F134}"/>
    <cellStyle name="_2009_customers_comm_access_August_CEPCEI (CEP EURX)_interest calculation_2Q_2013" xfId="715" xr:uid="{CEA20C77-F896-443F-A637-B587A88D3919}"/>
    <cellStyle name="_2009_customers_comm_access_August_CEPCEI (CEP EURX)_interest calculation_2Q_2013 2" xfId="716" xr:uid="{DF2CAB44-91E7-431C-8ADB-CA2700A2A2EE}"/>
    <cellStyle name="_200904 propojení" xfId="717" xr:uid="{DD06FE1C-4927-4758-933C-10E805306853}"/>
    <cellStyle name="_PERSONAL" xfId="718" xr:uid="{540F4AC7-7586-480E-9A60-B5934318146A}"/>
    <cellStyle name="_PERSONAL_1" xfId="719" xr:uid="{7F5F9DF7-C469-43D0-9FAF-9AB5E15B9D2E}"/>
    <cellStyle name="_Počty_zákazníků_May" xfId="720" xr:uid="{575239D2-1392-4D4D-B927-FCA6499E91CF}"/>
    <cellStyle name="=C:\WINNT35\SYSTEM32\COMMAND.COM" xfId="721" xr:uid="{4B1ED249-D149-4CA0-A22C-3A61B5CF50AC}"/>
    <cellStyle name="=C:\WINNT35\SYSTEM32\COMMAND.COM 2" xfId="722" xr:uid="{513C796E-360E-4128-BF5B-D1B328A212FA}"/>
    <cellStyle name="=C:\WINNT35\SYSTEM32\COMMAND.COM 2 2" xfId="723" xr:uid="{EBA9F242-D53D-4625-BE35-1DADD8ED3A1F}"/>
    <cellStyle name="=C:\WINNT35\SYSTEM32\COMMAND.COM 3" xfId="724" xr:uid="{EB1250D9-D4A5-4456-9352-A49747E184A5}"/>
    <cellStyle name="=C:\WINNT35\SYSTEM32\COMMAND.COM_CEPCEI (CEP EURX)_interest calculation_1Q_2013" xfId="725" xr:uid="{C0315F33-C371-43C5-9F64-5B87D8F70ED5}"/>
    <cellStyle name="0" xfId="60" xr:uid="{B1477E04-3B51-4BAC-BB74-5FF9F4571CB4}"/>
    <cellStyle name="0,0" xfId="61" xr:uid="{58CA5062-1A80-41D8-8E8E-E10788083C35}"/>
    <cellStyle name="0,00" xfId="62" xr:uid="{90B5DB59-F4C9-4F13-8896-DEFFB7BB29C1}"/>
    <cellStyle name="0_BP2" xfId="63" xr:uid="{0F9F6303-8DD9-46D6-9982-4786B10727CF}"/>
    <cellStyle name="0_BP3" xfId="64" xr:uid="{BCBDEF77-B1EA-45AD-B054-3AEC9E26323E}"/>
    <cellStyle name="1_Nadpis" xfId="65" xr:uid="{E2AA41AF-10D2-41A8-980B-4DA692DB84CE}"/>
    <cellStyle name="1000-sep_Ark1" xfId="66" xr:uid="{A4C759A4-8164-4752-8078-E0C1870962B4}"/>
    <cellStyle name="1000-sep+,00_Slideshow" xfId="67" xr:uid="{6BA965C4-E028-40FE-ABDB-866153B49A82}"/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20 % – Zvýraznění1 2" xfId="68" xr:uid="{18E54F13-9404-40CF-968F-FDB8719BC9E5}"/>
    <cellStyle name="20 % – Zvýraznění1 2 2" xfId="69" xr:uid="{90A55507-914C-4CCF-8672-BE7BDC2204B7}"/>
    <cellStyle name="20 % – Zvýraznění1 3" xfId="70" xr:uid="{7DC30F7B-D09C-4DAB-9148-4C09A53DF0B4}"/>
    <cellStyle name="20 % – Zvýraznění1 4" xfId="71" xr:uid="{19B6FE1E-C7DA-4656-A138-3FAD88AF7783}"/>
    <cellStyle name="20 % – Zvýraznění2 2" xfId="72" xr:uid="{7D3CDDA8-18CE-43F2-A2E4-DA6D3EA76DF1}"/>
    <cellStyle name="20 % – Zvýraznění2 2 2" xfId="73" xr:uid="{F31BC82D-A295-4798-9DA1-B108C8C2B6F6}"/>
    <cellStyle name="20 % – Zvýraznění2 3" xfId="74" xr:uid="{558AF052-7749-4D89-BC68-4E473D8BA8BE}"/>
    <cellStyle name="20 % – Zvýraznění2 4" xfId="75" xr:uid="{97A45F8D-F74D-4BA8-B5EA-F7917A5C75EA}"/>
    <cellStyle name="20 % – Zvýraznění3 2" xfId="76" xr:uid="{4A651096-24EC-4C62-A4EE-579711C864C2}"/>
    <cellStyle name="20 % – Zvýraznění3 2 2" xfId="77" xr:uid="{3B1F7D97-8A17-4997-8A8C-E252C219FEA1}"/>
    <cellStyle name="20 % – Zvýraznění3 3" xfId="78" xr:uid="{EB5C1F35-1AB2-48A2-B3E1-67E0C4420746}"/>
    <cellStyle name="20 % – Zvýraznění3 4" xfId="79" xr:uid="{266365DC-509D-4680-8F70-C630227A4BD5}"/>
    <cellStyle name="20 % – Zvýraznění4 2" xfId="80" xr:uid="{071E876C-8B48-4D43-8278-35E97F6C2E10}"/>
    <cellStyle name="20 % – Zvýraznění4 2 2" xfId="81" xr:uid="{2563BCEA-F6AE-401E-9F22-8267612954B9}"/>
    <cellStyle name="20 % – Zvýraznění4 3" xfId="82" xr:uid="{D6746EC1-C0F9-41F5-AF19-DFC2F884B99C}"/>
    <cellStyle name="20 % – Zvýraznění4 4" xfId="83" xr:uid="{4C532C7C-61C0-4391-8A4B-2C8F1342DD4A}"/>
    <cellStyle name="20 % – Zvýraznění5 2" xfId="84" xr:uid="{DACC2FF5-8A9B-456C-BD46-933487FA9367}"/>
    <cellStyle name="20 % – Zvýraznění5 2 2" xfId="85" xr:uid="{C4C6337F-124D-4167-B64D-F93AEBBE9706}"/>
    <cellStyle name="20 % – Zvýraznění5 3" xfId="86" xr:uid="{1420FEAE-2D22-4722-92F0-FF4047C5A1D3}"/>
    <cellStyle name="20 % – Zvýraznění5 4" xfId="87" xr:uid="{BF10C8AF-7837-4608-8E8C-E0C656EC93EB}"/>
    <cellStyle name="20 % – Zvýraznění6 2" xfId="88" xr:uid="{DEF54CAF-68F5-442B-B389-8A6EFD53D6FD}"/>
    <cellStyle name="20 % – Zvýraznění6 2 2" xfId="89" xr:uid="{0BC78A72-B4A1-4C79-9456-808C42FA3DD2}"/>
    <cellStyle name="20 % – Zvýraznění6 3" xfId="90" xr:uid="{5FA19AF8-6C13-47F5-A985-37BBE1D001BA}"/>
    <cellStyle name="20 % – Zvýraznění6 4" xfId="91" xr:uid="{A2223174-B325-4C51-97AF-86913984BA78}"/>
    <cellStyle name="20% - Accent1" xfId="92" xr:uid="{FEB79F76-752F-4B23-A834-BBB294478C05}"/>
    <cellStyle name="20% - Accent1 2" xfId="93" xr:uid="{74569EC4-F190-45B9-82DE-19DDB38878FC}"/>
    <cellStyle name="20% - Accent2" xfId="94" xr:uid="{247DB318-E15F-456A-B5BE-EB603BECA31F}"/>
    <cellStyle name="20% - Accent2 2" xfId="95" xr:uid="{152DF8A2-3331-4C41-BC34-BF675A2E7666}"/>
    <cellStyle name="20% - Accent3" xfId="96" xr:uid="{B5A05014-6A99-4D9F-8476-2A69AC544164}"/>
    <cellStyle name="20% - Accent3 2" xfId="97" xr:uid="{901FD11D-80D5-4E09-9CF0-21F7C2890CD4}"/>
    <cellStyle name="20% - Accent4" xfId="98" xr:uid="{D1842DFE-FFFE-44F4-8778-F4182AA8360B}"/>
    <cellStyle name="20% - Accent4 2" xfId="99" xr:uid="{5923A892-8675-4A1F-8A3C-2427329CBFA7}"/>
    <cellStyle name="20% - Accent5" xfId="100" xr:uid="{B1BB5EF7-2A09-4177-9058-D912787127AD}"/>
    <cellStyle name="20% - Accent5 2" xfId="101" xr:uid="{6DFD6300-8B29-4624-877E-A42D61D4B5EA}"/>
    <cellStyle name="20% - Accent6" xfId="102" xr:uid="{7B273961-8F0F-4255-90C6-8E444197D285}"/>
    <cellStyle name="20% - Accent6 2" xfId="103" xr:uid="{671596A5-1018-4AEB-8654-1972A5228ADA}"/>
    <cellStyle name="20% - akcent 1" xfId="104" xr:uid="{185B19E7-BD8F-431D-A419-54606D7D2FFC}"/>
    <cellStyle name="20% - akcent 2" xfId="105" xr:uid="{EC2A7259-9611-4CA9-91DB-94878CD6AE60}"/>
    <cellStyle name="20% - akcent 3" xfId="106" xr:uid="{78426884-9AC6-41DF-AB2F-DBB9D4AEA7AD}"/>
    <cellStyle name="20% - akcent 4" xfId="107" xr:uid="{FA2B0D99-F207-492C-A9A3-9B500130D24C}"/>
    <cellStyle name="20% - akcent 5" xfId="108" xr:uid="{E1B89F38-F2D2-49B6-AB8C-7E874586E291}"/>
    <cellStyle name="20% - akcent 6" xfId="109" xr:uid="{5AF851C0-664B-4C7A-BF28-DE48E96FEB52}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40 % – Zvýraznění1 2" xfId="110" xr:uid="{D8B5AA8E-CE8A-4DBA-BAFF-B3877CF22231}"/>
    <cellStyle name="40 % – Zvýraznění1 2 2" xfId="111" xr:uid="{9E28E6CC-7F68-464D-8810-A2F454BB493D}"/>
    <cellStyle name="40 % – Zvýraznění1 3" xfId="112" xr:uid="{D81B266D-4A0F-4C68-944E-46E9888FEFD7}"/>
    <cellStyle name="40 % – Zvýraznění1 4" xfId="113" xr:uid="{18051B85-E665-4B53-BCB3-D850487E5F73}"/>
    <cellStyle name="40 % – Zvýraznění2 2" xfId="114" xr:uid="{8CCF4CFF-FD75-470B-AFC5-54E828D5F577}"/>
    <cellStyle name="40 % – Zvýraznění2 2 2" xfId="115" xr:uid="{ECB49804-997C-49CC-A8F0-A8B8B57F577B}"/>
    <cellStyle name="40 % – Zvýraznění2 3" xfId="116" xr:uid="{EACA4A7B-67CF-4D47-97F2-C3F5B55D1E87}"/>
    <cellStyle name="40 % – Zvýraznění2 4" xfId="117" xr:uid="{AD8BE18C-9F65-415E-82E2-4ED2DD800A46}"/>
    <cellStyle name="40 % – Zvýraznění3 2" xfId="118" xr:uid="{17C70005-BD1C-48B4-BE65-D30D6B0C4D5C}"/>
    <cellStyle name="40 % – Zvýraznění3 2 2" xfId="119" xr:uid="{AA91F94D-01FF-4B93-AB8F-7E5D9315326C}"/>
    <cellStyle name="40 % – Zvýraznění3 3" xfId="120" xr:uid="{C5649096-AE50-460B-B091-375E4DA1A852}"/>
    <cellStyle name="40 % – Zvýraznění3 4" xfId="121" xr:uid="{6E91051A-765E-47D6-BA59-D0B6258FDE05}"/>
    <cellStyle name="40 % – Zvýraznění4 2" xfId="122" xr:uid="{7C05E233-77A4-47E7-B7FD-DEE6935D81DF}"/>
    <cellStyle name="40 % – Zvýraznění4 2 2" xfId="123" xr:uid="{D66E1EA8-6B5B-480D-A7DB-C24191B5DECA}"/>
    <cellStyle name="40 % – Zvýraznění4 3" xfId="124" xr:uid="{DCC8AF15-B065-4C55-9CEF-443209CBF15D}"/>
    <cellStyle name="40 % – Zvýraznění4 4" xfId="125" xr:uid="{F4037DC4-BFCA-443C-94C9-BAFAF486EA47}"/>
    <cellStyle name="40 % – Zvýraznění5 2" xfId="126" xr:uid="{206F2941-F107-460F-9F38-E2EB3015AE0B}"/>
    <cellStyle name="40 % – Zvýraznění5 2 2" xfId="127" xr:uid="{BE554133-1144-4471-8C76-F6B0C39360C5}"/>
    <cellStyle name="40 % – Zvýraznění5 3" xfId="128" xr:uid="{B9067493-74A6-4154-ADE3-236EFACDE223}"/>
    <cellStyle name="40 % – Zvýraznění5 4" xfId="129" xr:uid="{26AF338D-9038-4D60-A516-3552F853A5A2}"/>
    <cellStyle name="40 % – Zvýraznění6 2" xfId="130" xr:uid="{4968C404-355B-4F6A-9D58-3EA3378C016A}"/>
    <cellStyle name="40 % – Zvýraznění6 2 2" xfId="131" xr:uid="{6C916BC4-62D8-43A9-8CA0-B5719799676E}"/>
    <cellStyle name="40 % – Zvýraznění6 3" xfId="132" xr:uid="{E1EC4C6C-A422-4440-AC37-3A955A13D54C}"/>
    <cellStyle name="40 % – Zvýraznění6 4" xfId="133" xr:uid="{EE0375D1-CE22-49CA-A216-B830B62F4902}"/>
    <cellStyle name="40% - Accent1" xfId="134" xr:uid="{0760F6C9-DC5F-49EB-AF7A-54657A92FC64}"/>
    <cellStyle name="40% - Accent1 2" xfId="135" xr:uid="{8E035C81-9A0C-4717-B891-5925D9EAEA09}"/>
    <cellStyle name="40% - Accent2" xfId="136" xr:uid="{37AC0AF1-6981-4AEC-BE83-660352C83144}"/>
    <cellStyle name="40% - Accent2 2" xfId="137" xr:uid="{6C357BDA-DA51-4AB0-AEA6-34A347D56EFD}"/>
    <cellStyle name="40% - Accent3" xfId="138" xr:uid="{7B02791A-672C-468E-B1C3-74BE3D5516FD}"/>
    <cellStyle name="40% - Accent3 2" xfId="139" xr:uid="{DFC1FC8D-AAD5-47BB-BAC5-C29DA1220E13}"/>
    <cellStyle name="40% - Accent4" xfId="140" xr:uid="{28E3336F-0A6F-4A5F-B44D-2D6AFAA11702}"/>
    <cellStyle name="40% - Accent4 2" xfId="141" xr:uid="{F31B35AA-74E8-4355-A994-299A3A53F634}"/>
    <cellStyle name="40% - Accent5" xfId="142" xr:uid="{36AEE20D-2226-4059-AD31-40B1D48EE5DF}"/>
    <cellStyle name="40% - Accent5 2" xfId="143" xr:uid="{6024D642-891E-4CAB-8831-6AC5770F0F1F}"/>
    <cellStyle name="40% - Accent6" xfId="144" xr:uid="{D6559D69-0582-467D-8BD7-8A57500870AA}"/>
    <cellStyle name="40% - Accent6 2" xfId="145" xr:uid="{0EA4B976-80AE-417F-AE35-5F1D731FF9FD}"/>
    <cellStyle name="40% - akcent 1" xfId="146" xr:uid="{04B9A7AF-2CBA-45D6-95B0-857D3151657E}"/>
    <cellStyle name="40% - akcent 2" xfId="147" xr:uid="{979447FB-687A-44B0-9532-B52D7CE9E2ED}"/>
    <cellStyle name="40% - akcent 3" xfId="148" xr:uid="{E3BBDA87-1915-4688-B8EC-B3F4CCAA7C4B}"/>
    <cellStyle name="40% - akcent 4" xfId="149" xr:uid="{7DD7F1B2-4E9D-4DF3-8CEA-1A1AF9D60982}"/>
    <cellStyle name="40% - akcent 5" xfId="150" xr:uid="{BA139808-D8D4-4287-AF57-BED862801A38}"/>
    <cellStyle name="40% - akcent 6" xfId="151" xr:uid="{BE53D819-C98D-44A3-8D51-DC0FA4D1A282}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60 % – Zvýraznění1 2" xfId="152" xr:uid="{C407F0E6-5E83-431C-8D16-5C75F4C79AE4}"/>
    <cellStyle name="60 % – Zvýraznění1 2 2" xfId="153" xr:uid="{86929443-4E0C-4144-9375-9679397B2818}"/>
    <cellStyle name="60 % – Zvýraznění1 3" xfId="154" xr:uid="{24AB46B4-4F65-4463-BAC7-89C597715F46}"/>
    <cellStyle name="60 % – Zvýraznění1 4" xfId="155" xr:uid="{D4C7EC5B-4211-48D4-977B-5024F5D343DB}"/>
    <cellStyle name="60 % – Zvýraznění2 2" xfId="156" xr:uid="{0635457D-6691-4C13-99EF-F890C199BBF9}"/>
    <cellStyle name="60 % – Zvýraznění2 2 2" xfId="157" xr:uid="{55654DFF-1C5B-46CC-9FF4-9D8DAD2A6E58}"/>
    <cellStyle name="60 % – Zvýraznění2 3" xfId="158" xr:uid="{9D4563F1-1FF4-40EA-87CA-CBC6600C8CAF}"/>
    <cellStyle name="60 % – Zvýraznění2 4" xfId="159" xr:uid="{438B2379-2338-4428-866E-5D6E496946F6}"/>
    <cellStyle name="60 % – Zvýraznění3 2" xfId="160" xr:uid="{F3E1EDF2-AB32-4FD6-88E0-05FD9E21BF03}"/>
    <cellStyle name="60 % – Zvýraznění3 2 2" xfId="161" xr:uid="{B0D04AD0-ED93-4D1E-9FA1-7A88E53613A7}"/>
    <cellStyle name="60 % – Zvýraznění3 3" xfId="162" xr:uid="{4E1870A6-5074-42D8-8A15-52FA0E54B6B8}"/>
    <cellStyle name="60 % – Zvýraznění3 4" xfId="163" xr:uid="{2CD3058B-B3BC-4E85-9E94-9967FEA93C30}"/>
    <cellStyle name="60 % – Zvýraznění4 2" xfId="164" xr:uid="{1A2CB68A-562B-46F2-B561-41F515B6D858}"/>
    <cellStyle name="60 % – Zvýraznění4 2 2" xfId="165" xr:uid="{668B319C-AEF5-48B6-B700-037ED7A1F6D3}"/>
    <cellStyle name="60 % – Zvýraznění4 3" xfId="166" xr:uid="{07B65690-E19A-492F-9ABD-E7048DC8A9BC}"/>
    <cellStyle name="60 % – Zvýraznění4 4" xfId="167" xr:uid="{4EE6711F-273D-41A1-A0DA-FA2E11EB10AA}"/>
    <cellStyle name="60 % – Zvýraznění5 2" xfId="168" xr:uid="{6AFBFFB2-1AD7-4C1E-A3B3-83796A22B3F7}"/>
    <cellStyle name="60 % – Zvýraznění5 2 2" xfId="169" xr:uid="{37BBD673-2FFA-4829-96B8-C116D231BB07}"/>
    <cellStyle name="60 % – Zvýraznění5 3" xfId="170" xr:uid="{C43C9BA4-E635-437D-B557-02B12E7BB0D3}"/>
    <cellStyle name="60 % – Zvýraznění5 4" xfId="171" xr:uid="{CBD117C7-CD53-4C1D-96D8-762C6A77302C}"/>
    <cellStyle name="60 % – Zvýraznění6 2" xfId="172" xr:uid="{9A6B3E6B-2167-4ADF-994A-5AA7390959C3}"/>
    <cellStyle name="60 % – Zvýraznění6 2 2" xfId="173" xr:uid="{1B4959D4-1C19-400E-BF1D-040AC919848B}"/>
    <cellStyle name="60 % – Zvýraznění6 3" xfId="174" xr:uid="{779A1E46-FB7A-4D13-8956-E9CFB8F847BA}"/>
    <cellStyle name="60 % – Zvýraznění6 4" xfId="175" xr:uid="{AFE181C2-F263-4C7E-8518-29601C3F7962}"/>
    <cellStyle name="60% - Accent1" xfId="176" xr:uid="{6EDE56B7-9F6D-46BC-87A1-CFCFEE898FEB}"/>
    <cellStyle name="60% - Accent1 2" xfId="177" xr:uid="{FE92A8AA-93A2-4747-962E-8A88F163841D}"/>
    <cellStyle name="60% - Accent2" xfId="178" xr:uid="{267C8717-4ACC-4743-963A-C9EDD6352F33}"/>
    <cellStyle name="60% - Accent2 2" xfId="179" xr:uid="{4F097D89-2674-4DDA-838F-BFCB2B4E3157}"/>
    <cellStyle name="60% - Accent3" xfId="180" xr:uid="{72F8EC09-1AC5-44A3-BB15-508755F01363}"/>
    <cellStyle name="60% - Accent3 2" xfId="181" xr:uid="{EF6295EC-002A-40A9-83B5-23E29744C06F}"/>
    <cellStyle name="60% - Accent4" xfId="182" xr:uid="{69C857EE-13B0-421F-8D3E-5D1B3BD6A7AE}"/>
    <cellStyle name="60% - Accent4 2" xfId="183" xr:uid="{A3E44B92-8100-4558-90FF-BEB144A25097}"/>
    <cellStyle name="60% - Accent5" xfId="184" xr:uid="{7BD1FE8A-382E-4FC5-9CA0-2A7FE56DCD42}"/>
    <cellStyle name="60% - Accent5 2" xfId="185" xr:uid="{AEB762BE-5688-46B4-B39B-A10E4980CC5C}"/>
    <cellStyle name="60% - Accent6" xfId="186" xr:uid="{0716397B-1DD4-4477-AA13-560832265CF8}"/>
    <cellStyle name="60% - Accent6 2" xfId="187" xr:uid="{5E53B575-EA8E-4531-AFB9-9F34945B2A3E}"/>
    <cellStyle name="60% - akcent 1" xfId="188" xr:uid="{2F337581-0DA6-4C21-9628-C8B6E615B8B5}"/>
    <cellStyle name="60% - akcent 2" xfId="189" xr:uid="{49B0EA51-C965-4865-B352-CAB5925D6E86}"/>
    <cellStyle name="60% - akcent 3" xfId="190" xr:uid="{08257AAD-6C72-4894-98E2-06FD6D625140}"/>
    <cellStyle name="60% - akcent 4" xfId="191" xr:uid="{5A186930-5324-40E0-9451-56A839E2030D}"/>
    <cellStyle name="60% - akcent 5" xfId="192" xr:uid="{35A72E9D-FD51-4F54-BDB6-43A1241A839F}"/>
    <cellStyle name="60% - akcent 6" xfId="193" xr:uid="{D7215888-DED3-4E3D-AA87-CD3B4084F37E}"/>
    <cellStyle name="aaa" xfId="194" xr:uid="{BE420768-AAD1-4A1E-BEFF-44E8A33A5984}"/>
    <cellStyle name="Accent1" xfId="195" xr:uid="{E14E6000-7B40-4D6F-B8D9-DBCFDD599DCF}"/>
    <cellStyle name="Accent1 2" xfId="196" xr:uid="{A3A863E7-7A94-4C8B-88B5-EE67FA30ED27}"/>
    <cellStyle name="Accent2" xfId="197" xr:uid="{5AFA7581-AFAC-4E93-83E9-0FF9884E4BF0}"/>
    <cellStyle name="Accent2 2" xfId="198" xr:uid="{1DDA5D95-08EE-4888-A831-ED3C01DD1969}"/>
    <cellStyle name="Accent3" xfId="199" xr:uid="{8D8D4D38-7C8F-4AC8-ABD7-1A48973A6C32}"/>
    <cellStyle name="Accent3 2" xfId="200" xr:uid="{633898DE-2123-49F9-896B-8CF4E18BB213}"/>
    <cellStyle name="Accent4" xfId="201" xr:uid="{F4C7557E-1525-47DD-BB77-76D2327611DC}"/>
    <cellStyle name="Accent4 2" xfId="202" xr:uid="{9EE00A7C-D45B-4F2D-B678-4EED55CE2DCD}"/>
    <cellStyle name="Accent5" xfId="203" xr:uid="{A4FCE32B-5832-4202-916F-876C87F1471E}"/>
    <cellStyle name="Accent5 2" xfId="204" xr:uid="{48C12C1C-7B40-4914-B6E3-38ECD464BAC6}"/>
    <cellStyle name="Accent6" xfId="205" xr:uid="{60880A20-809B-439B-AB27-BD96AEC2FD7F}"/>
    <cellStyle name="Accent6 2" xfId="206" xr:uid="{C33B5BFF-388B-4602-A3AE-6BB8FD8F236E}"/>
    <cellStyle name="Afrundet valuta_Slideshow" xfId="207" xr:uid="{BC8D44FA-0E63-491D-83F3-359BF0E77B21}"/>
    <cellStyle name="Akcent 1" xfId="208" xr:uid="{F7F09CE2-47D1-4DBA-8A3C-C693989D0C91}"/>
    <cellStyle name="Akcent 2" xfId="209" xr:uid="{5D06A5CC-8B43-4015-9F88-242EAED0F8FA}"/>
    <cellStyle name="Akcent 3" xfId="210" xr:uid="{C8D41962-1D7E-408D-8F1C-E481D1FA681C}"/>
    <cellStyle name="Akcent 4" xfId="211" xr:uid="{A9D24602-D391-45FD-AD65-EE043759E89D}"/>
    <cellStyle name="Akcent 5" xfId="212" xr:uid="{F99C296B-0B6A-4B5C-87F8-EDA3EBD72E89}"/>
    <cellStyle name="Akcent 6" xfId="213" xr:uid="{70776055-F978-4ED2-B574-869FFEA90628}"/>
    <cellStyle name="Bad" xfId="214" xr:uid="{FE1BE8FD-0284-4894-B1C5-0811DB543264}"/>
    <cellStyle name="Bad 2" xfId="215" xr:uid="{40C10A43-DCE7-4672-A895-72D2EA3B8BF6}"/>
    <cellStyle name="black center" xfId="216" xr:uid="{EAA0D444-C099-49FC-8950-94BB93C2AF2D}"/>
    <cellStyle name="black center 2" xfId="217" xr:uid="{F644E4C7-0C75-4DDA-8944-991FF2F4D654}"/>
    <cellStyle name="black center 2 2" xfId="1802" xr:uid="{6D078D67-58B5-4AF5-A075-E380DAAEFFC6}"/>
    <cellStyle name="black center 2 3" xfId="2478" xr:uid="{DB1ED346-30C2-4695-BAC4-36659CF629EA}"/>
    <cellStyle name="black center 2 4" xfId="2873" xr:uid="{C85CA6C5-84F1-4CD7-BA07-47160844CE0C}"/>
    <cellStyle name="black center 3" xfId="1682" xr:uid="{CD21A30B-5CA5-46CD-B1D7-0D904491DECC}"/>
    <cellStyle name="black center 4" xfId="1978" xr:uid="{980F9EDF-88B1-4B39-842F-037CD66D3269}"/>
    <cellStyle name="black center 5" xfId="2872" xr:uid="{C97B5A0B-BAA6-40F9-9AB1-9E624A28DB1B}"/>
    <cellStyle name="body" xfId="218" xr:uid="{FC71C621-DE78-4D08-B1F6-0AADE574BDA8}"/>
    <cellStyle name="CALC Amount" xfId="219" xr:uid="{E7E22D47-A06F-4129-83ED-129089665805}"/>
    <cellStyle name="CALC Amount [1]" xfId="220" xr:uid="{1E64D7ED-0216-4A3B-A0FE-FBD159DCC39C}"/>
    <cellStyle name="CALC Amount [2]" xfId="221" xr:uid="{EE4BB4CE-C16B-4F65-A6A7-1A43B809DC21}"/>
    <cellStyle name="CALC Amount Total" xfId="222" xr:uid="{DD16C2A3-6791-4BA5-81D4-242617C7FDBF}"/>
    <cellStyle name="CALC Amount Total [1]" xfId="223" xr:uid="{7E8E76F7-29DF-40AC-9D2C-5BBE1ABD8094}"/>
    <cellStyle name="CALC Amount Total [1] 2" xfId="1856" xr:uid="{D115B69C-781E-4E94-AE37-B595F091CBA8}"/>
    <cellStyle name="CALC Amount Total [1] 3" xfId="1935" xr:uid="{B1ACEB70-F684-40A2-A10C-F27780A6EC34}"/>
    <cellStyle name="CALC Amount Total [1] 4" xfId="2471" xr:uid="{1836511B-F08F-4CE0-AA26-66FDD0B435BF}"/>
    <cellStyle name="CALC Amount Total [1] 5" xfId="2503" xr:uid="{4CF719A5-2DAA-4D23-B3B2-2B5CA0CE2121}"/>
    <cellStyle name="CALC Amount Total [1] 6" xfId="2876" xr:uid="{29E8F4E2-4FB4-4F36-85A7-320A48CD7F80}"/>
    <cellStyle name="CALC Amount Total [1] 7" xfId="2962" xr:uid="{C9BF1B71-3996-4C3E-B09B-03DF7E2CD472}"/>
    <cellStyle name="CALC Amount Total [2]" xfId="224" xr:uid="{8308F022-66D3-4807-890E-6E50A225A7F0}"/>
    <cellStyle name="CALC Amount Total [2] 2" xfId="1530" xr:uid="{89029B99-AA17-4D54-87AD-B717F03C9C62}"/>
    <cellStyle name="CALC Amount Total [2] 3" xfId="1934" xr:uid="{D4B053AF-EA75-4F8E-ADC5-EEDBCAD43E1C}"/>
    <cellStyle name="CALC Amount Total [2] 4" xfId="2151" xr:uid="{0F8A540C-8A1E-4918-8BBF-7030CEE6407B}"/>
    <cellStyle name="CALC Amount Total [2] 5" xfId="2502" xr:uid="{03B9F5BF-60D1-4819-A302-2F1065606C02}"/>
    <cellStyle name="CALC Amount Total [2] 6" xfId="2877" xr:uid="{8D10BB35-1940-4F33-B031-C9E9C543509D}"/>
    <cellStyle name="CALC Amount Total [2] 7" xfId="2961" xr:uid="{E3FD5667-F626-46B2-893A-E54FCE3F7D6B}"/>
    <cellStyle name="CALC Amount Total 2" xfId="1857" xr:uid="{8880C47E-A7E3-46C4-BCCB-B6E075425942}"/>
    <cellStyle name="CALC Amount Total 3" xfId="1936" xr:uid="{3997D7E0-2BEA-44CD-BF1C-6286E94CAC79}"/>
    <cellStyle name="CALC Amount Total 4" xfId="2152" xr:uid="{A0130CEE-77CF-40C2-BA96-01D3FA3DDE85}"/>
    <cellStyle name="CALC Amount Total 5" xfId="2504" xr:uid="{5DA1B5C1-F860-408E-8C78-76AA1D1ACBEB}"/>
    <cellStyle name="CALC Amount Total 6" xfId="2875" xr:uid="{CCBF7B34-E196-4A4E-A2D8-7D058559B6D0}"/>
    <cellStyle name="CALC Amount Total 7" xfId="2963" xr:uid="{7283B00E-5492-4565-B0E9-4F1F342CF413}"/>
    <cellStyle name="CALC Amount Total_2010_12_31_IOG Cestlice_CEIF interest_4Q" xfId="225" xr:uid="{C80A56C7-FEF4-4AC9-A0F8-DE7DF215AADA}"/>
    <cellStyle name="CALC Currency" xfId="226" xr:uid="{205C6666-4E25-4DCD-91DF-B758C84EB880}"/>
    <cellStyle name="Calc Currency (0)" xfId="227" xr:uid="{28E19A02-950A-4AE7-8FBB-B04C1D47217B}"/>
    <cellStyle name="Calc Currency (2)" xfId="228" xr:uid="{E8546F1E-FFF5-4FEA-B267-7EEF7C10FEA8}"/>
    <cellStyle name="CALC Currency [1]" xfId="229" xr:uid="{2C00A170-36D4-4127-806A-A0A76400B224}"/>
    <cellStyle name="CALC Currency [2]" xfId="230" xr:uid="{16663D30-4B09-4D45-8722-B1EEB1F7CEAA}"/>
    <cellStyle name="CALC Currency Total" xfId="231" xr:uid="{B8C95A80-21F0-40F7-8A65-CA43AC55597A}"/>
    <cellStyle name="CALC Currency Total [1]" xfId="232" xr:uid="{67662F6A-8AD5-4CEF-B715-42744D5AFC87}"/>
    <cellStyle name="CALC Currency Total [1] 2" xfId="1854" xr:uid="{76B2D4C2-628E-4070-845A-37164274FAD2}"/>
    <cellStyle name="CALC Currency Total [1] 3" xfId="1804" xr:uid="{175C02F9-F0A3-4637-9AB1-ACE6F7527A98}"/>
    <cellStyle name="CALC Currency Total [1] 4" xfId="2220" xr:uid="{E83917E6-1503-4C66-BCAE-4C72D50CEBF5}"/>
    <cellStyle name="CALC Currency Total [1] 5" xfId="2126" xr:uid="{43171C68-8D64-4226-BC2E-F6D46B3EE2D8}"/>
    <cellStyle name="CALC Currency Total [1] 6" xfId="2880" xr:uid="{E47C8D87-DAC9-4483-ABE4-D99E7577A620}"/>
    <cellStyle name="CALC Currency Total [1] 7" xfId="3148" xr:uid="{A1A431A7-1B49-4BB9-99ED-7ED2633B7DEE}"/>
    <cellStyle name="CALC Currency Total [2]" xfId="233" xr:uid="{CE357F5E-F585-4707-815D-16AADB5E017E}"/>
    <cellStyle name="CALC Currency Total [2] 2" xfId="1853" xr:uid="{A277E3F9-5F32-4B15-B067-CF1EFCC45A52}"/>
    <cellStyle name="CALC Currency Total [2] 3" xfId="1932" xr:uid="{8BD0F225-670C-4BFC-AC94-EBBE3661B164}"/>
    <cellStyle name="CALC Currency Total [2] 4" xfId="2149" xr:uid="{7E773CF1-4D38-4D60-B48F-8ADA29D37881}"/>
    <cellStyle name="CALC Currency Total [2] 5" xfId="2428" xr:uid="{784352D0-5B9E-4272-BFAA-CBB9232121CF}"/>
    <cellStyle name="CALC Currency Total [2] 6" xfId="2881" xr:uid="{A6FE00E7-9799-4B9B-8F4C-3417C47DF76F}"/>
    <cellStyle name="CALC Currency Total [2] 7" xfId="3147" xr:uid="{760598C5-4762-4BCD-B629-BE9652039C47}"/>
    <cellStyle name="CALC Currency Total 2" xfId="1855" xr:uid="{A67ED81D-F2F7-41DF-9FC2-A292EB86CA99}"/>
    <cellStyle name="CALC Currency Total 3" xfId="1803" xr:uid="{9306777A-156D-433C-83B2-34FC5DCF54AA}"/>
    <cellStyle name="CALC Currency Total 4" xfId="2148" xr:uid="{D650281A-DF88-44B6-9DE1-11CBE1D6B23B}"/>
    <cellStyle name="CALC Currency Total 5" xfId="2497" xr:uid="{C833B4C4-20E8-4196-AAF3-117572998610}"/>
    <cellStyle name="CALC Currency Total 6" xfId="2879" xr:uid="{2645B419-D64B-41D8-8AF3-9B70D27C0538}"/>
    <cellStyle name="CALC Currency Total 7" xfId="2957" xr:uid="{92DFC0EC-CF1F-43DB-A9B3-FED0ACE1C80A}"/>
    <cellStyle name="CALC Currency Total_2010_12_31_IOG Cestlice_CEIF interest_4Q" xfId="234" xr:uid="{5F1CC309-086F-4323-8F80-9D94FE91E20F}"/>
    <cellStyle name="CALC Date Long" xfId="235" xr:uid="{5B112F02-64F1-4858-AC89-FCD2CEF08A43}"/>
    <cellStyle name="CALC Percent" xfId="236" xr:uid="{1F06713B-6468-4287-B8B5-943E3FF9D735}"/>
    <cellStyle name="Calc Percent (0)" xfId="237" xr:uid="{99907E5B-E966-49AA-B617-7EEF5017CC21}"/>
    <cellStyle name="Calc Percent (1)" xfId="238" xr:uid="{2E9186CD-6F15-43A1-8C26-B210DD60352F}"/>
    <cellStyle name="Calc Percent (2)" xfId="239" xr:uid="{03B24483-E4E9-470F-9AC5-B5160B56D255}"/>
    <cellStyle name="CALC Percent [1]" xfId="240" xr:uid="{7AC9EBDF-818D-4FA8-881E-218B46CC42BE}"/>
    <cellStyle name="CALC Percent [2]" xfId="241" xr:uid="{53337FBE-40F8-4820-887F-E057A9D4D154}"/>
    <cellStyle name="CALC Percent Total" xfId="242" xr:uid="{E3EDEB2A-04B5-4003-825E-EC773B930AAD}"/>
    <cellStyle name="CALC Percent Total [1]" xfId="243" xr:uid="{BC825EC9-6D99-4571-A72C-3046429E949A}"/>
    <cellStyle name="CALC Percent Total [1] 2" xfId="1848" xr:uid="{4C4ABF00-390F-44FE-A6A0-9507843BDCC9}"/>
    <cellStyle name="CALC Percent Total [1] 3" xfId="1805" xr:uid="{5726DE5E-287D-4C74-9333-5B9B3F9A7519}"/>
    <cellStyle name="CALC Percent Total [1] 4" xfId="2146" xr:uid="{E68B8AD8-65C5-41C3-B814-BC26FA61A106}"/>
    <cellStyle name="CALC Percent Total [1] 5" xfId="2427" xr:uid="{DE08F5FF-BABF-4DB1-9812-BF61C16915B7}"/>
    <cellStyle name="CALC Percent Total [1] 6" xfId="2885" xr:uid="{8D5F2A8F-D5CE-40A4-ACE3-121DBA4EB508}"/>
    <cellStyle name="CALC Percent Total [1] 7" xfId="2978" xr:uid="{8CF36D5D-5BA7-4F34-9BDD-96866315967E}"/>
    <cellStyle name="CALC Percent Total [2]" xfId="244" xr:uid="{C8A41752-C9BC-48C1-8FE6-790A9F325D3B}"/>
    <cellStyle name="CALC Percent Total [2] 2" xfId="1847" xr:uid="{A73E3CEE-246B-40BE-AA7D-F726F6063AD2}"/>
    <cellStyle name="CALC Percent Total [2] 3" xfId="1870" xr:uid="{25F44CBF-92E4-4AA1-A5C5-01B241096493}"/>
    <cellStyle name="CALC Percent Total [2] 4" xfId="2145" xr:uid="{4ECE5638-0679-4C2F-9457-6108B4C78F4A}"/>
    <cellStyle name="CALC Percent Total [2] 5" xfId="2501" xr:uid="{55722DEB-3C72-4F06-A3A0-FA72A0B77683}"/>
    <cellStyle name="CALC Percent Total [2] 6" xfId="2886" xr:uid="{615BB7B3-89FB-4012-8D69-3B714DE45298}"/>
    <cellStyle name="CALC Percent Total [2] 7" xfId="2955" xr:uid="{7D6C9AB6-8AAA-4CDC-BA3E-97BFD86A732A}"/>
    <cellStyle name="CALC Percent Total 2" xfId="1849" xr:uid="{F4FCD78C-821A-4263-8F11-30348E016773}"/>
    <cellStyle name="CALC Percent Total 3" xfId="1685" xr:uid="{8ABB1F51-75A0-4D48-BA75-04078753503D}"/>
    <cellStyle name="CALC Percent Total 4" xfId="2464" xr:uid="{48A01334-2D8C-42F0-9703-C3B0896950CE}"/>
    <cellStyle name="CALC Percent Total 5" xfId="2328" xr:uid="{B5104CFB-0144-4969-9833-7CAC331D168D}"/>
    <cellStyle name="CALC Percent Total 6" xfId="2884" xr:uid="{E2D1B530-20D8-462B-8288-0FFCEBFDDB46}"/>
    <cellStyle name="CALC Percent Total 7" xfId="2956" xr:uid="{B248708F-C79B-4F76-9BE7-1B55E6831769}"/>
    <cellStyle name="CALC Percent Total_2010_12_31_IOG Cestlice_CEIF interest_4Q" xfId="245" xr:uid="{B3B090C5-D847-4521-831E-D717B81106F2}"/>
    <cellStyle name="Calc Units (0)" xfId="246" xr:uid="{B42BAD7A-DB54-4DF1-A30F-594B6BB94B3A}"/>
    <cellStyle name="Calc Units (1)" xfId="247" xr:uid="{4C3DE6FC-C61F-4171-8C86-C003AE606645}"/>
    <cellStyle name="Calc Units (2)" xfId="248" xr:uid="{98F3B386-DDF4-47A7-B062-1F4303387160}"/>
    <cellStyle name="Calculation" xfId="249" xr:uid="{3E9CBCA1-1608-4675-9C6E-C746175C50C7}"/>
    <cellStyle name="Calculation 2" xfId="250" xr:uid="{F9A0EF54-02DA-4B06-9A72-CABF85EC0E33}"/>
    <cellStyle name="Calculation 2 2" xfId="1448" xr:uid="{036C10B5-70B9-4890-B780-F2B37907385C}"/>
    <cellStyle name="Calculation 2 3" xfId="1843" xr:uid="{8574CF6A-828F-4A06-B32D-98476996FC37}"/>
    <cellStyle name="Calculation 2 4" xfId="1807" xr:uid="{051B0F9C-AEDE-40C2-AD4B-96AE19FCF74D}"/>
    <cellStyle name="Calculation 2 5" xfId="2067" xr:uid="{E8B01B79-67BE-4865-819A-3503AED462B2}"/>
    <cellStyle name="Calculation 2 6" xfId="2500" xr:uid="{7FC46097-C3DD-4288-8B9A-2B6A782EB939}"/>
    <cellStyle name="Calculation 2 7" xfId="2890" xr:uid="{E3F85789-DBDA-4350-9105-94CC6D76EC99}"/>
    <cellStyle name="Calculation 3" xfId="1447" xr:uid="{92E19B0D-4BAF-44BD-86AA-A361CE9B7BC0}"/>
    <cellStyle name="Calculation 4" xfId="1529" xr:uid="{B90B856A-D6A2-4E0E-A90E-08577CAF1629}"/>
    <cellStyle name="Calculation 5" xfId="1605" xr:uid="{677D9136-4CA7-44F1-ABD3-32FF9E3DCEE4}"/>
    <cellStyle name="Calculation 6" xfId="2066" xr:uid="{C7DA254A-1F0D-407F-9089-1DFF70F5CB0B}"/>
    <cellStyle name="Calculation 7" xfId="2202" xr:uid="{C72DC3AA-8FCA-4FFD-B2B4-2357C74740A0}"/>
    <cellStyle name="Calculation 8" xfId="2889" xr:uid="{9C8BAFE3-EAA1-477C-9D35-725F2927F12C}"/>
    <cellStyle name="Celkem" xfId="17" builtinId="25" customBuiltin="1"/>
    <cellStyle name="Celkem 2" xfId="251" xr:uid="{2CBA0A24-4652-4DFF-8B40-C8A2501927B0}"/>
    <cellStyle name="Celkem 2 2" xfId="252" xr:uid="{510BF063-4DAF-49B7-B4AF-EB41C0807716}"/>
    <cellStyle name="Celkem 2 2 2" xfId="1450" xr:uid="{1EB96DD3-BD56-4D55-BEBF-B5B2C95B962A}"/>
    <cellStyle name="Celkem 2 2 3" xfId="1841" xr:uid="{43BB9EFD-EB2D-4917-9A88-46FD6D131192}"/>
    <cellStyle name="Celkem 2 2 4" xfId="1929" xr:uid="{88254E0B-D2A8-492E-AD2A-8ADB3F5C41B7}"/>
    <cellStyle name="Celkem 2 2 5" xfId="2068" xr:uid="{FB55A180-7A8D-426C-9383-D96730AB4165}"/>
    <cellStyle name="Celkem 2 2 6" xfId="2195" xr:uid="{9355E560-4434-4D15-911F-2E8FC18254AF}"/>
    <cellStyle name="Celkem 2 2 7" xfId="2892" xr:uid="{E70C3E7C-83AC-4035-B72A-AA3787F81FD3}"/>
    <cellStyle name="Celkem 3" xfId="253" xr:uid="{8F86B413-103F-409B-A116-377FA89C6FF4}"/>
    <cellStyle name="Celkem 3 2" xfId="1451" xr:uid="{33912EEC-2C77-4565-9010-76AC65F12BE1}"/>
    <cellStyle name="Celkem 3 3" xfId="1840" xr:uid="{C5FDA921-A20B-4AFB-A15D-F29062C32067}"/>
    <cellStyle name="Celkem 3 4" xfId="1808" xr:uid="{83CD152E-306F-490A-9DA9-29C5A8022DBD}"/>
    <cellStyle name="Celkem 3 5" xfId="2069" xr:uid="{C685FF88-C588-467C-9053-2271EDFC2E2D}"/>
    <cellStyle name="Celkem 3 6" xfId="2327" xr:uid="{C6592838-535C-4EDA-B1A2-0B721B7270AE}"/>
    <cellStyle name="Celkem 3 7" xfId="2893" xr:uid="{8269B650-8B7C-4299-B1A3-36CD3E8A348B}"/>
    <cellStyle name="Celkem 4" xfId="254" xr:uid="{FB50136B-8C6A-43E2-9B3B-9BDB279BE3A2}"/>
    <cellStyle name="Celkem 4 2" xfId="1452" xr:uid="{809D8FC4-3770-4960-A165-11EEA6407ADC}"/>
    <cellStyle name="Celkem 4 3" xfId="1839" xr:uid="{C4CD752A-E513-45AE-AC94-56FA21C868FA}"/>
    <cellStyle name="Celkem 4 4" xfId="1809" xr:uid="{B6EB65BD-7FCF-4315-9E11-7ECE5E87A078}"/>
    <cellStyle name="Celkem 4 5" xfId="2070" xr:uid="{8F6FC4C6-17E9-43BB-8C50-9F72BBA497E1}"/>
    <cellStyle name="Celkem 4 6" xfId="2429" xr:uid="{1CA00418-D361-40CA-972C-85F39E1BC352}"/>
    <cellStyle name="Celkem 4 7" xfId="2894" xr:uid="{51B9FBC5-7563-4B39-93DC-1D4B4589E5B1}"/>
    <cellStyle name="CLEAR" xfId="255" xr:uid="{C41EB9ED-539B-482B-9810-21DB33881257}"/>
    <cellStyle name="Comma  - Style1" xfId="256" xr:uid="{217A04DF-4ACC-474F-81C1-2F0C431BADE0}"/>
    <cellStyle name="Comma  - Style1 2" xfId="257" xr:uid="{69C8DA1A-9F1F-47C9-B4A2-F8C92319C135}"/>
    <cellStyle name="Comma  - Style2" xfId="258" xr:uid="{B2EB72C6-D23F-4B8B-A8E6-B501E3341ECC}"/>
    <cellStyle name="Comma  - Style2 2" xfId="259" xr:uid="{F32E6D7F-2A9F-408E-AF85-379C30104AA7}"/>
    <cellStyle name="Comma  - Style3" xfId="260" xr:uid="{8E5F3145-6060-4EFD-8CF7-2184085186FF}"/>
    <cellStyle name="Comma  - Style3 2" xfId="261" xr:uid="{FFE638B4-70E8-4098-B5D1-AD5F9C758F27}"/>
    <cellStyle name="Comma  - Style4" xfId="262" xr:uid="{5BBECC16-0EC8-4893-BE98-787F2BF0E32B}"/>
    <cellStyle name="Comma  - Style4 2" xfId="263" xr:uid="{C5C4DC1E-E045-4050-8B15-D0B89635AEC9}"/>
    <cellStyle name="Comma  - Style5" xfId="264" xr:uid="{294A326D-8621-4181-8AF0-3671DC040381}"/>
    <cellStyle name="Comma  - Style5 2" xfId="265" xr:uid="{E7792244-BDDA-496D-9D2E-C38BF430B5E2}"/>
    <cellStyle name="Comma  - Style6" xfId="266" xr:uid="{B2582147-925A-4ED7-92ED-32F07FC9EB2F}"/>
    <cellStyle name="Comma  - Style6 2" xfId="267" xr:uid="{65044B94-4C77-42C5-9F45-EBCD9018BF7B}"/>
    <cellStyle name="Comma  - Style7" xfId="268" xr:uid="{A46B4274-D6F8-4640-8915-428A18C7F3DD}"/>
    <cellStyle name="Comma  - Style7 2" xfId="269" xr:uid="{651157D2-21F5-48F3-A136-3C3E84407DC4}"/>
    <cellStyle name="Comma  - Style8" xfId="270" xr:uid="{3C423272-ABE3-41C7-B101-76908774004F}"/>
    <cellStyle name="Comma  - Style8 2" xfId="271" xr:uid="{F23E9F77-7D71-455B-9E1B-9E35CC7331A9}"/>
    <cellStyle name="Comma [00]" xfId="272" xr:uid="{6EEF66D1-6D81-4982-8861-5A3E38806E30}"/>
    <cellStyle name="Comma 10" xfId="273" xr:uid="{0A059A5A-EEC5-4465-9CE4-36860CCFD0A2}"/>
    <cellStyle name="Comma 10 2" xfId="1469" xr:uid="{49B1DCCB-0D9D-4857-9C7C-2FA5654BB23F}"/>
    <cellStyle name="Comma 10 3" xfId="2087" xr:uid="{E840F49A-353B-43F3-8427-D5DFD1AB2B48}"/>
    <cellStyle name="Comma 10 4" xfId="2902" xr:uid="{C0F9E7BD-577D-491E-B1E8-A8FD822C237D}"/>
    <cellStyle name="Comma 2" xfId="274" xr:uid="{4BF6E4B1-132B-4286-AC40-96F2A2E01DC1}"/>
    <cellStyle name="Comma 2 15" xfId="1303" xr:uid="{5C3E3AE0-3FE1-4C4D-98D7-DBB13848A83B}"/>
    <cellStyle name="Comma 2 15 2" xfId="1877" xr:uid="{CCB30DFF-C225-45EB-BEF5-628FA6203023}"/>
    <cellStyle name="Comma 2 15 3" xfId="2477" xr:uid="{482F0F47-DC67-4220-AFC4-BBA06CD749D5}"/>
    <cellStyle name="Comma 2 15 4" xfId="3151" xr:uid="{59620118-4D84-4376-AAF5-7905FB0A9D35}"/>
    <cellStyle name="Comma 2 2" xfId="275" xr:uid="{6A997BEF-01EE-4D37-A7E4-3A10AFFE3218}"/>
    <cellStyle name="Comma 2 3" xfId="695" xr:uid="{C148D597-9A2A-405E-8431-357A0A4D4489}"/>
    <cellStyle name="Comma 2 3 2" xfId="1610" xr:uid="{88DA299E-9F0C-434A-962F-B22224ACB630}"/>
    <cellStyle name="Comma 2 3 3" xfId="2218" xr:uid="{0E5D5A9E-E77F-4813-A3EA-A8F63BE4E835}"/>
    <cellStyle name="Comma 2 4" xfId="1470" xr:uid="{A86451CD-5239-4AC5-8977-8C5C828465FE}"/>
    <cellStyle name="Comma 2 5" xfId="2088" xr:uid="{463E1C9A-E55E-4468-B933-1EC8F851624D}"/>
    <cellStyle name="Comma 2_EURX CEI_3Q2012_final" xfId="726" xr:uid="{E14C5992-8E71-4DE5-B1A6-CFD11B68CCB0}"/>
    <cellStyle name="Comma 3" xfId="276" xr:uid="{1CE63A3F-E8DB-4D8E-BEB6-5FCED244622C}"/>
    <cellStyle name="Comma 3 2" xfId="727" xr:uid="{1DDE626A-AD6C-4B80-9022-9A6AAB560509}"/>
    <cellStyle name="Comma 4" xfId="277" xr:uid="{BC7D4357-3ADF-45AA-B5EE-185D1AE78202}"/>
    <cellStyle name="Comma 4 2" xfId="1472" xr:uid="{2C7DA61D-2771-4735-AA17-5582B4568467}"/>
    <cellStyle name="Comma 4 3" xfId="1835" xr:uid="{661160E9-20C8-49D6-A25F-71ED5FDA10E0}"/>
    <cellStyle name="Comma 4 4" xfId="1928" xr:uid="{562A5EA1-F9FE-4596-AA91-BFA3F46D43E2}"/>
    <cellStyle name="Comma 4 5" xfId="2090" xr:uid="{21C505A2-0A86-4AAF-BA53-A92CC765B28A}"/>
    <cellStyle name="Comma 4 6" xfId="2452" xr:uid="{FEBD6ECD-06CA-4321-B6D6-A6EE968836D8}"/>
    <cellStyle name="Comma 4 7" xfId="2903" xr:uid="{EC543DA3-3EEF-48C4-A366-71C5BF63A760}"/>
    <cellStyle name="Comma 5" xfId="278" xr:uid="{31D2B1E6-A7EF-4738-9B7D-C755D53EC945}"/>
    <cellStyle name="Comma 6" xfId="279" xr:uid="{7914241F-3154-42A7-B46F-153934C1B574}"/>
    <cellStyle name="Comma 6 2" xfId="728" xr:uid="{DC5C0A96-B0AB-456A-A644-221A3054D394}"/>
    <cellStyle name="Comma 6 3" xfId="729" xr:uid="{65E1C5E7-D710-46DE-B310-341C4DB220DA}"/>
    <cellStyle name="Comma 6 3 2" xfId="1626" xr:uid="{141084BC-2834-4E03-A17E-48044D712948}"/>
    <cellStyle name="Comma 6 3 3" xfId="2229" xr:uid="{06B33965-977B-4883-AE85-75F705613420}"/>
    <cellStyle name="Comma 6 4" xfId="730" xr:uid="{78937259-A558-4E55-AFAF-F4AC1B5DD3EB}"/>
    <cellStyle name="Comma 6_BACA _Q2_2013 EURX, PEF CEI" xfId="731" xr:uid="{E54BFB4C-010D-4E6E-B2FF-B7AE503D88B9}"/>
    <cellStyle name="Comma 7" xfId="280" xr:uid="{C06DC79F-BBFF-4FCE-94BB-378BBC6E2707}"/>
    <cellStyle name="Comma 7 2" xfId="732" xr:uid="{B05928F6-80E9-4258-B8CD-BE6E6CEA35C6}"/>
    <cellStyle name="Comma 7 3" xfId="1475" xr:uid="{4FB77C66-3ECA-4F4F-8EFB-67A21B516467}"/>
    <cellStyle name="Comma 7 4" xfId="2091" xr:uid="{D88C0075-C004-416E-9D5D-97D980DC583A}"/>
    <cellStyle name="Comma 7 5" xfId="2905" xr:uid="{6F2284CA-923C-4C9B-BE54-DEB83BE0014D}"/>
    <cellStyle name="Comma 8" xfId="281" xr:uid="{14A1B3D5-9B5B-40DE-BF02-47F569B3619D}"/>
    <cellStyle name="Comma 8 2" xfId="282" xr:uid="{70F419C8-3929-4C0D-8A73-FE31DA37203B}"/>
    <cellStyle name="Comma 8 2 2" xfId="1476" xr:uid="{289D9186-AB93-4195-8BBF-10561DCFAB1A}"/>
    <cellStyle name="Comma 8 2 3" xfId="2093" xr:uid="{F392059B-3F1E-4CCA-BC50-71822D5D25BA}"/>
    <cellStyle name="Comma 8 2 4" xfId="2906" xr:uid="{4AECF96D-1F72-484E-8BA4-DE6668F04508}"/>
    <cellStyle name="Comma 9" xfId="283" xr:uid="{6B92ED36-D636-47E9-80DA-3C01058EB197}"/>
    <cellStyle name="Comma_Bank Guarantee Schedule" xfId="284" xr:uid="{6AA26F50-BB3E-4478-96EF-DDFCD568EE71}"/>
    <cellStyle name="Comma0" xfId="285" xr:uid="{75B18EBC-FC9A-43A4-9AA1-0F9097AA9131}"/>
    <cellStyle name="Comma0 2" xfId="286" xr:uid="{502B6A30-5F24-4D73-8F4A-B4BB336488C4}"/>
    <cellStyle name="Currency [00]" xfId="287" xr:uid="{622C7A88-807C-4877-AF88-7096EA08B9D3}"/>
    <cellStyle name="Currency_BACA -2008 CIT estimates overview - used for Q3" xfId="1293" xr:uid="{2F8B2010-4461-4739-B2DA-33A4F492FECD}"/>
    <cellStyle name="Currency0" xfId="288" xr:uid="{C0C520DD-C566-4C67-AE2C-68D2B5733544}"/>
    <cellStyle name="Currency0 2" xfId="289" xr:uid="{E51FB2F3-7AA6-4701-A515-3B7429AF38E5}"/>
    <cellStyle name="Čárka 2" xfId="54" xr:uid="{85236C07-0D46-45E7-B824-C72A56E582D5}"/>
    <cellStyle name="Čárka 2 2" xfId="733" xr:uid="{C867FFE7-9F32-4735-AB52-EA31686D2AFC}"/>
    <cellStyle name="Čárka 2 3" xfId="1292" xr:uid="{CD85B8AF-D69B-4653-B5F0-9E38E8A2379D}"/>
    <cellStyle name="Čárka 2 4" xfId="290" xr:uid="{097779D7-C770-4DCA-9677-DDE60D1F11B8}"/>
    <cellStyle name="Čárka 2 5" xfId="1360" xr:uid="{3C5E8D18-BCF4-4FA3-A41E-684514FA3DE3}"/>
    <cellStyle name="Čárka 2 6" xfId="3185" xr:uid="{4D918314-0173-4DA5-AB06-90CCB35683AB}"/>
    <cellStyle name="Čárka 3" xfId="291" xr:uid="{B4A2EBB1-979C-44F3-9D7F-E891C9F15745}"/>
    <cellStyle name="Čárka 4" xfId="292" xr:uid="{B8331E6D-7F59-4685-8310-140311345F36}"/>
    <cellStyle name="Čárka 4 2" xfId="1483" xr:uid="{754AF7A2-0021-4E2A-A860-30874653AC0F}"/>
    <cellStyle name="Čárka 4 3" xfId="2097" xr:uid="{6E7E0C9F-CFB5-4AE2-A98A-FCFA80632C11}"/>
    <cellStyle name="Čárka 4 4" xfId="2909" xr:uid="{3C634FB8-BBE6-4BDB-AF5F-42A115DDAFCF}"/>
    <cellStyle name="Čárka 5" xfId="293" xr:uid="{02060976-3BEB-415B-AC7E-C750E9530E3E}"/>
    <cellStyle name="Čárka 6" xfId="294" xr:uid="{6933CCA5-2E23-4F49-9FF3-B5B84C1CC259}"/>
    <cellStyle name="Čárka 6 2" xfId="1485" xr:uid="{554A5B86-F6A9-421C-AB63-8B690F72E101}"/>
    <cellStyle name="Čárka 6 3" xfId="2098" xr:uid="{01889857-094D-41CD-BDA0-7ACC1CC6E962}"/>
    <cellStyle name="Čárka 6 4" xfId="2910" xr:uid="{C9BAEDB0-8195-408E-90CD-106C721F6404}"/>
    <cellStyle name="Čárka 7" xfId="1297" xr:uid="{27ED249D-F716-489A-A1F6-BEFF1F338480}"/>
    <cellStyle name="Čárka 8" xfId="3183" xr:uid="{ECEA92FE-CA77-4876-A7C7-C167507DA512}"/>
    <cellStyle name="čárky 2" xfId="295" xr:uid="{827DBBE5-DB33-4CD2-8D92-936252445E82}"/>
    <cellStyle name="čárky 2 2" xfId="296" xr:uid="{C50A5904-02A2-4B6F-ADF6-7683856AA851}"/>
    <cellStyle name="čárky 2 2 2" xfId="297" xr:uid="{A88C48B9-C62B-4F9C-AEE5-182D93047A80}"/>
    <cellStyle name="čárky 2 3" xfId="298" xr:uid="{5AB0523B-0931-402A-A690-C1951382FB9B}"/>
    <cellStyle name="čárky 2 3 2" xfId="1488" xr:uid="{C697C6C5-BA4B-4183-8A0D-2B4155209E5F}"/>
    <cellStyle name="čárky 2 4" xfId="299" xr:uid="{77D5062E-B044-4EF8-AE3E-2FD169B2A495}"/>
    <cellStyle name="čárky 2 4 2" xfId="1489" xr:uid="{D41445DE-47C7-421E-B266-DBFA291A09D7}"/>
    <cellStyle name="čárky 2 5" xfId="696" xr:uid="{543B12E6-FCFD-4DA6-A759-0EF3FC1D1F5A}"/>
    <cellStyle name="čárky 2 5 2" xfId="1611" xr:uid="{96C38E31-6347-4C45-85DD-F8920548703E}"/>
    <cellStyle name="čárky 2 5 3" xfId="2219" xr:uid="{204CB71B-A551-4194-B6C5-84581D553C3E}"/>
    <cellStyle name="čárky 2 5 4" xfId="2977" xr:uid="{A0D1F48F-383E-4AFE-BD4A-41F97A2ADF96}"/>
    <cellStyle name="čárky 3" xfId="300" xr:uid="{1842F99E-32D1-456C-9425-ACDDD133550B}"/>
    <cellStyle name="čárky 3 2" xfId="301" xr:uid="{B033123E-7F30-437D-8347-A2CC394FCC39}"/>
    <cellStyle name="čárky 4" xfId="302" xr:uid="{30779CD6-006D-4E28-B44D-FDA05B45622C}"/>
    <cellStyle name="čárky 4 2" xfId="1490" xr:uid="{C2318478-8B6A-4A5E-BDC1-7AE4FAE973E8}"/>
    <cellStyle name="čárky 4 3" xfId="2100" xr:uid="{ECD4DEBF-DE14-47DF-8829-47DB9B9458F7}"/>
    <cellStyle name="čárky 4 4" xfId="2914" xr:uid="{F1A3E96A-72BA-45C6-84FD-7227EAE7BD2B}"/>
    <cellStyle name="čárky 5" xfId="303" xr:uid="{02FB2F16-EE0C-4EEF-BEE1-AE12640F63A5}"/>
    <cellStyle name="čárky 5 2" xfId="1491" xr:uid="{A3A4D6F1-C494-414F-8025-AB5EB80D09F6}"/>
    <cellStyle name="čárky 5 3" xfId="2101" xr:uid="{CB4D2D08-24AC-4360-888A-BFA82CB35216}"/>
    <cellStyle name="čárky 5 4" xfId="2915" xr:uid="{C3C3A072-77BF-488C-A28B-721556841FE6}"/>
    <cellStyle name="čárky 6" xfId="304" xr:uid="{82515124-5B7A-49E7-9513-5B6BA4481AA6}"/>
    <cellStyle name="čáry" xfId="305" xr:uid="{D1867FA9-6512-4C70-8208-8C54FC85B61F}"/>
    <cellStyle name="Dane wej?ciowe" xfId="306" xr:uid="{F1C5CC73-EEEB-49D2-BA24-D23CA0BC66BE}"/>
    <cellStyle name="Dane wej?ciowe 2" xfId="1492" xr:uid="{32E5B1A4-3C2E-41F8-8B3C-009C4CD90C57}"/>
    <cellStyle name="Dane wej?ciowe 3" xfId="1827" xr:uid="{19273789-9038-4FE0-AFFD-1CC80AB6788F}"/>
    <cellStyle name="Dane wej?ciowe 4" xfId="1927" xr:uid="{1B30E9A8-783A-4CFB-B6E9-7FE4F4A14B2F}"/>
    <cellStyle name="Dane wej?ciowe 5" xfId="2104" xr:uid="{5790C121-C4CE-4AEE-9CA7-F2635F133463}"/>
    <cellStyle name="Dane wej?ciowe 6" xfId="2494" xr:uid="{5D2E4330-1226-4395-AF40-60912AD92480}"/>
    <cellStyle name="Dane wej?ciowe 7" xfId="2917" xr:uid="{E5972FF0-7B1D-42A1-AB7B-3B2EC3934D30}"/>
    <cellStyle name="Dane wejściowe" xfId="307" xr:uid="{9A543019-DBFD-4672-AE3D-ED83278159A7}"/>
    <cellStyle name="Dane wejściowe 2" xfId="1493" xr:uid="{226F6B06-3EFC-43BD-825C-9B1F891B1094}"/>
    <cellStyle name="Dane wejściowe 3" xfId="1826" xr:uid="{08F3FDC1-5B2A-4344-9E8B-AA647EDD7693}"/>
    <cellStyle name="Dane wejściowe 4" xfId="1926" xr:uid="{09FA1FAD-8168-4AB2-BF21-061C523C77A5}"/>
    <cellStyle name="Dane wejściowe 5" xfId="2105" xr:uid="{0DDDAC9D-CF2D-4E2D-B34A-2645AC11AA4E}"/>
    <cellStyle name="Dane wejściowe 6" xfId="2493" xr:uid="{5EC436A3-4918-4650-B222-E53A508B3A08}"/>
    <cellStyle name="Dane wejściowe 7" xfId="2918" xr:uid="{05549C24-73BE-46CD-9E16-D1D9E3EAAA18}"/>
    <cellStyle name="Dane wyj?ciowe" xfId="308" xr:uid="{1384DAEF-FE8F-4CAE-993E-743391A52403}"/>
    <cellStyle name="Dane wyj?ciowe 2" xfId="1494" xr:uid="{8EA417AE-3CE4-458C-AA7F-9E966ECE5D13}"/>
    <cellStyle name="Dane wyj?ciowe 3" xfId="1825" xr:uid="{B92704E1-E677-46B1-A7B0-348A8004B0DB}"/>
    <cellStyle name="Dane wyj?ciowe 4" xfId="1925" xr:uid="{CCE752DB-C1A8-48AD-819C-ECD4DAFC4C72}"/>
    <cellStyle name="Dane wyj?ciowe 5" xfId="2106" xr:uid="{91D34808-7FA4-4ACE-9C38-7D76E6896B87}"/>
    <cellStyle name="Dane wyj?ciowe 6" xfId="1977" xr:uid="{94BA9E1A-FAD1-4C5F-86E8-8B63A6B7E6F6}"/>
    <cellStyle name="Dane wyj?ciowe 7" xfId="2919" xr:uid="{B65419EE-9B2F-4DF9-9049-C8E2325E091B}"/>
    <cellStyle name="Dane wyjściowe" xfId="309" xr:uid="{BC3CF0DB-D207-4CE6-BF36-FBE4BC74BE41}"/>
    <cellStyle name="Dane wyjściowe 2" xfId="1495" xr:uid="{CC8AF8FB-E847-4301-8A98-E8570B0629BC}"/>
    <cellStyle name="Dane wyjściowe 3" xfId="1824" xr:uid="{E45EE71F-84FE-45F8-B0D7-53E837B64CB2}"/>
    <cellStyle name="Dane wyjściowe 4" xfId="1924" xr:uid="{362F3B19-AAAC-42F1-BED2-9C729AFF68D1}"/>
    <cellStyle name="Dane wyjściowe 5" xfId="2107" xr:uid="{DF779986-538B-41D0-BFD5-E5D2525054D6}"/>
    <cellStyle name="Dane wyjściowe 6" xfId="2446" xr:uid="{0F3BFA46-003B-43F2-9D07-6961E186A5C1}"/>
    <cellStyle name="Dane wyjściowe 7" xfId="2920" xr:uid="{8F33C130-FE71-4FFC-A74B-E5E6A50883B8}"/>
    <cellStyle name="DATA Amount" xfId="310" xr:uid="{A42CE327-79FF-4EEC-8824-60B9810BDB81}"/>
    <cellStyle name="DATA Amount [1]" xfId="311" xr:uid="{933206B0-027F-4759-B909-ED54191891C9}"/>
    <cellStyle name="DATA Amount [2]" xfId="312" xr:uid="{CC40AD29-888B-4B75-91A2-CD74099B060C}"/>
    <cellStyle name="DATA Amount_2010_12_31_IOG Cestlice_CEIF interest_4Q" xfId="313" xr:uid="{3ECF571A-897F-43DF-96A6-D6C15A40E508}"/>
    <cellStyle name="DATA Currency" xfId="314" xr:uid="{79389401-93A2-491E-986E-F1EAD780AFD5}"/>
    <cellStyle name="DATA Currency [1]" xfId="315" xr:uid="{5DFD6B6C-244D-465F-B899-CA9DF0F81896}"/>
    <cellStyle name="DATA Currency [2]" xfId="316" xr:uid="{762D4426-12D2-4177-9E03-1C61D0433793}"/>
    <cellStyle name="DATA Currency_2010_12_31_IOG Cestlice_CEIF interest_4Q" xfId="317" xr:uid="{1291D48D-1BFC-4797-839C-1BDC56C89651}"/>
    <cellStyle name="DATA Date Long" xfId="318" xr:uid="{35F66868-DA0B-48B4-A3CC-7215638DF847}"/>
    <cellStyle name="DATA Date Short" xfId="319" xr:uid="{1990B148-97C5-453F-8CE6-E5BC0D0E055C}"/>
    <cellStyle name="DATA List" xfId="320" xr:uid="{6B6DE6B1-0AF3-4A99-A504-E76620326F88}"/>
    <cellStyle name="DATA Memo" xfId="321" xr:uid="{1235ABD6-1B73-4DF5-B9E0-E4D9691081A0}"/>
    <cellStyle name="DATA Percent" xfId="322" xr:uid="{A6D91D85-28D3-4551-A44C-9F56D083393A}"/>
    <cellStyle name="DATA Percent [1]" xfId="323" xr:uid="{04F5EB22-8233-4B4C-9F62-10720FF19BBC}"/>
    <cellStyle name="DATA Percent [2]" xfId="324" xr:uid="{676F4172-9094-4882-B3F3-9F973B1D5F03}"/>
    <cellStyle name="DATA Percent_2010_12_31_IOG Cestlice_CEIF interest_4Q" xfId="325" xr:uid="{3CB2A32E-7A2D-4F5E-ACB5-D8F1392AC7ED}"/>
    <cellStyle name="DATA Text" xfId="326" xr:uid="{CCB2B718-A954-42CC-8345-58D9810D84AE}"/>
    <cellStyle name="DATA Version" xfId="327" xr:uid="{4EDB0380-25FF-4552-B405-6302714FA2D1}"/>
    <cellStyle name="Date" xfId="328" xr:uid="{96440751-3050-487A-9426-720C78BB6E5F}"/>
    <cellStyle name="Date 2" xfId="329" xr:uid="{3BEE7B8A-A964-42A8-9C13-C47BC72C5098}"/>
    <cellStyle name="Date Short" xfId="330" xr:uid="{018AB9B0-5019-40EF-995D-3591925F908D}"/>
    <cellStyle name="datum" xfId="331" xr:uid="{E547D930-B127-4ECC-977B-4ACEA989A464}"/>
    <cellStyle name="Dezimal [0]_laroux" xfId="332" xr:uid="{15B8DC1E-91F6-475C-990A-F1C964A15F87}"/>
    <cellStyle name="Dezimal_equity degor" xfId="333" xr:uid="{5D2FA52E-22B4-4CA3-B355-9C1E7E60B77B}"/>
    <cellStyle name="Dobre" xfId="334" xr:uid="{F1F22983-4FC0-46B8-A6A4-79DF03CFCC1C}"/>
    <cellStyle name="Drill" xfId="734" xr:uid="{5C596072-AC3B-45B3-9B9B-5D0FE48434CE}"/>
    <cellStyle name="Drill 2" xfId="1628" xr:uid="{36D7220B-EFCC-4644-AF96-580997215D5C}"/>
    <cellStyle name="Drill 3" xfId="2233" xr:uid="{F75B00E6-8368-42D2-98BA-7964852F8FF1}"/>
    <cellStyle name="Dziesi?tny 2" xfId="335" xr:uid="{FC560CD4-BC51-41DF-8058-51C3E2F34DC4}"/>
    <cellStyle name="Dziesietny [0]_laroux" xfId="735" xr:uid="{5FFEB367-0C2A-4A03-852F-4C044E79A0EF}"/>
    <cellStyle name="Dziesiętny [0]_laroux" xfId="736" xr:uid="{236029D3-BC1C-4226-B944-5C3820437BE0}"/>
    <cellStyle name="Dziesietny [0]_laroux 2" xfId="1629" xr:uid="{7973C7EC-4AD4-4E96-80E5-5CCBB6B8D67E}"/>
    <cellStyle name="Dziesiętny [0]_laroux 2" xfId="1630" xr:uid="{541788CA-3293-4EC8-9628-7A3C393FE47C}"/>
    <cellStyle name="Dziesietny [0]_laroux 3" xfId="1655" xr:uid="{3889FF4E-6E8D-49EA-A32F-2AB5110BC08F}"/>
    <cellStyle name="Dziesiętny [0]_laroux 3" xfId="1654" xr:uid="{EE917723-48ED-4106-973C-DC82E7C76AB3}"/>
    <cellStyle name="Dziesietny [0]_laroux 4" xfId="1433" xr:uid="{239FCC74-7FA3-4599-9600-4A13E7BBA503}"/>
    <cellStyle name="Dziesiętny [0]_laroux 4" xfId="1434" xr:uid="{7FCA9BF4-B121-462C-90DF-B2D724707173}"/>
    <cellStyle name="Dziesietny [0]_laroux 5" xfId="2234" xr:uid="{AEA37B71-1B41-480B-AE86-0FABC0360E02}"/>
    <cellStyle name="Dziesiętny [0]_laroux 5" xfId="2235" xr:uid="{695AAF2F-78A5-4010-898A-F8E8ACF4EFFA}"/>
    <cellStyle name="Dziesietny [0]_laroux 6" xfId="2306" xr:uid="{5C4D6F7B-08F6-416B-8F89-F9D337215A4B}"/>
    <cellStyle name="Dziesiętny [0]_laroux 6" xfId="2303" xr:uid="{B59D8156-E3AA-4025-B129-2443F2B807A0}"/>
    <cellStyle name="Dziesietny [0]_laroux 7" xfId="2434" xr:uid="{AAAD8E0C-6937-4F61-BB75-2D9FF9187B69}"/>
    <cellStyle name="Dziesiętny [0]_laroux 7" xfId="2435" xr:uid="{4D0DF7D5-02F3-4C34-BDC6-0FCA5C5EFFF9}"/>
    <cellStyle name="Dziesietny [0]_laroux 8" xfId="2980" xr:uid="{BD4B7EA8-A555-482C-90AE-7509C33A97EA}"/>
    <cellStyle name="Dziesiętny [0]_laroux 8" xfId="2981" xr:uid="{41A49E89-CFFE-4C9C-B5B4-1EF8B61D720A}"/>
    <cellStyle name="Dziesietny [0]_laroux 9" xfId="2930" xr:uid="{017A7872-636A-4901-9FBC-E5299CEB2480}"/>
    <cellStyle name="Dziesiętny [0]_laroux 9" xfId="2929" xr:uid="{98F10C4F-1ADA-4BE8-B6C8-FC287396E728}"/>
    <cellStyle name="Dziesietny [0]_laroux_1" xfId="737" xr:uid="{18E990CC-1F80-4E95-B541-E80F2E837CE7}"/>
    <cellStyle name="Dziesiętny [0]_laroux_1" xfId="738" xr:uid="{5D63DEB9-BB35-415E-91E5-1DA124EF0477}"/>
    <cellStyle name="Dziesietny [0]_laroux_1_D1 EAST MAY ANALYSIS PACK" xfId="739" xr:uid="{8174D37D-C5C7-4E0C-945B-7CD3EE58CA6C}"/>
    <cellStyle name="Dziesiętny [0]_laroux_1_D1 EAST MAY ANALYSIS PACK" xfId="740" xr:uid="{782F7AAE-D9A6-499A-B0CD-FCA6A807ADD5}"/>
    <cellStyle name="Dziesietny [0]_laroux_1_D1_EAST_worksheets" xfId="741" xr:uid="{212A55D0-90EE-4585-946D-FDCBA9EE17DD}"/>
    <cellStyle name="Dziesiętny [0]_laroux_1_D1_EAST_worksheets" xfId="742" xr:uid="{B0D42DC8-B956-4D65-AA0E-93078FB9AACE}"/>
    <cellStyle name="Dziesietny [0]_laroux_2005_BD_ThePark_02_03_05_06" xfId="743" xr:uid="{7662910F-FE4D-4B6C-9F2E-61C93AABBE8A}"/>
    <cellStyle name="Dziesiętny [0]_laroux_2005_BD_ThePark_02_03_05_06" xfId="744" xr:uid="{B43D4363-0F30-45C0-8BCE-2C889C28F6FC}"/>
    <cellStyle name="Dziesietny [0]_laroux_4" xfId="745" xr:uid="{4E9A7D24-8EC8-4ADD-801A-197DC7327A39}"/>
    <cellStyle name="Dziesiętny [0]_laroux_4" xfId="746" xr:uid="{FDC74431-28B9-4578-970A-60ED61D7F202}"/>
    <cellStyle name="Dziesietny [0]_laroux_4 2" xfId="1636" xr:uid="{3B948B7B-92C9-4840-80D2-8A52AE3C68B6}"/>
    <cellStyle name="Dziesiętny [0]_laroux_4 2" xfId="1637" xr:uid="{65D3C127-E1C6-4C89-A612-507043B6C4A8}"/>
    <cellStyle name="Dziesietny [0]_laroux_4 3" xfId="1639" xr:uid="{BF0C6691-BC5D-4700-9271-5B3C7B0C6167}"/>
    <cellStyle name="Dziesiętny [0]_laroux_4 3" xfId="1638" xr:uid="{CA5B26FF-BDE5-456F-9383-4CACC2926E08}"/>
    <cellStyle name="Dziesietny [0]_laroux_4 4" xfId="1441" xr:uid="{B67EDE57-F5ED-414E-BF45-39B97F2D2108}"/>
    <cellStyle name="Dziesiętny [0]_laroux_4 4" xfId="1442" xr:uid="{B48D0313-871B-4968-93BB-6B6B7F9C7BE8}"/>
    <cellStyle name="Dziesietny [0]_laroux_4 5" xfId="2241" xr:uid="{5846917B-2DBC-4574-954A-762350F14862}"/>
    <cellStyle name="Dziesiętny [0]_laroux_4 5" xfId="2242" xr:uid="{A916621F-4102-4A77-967F-9BC4438F0B8E}"/>
    <cellStyle name="Dziesietny [0]_laroux_4 6" xfId="2294" xr:uid="{F728DFCF-22B8-43F7-89EE-37AACA10D31E}"/>
    <cellStyle name="Dziesiętny [0]_laroux_4 6" xfId="2293" xr:uid="{32DBD9C6-C2DF-4764-8D6A-D49EF52ACAD2}"/>
    <cellStyle name="Dziesietny [0]_laroux_4 7" xfId="2062" xr:uid="{59088AC9-0E6B-4850-93E8-6E2509128766}"/>
    <cellStyle name="Dziesiętny [0]_laroux_4 7" xfId="2065" xr:uid="{5B3435A1-CBB5-4FDB-B053-A4A44328C5E1}"/>
    <cellStyle name="Dziesietny [0]_laroux_4 8" xfId="2986" xr:uid="{DF53DF2A-2EE3-4081-B351-52F577AC6D86}"/>
    <cellStyle name="Dziesiętny [0]_laroux_4 8" xfId="2987" xr:uid="{68884F8C-3FBE-4DA3-8BBD-0290749BB94E}"/>
    <cellStyle name="Dziesietny [0]_laroux_4 9" xfId="3065" xr:uid="{D58797FA-A41A-49D8-88F0-ADA5FA0530CA}"/>
    <cellStyle name="Dziesiętny [0]_laroux_4 9" xfId="3064" xr:uid="{2424146B-FA94-4891-BAE6-05430972564E}"/>
    <cellStyle name="Dziesietny [0]_laroux_AIGLINCOLN_C20_MR_2009_12_ES" xfId="747" xr:uid="{C54E0C96-9D39-4032-A288-5BCBC136B243}"/>
    <cellStyle name="Dziesiętny [0]_laroux_AIGLINCOLN_C20_MR_2009_12_ES" xfId="748" xr:uid="{CA43ABF2-02DC-45FD-83EF-D80E137DF42F}"/>
    <cellStyle name="Dziesietny [0]_laroux_AIGLINCOLN_C20_MR_2010_PL" xfId="749" xr:uid="{1CEBF46E-72B0-4DC2-8748-5D094817414B}"/>
    <cellStyle name="Dziesiętny [0]_laroux_AIGLINCOLN_C20_MR_2010_PL" xfId="750" xr:uid="{C637F432-005B-437B-992F-8F663B7E02A1}"/>
    <cellStyle name="Dziesietny [0]_laroux_APP Tenancy summary" xfId="751" xr:uid="{5DC48B44-83F5-463E-B46C-E7DFF879A6DA}"/>
    <cellStyle name="Dziesiętny [0]_laroux_APP_Rent_Roll" xfId="752" xr:uid="{637248CC-F870-4EE3-A960-DF360DAE83C8}"/>
    <cellStyle name="Dziesietny [0]_laroux_C14_BD 2004 _CommonUtilities+direct utilities_graphs_upd20040330" xfId="753" xr:uid="{733509BF-0D44-48D6-B60D-A9BEF5E4145D}"/>
    <cellStyle name="Dziesiętny [0]_laroux_C14_BD 2004 _CommonUtilities+direct utilities_graphs_upd20040330" xfId="754" xr:uid="{32AABFA2-064C-4C5F-A2D5-703F888C9D13}"/>
    <cellStyle name="Dziesietny [0]_laroux_C14_MR_BudgetRep_11_2004" xfId="755" xr:uid="{2DBF19D0-164E-4ADC-9363-811FC0FF0370}"/>
    <cellStyle name="Dziesiętny [0]_laroux_C14_MR_BudgetRep_11_2004" xfId="756" xr:uid="{3DFFE0D4-2585-40DD-8E01-0808CF7467E1}"/>
    <cellStyle name="Dziesietny [0]_laroux_C14_MR_BudgetRep_11_2004 2" xfId="1642" xr:uid="{F8492EAC-5AD5-43DC-9596-5B771881A8EE}"/>
    <cellStyle name="Dziesiętny [0]_laroux_C14_MR_BudgetRep_11_2004 2" xfId="1643" xr:uid="{43B3AB1D-1B64-4597-8274-E0F407CDA016}"/>
    <cellStyle name="Dziesietny [0]_laroux_C14_MR_BudgetRep_11_2004 3" xfId="1633" xr:uid="{8B75FA3F-C845-46AC-8C9E-91A14893EFA9}"/>
    <cellStyle name="Dziesiętny [0]_laroux_C14_MR_BudgetRep_11_2004 3" xfId="1632" xr:uid="{CC302A83-B208-4857-B994-4952CFC3ECEF}"/>
    <cellStyle name="Dziesietny [0]_laroux_C14_MR_BudgetRep_11_2004 4" xfId="1338" xr:uid="{60C0B910-A1C6-45A8-93EA-4058CF41328A}"/>
    <cellStyle name="Dziesiętny [0]_laroux_C14_MR_BudgetRep_11_2004 4" xfId="1449" xr:uid="{1E46FE4F-003D-461D-A35F-396934B70DBD}"/>
    <cellStyle name="Dziesietny [0]_laroux_C14_MR_BudgetRep_11_2004 5" xfId="2249" xr:uid="{ADF0E583-905E-4908-8D02-47E446CA5EBE}"/>
    <cellStyle name="Dziesiętny [0]_laroux_C14_MR_BudgetRep_11_2004 5" xfId="2250" xr:uid="{17883603-5264-41F1-B36D-AF82E794A497}"/>
    <cellStyle name="Dziesietny [0]_laroux_C14_MR_BudgetRep_11_2004 6" xfId="2284" xr:uid="{166D2164-F3C4-4F23-9A56-CD1667FCFBC2}"/>
    <cellStyle name="Dziesiętny [0]_laroux_C14_MR_BudgetRep_11_2004 6" xfId="2281" xr:uid="{0AE764C6-1801-4F3B-836B-C49D1D0CBCE6}"/>
    <cellStyle name="Dziesietny [0]_laroux_C14_MR_BudgetRep_11_2004 7" xfId="2071" xr:uid="{6A0E58FC-27C2-4B72-9FD0-637AF2440C78}"/>
    <cellStyle name="Dziesiętny [0]_laroux_C14_MR_BudgetRep_11_2004 7" xfId="2074" xr:uid="{0BD7ACE6-FF08-4208-83D4-28ABDCA8B2FD}"/>
    <cellStyle name="Dziesietny [0]_laroux_C14_MR_BudgetRep_11_2004 8" xfId="2991" xr:uid="{01A79804-93D8-458C-9789-2CB12C9BB1C4}"/>
    <cellStyle name="Dziesiętny [0]_laroux_C14_MR_BudgetRep_11_2004 8" xfId="2992" xr:uid="{BB947A1F-6725-4212-9778-6570F7B4F559}"/>
    <cellStyle name="Dziesietny [0]_laroux_C14_MR_BudgetRep_11_2004 9" xfId="3061" xr:uid="{4CE079BD-C5DA-47D9-A04A-C4AC1ECD0F21}"/>
    <cellStyle name="Dziesiętny [0]_laroux_C14_MR_BudgetRep_11_2004 9" xfId="3058" xr:uid="{F286B5C5-A269-48F9-B8F7-186ACEA80591}"/>
    <cellStyle name="Dziesietny [0]_laroux_C14_MR_Operating Prop Rep_04_2004" xfId="757" xr:uid="{B2AC17F9-8F4F-4352-9235-A866D730CA43}"/>
    <cellStyle name="Dziesiętny [0]_laroux_C14_MR_Operating Prop Rep_04_2004" xfId="758" xr:uid="{57D4D3EA-DC09-4C04-9C5F-831D63A58A45}"/>
    <cellStyle name="Dziesietny [0]_laroux_C14_MR_Operating Prop Rep_04_2004 2" xfId="1644" xr:uid="{1F39E576-C11D-4325-A498-C5F39C2D895F}"/>
    <cellStyle name="Dziesiętny [0]_laroux_C14_MR_Operating Prop Rep_04_2004 2" xfId="1645" xr:uid="{CE7ABFE5-F6A3-4463-98C3-754146C47501}"/>
    <cellStyle name="Dziesietny [0]_laroux_C14_MR_Operating Prop Rep_04_2004 3" xfId="1631" xr:uid="{CD6E9214-5800-4227-8323-CE7ED96B2542}"/>
    <cellStyle name="Dziesiętny [0]_laroux_C14_MR_Operating Prop Rep_04_2004 3" xfId="1512" xr:uid="{A13D501A-D9D2-4994-AA1C-D1FAB0C3583A}"/>
    <cellStyle name="Dziesietny [0]_laroux_C14_MR_Operating Prop Rep_04_2004 4" xfId="1455" xr:uid="{10B77033-D0DA-49C1-9841-BE4928D2242B}"/>
    <cellStyle name="Dziesiętny [0]_laroux_C14_MR_Operating Prop Rep_04_2004 4" xfId="1456" xr:uid="{C4F36054-0660-49A8-916A-F4DDD2F407FB}"/>
    <cellStyle name="Dziesietny [0]_laroux_C14_MR_Operating Prop Rep_04_2004 5" xfId="2251" xr:uid="{2CEEBA5E-5F91-447A-A7F7-449989E573BF}"/>
    <cellStyle name="Dziesiętny [0]_laroux_C14_MR_Operating Prop Rep_04_2004 5" xfId="2252" xr:uid="{8873DC66-0A1B-4522-8403-157CCABFCDCF}"/>
    <cellStyle name="Dziesietny [0]_laroux_C14_MR_Operating Prop Rep_04_2004 6" xfId="2280" xr:uid="{FC35B38C-498A-490A-9FA8-6F0044888A45}"/>
    <cellStyle name="Dziesiętny [0]_laroux_C14_MR_Operating Prop Rep_04_2004 6" xfId="2275" xr:uid="{6E5AD251-90D5-4BA1-9C6B-142C3285F352}"/>
    <cellStyle name="Dziesietny [0]_laroux_C14_MR_Operating Prop Rep_04_2004 7" xfId="2075" xr:uid="{4D6D60F1-EBAA-451E-804F-8B50D714083E}"/>
    <cellStyle name="Dziesiętny [0]_laroux_C14_MR_Operating Prop Rep_04_2004 7" xfId="2076" xr:uid="{A643E505-721A-4989-8A50-5A27403DFC3D}"/>
    <cellStyle name="Dziesietny [0]_laroux_C14_MR_Operating Prop Rep_04_2004 8" xfId="2993" xr:uid="{D8EE4D00-F2DD-43F6-A5B3-F857C548F363}"/>
    <cellStyle name="Dziesiętny [0]_laroux_C14_MR_Operating Prop Rep_04_2004 8" xfId="2994" xr:uid="{7A97E764-84A8-48B7-B011-5FE32DECA033}"/>
    <cellStyle name="Dziesietny [0]_laroux_C14_MR_Operating Prop Rep_04_2004 9" xfId="3057" xr:uid="{F4E9EAA5-4425-47B0-9AB6-BE9480F6F091}"/>
    <cellStyle name="Dziesiętny [0]_laroux_C14_MR_Operating Prop Rep_04_2004 9" xfId="3052" xr:uid="{75C28E04-E1EA-4039-923F-13C17727E9A6}"/>
    <cellStyle name="Dziesietny [0]_laroux_C14_MR_Operating Prop Rep_05_2004" xfId="759" xr:uid="{491ED5B9-83A8-4C95-899E-38C4183D4DEE}"/>
    <cellStyle name="Dziesiętny [0]_laroux_C14_MR_Operating Prop Rep_05_2004" xfId="760" xr:uid="{D5980848-7BA7-48F4-BF39-09340BB114DA}"/>
    <cellStyle name="Dziesietny [0]_laroux_C14_MR_Operating Prop Rep_05_2004 2" xfId="1646" xr:uid="{C2AAAB27-BC4F-47FF-8D36-B8A69A26EE37}"/>
    <cellStyle name="Dziesiętny [0]_laroux_C14_MR_Operating Prop Rep_05_2004 2" xfId="1647" xr:uid="{481173E7-5B04-45D3-A263-98F6BB5DA1D3}"/>
    <cellStyle name="Dziesietny [0]_laroux_C14_MR_Operating Prop Rep_05_2004 3" xfId="1511" xr:uid="{2C0E36CD-24B3-4908-B654-99B9C0B00EF3}"/>
    <cellStyle name="Dziesiętny [0]_laroux_C14_MR_Operating Prop Rep_05_2004 3" xfId="1510" xr:uid="{7CF1193C-21C1-467C-90FB-9CED7E3D7099}"/>
    <cellStyle name="Dziesietny [0]_laroux_C14_MR_Operating Prop Rep_05_2004 4" xfId="1459" xr:uid="{5AAC3C15-58E2-45FA-AB3B-BB2E3A029C17}"/>
    <cellStyle name="Dziesiętny [0]_laroux_C14_MR_Operating Prop Rep_05_2004 4" xfId="1460" xr:uid="{73E5F9A4-233E-4935-8A4B-C175447F8FE6}"/>
    <cellStyle name="Dziesietny [0]_laroux_C14_MR_Operating Prop Rep_05_2004 5" xfId="2253" xr:uid="{77361F8F-99F5-439F-9D67-A88CF2F73628}"/>
    <cellStyle name="Dziesiętny [0]_laroux_C14_MR_Operating Prop Rep_05_2004 5" xfId="2254" xr:uid="{D876D812-FB82-4C72-805C-CACACA27A8D2}"/>
    <cellStyle name="Dziesietny [0]_laroux_C14_MR_Operating Prop Rep_05_2004 6" xfId="2274" xr:uid="{8DC64489-3FDC-41E7-94FE-3C68556EE4CF}"/>
    <cellStyle name="Dziesiętny [0]_laroux_C14_MR_Operating Prop Rep_05_2004 6" xfId="2273" xr:uid="{9DEC0BD0-9E75-4C96-B526-E8FD757DD05C}"/>
    <cellStyle name="Dziesietny [0]_laroux_C14_MR_Operating Prop Rep_05_2004 7" xfId="2077" xr:uid="{0E160114-1718-4DDD-BFED-CC397498F2E5}"/>
    <cellStyle name="Dziesiętny [0]_laroux_C14_MR_Operating Prop Rep_05_2004 7" xfId="2080" xr:uid="{C4B04A52-EACB-4135-857C-3158BB1C5F35}"/>
    <cellStyle name="Dziesietny [0]_laroux_C14_MR_Operating Prop Rep_05_2004 8" xfId="2995" xr:uid="{86B38EC5-7091-449D-A9CC-54A924DE3FC1}"/>
    <cellStyle name="Dziesiętny [0]_laroux_C14_MR_Operating Prop Rep_05_2004 8" xfId="2996" xr:uid="{69095F30-B504-4DCD-9EF9-549C8FDA8E65}"/>
    <cellStyle name="Dziesietny [0]_laroux_C14_MR_Operating Prop Rep_05_2004 9" xfId="3051" xr:uid="{1367796A-9EBD-4E49-AD6D-EE97C7FEE4F3}"/>
    <cellStyle name="Dziesiętny [0]_laroux_C14_MR_Operating Prop Rep_05_2004 9" xfId="3050" xr:uid="{772DE434-366B-4B58-8011-A0F70CD9E749}"/>
    <cellStyle name="Dziesietny [0]_laroux_C16_AP0800" xfId="761" xr:uid="{AB45775F-1640-49AD-9748-F381601866BA}"/>
    <cellStyle name="Dziesiętny [0]_laroux_C16_AP0800" xfId="762" xr:uid="{539C8817-706C-4054-BEB7-29786A697794}"/>
    <cellStyle name="Dziesietny [0]_laroux_C16_AP0800 2" xfId="1648" xr:uid="{18B3783F-BBD2-4C16-B477-EF0412BF53F9}"/>
    <cellStyle name="Dziesiętny [0]_laroux_C16_AP0800 2" xfId="1649" xr:uid="{4BCF6315-5CB4-499B-8E5C-3FB45A42E773}"/>
    <cellStyle name="Dziesietny [0]_laroux_C16_AP0800 3" xfId="1509" xr:uid="{7A5CBC20-7B91-4334-94EF-42A77424D081}"/>
    <cellStyle name="Dziesiętny [0]_laroux_C16_AP0800 3" xfId="1508" xr:uid="{9F6B280C-5C2E-4A80-890A-B70921E8A4CE}"/>
    <cellStyle name="Dziesietny [0]_laroux_C16_AP0800 4" xfId="1461" xr:uid="{AE54D4F5-B52B-49F8-AF70-52B60D61A1B5}"/>
    <cellStyle name="Dziesiętny [0]_laroux_C16_AP0800 4" xfId="1462" xr:uid="{96606ADD-FB6D-4DFB-9E8A-26AD7C835AB8}"/>
    <cellStyle name="Dziesietny [0]_laroux_C16_AP0800 5" xfId="2255" xr:uid="{243A934B-9D1D-462C-8AC8-3D3B84B53DE6}"/>
    <cellStyle name="Dziesiętny [0]_laroux_C16_AP0800 5" xfId="2256" xr:uid="{115C5245-8867-4D34-A230-B691A5BA69A6}"/>
    <cellStyle name="Dziesietny [0]_laroux_C16_AP0800 6" xfId="2272" xr:uid="{E98F9E3D-A8DE-4BB6-898B-97AFA35E9184}"/>
    <cellStyle name="Dziesiętny [0]_laroux_C16_AP0800 6" xfId="2271" xr:uid="{03CC4EFB-6466-4FDF-8521-6382B0ADE4E3}"/>
    <cellStyle name="Dziesietny [0]_laroux_C16_AP0800 7" xfId="2081" xr:uid="{2B645E72-EB1C-40D8-AD6F-91FB539911E6}"/>
    <cellStyle name="Dziesiętny [0]_laroux_C16_AP0800 7" xfId="2086" xr:uid="{A56EB439-44A9-42BF-BF7C-9ED48BB2C777}"/>
    <cellStyle name="Dziesietny [0]_laroux_C16_AP0800 8" xfId="2997" xr:uid="{D0D52FBB-5CAE-4B9A-ABF6-E835578534FB}"/>
    <cellStyle name="Dziesiętny [0]_laroux_C16_AP0800 8" xfId="2998" xr:uid="{AA52FA1E-99AF-4EFA-8751-DDE15A51EAB3}"/>
    <cellStyle name="Dziesietny [0]_laroux_C16_AP0800 9" xfId="3049" xr:uid="{995C3B0D-C56B-4E05-BFAF-21011F55F807}"/>
    <cellStyle name="Dziesiętny [0]_laroux_C16_AP0800 9" xfId="3048" xr:uid="{430D419D-4734-4073-8E1A-11D5647012DE}"/>
    <cellStyle name="Dziesietny [0]_laroux_C16_AP0800_Book2" xfId="763" xr:uid="{8BDC7905-0A3A-4529-92C7-B55B99E3F5D5}"/>
    <cellStyle name="Dziesiętny [0]_laroux_C16_AP0800_Book2" xfId="764" xr:uid="{37AC0218-4FD5-44EA-94E1-D28D9A7C1530}"/>
    <cellStyle name="Dziesietny [0]_laroux_C16_AP0800_C17_Dev1" xfId="765" xr:uid="{B66B1D97-4D4D-42E7-8296-B13B3AE6A6BE}"/>
    <cellStyle name="Dziesiętny [0]_laroux_C16_AP0800_C17_Dev1" xfId="766" xr:uid="{096CD9D4-4EA5-4E14-BA0F-3885514785D5}"/>
    <cellStyle name="Dziesietny [0]_laroux_C16_AP0800_C17_Dev1 2" xfId="1652" xr:uid="{F58968D4-59EC-4A67-9125-A5560614C0DB}"/>
    <cellStyle name="Dziesiętny [0]_laroux_C16_AP0800_C17_Dev1 2" xfId="1653" xr:uid="{0D5B2A48-635C-4943-846B-D2BB84BDD427}"/>
    <cellStyle name="Dziesietny [0]_laroux_C16_AP0800_C17_Dev1 3" xfId="1507" xr:uid="{73497259-62EC-4351-A2F0-8178A407C543}"/>
    <cellStyle name="Dziesiętny [0]_laroux_C16_AP0800_C17_Dev1 3" xfId="1506" xr:uid="{5DC283DA-BB0F-4509-8267-7D182A01D876}"/>
    <cellStyle name="Dziesietny [0]_laroux_C16_AP0800_C17_Dev1 4" xfId="1467" xr:uid="{CECBA121-27B6-44AD-B60D-B428B81ED990}"/>
    <cellStyle name="Dziesiętny [0]_laroux_C16_AP0800_C17_Dev1 4" xfId="1468" xr:uid="{BBF336B4-8F7E-43B1-B5C4-BFCC931C1F07}"/>
    <cellStyle name="Dziesietny [0]_laroux_C16_AP0800_C17_Dev1 5" xfId="2259" xr:uid="{A14E345B-DE59-4A68-83FF-066CF7900E80}"/>
    <cellStyle name="Dziesiętny [0]_laroux_C16_AP0800_C17_Dev1 5" xfId="2260" xr:uid="{6B88D306-DF84-4E7F-A01C-FA7144EE1BDD}"/>
    <cellStyle name="Dziesietny [0]_laroux_C16_AP0800_C17_Dev1 6" xfId="2269" xr:uid="{527E22F9-C8D9-4BFA-B408-FD369E8F7DCA}"/>
    <cellStyle name="Dziesiętny [0]_laroux_C16_AP0800_C17_Dev1 6" xfId="2264" xr:uid="{6B1B0C9C-F0A9-443F-9AEE-23E396178952}"/>
    <cellStyle name="Dziesietny [0]_laroux_C16_AP0800_C17_Dev1 7" xfId="2227" xr:uid="{BB9FF9DE-D740-4221-A8A0-A3FE31AAE243}"/>
    <cellStyle name="Dziesiętny [0]_laroux_C16_AP0800_C17_Dev1 7" xfId="2089" xr:uid="{83077DAC-B926-467E-BA9C-E72263E69374}"/>
    <cellStyle name="Dziesietny [0]_laroux_C16_AP0800_C17_Dev1 8" xfId="3000" xr:uid="{30F7F55A-117E-407B-B770-1CF1B1408E62}"/>
    <cellStyle name="Dziesiętny [0]_laroux_C16_AP0800_C17_Dev1 8" xfId="3001" xr:uid="{229AE855-43B3-4A81-8262-2EA69D34C695}"/>
    <cellStyle name="Dziesietny [0]_laroux_C16_AP0800_C17_Dev1 9" xfId="3047" xr:uid="{3DE0B1A0-36AE-4EE4-A07A-2304F925832D}"/>
    <cellStyle name="Dziesiętny [0]_laroux_C16_AP0800_C17_Dev1 9" xfId="3042" xr:uid="{1C9469E0-41A6-4452-9587-ECD3BCFE0BC2}"/>
    <cellStyle name="Dziesietny [0]_laroux_C16_AP0800_CADEL_DW08_IN_PROGRESS" xfId="767" xr:uid="{3E937B45-629C-4664-A713-35135DAFC630}"/>
    <cellStyle name="Dziesiętny [0]_laroux_C16_AP0800_CADEL_DW08_IN_PROGRESS" xfId="768" xr:uid="{500ABF8C-1C9D-4531-AC1E-638FE3F95CF9}"/>
    <cellStyle name="Dziesietny [0]_laroux_C16_AP0800_CADEL_DW10" xfId="769" xr:uid="{B51556CC-D515-476D-982A-A51EDFCECDA4}"/>
    <cellStyle name="Dziesiętny [0]_laroux_C16_AP0800_CADEL_DW10" xfId="770" xr:uid="{AB3715E2-675D-41C6-BE11-BC8A653BD7FD}"/>
    <cellStyle name="Dziesietny [0]_laroux_C16_AP0800_CADEL_DW10_in Progress" xfId="771" xr:uid="{DEBB9EBE-C0FE-46B6-A750-1692E81F3387}"/>
    <cellStyle name="Dziesiętny [0]_laroux_C16_AP0800_CADEL_DW10_in Progress" xfId="772" xr:uid="{2FC1B809-3B5B-4E35-9EEE-59544DC46A95}"/>
    <cellStyle name="Dziesietny [0]_laroux_C16_AP0800_CADEL_DW11" xfId="773" xr:uid="{C70FA763-DD61-4DE3-A903-DC3DB832DC72}"/>
    <cellStyle name="Dziesiętny [0]_laroux_C16_AP0800_CADEL_DW11" xfId="774" xr:uid="{EEA9A644-5F13-4D33-8D53-212F095741C5}"/>
    <cellStyle name="Dziesietny [0]_laroux_C16_AP0800_CAZ1X_CZ1_DW06" xfId="775" xr:uid="{64BA36A7-2B0F-4612-BA88-C386E7C2CFB0}"/>
    <cellStyle name="Dziesiętny [0]_laroux_C16_AP0800_CAZ1X_CZ1_DW06" xfId="776" xr:uid="{F3D452FF-E33A-45E7-A1F2-5BBF2CC69646}"/>
    <cellStyle name="Dziesietny [0]_laroux_C16_AP0800_CAZ1X_CZ1_DW06 2" xfId="1657" xr:uid="{D5ED47C6-9E0A-40F7-9714-BDFAF7880488}"/>
    <cellStyle name="Dziesiętny [0]_laroux_C16_AP0800_CAZ1X_CZ1_DW06 2" xfId="1658" xr:uid="{B669DEEF-0785-406E-BFEB-BF295BC88542}"/>
    <cellStyle name="Dziesietny [0]_laroux_C16_AP0800_CAZ1X_CZ1_DW06 3" xfId="1499" xr:uid="{4B33C3C3-6EA8-4A14-A6A9-E24872C3185D}"/>
    <cellStyle name="Dziesiętny [0]_laroux_C16_AP0800_CAZ1X_CZ1_DW06 3" xfId="1498" xr:uid="{538D6FCA-6794-4E47-8E24-A5D77A5B89B8}"/>
    <cellStyle name="Dziesietny [0]_laroux_C16_AP0800_CAZ1X_CZ1_DW06 4" xfId="1479" xr:uid="{F3386A8E-B7B4-4430-B4EB-250A02A35288}"/>
    <cellStyle name="Dziesiętny [0]_laroux_C16_AP0800_CAZ1X_CZ1_DW06 4" xfId="1480" xr:uid="{8F62C71F-CDB4-4222-93BE-7FDDA710AFAF}"/>
    <cellStyle name="Dziesietny [0]_laroux_C16_AP0800_CAZ1X_CZ1_DW06 5" xfId="2265" xr:uid="{B1632283-2866-4A7F-BD27-AE78E0229FA3}"/>
    <cellStyle name="Dziesiętny [0]_laroux_C16_AP0800_CAZ1X_CZ1_DW06 5" xfId="2266" xr:uid="{F2679709-F079-49B5-9723-FF1101D5F9F1}"/>
    <cellStyle name="Dziesietny [0]_laroux_C16_AP0800_CAZ1X_CZ1_DW06 6" xfId="2257" xr:uid="{A770DC59-3E6C-4826-854C-E8CF58C666A0}"/>
    <cellStyle name="Dziesiętny [0]_laroux_C16_AP0800_CAZ1X_CZ1_DW06 6" xfId="2248" xr:uid="{2CC4AD5B-581D-46AD-BECA-87A9B2B270C6}"/>
    <cellStyle name="Dziesietny [0]_laroux_C16_AP0800_CAZ1X_CZ1_DW06 7" xfId="2094" xr:uid="{97D2AEA3-9129-4031-88EB-9FF689730CC9}"/>
    <cellStyle name="Dziesiętny [0]_laroux_C16_AP0800_CAZ1X_CZ1_DW06 7" xfId="1985" xr:uid="{01D1FEEF-49E5-4598-AE40-888684050B22}"/>
    <cellStyle name="Dziesietny [0]_laroux_C16_AP0800_CAZ1X_CZ1_DW06 8" xfId="3006" xr:uid="{64C45319-A9E2-4A8F-928B-DF89E4E7E552}"/>
    <cellStyle name="Dziesiętny [0]_laroux_C16_AP0800_CAZ1X_CZ1_DW06 8" xfId="3007" xr:uid="{DEAEB99B-5370-4A21-A994-A7211BBF9A9E}"/>
    <cellStyle name="Dziesietny [0]_laroux_C16_AP0800_CAZ1X_CZ1_DW06 9" xfId="3039" xr:uid="{DF014662-F72F-4CB4-B85A-C6411E5B253B}"/>
    <cellStyle name="Dziesiętny [0]_laroux_C16_AP0800_CAZ1X_CZ1_DW06 9" xfId="3036" xr:uid="{F8B2556D-45AB-4445-BE8D-BE4143DDDB4B}"/>
    <cellStyle name="Dziesietny [0]_laroux_C16_AP0800_CMS1L_DW07" xfId="777" xr:uid="{814C78E0-873F-421A-9C2D-BBCE44E5D2F6}"/>
    <cellStyle name="Dziesiętny [0]_laroux_C16_AP0800_CMS1L_DW07" xfId="778" xr:uid="{31DD9DCF-0265-4F9B-9503-84A2D004BA7A}"/>
    <cellStyle name="Dziesietny [0]_laroux_C16_AP0800_CMS1L_DW07 2" xfId="1659" xr:uid="{A8F23029-3088-4AE9-89B1-DD9EA5FC730B}"/>
    <cellStyle name="Dziesiętny [0]_laroux_C16_AP0800_CMS1L_DW07 2" xfId="1660" xr:uid="{265140DF-92CC-4638-BDD2-5F3A467ABD7C}"/>
    <cellStyle name="Dziesietny [0]_laroux_C16_AP0800_CMS1L_DW07 3" xfId="1497" xr:uid="{9B73CC0B-3EF3-4C46-83CA-DE57AEB21058}"/>
    <cellStyle name="Dziesiętny [0]_laroux_C16_AP0800_CMS1L_DW07 3" xfId="1496" xr:uid="{2AEF9084-3633-42AC-B136-E6FA02B3BF39}"/>
    <cellStyle name="Dziesietny [0]_laroux_C16_AP0800_CMS1L_DW07 4" xfId="1481" xr:uid="{BAEDB7E2-B59A-43CB-B179-0239F7D4A307}"/>
    <cellStyle name="Dziesiętny [0]_laroux_C16_AP0800_CMS1L_DW07 4" xfId="1482" xr:uid="{AAF43E2C-4DF5-4755-964F-C7C35198C4FA}"/>
    <cellStyle name="Dziesietny [0]_laroux_C16_AP0800_CMS1L_DW07 5" xfId="2267" xr:uid="{0809A5B5-1C64-4344-9E2A-982D3DDE1831}"/>
    <cellStyle name="Dziesiętny [0]_laroux_C16_AP0800_CMS1L_DW07 5" xfId="2268" xr:uid="{B409AB7D-93DA-48F5-A99F-F082E85336E5}"/>
    <cellStyle name="Dziesietny [0]_laroux_C16_AP0800_CMS1L_DW07 6" xfId="2247" xr:uid="{EBC9BA04-63B3-4FF2-AEF5-803D261E7F14}"/>
    <cellStyle name="Dziesiętny [0]_laroux_C16_AP0800_CMS1L_DW07 6" xfId="2246" xr:uid="{066D4C00-9128-46B6-821D-4C82A1688CF3}"/>
    <cellStyle name="Dziesietny [0]_laroux_C16_AP0800_CMS1L_DW07 7" xfId="2232" xr:uid="{59B5BA6B-45E8-4EAB-A7BB-0EDB544D769F}"/>
    <cellStyle name="Dziesiętny [0]_laroux_C16_AP0800_CMS1L_DW07 7" xfId="2096" xr:uid="{BF900068-FF39-415C-8515-2EBBC2BF8BCB}"/>
    <cellStyle name="Dziesietny [0]_laroux_C16_AP0800_CMS1L_DW07 8" xfId="3008" xr:uid="{374264EE-D89B-4B84-B132-07AA4525615D}"/>
    <cellStyle name="Dziesiętny [0]_laroux_C16_AP0800_CMS1L_DW07 8" xfId="3009" xr:uid="{3EE25E36-36E0-419F-81F4-3B899B02BFAF}"/>
    <cellStyle name="Dziesietny [0]_laroux_C16_AP0800_CMS1L_DW07 9" xfId="3035" xr:uid="{BF8F65D2-99E2-4F2C-98C9-09110990A670}"/>
    <cellStyle name="Dziesiętny [0]_laroux_C16_AP0800_CMS1L_DW07 9" xfId="3034" xr:uid="{59A8F98A-0437-4565-B023-2918A23CC58F}"/>
    <cellStyle name="Dziesietny [0]_laroux_C16_AP0800_CVW1L_DW01final" xfId="779" xr:uid="{66C979B6-5B13-4EF7-B478-8C8EE2003559}"/>
    <cellStyle name="Dziesiętny [0]_laroux_C16_AP0800_CVW1L_DW01final" xfId="780" xr:uid="{F7B46FD7-A976-405B-B1C5-78E43BC46225}"/>
    <cellStyle name="Dziesietny [0]_laroux_C16_AP0800_CVW1L_DW02" xfId="781" xr:uid="{1CC8A549-6215-4DED-A97B-42EBFF1B18D2}"/>
    <cellStyle name="Dziesiętny [0]_laroux_C16_AP0800_CVW1L_DW02" xfId="782" xr:uid="{A649AE61-191A-4D93-8D8F-75F4A7143967}"/>
    <cellStyle name="Dziesietny [0]_laroux_C16_AP0800_CVW1L_DW03" xfId="783" xr:uid="{B366D881-75A6-46BB-883A-10C5A4A847A0}"/>
    <cellStyle name="Dziesiętny [0]_laroux_C16_AP0800_CVW1L_DW03" xfId="784" xr:uid="{B0186A2B-580C-485B-B44E-982C7060371C}"/>
    <cellStyle name="Dziesietny [0]_laroux_C16_AP0800_CVW1L_DW04" xfId="785" xr:uid="{9FC53E4B-EE7B-4BF7-A7FC-0EB346AA1096}"/>
    <cellStyle name="Dziesiętny [0]_laroux_C16_AP0800_CVW1L_DW04" xfId="786" xr:uid="{E1B83FE1-0698-4BE8-A4C1-E8284F44004C}"/>
    <cellStyle name="Dziesietny [0]_laroux_C16_AP0800_D1 EAST MAY ANALYSIS PACK" xfId="787" xr:uid="{52A89A07-EDF4-4C7C-935A-4A7C088BA92F}"/>
    <cellStyle name="Dziesiętny [0]_laroux_C16_AP0800_D1 EAST MAY ANALYSIS PACK" xfId="788" xr:uid="{AC99598F-146D-46CA-87FD-B10D7BD22393}"/>
    <cellStyle name="Dziesietny [0]_laroux_C16_AP0800_D1 EAST MAY ANALYSIS PACK 2" xfId="1664" xr:uid="{E608D14E-8885-42FA-90C1-D257D7223454}"/>
    <cellStyle name="Dziesiętny [0]_laroux_C16_AP0800_D1 EAST MAY ANALYSIS PACK 2" xfId="1665" xr:uid="{3BF2B2AF-768D-4072-AEF6-11D9417D1CD5}"/>
    <cellStyle name="Dziesietny [0]_laroux_C16_AP0800_D1 EAST MAY ANALYSIS PACK 3" xfId="1487" xr:uid="{CC31BA68-513C-4A07-B54E-9A846D8BF41F}"/>
    <cellStyle name="Dziesiętny [0]_laroux_C16_AP0800_D1 EAST MAY ANALYSIS PACK 3" xfId="1486" xr:uid="{7BBF4CF9-57B2-47D0-AD2B-ACE21DEE49DA}"/>
    <cellStyle name="Dziesietny [0]_laroux_C16_AP0800_D1 EAST MAY ANALYSIS PACK 4" xfId="1500" xr:uid="{0E6D9209-2453-4C0B-9E17-7304DF83A9D5}"/>
    <cellStyle name="Dziesiętny [0]_laroux_C16_AP0800_D1 EAST MAY ANALYSIS PACK 4" xfId="1501" xr:uid="{FA1496F9-8EA7-455F-A27D-126929F9D913}"/>
    <cellStyle name="Dziesietny [0]_laroux_C16_AP0800_D1 EAST MAY ANALYSIS PACK 5" xfId="2276" xr:uid="{372E42C6-EF3F-4C13-8FCB-60EC53503B25}"/>
    <cellStyle name="Dziesiętny [0]_laroux_C16_AP0800_D1 EAST MAY ANALYSIS PACK 5" xfId="2277" xr:uid="{6B06DAA0-2C38-4602-AA00-593152A1A6EB}"/>
    <cellStyle name="Dziesietny [0]_laroux_C16_AP0800_D1 EAST MAY ANALYSIS PACK 6" xfId="2239" xr:uid="{F11A1AC3-FEB9-420D-85F7-6A8631CD436D}"/>
    <cellStyle name="Dziesiętny [0]_laroux_C16_AP0800_D1 EAST MAY ANALYSIS PACK 6" xfId="2238" xr:uid="{E1B25D87-2074-48A6-9F9E-19AE5C1ABAB5}"/>
    <cellStyle name="Dziesietny [0]_laroux_C16_AP0800_D1 EAST MAY ANALYSIS PACK 7" xfId="2110" xr:uid="{AC42B9A4-5549-49AF-A38B-ECC3AE12D6D8}"/>
    <cellStyle name="Dziesiętny [0]_laroux_C16_AP0800_D1 EAST MAY ANALYSIS PACK 7" xfId="2111" xr:uid="{F46FB1D8-6E1E-4BB3-8100-47C80464863E}"/>
    <cellStyle name="Dziesietny [0]_laroux_C16_AP0800_D1 EAST MAY ANALYSIS PACK 8" xfId="3012" xr:uid="{0B93CF10-423E-453D-B75C-1F97349D4D97}"/>
    <cellStyle name="Dziesiętny [0]_laroux_C16_AP0800_D1 EAST MAY ANALYSIS PACK 8" xfId="3013" xr:uid="{88E21780-4CEB-49EB-BF96-5C04EC010DB2}"/>
    <cellStyle name="Dziesietny [0]_laroux_C16_AP0800_D1 EAST MAY ANALYSIS PACK 9" xfId="3025" xr:uid="{7A05379C-BD4F-446B-9E94-8E4E5FE8EB35}"/>
    <cellStyle name="Dziesiętny [0]_laroux_C16_AP0800_D1 EAST MAY ANALYSIS PACK 9" xfId="3024" xr:uid="{2001AFC1-110F-4115-813C-89483AA79673}"/>
    <cellStyle name="Dziesietny [0]_laroux_C16_AP0800_D1_EAST_worksheets" xfId="789" xr:uid="{B452B46B-21C0-4916-B4DA-D285CA131CAE}"/>
    <cellStyle name="Dziesiętny [0]_laroux_C16_AP0800_D1_EAST_worksheets" xfId="790" xr:uid="{25401C65-4CA1-47BA-A136-E08EF9830667}"/>
    <cellStyle name="Dziesietny [0]_laroux_C16_AP0800_D1_EAST_worksheets 2" xfId="1666" xr:uid="{FF1A4B7B-E8A3-455B-8C7B-80182B21AFA3}"/>
    <cellStyle name="Dziesiętny [0]_laroux_C16_AP0800_D1_EAST_worksheets 2" xfId="1667" xr:uid="{77BB927C-AE2D-41EA-A70E-7604D2C8DD37}"/>
    <cellStyle name="Dziesietny [0]_laroux_C16_AP0800_D1_EAST_worksheets 3" xfId="1875" xr:uid="{FDE0EBA8-D393-42D8-B626-03679795EC85}"/>
    <cellStyle name="Dziesiętny [0]_laroux_C16_AP0800_D1_EAST_worksheets 3" xfId="1484" xr:uid="{B18EEE2E-DE70-4AD7-B42E-6822B2F289DA}"/>
    <cellStyle name="Dziesietny [0]_laroux_C16_AP0800_D1_EAST_worksheets 4" xfId="1502" xr:uid="{57DF60E0-1EBC-40A0-BFA5-9FD13AB3197B}"/>
    <cellStyle name="Dziesiętny [0]_laroux_C16_AP0800_D1_EAST_worksheets 4" xfId="1503" xr:uid="{CF3AD10E-3819-4F20-94CE-C493F1BD1F86}"/>
    <cellStyle name="Dziesietny [0]_laroux_C16_AP0800_D1_EAST_worksheets 5" xfId="2278" xr:uid="{8720AA4C-5EC7-4D1F-9EE4-F5546E76B558}"/>
    <cellStyle name="Dziesiętny [0]_laroux_C16_AP0800_D1_EAST_worksheets 5" xfId="2279" xr:uid="{599D7AE1-0ED9-4173-9162-77FCF5F32A2D}"/>
    <cellStyle name="Dziesietny [0]_laroux_C16_AP0800_D1_EAST_worksheets 6" xfId="2237" xr:uid="{BABE1043-FC5E-4641-945D-F94C5A3B3950}"/>
    <cellStyle name="Dziesiętny [0]_laroux_C16_AP0800_D1_EAST_worksheets 6" xfId="2236" xr:uid="{E9945769-C142-4B7C-AC32-7000E2654A1C}"/>
    <cellStyle name="Dziesietny [0]_laroux_C16_AP0800_D1_EAST_worksheets 7" xfId="2112" xr:uid="{34B825A9-568C-48BE-8B84-E50D8F44018C}"/>
    <cellStyle name="Dziesiętny [0]_laroux_C16_AP0800_D1_EAST_worksheets 7" xfId="2117" xr:uid="{B00D7FA6-6807-45A0-B126-2487D263E126}"/>
    <cellStyle name="Dziesietny [0]_laroux_C16_AP0800_D1_EAST_worksheets 8" xfId="3014" xr:uid="{74880E87-EE91-496E-B0E4-D986970979D7}"/>
    <cellStyle name="Dziesiętny [0]_laroux_C16_AP0800_D1_EAST_worksheets 8" xfId="3015" xr:uid="{E8C16362-F94C-474A-A3B3-7B9D4C6B0D15}"/>
    <cellStyle name="Dziesietny [0]_laroux_C16_AP0800_D1_EAST_worksheets 9" xfId="3023" xr:uid="{74D5C176-24BB-427A-B234-DAE5E78ADA7D}"/>
    <cellStyle name="Dziesiętny [0]_laroux_C16_AP0800_D1_EAST_worksheets 9" xfId="3020" xr:uid="{FB61E2C1-E59C-49B6-9566-F0EC27300A27}"/>
    <cellStyle name="Dziesietny [0]_laroux_C16_AP0800_D1_EAST_worksheets_1" xfId="791" xr:uid="{707FC621-42FA-40D1-AF93-FDD5034DC382}"/>
    <cellStyle name="Dziesiętny [0]_laroux_C16_AP0800_D1_EAST_worksheets_1" xfId="792" xr:uid="{0711EAE6-8E56-4780-B482-7C091920C220}"/>
    <cellStyle name="Dziesietny [0]_laroux_C16_AP0800_TEXTRON JULY ANALYSIS PACK" xfId="793" xr:uid="{220D1232-A6B6-4D4B-AC18-FB554A9EDC77}"/>
    <cellStyle name="Dziesiętny [0]_laroux_C16_AP0800_TEXTRON JULY ANALYSIS PACK" xfId="794" xr:uid="{993A4598-5226-4E93-A526-2EDE784C0FEE}"/>
    <cellStyle name="Dziesietny [0]_laroux_C16_AP0800_TEXTRON JULY ANALYSIS PACK 2" xfId="1668" xr:uid="{7E0CBED5-7F9E-4F49-9EDC-C3B0AA2ECB05}"/>
    <cellStyle name="Dziesiętny [0]_laroux_C16_AP0800_TEXTRON JULY ANALYSIS PACK 2" xfId="1669" xr:uid="{7B6986D4-BB54-4D65-899D-A90A6509F30A}"/>
    <cellStyle name="Dziesietny [0]_laroux_C16_AP0800_TEXTRON JULY ANALYSIS PACK 3" xfId="1874" xr:uid="{15F7867D-F730-439E-875D-5B2040E776C5}"/>
    <cellStyle name="Dziesiętny [0]_laroux_C16_AP0800_TEXTRON JULY ANALYSIS PACK 3" xfId="1627" xr:uid="{4D95A36A-B7F2-4586-AA89-FA372CFB5724}"/>
    <cellStyle name="Dziesietny [0]_laroux_C16_AP0800_TEXTRON JULY ANALYSIS PACK 4" xfId="1504" xr:uid="{98E4EE3A-5C36-45A9-8D53-936E52F85801}"/>
    <cellStyle name="Dziesiętny [0]_laroux_C16_AP0800_TEXTRON JULY ANALYSIS PACK 4" xfId="1505" xr:uid="{9A0ACC28-0023-412E-B771-8C1A8EEAA74C}"/>
    <cellStyle name="Dziesietny [0]_laroux_C16_AP0800_TEXTRON JULY ANALYSIS PACK 5" xfId="2282" xr:uid="{3F3B75EB-CD88-43BB-9A4A-86478D76C5F8}"/>
    <cellStyle name="Dziesiętny [0]_laroux_C16_AP0800_TEXTRON JULY ANALYSIS PACK 5" xfId="2283" xr:uid="{DAA14C4F-A80D-42C6-A080-C1FFDEAB923E}"/>
    <cellStyle name="Dziesietny [0]_laroux_C16_AP0800_TEXTRON JULY ANALYSIS PACK 6" xfId="2123" xr:uid="{DB711855-9DC8-4866-9BB6-2E471EEA040D}"/>
    <cellStyle name="Dziesiętny [0]_laroux_C16_AP0800_TEXTRON JULY ANALYSIS PACK 6" xfId="2122" xr:uid="{5824D2A9-E5A4-4C8E-91B6-AAFF50D04487}"/>
    <cellStyle name="Dziesietny [0]_laroux_C16_AP0800_TEXTRON JULY ANALYSIS PACK 7" xfId="2118" xr:uid="{49E74478-4FE0-4BBB-8D60-A19B4DD78F87}"/>
    <cellStyle name="Dziesiętny [0]_laroux_C16_AP0800_TEXTRON JULY ANALYSIS PACK 7" xfId="2121" xr:uid="{94B0E7D5-0EBD-4726-90A9-9BE1C401CF36}"/>
    <cellStyle name="Dziesietny [0]_laroux_C16_AP0800_TEXTRON JULY ANALYSIS PACK 8" xfId="3017" xr:uid="{61F98D18-D50C-4D81-933C-883CB36F8FB6}"/>
    <cellStyle name="Dziesiętny [0]_laroux_C16_AP0800_TEXTRON JULY ANALYSIS PACK 8" xfId="3018" xr:uid="{CFB9CDD8-1244-4656-ADF5-6A148D1D19AE}"/>
    <cellStyle name="Dziesietny [0]_laroux_C16_AP0800_TEXTRON JULY ANALYSIS PACK 9" xfId="3019" xr:uid="{38C89A20-4C64-406B-A3EA-6016F97EA86A}"/>
    <cellStyle name="Dziesiętny [0]_laroux_C16_AP0800_TEXTRON JULY ANALYSIS PACK 9" xfId="3016" xr:uid="{EF740684-D6B8-430B-92C3-7B5958E6CA08}"/>
    <cellStyle name="Dziesietny [0]_laroux_C16_AP0800_TEXTRON_Wroksheets" xfId="795" xr:uid="{840CD954-2A61-400E-8F4A-E795A431AECE}"/>
    <cellStyle name="Dziesiętny [0]_laroux_C16_AP0800_TEXTRON_Wroksheets" xfId="796" xr:uid="{DEF2CFC3-E60E-4462-8136-7A9B3A1BA5C7}"/>
    <cellStyle name="Dziesietny [0]_laroux_C16_AP0800_Volkswagen_worksheets" xfId="797" xr:uid="{43F3F352-755D-4669-B853-55FCC8A6E0A7}"/>
    <cellStyle name="Dziesiętny [0]_laroux_C16_AP0800_Volkswagen_worksheets" xfId="798" xr:uid="{07876C45-2354-4873-B89E-F8B69598CB6E}"/>
    <cellStyle name="Dziesietny [0]_laroux_C16_AP0800_VW SEP ANALYSIS" xfId="799" xr:uid="{91A44096-690C-4139-9D30-FD3FF2D6C1E8}"/>
    <cellStyle name="Dziesiętny [0]_laroux_C16_AP0800_VW SEP ANALYSIS" xfId="800" xr:uid="{DC54A036-F9A8-4FB7-8AD5-C1B85C2C0BDF}"/>
    <cellStyle name="Dziesietny [0]_laroux_C16_AP0800_VW SEP ANALYSIS 2" xfId="1670" xr:uid="{A3E22AD3-E286-41CF-9429-F193FE9F64E1}"/>
    <cellStyle name="Dziesiętny [0]_laroux_C16_AP0800_VW SEP ANALYSIS 2" xfId="1671" xr:uid="{7DFA3413-7046-4FCE-9D58-4166EA3220DF}"/>
    <cellStyle name="Dziesietny [0]_laroux_C16_AP0800_VW SEP ANALYSIS 3" xfId="1478" xr:uid="{3A0D51B4-F0CB-446D-AAC3-73E4417D580F}"/>
    <cellStyle name="Dziesiętny [0]_laroux_C16_AP0800_VW SEP ANALYSIS 3" xfId="1477" xr:uid="{79D8EB06-503C-4B5A-B4F1-822FCAD0F493}"/>
    <cellStyle name="Dziesietny [0]_laroux_C16_AP0800_VW SEP ANALYSIS 4" xfId="1634" xr:uid="{F1CD57AF-136B-4756-AEF1-91D99BAAA124}"/>
    <cellStyle name="Dziesiętny [0]_laroux_C16_AP0800_VW SEP ANALYSIS 4" xfId="1635" xr:uid="{EDE5E313-39C2-4DA9-8366-0222606D7B62}"/>
    <cellStyle name="Dziesietny [0]_laroux_C16_AP0800_VW SEP ANALYSIS 5" xfId="2285" xr:uid="{17CF4AEB-D0EE-4D1E-BC71-9B52D73ACD33}"/>
    <cellStyle name="Dziesiętny [0]_laroux_C16_AP0800_VW SEP ANALYSIS 5" xfId="2286" xr:uid="{3AE6568D-0BA0-44A3-A097-0B249D4E684B}"/>
    <cellStyle name="Dziesietny [0]_laroux_C16_AP0800_VW SEP ANALYSIS 6" xfId="2120" xr:uid="{D6EFAFBA-31D0-4968-8FE7-C626304A3950}"/>
    <cellStyle name="Dziesiętny [0]_laroux_C16_AP0800_VW SEP ANALYSIS 6" xfId="2119" xr:uid="{2F2158F2-A1F8-4438-85DA-214C0B89D54E}"/>
    <cellStyle name="Dziesietny [0]_laroux_C16_AP0800_VW SEP ANALYSIS 7" xfId="2124" xr:uid="{87EED647-30FD-4416-A35B-585746E64412}"/>
    <cellStyle name="Dziesiętny [0]_laroux_C16_AP0800_VW SEP ANALYSIS 7" xfId="2240" xr:uid="{71F00085-6989-4D77-A173-8EE93B35D421}"/>
    <cellStyle name="Dziesietny [0]_laroux_C16_AP0800_VW SEP ANALYSIS 8" xfId="3021" xr:uid="{8CDA95DC-1F47-420A-A2D8-A1B44DEFDB5F}"/>
    <cellStyle name="Dziesiętny [0]_laroux_C16_AP0800_VW SEP ANALYSIS 8" xfId="3022" xr:uid="{7C57CC9F-6252-4F53-A49B-958983B6E4AB}"/>
    <cellStyle name="Dziesietny [0]_laroux_C16_AP0800_VW SEP ANALYSIS 9" xfId="3011" xr:uid="{B522E85B-8A55-46D6-96F4-246C456F22EC}"/>
    <cellStyle name="Dziesiętny [0]_laroux_C16_AP0800_VW SEP ANALYSIS 9" xfId="3010" xr:uid="{F0AD3C13-DA68-4FFE-A4FA-3AB34C2AF33E}"/>
    <cellStyle name="Dziesietny [0]_laroux_C17_budget_2005-2006" xfId="801" xr:uid="{996999EA-C7D0-4F7B-BDAE-6AFE0EF037D3}"/>
    <cellStyle name="Dziesiętny [0]_laroux_C17_budget_2005-2006" xfId="802" xr:uid="{AE31A8E4-7059-4318-9B9E-64167E49CA28}"/>
    <cellStyle name="Dziesietny [0]_laroux_C17_budget_2005-2006_incl Ergoline&amp;KPMG addit calc" xfId="803" xr:uid="{F1F65DF1-E389-4432-8FC2-390C4C3A9538}"/>
    <cellStyle name="Dziesiętny [0]_laroux_C17_budget_2005-2006_incl Ergoline&amp;KPMG addit calc" xfId="804" xr:uid="{A4F335D6-C1B4-4D0F-BEA2-CA6B74F5D8F5}"/>
    <cellStyle name="Dziesietny [0]_laroux_C17_TC_Budget_072008" xfId="805" xr:uid="{8008F763-926D-4B8B-B0FF-4ED5AAB310B1}"/>
    <cellStyle name="Dziesiętny [0]_laroux_C17_TC_Budget_072008" xfId="806" xr:uid="{FE155292-7E11-43F1-97AF-DB3EF671F43F}"/>
    <cellStyle name="Dziesietny [0]_laroux_C17_TC_Budget_072008 2" xfId="1672" xr:uid="{6D5CEDF8-E39A-4BEE-9724-94511D5CFE7D}"/>
    <cellStyle name="Dziesiętny [0]_laroux_C17_TC_Budget_072008 2" xfId="1673" xr:uid="{E4CCBD2F-9AC9-4274-9C1D-60FDD268DE41}"/>
    <cellStyle name="Dziesietny [0]_laroux_C17_TC_Budget_072008 3" xfId="1474" xr:uid="{59207286-CC9A-4519-A411-FC5029BCEC84}"/>
    <cellStyle name="Dziesiętny [0]_laroux_C17_TC_Budget_072008 3" xfId="1473" xr:uid="{D7269318-9372-416E-A4CE-3775E7E6DD7E}"/>
    <cellStyle name="Dziesietny [0]_laroux_C17_TC_Budget_072008 4" xfId="1640" xr:uid="{67894909-DC40-41B0-A925-0D92C41169B7}"/>
    <cellStyle name="Dziesiętny [0]_laroux_C17_TC_Budget_072008 4" xfId="1641" xr:uid="{58C58963-4799-409C-8345-37BC9D5B822E}"/>
    <cellStyle name="Dziesietny [0]_laroux_C17_TC_Budget_072008 5" xfId="2289" xr:uid="{71C8C8E2-7E05-4A3E-BF1C-7D0CB4B19D59}"/>
    <cellStyle name="Dziesiętny [0]_laroux_C17_TC_Budget_072008 5" xfId="2290" xr:uid="{FBA29E92-0CB0-449A-822E-F22CE07E0E5E}"/>
    <cellStyle name="Dziesietny [0]_laroux_C17_TC_Budget_072008 6" xfId="2116" xr:uid="{5D566919-443A-4744-8E2E-663C6E0F995F}"/>
    <cellStyle name="Dziesiętny [0]_laroux_C17_TC_Budget_072008 6" xfId="2115" xr:uid="{D18B8EE0-04F3-4054-B3CC-7F68ED029101}"/>
    <cellStyle name="Dziesietny [0]_laroux_C17_TC_Budget_072008 7" xfId="2243" xr:uid="{EA9DD28D-A318-4360-9210-4B43C2FA7464}"/>
    <cellStyle name="Dziesiętny [0]_laroux_C17_TC_Budget_072008 7" xfId="2244" xr:uid="{A459AD3A-E1C6-4E61-A6BC-982AF2E2CF60}"/>
    <cellStyle name="Dziesietny [0]_laroux_C17_TC_Budget_072008 8" xfId="3026" xr:uid="{D329AE73-FA66-41AC-9588-1857A242FC39}"/>
    <cellStyle name="Dziesiętny [0]_laroux_C17_TC_Budget_072008 8" xfId="3027" xr:uid="{08D87121-FC7C-43E2-BD60-55C05D999BD9}"/>
    <cellStyle name="Dziesietny [0]_laroux_C17_TC_Budget_072008 9" xfId="3005" xr:uid="{5596ADB3-850C-49EB-81E1-715EE975940C}"/>
    <cellStyle name="Dziesiętny [0]_laroux_C17_TC_Budget_072008 9" xfId="3004" xr:uid="{69BAC1FA-9A8A-4BB3-9AA1-6F407E78A842}"/>
    <cellStyle name="Dziesietny [0]_laroux_C17_Tenant_Summary" xfId="807" xr:uid="{9724A7C1-49D0-42B0-8B17-D5D9B878A3A6}"/>
    <cellStyle name="Dziesiętny [0]_laroux_C17_Tenant_Summary" xfId="808" xr:uid="{F0233760-996A-4ABE-8787-CF5E48ED4B0D}"/>
    <cellStyle name="Dziesietny [0]_laroux_C17_Tenant_Summary 2" xfId="1674" xr:uid="{B1916850-05A8-4063-8455-F290045EE389}"/>
    <cellStyle name="Dziesiętny [0]_laroux_C17_Tenant_Summary 2" xfId="1675" xr:uid="{56579996-B439-4FE9-A7DC-800158D56206}"/>
    <cellStyle name="Dziesietny [0]_laroux_C17_Tenant_Summary 3" xfId="1625" xr:uid="{799B8A93-3E08-4946-905E-2606EC6AA788}"/>
    <cellStyle name="Dziesiętny [0]_laroux_C17_Tenant_Summary 3" xfId="1471" xr:uid="{96C42BCC-1846-486D-80CE-DFE705BC0B04}"/>
    <cellStyle name="Dziesietny [0]_laroux_C17_Tenant_Summary 4" xfId="1650" xr:uid="{133CB2EF-7A7A-4043-AC0B-70D5BA6085B6}"/>
    <cellStyle name="Dziesiętny [0]_laroux_C17_Tenant_Summary 4" xfId="1651" xr:uid="{64EE3F94-D194-4F80-AC29-E309D6486EF5}"/>
    <cellStyle name="Dziesietny [0]_laroux_C17_Tenant_Summary 5" xfId="2291" xr:uid="{C765886F-DC41-46A1-9AC7-F20A1F36E73A}"/>
    <cellStyle name="Dziesiętny [0]_laroux_C17_Tenant_Summary 5" xfId="2292" xr:uid="{8BB94E2B-624D-4D2F-A01B-B7710FBB10C4}"/>
    <cellStyle name="Dziesietny [0]_laroux_C17_Tenant_Summary 6" xfId="2114" xr:uid="{186E5638-8A0F-4593-A06E-E83F3325D7E6}"/>
    <cellStyle name="Dziesiętny [0]_laroux_C17_Tenant_Summary 6" xfId="2113" xr:uid="{4A6396AA-DBF9-449D-B590-5158C91A2889}"/>
    <cellStyle name="Dziesietny [0]_laroux_C17_Tenant_Summary 7" xfId="2245" xr:uid="{99235E1C-E363-4AD0-A260-5A88B7859C15}"/>
    <cellStyle name="Dziesiętny [0]_laroux_C17_Tenant_Summary 7" xfId="2258" xr:uid="{6D792876-B9A0-4566-A092-BE33341AD9A8}"/>
    <cellStyle name="Dziesietny [0]_laroux_C17_Tenant_Summary 8" xfId="3028" xr:uid="{2FAF0319-A87F-4504-9360-862C355A038F}"/>
    <cellStyle name="Dziesiętny [0]_laroux_C17_Tenant_Summary 8" xfId="3029" xr:uid="{79FDD797-09CC-486C-BF0E-703B40DB7040}"/>
    <cellStyle name="Dziesietny [0]_laroux_C17_Tenant_Summary 9" xfId="3003" xr:uid="{576E552D-8B99-463B-8EE7-3CE41D64B216}"/>
    <cellStyle name="Dziesiętny [0]_laroux_C17_Tenant_Summary 9" xfId="3002" xr:uid="{45DD2135-A07E-407D-8E29-EC0715AEF89A}"/>
    <cellStyle name="Dziesietny [0]_laroux_C20_2010_marketing_report_01" xfId="809" xr:uid="{C09DD937-DD02-4705-AEFB-718EF08D9ED7}"/>
    <cellStyle name="Dziesiętny [0]_laroux_C20_2010_marketing_report_01" xfId="810" xr:uid="{95662DBD-1367-48BA-80C3-479492B2D0F9}"/>
    <cellStyle name="Dziesietny [0]_laroux_C20_2010_marketing_report_03" xfId="811" xr:uid="{A978C28D-4093-4D0F-A39C-5887589BEFB3}"/>
    <cellStyle name="Dziesiętny [0]_laroux_C20_2010_marketing_report_03" xfId="812" xr:uid="{A07ED5FF-299F-4A5E-AF40-1333E05058DF}"/>
    <cellStyle name="Dziesietny [0]_laroux_C20_Areas" xfId="813" xr:uid="{56A249DC-8441-4D66-922F-EFDA09741887}"/>
    <cellStyle name="Dziesiętny [0]_laroux_C20_Areas" xfId="814" xr:uid="{51433DB1-887E-4FA2-B62F-A5B17A3534E8}"/>
    <cellStyle name="Dziesietny [0]_laroux_C20_Areas 2" xfId="1676" xr:uid="{7F817CD5-187C-44E4-92AD-0E244540DA2E}"/>
    <cellStyle name="Dziesiętny [0]_laroux_C20_Areas 2" xfId="1677" xr:uid="{D8EAC703-4348-462F-80D3-6EDA50F20946}"/>
    <cellStyle name="Dziesietny [0]_laroux_C20_Areas 3" xfId="1466" xr:uid="{85931D83-98C4-44E6-9313-37F3C6178D75}"/>
    <cellStyle name="Dziesiętny [0]_laroux_C20_Areas 3" xfId="1465" xr:uid="{7CBE4F6F-2B6B-48FA-AC19-B17BB2B2E8C6}"/>
    <cellStyle name="Dziesietny [0]_laroux_C20_Areas 4" xfId="1524" xr:uid="{E05D5B32-9203-4862-9548-A7921F446102}"/>
    <cellStyle name="Dziesiętny [0]_laroux_C20_Areas 4" xfId="1656" xr:uid="{75D708E2-7605-44A2-A894-1491AF51EF13}"/>
    <cellStyle name="Dziesietny [0]_laroux_C20_Areas 5" xfId="2295" xr:uid="{F6A26693-EF0E-46DF-8E7C-95C7A49E2F91}"/>
    <cellStyle name="Dziesiętny [0]_laroux_C20_Areas 5" xfId="2296" xr:uid="{28CC92F0-2D6A-4035-8618-67DD0A8C948D}"/>
    <cellStyle name="Dziesietny [0]_laroux_C20_Areas 6" xfId="2109" xr:uid="{01F42191-9398-44F2-80BC-9FAA58DE751A}"/>
    <cellStyle name="Dziesiętny [0]_laroux_C20_Areas 6" xfId="2108" xr:uid="{A8252CC7-AF3A-4036-9CEF-7146B144DB8C}"/>
    <cellStyle name="Dziesietny [0]_laroux_C20_Areas 7" xfId="2261" xr:uid="{6A4F31DD-907E-4B8A-9D00-DAF6313BFA77}"/>
    <cellStyle name="Dziesiętny [0]_laroux_C20_Areas 7" xfId="2262" xr:uid="{62B70865-68F6-49C3-9376-97FCC194F72A}"/>
    <cellStyle name="Dziesietny [0]_laroux_C20_Areas 8" xfId="3030" xr:uid="{A655D76A-B907-4C83-9345-8C34F6810431}"/>
    <cellStyle name="Dziesiętny [0]_laroux_C20_Areas 8" xfId="3031" xr:uid="{A94D116E-77AA-4725-B157-82E53B99DFAE}"/>
    <cellStyle name="Dziesietny [0]_laroux_C20_Areas 9" xfId="2999" xr:uid="{B65F6C8A-A92A-4281-BB57-8BB9E25C7F88}"/>
    <cellStyle name="Dziesiętny [0]_laroux_C20_Areas 9" xfId="2990" xr:uid="{61EFF107-0FA0-4FDC-AC6C-265C89084542}"/>
    <cellStyle name="Dziesietny [0]_laroux_C20_Ex summary_2009_08" xfId="815" xr:uid="{D7199BE9-5AC2-432F-8EAD-1F3B3EB9872B}"/>
    <cellStyle name="Dziesiętny [0]_laroux_C20_Ex summary_2009_08" xfId="816" xr:uid="{8E197B96-DE31-467B-9932-3F7016B2FEF6}"/>
    <cellStyle name="Dziesietny [0]_laroux_C20_Ex summary_2009_08 2" xfId="1678" xr:uid="{24BAB10B-F1A0-4A9F-8467-671B8487459E}"/>
    <cellStyle name="Dziesiętny [0]_laroux_C20_Ex summary_2009_08 2" xfId="1679" xr:uid="{03D9E0D0-1DAF-464B-B570-DB0CF0DAA862}"/>
    <cellStyle name="Dziesietny [0]_laroux_C20_Ex summary_2009_08 3" xfId="1464" xr:uid="{E7E597E7-5461-4ED1-8954-14AA4995DADD}"/>
    <cellStyle name="Dziesiętny [0]_laroux_C20_Ex summary_2009_08 3" xfId="1463" xr:uid="{C080B3AE-1BEB-4E69-B345-CAFBB68A6064}"/>
    <cellStyle name="Dziesietny [0]_laroux_C20_Ex summary_2009_08 4" xfId="1336" xr:uid="{71B23AB0-751F-4B10-BCE6-E1773F95EBA7}"/>
    <cellStyle name="Dziesiętny [0]_laroux_C20_Ex summary_2009_08 4" xfId="1525" xr:uid="{A9C3A077-B1B7-4A28-AF15-EFFBD3BC4CC7}"/>
    <cellStyle name="Dziesietny [0]_laroux_C20_Ex summary_2009_08 5" xfId="2297" xr:uid="{8C0DAC27-9918-4251-96DA-6019E6358048}"/>
    <cellStyle name="Dziesiętny [0]_laroux_C20_Ex summary_2009_08 5" xfId="2298" xr:uid="{2B351DBD-8AB4-4E09-B6D8-F65940144904}"/>
    <cellStyle name="Dziesietny [0]_laroux_C20_Ex summary_2009_08 6" xfId="2103" xr:uid="{10B58944-6389-4A6C-BDB3-4DADD2B481A1}"/>
    <cellStyle name="Dziesiętny [0]_laroux_C20_Ex summary_2009_08 6" xfId="2102" xr:uid="{C0F86911-79C8-4898-83FA-B033310850C5}"/>
    <cellStyle name="Dziesietny [0]_laroux_C20_Ex summary_2009_08 7" xfId="2263" xr:uid="{E486775F-59C1-41AB-95C3-7BAE9EEB5554}"/>
    <cellStyle name="Dziesiętny [0]_laroux_C20_Ex summary_2009_08 7" xfId="2270" xr:uid="{0F61A5FE-B986-4B12-893F-7985F248D55A}"/>
    <cellStyle name="Dziesietny [0]_laroux_C20_Ex summary_2009_08 8" xfId="3032" xr:uid="{180F7AA1-4B4F-4D25-A9A4-958CE2CDBC52}"/>
    <cellStyle name="Dziesiętny [0]_laroux_C20_Ex summary_2009_08 8" xfId="3033" xr:uid="{A0FED960-5E9D-44AE-9070-AE59E18885AE}"/>
    <cellStyle name="Dziesietny [0]_laroux_C20_Ex summary_2009_08 9" xfId="2989" xr:uid="{ABD72E02-7A29-413E-AD06-2692DC5ED087}"/>
    <cellStyle name="Dziesiętny [0]_laroux_C20_Ex summary_2009_08 9" xfId="2988" xr:uid="{2169D59F-B92C-4D55-AC08-FAEC87BAAABA}"/>
    <cellStyle name="Dziesietny [0]_laroux_C20_form_platby_mktg_2008_2009" xfId="817" xr:uid="{B6B9575E-6773-42E2-B4B6-957BC11B026B}"/>
    <cellStyle name="Dziesiętny [0]_laroux_C20_form_platby_mktg_2008_2009" xfId="818" xr:uid="{17B4E986-88AB-45ED-854E-61613EA06F80}"/>
    <cellStyle name="Dziesietny [0]_laroux_C26_MR_106_Budget Rep_2006_01" xfId="819" xr:uid="{01C579F6-A0B8-48CF-986C-8D1F9428D131}"/>
    <cellStyle name="Dziesiętny [0]_laroux_C26_MR_106_Budget Rep_2006_01" xfId="820" xr:uid="{D734E6B9-EE24-4619-8791-E0A674B7A9D7}"/>
    <cellStyle name="Dziesietny [0]_laroux_C31_MR_AIG_111_2007_07" xfId="821" xr:uid="{DCA59618-CFA6-42F3-870B-97FF7A22B43E}"/>
    <cellStyle name="Dziesiętny [0]_laroux_C31_MR_AIG_111_2007_07" xfId="822" xr:uid="{B6A2C235-11AD-4621-8D8E-D4EC66FDE749}"/>
    <cellStyle name="Dziesietny [0]_laroux_CAD1L_DW10" xfId="823" xr:uid="{6F8F517F-B25A-4830-AFC9-DC2AF7206CFC}"/>
    <cellStyle name="Dziesiętny [0]_laroux_CAD1L_DW10" xfId="824" xr:uid="{A8242FD9-BBEC-47BD-973A-D65904B65181}"/>
    <cellStyle name="Dziesietny [0]_laroux_CAD1L_DW10 2" xfId="1680" xr:uid="{F4F80D16-D1B0-4F8D-8B13-EB04CA644673}"/>
    <cellStyle name="Dziesiętny [0]_laroux_CAD1L_DW10 2" xfId="1681" xr:uid="{847DE445-059F-47A9-8A2F-F95E8C6E4330}"/>
    <cellStyle name="Dziesietny [0]_laroux_CAD1L_DW10 3" xfId="1458" xr:uid="{65E15314-49C4-45D2-92C8-9FDC7558C32D}"/>
    <cellStyle name="Dziesiętny [0]_laroux_CAD1L_DW10 3" xfId="1457" xr:uid="{0BDAED45-20C0-40B6-802C-335EF0E065C4}"/>
    <cellStyle name="Dziesietny [0]_laroux_CAD1L_DW10 4" xfId="1526" xr:uid="{41C6C61C-F6F4-4661-B6BB-6D30CBCCC361}"/>
    <cellStyle name="Dziesiętny [0]_laroux_CAD1L_DW10 4" xfId="1818" xr:uid="{E70029BC-3BCB-41D8-8DA7-50498E66AFAF}"/>
    <cellStyle name="Dziesietny [0]_laroux_CAD1L_DW10 5" xfId="2301" xr:uid="{69029F8A-71DC-4D0B-86E9-E56DE8E9D256}"/>
    <cellStyle name="Dziesiętny [0]_laroux_CAD1L_DW10 5" xfId="2302" xr:uid="{2BAB9600-7660-489A-938F-9EB4FD3A712F}"/>
    <cellStyle name="Dziesietny [0]_laroux_CAD1L_DW10 6" xfId="2099" xr:uid="{996866A4-6ED3-4F70-8414-E47B04CA1E67}"/>
    <cellStyle name="Dziesiętny [0]_laroux_CAD1L_DW10 6" xfId="2474" xr:uid="{167C581E-D2F6-4EF4-BF36-68DF7322A5BB}"/>
    <cellStyle name="Dziesietny [0]_laroux_CAD1L_DW10 7" xfId="2287" xr:uid="{C9FB72E9-5875-4D89-A8F8-EE0B0A9EAC72}"/>
    <cellStyle name="Dziesiętny [0]_laroux_CAD1L_DW10 7" xfId="2288" xr:uid="{FB29BECF-AC87-4A50-B6FE-38613AA5BA17}"/>
    <cellStyle name="Dziesietny [0]_laroux_CAD1L_DW10 8" xfId="3037" xr:uid="{ED644915-A523-4888-800E-0EEFE281EA83}"/>
    <cellStyle name="Dziesiętny [0]_laroux_CAD1L_DW10 8" xfId="3038" xr:uid="{9FFD4E02-F152-4769-855D-903886B51FC7}"/>
    <cellStyle name="Dziesietny [0]_laroux_CAD1L_DW10 9" xfId="2985" xr:uid="{053D936E-06DF-42D5-8F75-7DD45EF5D531}"/>
    <cellStyle name="Dziesiętny [0]_laroux_CAD1L_DW10 9" xfId="2984" xr:uid="{D79C5B7D-8C7A-476C-A65B-F0FF8109D422}"/>
    <cellStyle name="Dziesietny [0]_laroux_CAD1L_DW10_Book2" xfId="825" xr:uid="{ED311D93-48EE-495C-AF90-771A19BAB812}"/>
    <cellStyle name="Dziesiętny [0]_laroux_CAD1L_DW10_Book2" xfId="826" xr:uid="{D7972EDD-C611-4D44-BBE4-BD7C66DA20B8}"/>
    <cellStyle name="Dziesietny [0]_laroux_CAD1L_DW10_C17_Dev1" xfId="827" xr:uid="{87A3F7D2-A903-4D4A-ADAE-E1275D017501}"/>
    <cellStyle name="Dziesiętny [0]_laroux_CAD1L_DW10_C17_Dev1" xfId="828" xr:uid="{1A17CA14-1495-4527-AF02-726444B9FE40}"/>
    <cellStyle name="Dziesietny [0]_laroux_CAD1L_DW10_C17_Dev1 2" xfId="1683" xr:uid="{816D2603-07C3-41D9-AEA9-F085D41D1B4D}"/>
    <cellStyle name="Dziesiętny [0]_laroux_CAD1L_DW10_C17_Dev1 2" xfId="1684" xr:uid="{416EEC42-5FEA-447C-B42E-EB2896264CBE}"/>
    <cellStyle name="Dziesietny [0]_laroux_CAD1L_DW10_C17_Dev1 3" xfId="1454" xr:uid="{B7879EF5-1E46-49A6-A647-FDCA8063EE16}"/>
    <cellStyle name="Dziesiętny [0]_laroux_CAD1L_DW10_C17_Dev1 3" xfId="1453" xr:uid="{5582B6CC-8EFD-4B02-AE53-2A395AA57ED3}"/>
    <cellStyle name="Dziesietny [0]_laroux_CAD1L_DW10_C17_Dev1 4" xfId="1819" xr:uid="{22AD0282-98F3-4BEA-A3B2-60479B15D1A5}"/>
    <cellStyle name="Dziesiętny [0]_laroux_CAD1L_DW10_C17_Dev1 4" xfId="1820" xr:uid="{723FF0B7-8AFB-4B3E-A5F6-19DDE67BD5FE}"/>
    <cellStyle name="Dziesietny [0]_laroux_CAD1L_DW10_C17_Dev1 5" xfId="2304" xr:uid="{E0D49514-2168-4838-9B02-FFA8760281CB}"/>
    <cellStyle name="Dziesiętny [0]_laroux_CAD1L_DW10_C17_Dev1 5" xfId="2305" xr:uid="{1AD0C319-86A3-4F70-B360-F7FB54882C5A}"/>
    <cellStyle name="Dziesietny [0]_laroux_CAD1L_DW10_C17_Dev1 6" xfId="2095" xr:uid="{A31265BC-384E-477B-98B7-54D3E0F45814}"/>
    <cellStyle name="Dziesiętny [0]_laroux_CAD1L_DW10_C17_Dev1 6" xfId="2473" xr:uid="{0A608944-EF30-4B9F-8917-1EAB7333179B}"/>
    <cellStyle name="Dziesietny [0]_laroux_CAD1L_DW10_C17_Dev1 7" xfId="2299" xr:uid="{58A2B753-FFCF-4FAC-A9E0-3458B5F611CE}"/>
    <cellStyle name="Dziesiętny [0]_laroux_CAD1L_DW10_C17_Dev1 7" xfId="2300" xr:uid="{1DDF4E13-3511-4596-908E-DF8E1461073C}"/>
    <cellStyle name="Dziesietny [0]_laroux_CAD1L_DW10_C17_Dev1 8" xfId="3040" xr:uid="{6B919583-696A-44D2-A40F-27DACD252FB8}"/>
    <cellStyle name="Dziesiętny [0]_laroux_CAD1L_DW10_C17_Dev1 8" xfId="3041" xr:uid="{91E1EE80-DEED-4B7F-9F30-43D3B0653018}"/>
    <cellStyle name="Dziesietny [0]_laroux_CAD1L_DW10_C17_Dev1 9" xfId="2983" xr:uid="{3CB3903B-9740-4A97-A380-AA413D9A3E09}"/>
    <cellStyle name="Dziesiętny [0]_laroux_CAD1L_DW10_C17_Dev1 9" xfId="2982" xr:uid="{06C93E6A-3C28-4D55-AE9B-1AB8B474A064}"/>
    <cellStyle name="Dziesietny [0]_laroux_CAD1L_DW10_CADEL_DW08_IN_PROGRESS" xfId="829" xr:uid="{EE206190-35D2-46D7-909A-7F56E7F43CA6}"/>
    <cellStyle name="Dziesiętny [0]_laroux_CAD1L_DW10_CADEL_DW08_IN_PROGRESS" xfId="830" xr:uid="{DCBE712F-E7E4-4102-AD54-B546CCE26D9B}"/>
    <cellStyle name="Dziesietny [0]_laroux_CAD1L_DW10_CADEL_DW10" xfId="831" xr:uid="{35F2D7A0-7D91-4223-98FB-EFEC93A36FE9}"/>
    <cellStyle name="Dziesiętny [0]_laroux_CAD1L_DW10_CADEL_DW10" xfId="832" xr:uid="{E49EE94B-FF60-4502-8631-CF97DAB824AF}"/>
    <cellStyle name="Dziesietny [0]_laroux_CAD1L_DW10_CADEL_DW10_in Progress" xfId="833" xr:uid="{F07D913E-2434-4FD3-B977-72262AC6F9C3}"/>
    <cellStyle name="Dziesiętny [0]_laroux_CAD1L_DW10_CADEL_DW10_in Progress" xfId="834" xr:uid="{D6B2656C-BEE1-4F96-8C7E-5A8E5559B7C2}"/>
    <cellStyle name="Dziesietny [0]_laroux_CAD1L_DW10_CADEL_DW11" xfId="835" xr:uid="{EF82ABCB-575B-4DD8-99C6-A146AE7D6AD4}"/>
    <cellStyle name="Dziesiętny [0]_laroux_CAD1L_DW10_CADEL_DW11" xfId="836" xr:uid="{F2110475-22A4-4DC5-9DCE-1656C981EFD3}"/>
    <cellStyle name="Dziesietny [0]_laroux_CAD1L_DW10_CAZ1X_CZ1_DW06" xfId="837" xr:uid="{EDEA7BA0-DFB9-4FBD-B4C7-5595EC28F145}"/>
    <cellStyle name="Dziesiętny [0]_laroux_CAD1L_DW10_CAZ1X_CZ1_DW06" xfId="838" xr:uid="{657EE298-FC96-4771-B242-DF66DC7411D8}"/>
    <cellStyle name="Dziesietny [0]_laroux_CAD1L_DW10_CAZ1X_CZ1_DW06 2" xfId="1687" xr:uid="{60D1B50F-D11D-4595-AD4A-9E65FD2D2D36}"/>
    <cellStyle name="Dziesiętny [0]_laroux_CAD1L_DW10_CAZ1X_CZ1_DW06 2" xfId="1688" xr:uid="{8D871B54-8339-4DDC-932F-53E34343068C}"/>
    <cellStyle name="Dziesietny [0]_laroux_CAD1L_DW10_CAZ1X_CZ1_DW06 3" xfId="1446" xr:uid="{005CF1AB-1B27-4FDA-A1B9-DD29BD553C4F}"/>
    <cellStyle name="Dziesiętny [0]_laroux_CAD1L_DW10_CAZ1X_CZ1_DW06 3" xfId="1445" xr:uid="{577ACC2B-1481-4C97-8C8D-C7BCD54C0D49}"/>
    <cellStyle name="Dziesietny [0]_laroux_CAD1L_DW10_CAZ1X_CZ1_DW06 4" xfId="1821" xr:uid="{1D6E03DE-5B74-4FCC-8FC8-4B42D18C6A35}"/>
    <cellStyle name="Dziesiętny [0]_laroux_CAD1L_DW10_CAZ1X_CZ1_DW06 4" xfId="1822" xr:uid="{3AF7D3C4-0921-4F20-8512-5F674F603B4D}"/>
    <cellStyle name="Dziesietny [0]_laroux_CAD1L_DW10_CAZ1X_CZ1_DW06 5" xfId="2308" xr:uid="{1C07265D-869F-49F1-833F-6B911B9EA238}"/>
    <cellStyle name="Dziesiętny [0]_laroux_CAD1L_DW10_CAZ1X_CZ1_DW06 5" xfId="2309" xr:uid="{6F558F65-6E2E-43F3-879D-9FC37467DF3B}"/>
    <cellStyle name="Dziesietny [0]_laroux_CAD1L_DW10_CAZ1X_CZ1_DW06 6" xfId="2092" xr:uid="{7BF202E4-0478-4979-8AF3-507E49E84256}"/>
    <cellStyle name="Dziesiętny [0]_laroux_CAD1L_DW10_CAZ1X_CZ1_DW06 6" xfId="2231" xr:uid="{2312642A-179F-435D-A18E-6B36A5E77AD0}"/>
    <cellStyle name="Dziesietny [0]_laroux_CAD1L_DW10_CAZ1X_CZ1_DW06 7" xfId="2436" xr:uid="{8C025AF3-B806-438B-80C3-23FA289E1C57}"/>
    <cellStyle name="Dziesiętny [0]_laroux_CAD1L_DW10_CAZ1X_CZ1_DW06 7" xfId="2437" xr:uid="{75F6DCDB-A1F7-4CC1-BACD-DD9EA22C45F3}"/>
    <cellStyle name="Dziesietny [0]_laroux_CAD1L_DW10_CAZ1X_CZ1_DW06 8" xfId="3043" xr:uid="{60BD20EA-382A-4B5B-9768-DF078AA12037}"/>
    <cellStyle name="Dziesiętny [0]_laroux_CAD1L_DW10_CAZ1X_CZ1_DW06 8" xfId="3044" xr:uid="{C16302C2-B812-438E-810F-90AC518ADE7B}"/>
    <cellStyle name="Dziesietny [0]_laroux_CAD1L_DW10_CAZ1X_CZ1_DW06 9" xfId="2928" xr:uid="{40B8610C-34A6-4C4C-9974-8CD7D5175B86}"/>
    <cellStyle name="Dziesiętny [0]_laroux_CAD1L_DW10_CAZ1X_CZ1_DW06 9" xfId="2927" xr:uid="{3BA212C4-FF56-45F9-8436-045FB6B8A352}"/>
    <cellStyle name="Dziesietny [0]_laroux_CAD1L_DW10_CMS1L_DW07" xfId="839" xr:uid="{39CDE130-A25A-4F2C-87C4-4E5BF3461182}"/>
    <cellStyle name="Dziesiętny [0]_laroux_CAD1L_DW10_CMS1L_DW07" xfId="840" xr:uid="{984E4319-B216-4900-A35E-E67806521041}"/>
    <cellStyle name="Dziesietny [0]_laroux_CAD1L_DW10_CMS1L_DW07 2" xfId="1689" xr:uid="{F61BFAD2-9D47-42F4-827D-F053FEC19606}"/>
    <cellStyle name="Dziesiętny [0]_laroux_CAD1L_DW10_CMS1L_DW07 2" xfId="1690" xr:uid="{86A40CDD-2822-47F3-8635-36B56E53F25C}"/>
    <cellStyle name="Dziesietny [0]_laroux_CAD1L_DW10_CMS1L_DW07 3" xfId="1444" xr:uid="{DDBA595B-1FB7-4329-A71F-6CDA381D4283}"/>
    <cellStyle name="Dziesiętny [0]_laroux_CAD1L_DW10_CMS1L_DW07 3" xfId="1443" xr:uid="{3504CE03-28C5-45B5-ABC2-CA5C03229216}"/>
    <cellStyle name="Dziesietny [0]_laroux_CAD1L_DW10_CMS1L_DW07 4" xfId="1823" xr:uid="{FD114764-6BAA-4EC8-B811-40CF5798EF49}"/>
    <cellStyle name="Dziesiętny [0]_laroux_CAD1L_DW10_CMS1L_DW07 4" xfId="1828" xr:uid="{8B9616EF-F5C8-4F68-9E85-84B707024D8A}"/>
    <cellStyle name="Dziesietny [0]_laroux_CAD1L_DW10_CMS1L_DW07 5" xfId="2310" xr:uid="{53D9FF08-93C9-4E54-B5B9-835D573583F6}"/>
    <cellStyle name="Dziesiętny [0]_laroux_CAD1L_DW10_CMS1L_DW07 5" xfId="2311" xr:uid="{5CE81E83-6A26-494F-8267-9AE0965CC1E0}"/>
    <cellStyle name="Dziesietny [0]_laroux_CAD1L_DW10_CMS1L_DW07 6" xfId="2230" xr:uid="{020DDEEF-7FDA-4147-9A18-3B8C84002D40}"/>
    <cellStyle name="Dziesiętny [0]_laroux_CAD1L_DW10_CMS1L_DW07 6" xfId="2228" xr:uid="{8E11EA6E-3B11-44C5-B67E-4F584C972643}"/>
    <cellStyle name="Dziesietny [0]_laroux_CAD1L_DW10_CMS1L_DW07 7" xfId="2438" xr:uid="{C1172CAD-BF57-40DA-9203-778D8968FC4D}"/>
    <cellStyle name="Dziesiętny [0]_laroux_CAD1L_DW10_CMS1L_DW07 7" xfId="2439" xr:uid="{4E009C26-BB0E-489E-AF3C-0E71160BEEE4}"/>
    <cellStyle name="Dziesietny [0]_laroux_CAD1L_DW10_CMS1L_DW07 8" xfId="3045" xr:uid="{0D843663-877C-4030-ACA6-7095065755FA}"/>
    <cellStyle name="Dziesiętny [0]_laroux_CAD1L_DW10_CMS1L_DW07 8" xfId="3046" xr:uid="{7319EE87-0DD9-4449-B2B7-0156D42CF1C8}"/>
    <cellStyle name="Dziesietny [0]_laroux_CAD1L_DW10_CMS1L_DW07 9" xfId="2926" xr:uid="{69792D7D-D0B0-452E-B512-1D41B0EACEA8}"/>
    <cellStyle name="Dziesiętny [0]_laroux_CAD1L_DW10_CMS1L_DW07 9" xfId="2925" xr:uid="{1D2A8EEF-3A28-4678-83F3-C86519E61A14}"/>
    <cellStyle name="Dziesietny [0]_laroux_CAD1L_DW10_CVW1L_DW01final" xfId="841" xr:uid="{D6FFF752-C62F-470F-BB66-4F9F3D55EBF0}"/>
    <cellStyle name="Dziesiętny [0]_laroux_CAD1L_DW10_CVW1L_DW01final" xfId="842" xr:uid="{510BB392-3839-484D-9A0D-F6DE33561DC8}"/>
    <cellStyle name="Dziesietny [0]_laroux_CAD1L_DW10_CVW1L_DW02" xfId="843" xr:uid="{857902F1-28CD-44EE-B26C-AFC7C94CACA2}"/>
    <cellStyle name="Dziesiętny [0]_laroux_CAD1L_DW10_CVW1L_DW02" xfId="844" xr:uid="{B5EAF562-0F60-48FA-934A-371B736E3EE6}"/>
    <cellStyle name="Dziesietny [0]_laroux_CAD1L_DW10_CVW1L_DW03" xfId="845" xr:uid="{603BEA6F-3D17-483F-BE2D-ADA8952A4F9D}"/>
    <cellStyle name="Dziesiętny [0]_laroux_CAD1L_DW10_CVW1L_DW03" xfId="846" xr:uid="{7F461AB6-5B83-4E7A-8B5B-DC2E6062B8CD}"/>
    <cellStyle name="Dziesietny [0]_laroux_CAD1L_DW10_CVW1L_DW04" xfId="847" xr:uid="{D5CDFFB0-1A09-4745-9DC6-08CC50B83832}"/>
    <cellStyle name="Dziesiętny [0]_laroux_CAD1L_DW10_CVW1L_DW04" xfId="848" xr:uid="{C1EEC4B9-7429-4F8C-89EA-036096B55D3C}"/>
    <cellStyle name="Dziesietny [0]_laroux_CAD1L_DW10_D1 EAST MAY ANALYSIS PACK" xfId="849" xr:uid="{0DCAD40B-9285-4821-A616-43B15B0A60E3}"/>
    <cellStyle name="Dziesiętny [0]_laroux_CAD1L_DW10_D1 EAST MAY ANALYSIS PACK" xfId="850" xr:uid="{F921DB1E-7303-4070-A5EF-50DDD3AC5BC9}"/>
    <cellStyle name="Dziesietny [0]_laroux_CAD1L_DW10_D1 EAST MAY ANALYSIS PACK 2" xfId="1692" xr:uid="{5D80972B-70A1-42F4-89B9-F435306DFFF9}"/>
    <cellStyle name="Dziesiętny [0]_laroux_CAD1L_DW10_D1 EAST MAY ANALYSIS PACK 2" xfId="1693" xr:uid="{D14E7885-94FA-4446-B1D9-FE9E04DCBC52}"/>
    <cellStyle name="Dziesietny [0]_laroux_CAD1L_DW10_D1 EAST MAY ANALYSIS PACK 3" xfId="1440" xr:uid="{AD72C064-24EE-4045-AD3F-E07CB0E253C4}"/>
    <cellStyle name="Dziesiętny [0]_laroux_CAD1L_DW10_D1 EAST MAY ANALYSIS PACK 3" xfId="1439" xr:uid="{7E4AF38E-78B6-4C9D-9985-59DACF67BEAC}"/>
    <cellStyle name="Dziesietny [0]_laroux_CAD1L_DW10_D1 EAST MAY ANALYSIS PACK 4" xfId="1829" xr:uid="{D8E97EA8-3F16-4FB1-99F5-DB7973F31431}"/>
    <cellStyle name="Dziesiętny [0]_laroux_CAD1L_DW10_D1 EAST MAY ANALYSIS PACK 4" xfId="1830" xr:uid="{01EFED39-7B53-4D35-95DC-DBCA79BA4247}"/>
    <cellStyle name="Dziesietny [0]_laroux_CAD1L_DW10_D1 EAST MAY ANALYSIS PACK 5" xfId="2315" xr:uid="{A28F113F-D4BA-4A20-96D6-D7CB0A94D368}"/>
    <cellStyle name="Dziesiętny [0]_laroux_CAD1L_DW10_D1 EAST MAY ANALYSIS PACK 5" xfId="2316" xr:uid="{D4D8D55A-BA6E-4D80-AB59-8A2787986AF2}"/>
    <cellStyle name="Dziesietny [0]_laroux_CAD1L_DW10_D1 EAST MAY ANALYSIS PACK 6" xfId="2085" xr:uid="{6D4FB82E-E8DC-423F-9B59-45967240F220}"/>
    <cellStyle name="Dziesiętny [0]_laroux_CAD1L_DW10_D1 EAST MAY ANALYSIS PACK 6" xfId="2084" xr:uid="{F5B9D87A-0E78-4CDD-BABC-3CA8C75DBC16}"/>
    <cellStyle name="Dziesietny [0]_laroux_CAD1L_DW10_D1 EAST MAY ANALYSIS PACK 7" xfId="2440" xr:uid="{D5E059DD-BAAD-4947-AFEE-C82CF206823C}"/>
    <cellStyle name="Dziesiętny [0]_laroux_CAD1L_DW10_D1 EAST MAY ANALYSIS PACK 7" xfId="2441" xr:uid="{DE8989A4-CCE0-4858-9C3D-61771BA670C3}"/>
    <cellStyle name="Dziesietny [0]_laroux_CAD1L_DW10_D1 EAST MAY ANALYSIS PACK 8" xfId="3053" xr:uid="{999CDAE2-D408-426E-83F8-1A79A5ED480A}"/>
    <cellStyle name="Dziesiętny [0]_laroux_CAD1L_DW10_D1 EAST MAY ANALYSIS PACK 8" xfId="3054" xr:uid="{EE397219-CBED-44CE-BFF9-68E7A08D4CAA}"/>
    <cellStyle name="Dziesietny [0]_laroux_CAD1L_DW10_D1 EAST MAY ANALYSIS PACK 9" xfId="2924" xr:uid="{B6A7D7A3-19C5-4F92-BCC9-3BC12D08AFEC}"/>
    <cellStyle name="Dziesiętny [0]_laroux_CAD1L_DW10_D1 EAST MAY ANALYSIS PACK 9" xfId="2923" xr:uid="{990AB0C9-E83E-4C27-85EA-90DC418F214D}"/>
    <cellStyle name="Dziesietny [0]_laroux_CAD1L_DW10_D1_EAST_worksheets" xfId="851" xr:uid="{DE4488C4-BBD7-42B4-9B7C-9548987EB3A6}"/>
    <cellStyle name="Dziesiętny [0]_laroux_CAD1L_DW10_D1_EAST_worksheets" xfId="852" xr:uid="{F05C61E0-BCC6-4788-B7C2-481C818AB3B9}"/>
    <cellStyle name="Dziesietny [0]_laroux_CAD1L_DW10_D1_EAST_worksheets 2" xfId="1694" xr:uid="{7AB7E471-FD79-4852-967E-B64B88E92A86}"/>
    <cellStyle name="Dziesiętny [0]_laroux_CAD1L_DW10_D1_EAST_worksheets 2" xfId="1695" xr:uid="{3B01B7DB-26A1-40CF-9CAA-076C3B8C91CB}"/>
    <cellStyle name="Dziesietny [0]_laroux_CAD1L_DW10_D1_EAST_worksheets 3" xfId="1438" xr:uid="{23FC6A5C-4E3E-41C2-A58B-3287B053731F}"/>
    <cellStyle name="Dziesiętny [0]_laroux_CAD1L_DW10_D1_EAST_worksheets 3" xfId="1437" xr:uid="{CB615819-DDE0-4529-8A8D-0E85C31F6555}"/>
    <cellStyle name="Dziesietny [0]_laroux_CAD1L_DW10_D1_EAST_worksheets 4" xfId="1831" xr:uid="{8DBAA8AE-2B33-4333-BAB3-E02D03740215}"/>
    <cellStyle name="Dziesiętny [0]_laroux_CAD1L_DW10_D1_EAST_worksheets 4" xfId="1933" xr:uid="{E9FDC7AA-EB5E-4EC8-B505-67F07EFC3575}"/>
    <cellStyle name="Dziesietny [0]_laroux_CAD1L_DW10_D1_EAST_worksheets 5" xfId="2317" xr:uid="{93E254D6-84A4-4CA6-9446-C32895D516F4}"/>
    <cellStyle name="Dziesiętny [0]_laroux_CAD1L_DW10_D1_EAST_worksheets 5" xfId="2318" xr:uid="{215960A0-26EA-4292-B402-075816A9B443}"/>
    <cellStyle name="Dziesietny [0]_laroux_CAD1L_DW10_D1_EAST_worksheets 6" xfId="2083" xr:uid="{3953B157-BFE6-4F6F-9ADA-EF341271E972}"/>
    <cellStyle name="Dziesiętny [0]_laroux_CAD1L_DW10_D1_EAST_worksheets 6" xfId="2082" xr:uid="{DCD83461-9569-4EBE-BC28-8DCFB2171F4C}"/>
    <cellStyle name="Dziesietny [0]_laroux_CAD1L_DW10_D1_EAST_worksheets 7" xfId="2442" xr:uid="{B60CAD63-52EC-44EE-8C84-789C7E9FE8EA}"/>
    <cellStyle name="Dziesiętny [0]_laroux_CAD1L_DW10_D1_EAST_worksheets 7" xfId="2443" xr:uid="{82827A72-35B3-4EF7-B237-9CBBABC873EA}"/>
    <cellStyle name="Dziesietny [0]_laroux_CAD1L_DW10_D1_EAST_worksheets 8" xfId="3055" xr:uid="{EBF7748E-E9E0-45E2-AEE4-4006975C780F}"/>
    <cellStyle name="Dziesiętny [0]_laroux_CAD1L_DW10_D1_EAST_worksheets 8" xfId="3056" xr:uid="{776ADDF4-B93F-4E86-B96E-0133F93EE170}"/>
    <cellStyle name="Dziesietny [0]_laroux_CAD1L_DW10_D1_EAST_worksheets 9" xfId="2922" xr:uid="{2B6FB805-D26F-4483-9336-65E5F853BD4B}"/>
    <cellStyle name="Dziesiętny [0]_laroux_CAD1L_DW10_D1_EAST_worksheets 9" xfId="2921" xr:uid="{2217849F-FBF6-4EC5-9C71-0FCA251A8C11}"/>
    <cellStyle name="Dziesietny [0]_laroux_CAD1L_DW10_D1_EAST_worksheets_1" xfId="853" xr:uid="{CF251EBC-8E5B-4185-83A5-1C26ED4DB31E}"/>
    <cellStyle name="Dziesiętny [0]_laroux_CAD1L_DW10_D1_EAST_worksheets_1" xfId="854" xr:uid="{20A40CBF-2AA5-4D8D-BD30-D1CA4E2BA6EB}"/>
    <cellStyle name="Dziesietny [0]_laroux_CAD1L_DW10_TEXTRON JULY ANALYSIS PACK" xfId="855" xr:uid="{350CD917-ADFD-46C5-B615-DDE20083E34C}"/>
    <cellStyle name="Dziesiętny [0]_laroux_CAD1L_DW10_TEXTRON JULY ANALYSIS PACK" xfId="856" xr:uid="{839D25F8-60E8-4DA7-943F-B6E44C297AAE}"/>
    <cellStyle name="Dziesietny [0]_laroux_CAD1L_DW10_TEXTRON JULY ANALYSIS PACK 2" xfId="1696" xr:uid="{758DE630-063A-422C-9AB3-26404265686E}"/>
    <cellStyle name="Dziesiętny [0]_laroux_CAD1L_DW10_TEXTRON JULY ANALYSIS PACK 2" xfId="1697" xr:uid="{C438D2A1-460F-4976-90B9-E972395F67A2}"/>
    <cellStyle name="Dziesietny [0]_laroux_CAD1L_DW10_TEXTRON JULY ANALYSIS PACK 3" xfId="1436" xr:uid="{4A1826F1-D551-499D-959A-620C99DDB37B}"/>
    <cellStyle name="Dziesiętny [0]_laroux_CAD1L_DW10_TEXTRON JULY ANALYSIS PACK 3" xfId="1435" xr:uid="{0A6F7BC3-4B0F-494B-89AB-F2D151D54487}"/>
    <cellStyle name="Dziesietny [0]_laroux_CAD1L_DW10_TEXTRON JULY ANALYSIS PACK 4" xfId="1832" xr:uid="{28BE36CA-CDA3-4EBF-A5D5-4D3FEE311A0D}"/>
    <cellStyle name="Dziesiętny [0]_laroux_CAD1L_DW10_TEXTRON JULY ANALYSIS PACK 4" xfId="1527" xr:uid="{96BC35C5-CC02-43C7-B986-5334AFBEF786}"/>
    <cellStyle name="Dziesietny [0]_laroux_CAD1L_DW10_TEXTRON JULY ANALYSIS PACK 5" xfId="2319" xr:uid="{B28111D7-A07A-437B-BE3E-7FA5E74C90EA}"/>
    <cellStyle name="Dziesiętny [0]_laroux_CAD1L_DW10_TEXTRON JULY ANALYSIS PACK 5" xfId="2320" xr:uid="{A36595A1-6F4F-40CB-9500-EB95843B25E0}"/>
    <cellStyle name="Dziesietny [0]_laroux_CAD1L_DW10_TEXTRON JULY ANALYSIS PACK 6" xfId="2079" xr:uid="{857D0002-F237-456F-BFF5-3689F406B832}"/>
    <cellStyle name="Dziesiętny [0]_laroux_CAD1L_DW10_TEXTRON JULY ANALYSIS PACK 6" xfId="2078" xr:uid="{8BD63CA3-3917-4214-81D4-20E464F40231}"/>
    <cellStyle name="Dziesietny [0]_laroux_CAD1L_DW10_TEXTRON JULY ANALYSIS PACK 7" xfId="2444" xr:uid="{FB897CD0-82A2-4FBD-B8B5-DEDFB7EAF45B}"/>
    <cellStyle name="Dziesiętny [0]_laroux_CAD1L_DW10_TEXTRON JULY ANALYSIS PACK 7" xfId="2445" xr:uid="{270949BA-113C-4FE7-827E-30447E650892}"/>
    <cellStyle name="Dziesietny [0]_laroux_CAD1L_DW10_TEXTRON JULY ANALYSIS PACK 8" xfId="3059" xr:uid="{02054BAB-45AA-4F76-84F8-B8BDAEA3EA55}"/>
    <cellStyle name="Dziesiętny [0]_laroux_CAD1L_DW10_TEXTRON JULY ANALYSIS PACK 8" xfId="3060" xr:uid="{FF1D14AD-AEF2-4729-AB1A-FEED69E6A7A2}"/>
    <cellStyle name="Dziesietny [0]_laroux_CAD1L_DW10_TEXTRON JULY ANALYSIS PACK 9" xfId="2916" xr:uid="{36ADB773-4D62-4271-B7FD-FD9D97ADB817}"/>
    <cellStyle name="Dziesiętny [0]_laroux_CAD1L_DW10_TEXTRON JULY ANALYSIS PACK 9" xfId="2913" xr:uid="{6215FFED-8C80-468E-84EF-477F43FC5826}"/>
    <cellStyle name="Dziesietny [0]_laroux_CAD1L_DW10_TEXTRON_Wroksheets" xfId="857" xr:uid="{4E7635B9-A38B-4ED4-AC8E-5420F42AFF38}"/>
    <cellStyle name="Dziesiętny [0]_laroux_CAD1L_DW10_TEXTRON_Wroksheets" xfId="858" xr:uid="{81779625-9D64-44EA-9A8F-8AA1F4EDC35D}"/>
    <cellStyle name="Dziesietny [0]_laroux_CAD1L_DW10_Volkswagen_worksheets" xfId="859" xr:uid="{EC1A1BC4-DCF8-4189-85FD-903F44D2829A}"/>
    <cellStyle name="Dziesiętny [0]_laroux_CAD1L_DW10_Volkswagen_worksheets" xfId="860" xr:uid="{DF908B64-210C-4582-923B-FD9F0B9E8AF2}"/>
    <cellStyle name="Dziesietny [0]_laroux_CAD1L_DW10_VW SEP ANALYSIS" xfId="861" xr:uid="{EE5B6164-951E-4A6A-9798-F10B86E13F3D}"/>
    <cellStyle name="Dziesiętny [0]_laroux_CAD1L_DW10_VW SEP ANALYSIS" xfId="862" xr:uid="{D2AD799D-739E-4821-BC11-188E75EB5AB1}"/>
    <cellStyle name="Dziesietny [0]_laroux_CAD1L_DW10_VW SEP ANALYSIS 2" xfId="1698" xr:uid="{ABEE97CA-A59D-4E49-BE9E-5EE338967CC0}"/>
    <cellStyle name="Dziesiętny [0]_laroux_CAD1L_DW10_VW SEP ANALYSIS 2" xfId="1699" xr:uid="{9FA29D70-1A46-4EDA-8C17-769FED640390}"/>
    <cellStyle name="Dziesietny [0]_laroux_CAD1L_DW10_VW SEP ANALYSIS 3" xfId="1432" xr:uid="{BAA6C7FE-F8AB-48CF-8CEC-CE965CCA96E3}"/>
    <cellStyle name="Dziesiętny [0]_laroux_CAD1L_DW10_VW SEP ANALYSIS 3" xfId="1431" xr:uid="{54E7EAEF-5924-43AD-8B87-F92FDFB6688E}"/>
    <cellStyle name="Dziesietny [0]_laroux_CAD1L_DW10_VW SEP ANALYSIS 4" xfId="1833" xr:uid="{CEF5723D-0968-4989-8E58-588D7691A24C}"/>
    <cellStyle name="Dziesiętny [0]_laroux_CAD1L_DW10_VW SEP ANALYSIS 4" xfId="1834" xr:uid="{FC28A8CF-18C0-4CFE-9960-05A42A3C700A}"/>
    <cellStyle name="Dziesietny [0]_laroux_CAD1L_DW10_VW SEP ANALYSIS 5" xfId="2322" xr:uid="{36663CE4-DC5D-444B-B967-8077948E4DDC}"/>
    <cellStyle name="Dziesiętny [0]_laroux_CAD1L_DW10_VW SEP ANALYSIS 5" xfId="2323" xr:uid="{5A9F80EC-23E9-4C22-BFAB-62F1E5565CDE}"/>
    <cellStyle name="Dziesietny [0]_laroux_CAD1L_DW10_VW SEP ANALYSIS 6" xfId="2073" xr:uid="{BDB716F2-2D2C-4533-9816-D32694780265}"/>
    <cellStyle name="Dziesiętny [0]_laroux_CAD1L_DW10_VW SEP ANALYSIS 6" xfId="2072" xr:uid="{71811022-788A-4C19-852A-347291EC2A8B}"/>
    <cellStyle name="Dziesietny [0]_laroux_CAD1L_DW10_VW SEP ANALYSIS 7" xfId="2447" xr:uid="{EA610F8E-A7D8-4899-9108-2756AAE09982}"/>
    <cellStyle name="Dziesiętny [0]_laroux_CAD1L_DW10_VW SEP ANALYSIS 7" xfId="2448" xr:uid="{FDA709C9-9597-449C-8D84-8AA59EAEEE75}"/>
    <cellStyle name="Dziesietny [0]_laroux_CAD1L_DW10_VW SEP ANALYSIS 8" xfId="3062" xr:uid="{6E3BDA88-E561-4063-A7D1-6985853F0742}"/>
    <cellStyle name="Dziesiętny [0]_laroux_CAD1L_DW10_VW SEP ANALYSIS 8" xfId="3063" xr:uid="{C1D89E35-F536-41F0-8595-C5ADB0CE3135}"/>
    <cellStyle name="Dziesietny [0]_laroux_CAD1L_DW10_VW SEP ANALYSIS 9" xfId="2912" xr:uid="{6D48AE76-BACA-4C6B-B91D-86C3C8EEB9CB}"/>
    <cellStyle name="Dziesiętny [0]_laroux_CAD1L_DW10_VW SEP ANALYSIS 9" xfId="2911" xr:uid="{432B85BA-88D9-4605-B0F3-A44EA6435655}"/>
    <cellStyle name="Dziesietny [0]_laroux_Campus Square_ budget_2009_final_090130" xfId="863" xr:uid="{2406125E-6BDD-41DD-8BE7-2FC0EF6F1117}"/>
    <cellStyle name="Dziesiętny [0]_laroux_Campus Square_ budget_2009_final_090130" xfId="864" xr:uid="{B5B37BC1-9159-43CC-87EA-DFEDC48A7296}"/>
    <cellStyle name="Dziesietny [0]_laroux_Campus Square_ budget_2010_v1_LR" xfId="865" xr:uid="{81DF14D4-DE52-493C-BB56-4EAE43EC6874}"/>
    <cellStyle name="Dziesiętny [0]_laroux_Campus Square_ budget_2010_v1_LR" xfId="866" xr:uid="{6B4F2E6B-4C53-4C84-8D0E-6AF6020C3CFD}"/>
    <cellStyle name="Dziesietny [0]_laroux_D1 EAST MAY ANALYSIS PACK" xfId="867" xr:uid="{58F1174B-1991-4C7D-B9FA-F3C4CD4916FE}"/>
    <cellStyle name="Dziesiętny [0]_laroux_D1 EAST MAY ANALYSIS PACK" xfId="868" xr:uid="{1109072F-BF9B-400C-8566-7207AA283201}"/>
    <cellStyle name="Dziesietny [0]_laroux_D1_EAST_worksheets" xfId="869" xr:uid="{D771B3CA-053B-47CC-BC73-0D0775460296}"/>
    <cellStyle name="Dziesiętny [0]_laroux_D1_EAST_worksheets" xfId="870" xr:uid="{98974173-335D-47FC-B364-84DE7827C014}"/>
    <cellStyle name="Dziesietny [0]_laroux_faktura7" xfId="871" xr:uid="{14A29D74-D9F6-4A28-8F6C-A06FC49550BC}"/>
    <cellStyle name="Dziesiętny [0]_laroux_faktura7" xfId="872" xr:uid="{52D1EAF8-6D6C-44DA-9AC5-B238AECC2C21}"/>
    <cellStyle name="Dziesietny [0]_laroux_KIZ_DRAW02" xfId="873" xr:uid="{DE2FC993-E895-4CCA-9915-F950B1378CEE}"/>
    <cellStyle name="Dziesiętny [0]_laroux_KIZ_DRAW02" xfId="874" xr:uid="{AD8B097C-FEDB-42E0-9B88-4ED00149D7E9}"/>
    <cellStyle name="Dziesietny [0]_laroux_KIZ_DRAW02 2" xfId="1700" xr:uid="{67D363AA-028F-4BD9-8CF8-ACB913CA7F5C}"/>
    <cellStyle name="Dziesiętny [0]_laroux_KIZ_DRAW02 2" xfId="1701" xr:uid="{142758E9-E2A0-4715-9466-DB2CEAC8A255}"/>
    <cellStyle name="Dziesietny [0]_laroux_KIZ_DRAW02 3" xfId="1430" xr:uid="{DFDC7FA8-C6A6-48CD-8F83-35268AE2D587}"/>
    <cellStyle name="Dziesiętny [0]_laroux_KIZ_DRAW02 3" xfId="1429" xr:uid="{616A6326-AEED-4792-9A46-5CDCC0BEABF4}"/>
    <cellStyle name="Dziesietny [0]_laroux_KIZ_DRAW02 4" xfId="1661" xr:uid="{28D2C337-9B7F-4495-9FEE-1BF8AF6A1A4D}"/>
    <cellStyle name="Dziesiętny [0]_laroux_KIZ_DRAW02 4" xfId="1662" xr:uid="{67737BDD-1FC8-4C98-8A46-FD9CFDA795CE}"/>
    <cellStyle name="Dziesietny [0]_laroux_KIZ_DRAW02 5" xfId="2329" xr:uid="{D0345692-4463-48C8-AEED-71D1C649E4DF}"/>
    <cellStyle name="Dziesiętny [0]_laroux_KIZ_DRAW02 5" xfId="2330" xr:uid="{F9ECCC0B-7C42-45C5-AD37-B4D5FA86864D}"/>
    <cellStyle name="Dziesietny [0]_laroux_KIZ_DRAW02 6" xfId="2064" xr:uid="{520F5210-AEB8-4D80-A135-2DB9082DDEBC}"/>
    <cellStyle name="Dziesiętny [0]_laroux_KIZ_DRAW02 6" xfId="2063" xr:uid="{1DEC613B-83D7-458A-B11C-50D69513D253}"/>
    <cellStyle name="Dziesietny [0]_laroux_KIZ_DRAW02 7" xfId="2449" xr:uid="{375B390A-CBB5-47B1-BD3F-B81E602DE0BB}"/>
    <cellStyle name="Dziesiętny [0]_laroux_KIZ_DRAW02 7" xfId="2450" xr:uid="{A053AAAC-D35D-45ED-9584-1000B0B202E6}"/>
    <cellStyle name="Dziesietny [0]_laroux_KIZ_DRAW02 8" xfId="3066" xr:uid="{9576FA07-AAF3-4941-BD08-04148D970F3D}"/>
    <cellStyle name="Dziesiętny [0]_laroux_KIZ_DRAW02 8" xfId="3067" xr:uid="{D0DD2741-2E1D-47DB-98E6-1A76F9547E5F}"/>
    <cellStyle name="Dziesietny [0]_laroux_KIZ_DRAW02 9" xfId="2908" xr:uid="{0B5CDF4C-7CB5-4260-9B1B-90586F5C8CA3}"/>
    <cellStyle name="Dziesiętny [0]_laroux_KIZ_DRAW02 9" xfId="2907" xr:uid="{486090A6-ED90-479D-8F15-057C7A02826B}"/>
    <cellStyle name="Dziesietny [0]_laroux_PWCPropReport2003_01" xfId="875" xr:uid="{822C4DDC-51C5-4ED2-96AF-4272D929BC28}"/>
    <cellStyle name="Dziesiętny [0]_laroux_S51_Activity Report+Ex summary_2008_01" xfId="876" xr:uid="{1051F9A2-D8D2-47EC-8CB2-1202265973D6}"/>
    <cellStyle name="Dziesietny [0]_laroux_S51_AIG_fin_rep_2008_06" xfId="877" xr:uid="{B4D67EBA-AB2B-4C91-9E70-5AC8DDD7E8B6}"/>
    <cellStyle name="Dziesiętny [0]_laroux_S51_AIG_fin_rep_2008_06" xfId="878" xr:uid="{D0F880AF-4ACA-4542-BAC8-3DD62FC4EFA6}"/>
    <cellStyle name="Dziesietny [0]_laroux_TEXTRON_Wroksheets" xfId="879" xr:uid="{A97219DF-606B-402A-9E78-3CEF1E2A7072}"/>
    <cellStyle name="Dziesiętny [0]_laroux_VW IRR(1) wd revisewd jul 18 2003" xfId="880" xr:uid="{BE5A35FF-6BC2-447E-90EB-CE273A76043B}"/>
    <cellStyle name="Dziesiętny 2" xfId="336" xr:uid="{8CBFC657-A858-4719-A6F2-09B8E323BAAD}"/>
    <cellStyle name="Dziesiętny 3" xfId="337" xr:uid="{21A1B210-E0E1-4218-B364-80C5FB52D9C4}"/>
    <cellStyle name="Dziesiętny 4" xfId="338" xr:uid="{A2AD4BC9-D514-4818-9BFA-39BE11905588}"/>
    <cellStyle name="Dziesiętny 5" xfId="339" xr:uid="{ED432C26-2B48-4481-BBAD-8DD79DA40B39}"/>
    <cellStyle name="Dziesiętny 6" xfId="340" xr:uid="{9A7E7855-195F-417C-9959-A361E504F263}"/>
    <cellStyle name="Dziesiętny 7" xfId="341" xr:uid="{491BA81C-0B4D-4806-BC13-34A2AD1B0498}"/>
    <cellStyle name="Dziesiętny 8" xfId="342" xr:uid="{B8F8AA40-01FF-4E8D-8500-A1FB4AA7F334}"/>
    <cellStyle name="Dziesiętny 9" xfId="343" xr:uid="{48C59D7B-25B4-48EF-A933-123F70D78AFB}"/>
    <cellStyle name="Dziesiętny_actual-budgetC,D,E" xfId="344" xr:uid="{26016C66-D29E-46DE-BDB2-69FEA8DC62C0}"/>
    <cellStyle name="Dziesietny_laroux" xfId="881" xr:uid="{C3EDCEE7-919A-4FDF-8102-5BC606FCBC18}"/>
    <cellStyle name="Dziesiętny_laroux" xfId="882" xr:uid="{8302C796-4B5B-412F-A829-B05EBBF57EC8}"/>
    <cellStyle name="Dziesietny_laroux 2" xfId="1703" xr:uid="{9C7A0E2B-46B3-4790-B444-1B1A5BB2E14F}"/>
    <cellStyle name="Dziesiętny_laroux 2" xfId="1704" xr:uid="{494F5CCB-CAE6-4469-BED2-D133D8074820}"/>
    <cellStyle name="Dziesietny_laroux 3" xfId="1428" xr:uid="{849D6E8F-635D-4A00-835A-5E026D73094D}"/>
    <cellStyle name="Dziesiętny_laroux 3" xfId="1427" xr:uid="{0BA3FC4E-7F4E-4A66-BEA0-143FC0E896DD}"/>
    <cellStyle name="Dziesietny_laroux 4" xfId="1663" xr:uid="{64D7DEB3-5B38-4E73-A669-C4BC6098FC04}"/>
    <cellStyle name="Dziesiętny_laroux 4" xfId="1686" xr:uid="{82748EC9-88A9-4357-8101-62D3FDC36087}"/>
    <cellStyle name="Dziesietny_laroux 5" xfId="2331" xr:uid="{96308C44-7A6C-4062-B53B-DE5349B6188C}"/>
    <cellStyle name="Dziesiętny_laroux 5" xfId="2332" xr:uid="{2D87E293-29A0-4A62-908C-93B0377FC626}"/>
    <cellStyle name="Dziesietny_laroux 6" xfId="2061" xr:uid="{4FE20077-6B2A-4800-8230-F16581645AA9}"/>
    <cellStyle name="Dziesiętny_laroux 6" xfId="2060" xr:uid="{6FF210C3-3BD7-4F61-A70D-313EAD654163}"/>
    <cellStyle name="Dziesietny_laroux 7" xfId="2498" xr:uid="{F4B4C2ED-E65D-4FC2-8F0D-BDCEB1634D1C}"/>
    <cellStyle name="Dziesiętny_laroux 7" xfId="2307" xr:uid="{77E9F6B1-DBF2-407F-9734-92258F6F3159}"/>
    <cellStyle name="Dziesietny_laroux 8" xfId="3068" xr:uid="{4B0248DF-97D8-4B59-BB60-EBD2FB314C48}"/>
    <cellStyle name="Dziesiętny_laroux 8" xfId="3069" xr:uid="{6DE3E119-1F6E-44CD-81E1-4FB8F0D4247E}"/>
    <cellStyle name="Dziesietny_laroux 9" xfId="2979" xr:uid="{7E091F2A-F6C9-4F6C-9F9F-66C57F5197F7}"/>
    <cellStyle name="Dziesiętny_laroux 9" xfId="2904" xr:uid="{0F753868-3D5A-4BA3-8DBD-C704578F4DCF}"/>
    <cellStyle name="Dziesietny_laroux_1" xfId="883" xr:uid="{CC46A5A9-EE6E-401C-9EF0-0368685D4A8D}"/>
    <cellStyle name="Dziesiętny_laroux_1" xfId="884" xr:uid="{8CC4EE2B-3DAC-43DD-8A3E-A76A644C213F}"/>
    <cellStyle name="Dziesietny_laroux_1_D1 EAST MAY ANALYSIS PACK" xfId="885" xr:uid="{46B013C2-907F-4870-A738-31D09DA47F9F}"/>
    <cellStyle name="Dziesiętny_laroux_1_D1 EAST MAY ANALYSIS PACK" xfId="886" xr:uid="{1E2876C0-96B8-48C0-B6FC-D6FA053ECC17}"/>
    <cellStyle name="Dziesietny_laroux_1_D1_EAST_worksheets" xfId="887" xr:uid="{96F5725F-80AD-400B-9F3C-1738266BAA45}"/>
    <cellStyle name="Dziesiętny_laroux_1_D1_EAST_worksheets" xfId="888" xr:uid="{B6F2DF46-2864-42DE-A967-3438DD8ABE67}"/>
    <cellStyle name="Dziesietny_laroux_2005_BD_ThePark_02_03_05_06" xfId="889" xr:uid="{1685EAA7-DF9B-47D4-8B21-E18A1B34F535}"/>
    <cellStyle name="Dziesiętny_laroux_2005_BD_ThePark_02_03_05_06" xfId="890" xr:uid="{FDD35A72-49CA-4E0F-AB69-61BDD2D94FAF}"/>
    <cellStyle name="Dziesietny_laroux_4" xfId="891" xr:uid="{96933BB9-54CF-4736-81B4-DA3143D388C0}"/>
    <cellStyle name="Dziesiętny_laroux_4" xfId="892" xr:uid="{7F353C0D-B5E1-43F6-AE8A-019A0E951801}"/>
    <cellStyle name="Dziesietny_laroux_4 2" xfId="1705" xr:uid="{6D759F6A-C944-4459-82A5-10A1552F3C75}"/>
    <cellStyle name="Dziesiętny_laroux_4 2" xfId="1706" xr:uid="{C7149C1A-D190-4C77-A837-DBAEB4865584}"/>
    <cellStyle name="Dziesietny_laroux_4 3" xfId="1425" xr:uid="{B4A9E58A-EC8F-4DDD-95C9-96F9308F7AEB}"/>
    <cellStyle name="Dziesiętny_laroux_4 3" xfId="1424" xr:uid="{6AF68D86-001A-4E42-8272-590B893C7A2A}"/>
    <cellStyle name="Dziesietny_laroux_4 4" xfId="1528" xr:uid="{8908266E-20B7-4E42-AFF0-6D5F306458AE}"/>
    <cellStyle name="Dziesiętny_laroux_4 4" xfId="1836" xr:uid="{DA07575C-8BFE-4784-B8A7-D8EDEBADB2E1}"/>
    <cellStyle name="Dziesietny_laroux_4 5" xfId="2333" xr:uid="{5A2F740B-F85F-4120-BAFB-0A5150BBB220}"/>
    <cellStyle name="Dziesiętny_laroux_4 5" xfId="2334" xr:uid="{6C362DB9-1CAD-4BCC-A0B2-9FF02EA69A86}"/>
    <cellStyle name="Dziesietny_laroux_4 6" xfId="2059" xr:uid="{D6511CE6-E014-4B75-A6B5-6DB15DA21839}"/>
    <cellStyle name="Dziesiętny_laroux_4 6" xfId="2058" xr:uid="{4B2A6320-91CD-4870-B411-5C9F4C559B23}"/>
    <cellStyle name="Dziesietny_laroux_4 7" xfId="2451" xr:uid="{F0CB537D-FBFD-44DB-A808-065EEC73C251}"/>
    <cellStyle name="Dziesiętny_laroux_4 7" xfId="2141" xr:uid="{BAC7EBEE-913F-4F75-B180-FC6E55062699}"/>
    <cellStyle name="Dziesietny_laroux_4 8" xfId="3070" xr:uid="{A0ADFAEC-61D1-4E33-A708-867211D19EBE}"/>
    <cellStyle name="Dziesiętny_laroux_4 8" xfId="3071" xr:uid="{24F8772D-E9E0-47F7-9E49-C4962C7485F9}"/>
    <cellStyle name="Dziesietny_laroux_4 9" xfId="2901" xr:uid="{F7DBDA9B-B6BA-48D1-B59F-47F89992F03B}"/>
    <cellStyle name="Dziesiętny_laroux_4 9" xfId="2900" xr:uid="{CCD39620-B7AA-4E5C-9DED-4B96CD79475B}"/>
    <cellStyle name="Dziesietny_laroux_AIGLINCOLN_C20_MR_2009_12_ES" xfId="893" xr:uid="{3D7ECA27-39AE-4969-A391-E961234DC606}"/>
    <cellStyle name="Dziesiętny_laroux_AIGLINCOLN_C20_MR_2009_12_ES" xfId="894" xr:uid="{D1FD00CE-5B6C-4E81-9086-776D772F0280}"/>
    <cellStyle name="Dziesietny_laroux_AIGLINCOLN_C20_MR_2010_PL" xfId="895" xr:uid="{9B8398E7-4392-48FA-992A-5521A6188C1A}"/>
    <cellStyle name="Dziesiętny_laroux_AIGLINCOLN_C20_MR_2010_PL" xfId="896" xr:uid="{091124BA-5DF1-463A-9892-ABC03821BF79}"/>
    <cellStyle name="Dziesietny_laroux_APP Tenancy summary" xfId="897" xr:uid="{6BDF9CE7-E238-42E8-9A6B-0A686B1AACE5}"/>
    <cellStyle name="Dziesiętny_laroux_APP_Rent_Roll" xfId="898" xr:uid="{2CF1CBF7-DF8A-40EF-BC65-CD5E17D9B50E}"/>
    <cellStyle name="Dziesietny_laroux_Book2" xfId="899" xr:uid="{ED275743-3C2B-4834-9B13-7A52931C0B13}"/>
    <cellStyle name="Dziesiętny_laroux_Book2" xfId="900" xr:uid="{DED38FFA-0B2B-4659-974C-4CE472937A9D}"/>
    <cellStyle name="Dziesietny_laroux_C14_BD 2004 _CommonUtilities+direct utilities_graphs_upd20040330" xfId="901" xr:uid="{9D0AFE5F-28B0-4BDC-AA68-FAA374603533}"/>
    <cellStyle name="Dziesiętny_laroux_C14_BD 2004 _CommonUtilities+direct utilities_graphs_upd20040330" xfId="902" xr:uid="{BD078F4B-2A62-47AA-B7EA-C997D666447B}"/>
    <cellStyle name="Dziesietny_laroux_C14_MR_BudgetRep_11_2004" xfId="903" xr:uid="{8A6565E5-7488-4D10-BAEA-3D35142F2C71}"/>
    <cellStyle name="Dziesiętny_laroux_C14_MR_BudgetRep_11_2004" xfId="904" xr:uid="{50B2C2B4-5DC6-4AE1-970D-664A07BBD0DC}"/>
    <cellStyle name="Dziesietny_laroux_C14_MR_BudgetRep_11_2004 2" xfId="1714" xr:uid="{149907AB-36A9-45A9-B1C2-520B8E778DF3}"/>
    <cellStyle name="Dziesiętny_laroux_C14_MR_BudgetRep_11_2004 2" xfId="1715" xr:uid="{41BADF4B-8CBC-4763-A7E0-119711B135E6}"/>
    <cellStyle name="Dziesietny_laroux_C14_MR_BudgetRep_11_2004 3" xfId="1423" xr:uid="{2D54F95C-BEB5-44F0-B5F7-359112900E09}"/>
    <cellStyle name="Dziesiętny_laroux_C14_MR_BudgetRep_11_2004 3" xfId="1422" xr:uid="{4CA16B43-C15B-43C9-9D8E-065E195E6743}"/>
    <cellStyle name="Dziesietny_laroux_C14_MR_BudgetRep_11_2004 4" xfId="1837" xr:uid="{01656A8B-9D3E-4493-9B7D-1FF237FED36F}"/>
    <cellStyle name="Dziesiętny_laroux_C14_MR_BudgetRep_11_2004 4" xfId="1838" xr:uid="{B4FD50D2-9A5A-4ABA-B5B1-B02A3EBC7C02}"/>
    <cellStyle name="Dziesietny_laroux_C14_MR_BudgetRep_11_2004 5" xfId="2336" xr:uid="{23A01660-689F-4527-8722-A29152DA7831}"/>
    <cellStyle name="Dziesiętny_laroux_C14_MR_BudgetRep_11_2004 5" xfId="2337" xr:uid="{ED48396E-95AB-4F73-BD24-24BE6D2C8E41}"/>
    <cellStyle name="Dziesietny_laroux_C14_MR_BudgetRep_11_2004 6" xfId="2057" xr:uid="{F5C7AB40-1949-466F-8AC3-5E73AB3BE31B}"/>
    <cellStyle name="Dziesiętny_laroux_C14_MR_BudgetRep_11_2004 6" xfId="2056" xr:uid="{97DD5CD0-6B02-44DA-BDFE-095EE6D791EE}"/>
    <cellStyle name="Dziesietny_laroux_C14_MR_BudgetRep_11_2004 7" xfId="2453" xr:uid="{1CC139C4-9037-4492-99B0-10BC9835D15C}"/>
    <cellStyle name="Dziesiętny_laroux_C14_MR_BudgetRep_11_2004 7" xfId="2312" xr:uid="{74CB4ABC-D4B2-4790-BC23-268D94A4D16E}"/>
    <cellStyle name="Dziesietny_laroux_C14_MR_BudgetRep_11_2004 8" xfId="3072" xr:uid="{57A797C7-3107-4DFE-9070-151081D27C6A}"/>
    <cellStyle name="Dziesiętny_laroux_C14_MR_BudgetRep_11_2004 8" xfId="3073" xr:uid="{BE76AF6E-D560-4060-99BF-A67E2B3203E4}"/>
    <cellStyle name="Dziesietny_laroux_C14_MR_BudgetRep_11_2004 9" xfId="2899" xr:uid="{A869D9DE-8E68-43E6-99C4-5DBC0459C29D}"/>
    <cellStyle name="Dziesiętny_laroux_C14_MR_BudgetRep_11_2004 9" xfId="2898" xr:uid="{7D93BF60-B160-4D83-B005-88D621730D74}"/>
    <cellStyle name="Dziesietny_laroux_C14_MR_Operating Prop Rep_04_2004" xfId="905" xr:uid="{FBFDDC41-F083-4504-81AA-1D53DEA069DC}"/>
    <cellStyle name="Dziesiętny_laroux_C14_MR_Operating Prop Rep_04_2004" xfId="906" xr:uid="{1EA2FF64-11C0-49A8-BCF3-7C4FCB56A690}"/>
    <cellStyle name="Dziesietny_laroux_C14_MR_Operating Prop Rep_04_2004 2" xfId="1716" xr:uid="{827BEC9A-F7F7-4924-A088-A036FAE0AA03}"/>
    <cellStyle name="Dziesiętny_laroux_C14_MR_Operating Prop Rep_04_2004 2" xfId="1717" xr:uid="{3156E81D-C302-4FD0-9110-8CB34FAF9092}"/>
    <cellStyle name="Dziesietny_laroux_C14_MR_Operating Prop Rep_04_2004 3" xfId="1421" xr:uid="{139778C3-A508-4256-BE7C-751C9E13D3B4}"/>
    <cellStyle name="Dziesiętny_laroux_C14_MR_Operating Prop Rep_04_2004 3" xfId="1420" xr:uid="{245289C9-2491-489A-9543-9A39B183106B}"/>
    <cellStyle name="Dziesietny_laroux_C14_MR_Operating Prop Rep_04_2004 4" xfId="1842" xr:uid="{DADB0277-D435-4311-9CA8-4BFD4B1EE6B6}"/>
    <cellStyle name="Dziesiętny_laroux_C14_MR_Operating Prop Rep_04_2004 4" xfId="1604" xr:uid="{4A2EFB5D-D205-40D4-B44E-9DFE29E3565F}"/>
    <cellStyle name="Dziesietny_laroux_C14_MR_Operating Prop Rep_04_2004 5" xfId="2338" xr:uid="{A7135615-D946-461B-9E90-4DE2D0BFA6D6}"/>
    <cellStyle name="Dziesiętny_laroux_C14_MR_Operating Prop Rep_04_2004 5" xfId="2339" xr:uid="{C4365027-BF32-4B52-AF63-5A64642BB4E1}"/>
    <cellStyle name="Dziesietny_laroux_C14_MR_Operating Prop Rep_04_2004 6" xfId="2055" xr:uid="{6ABA4BEE-FD79-4C02-8EAB-E329B36262F9}"/>
    <cellStyle name="Dziesiętny_laroux_C14_MR_Operating Prop Rep_04_2004 6" xfId="2054" xr:uid="{38D1865F-7B30-469F-8A50-0B6EDEF8EC68}"/>
    <cellStyle name="Dziesietny_laroux_C14_MR_Operating Prop Rep_04_2004 7" xfId="2125" xr:uid="{CA7DED63-6CA2-47A0-AD28-E77DCE84B970}"/>
    <cellStyle name="Dziesiętny_laroux_C14_MR_Operating Prop Rep_04_2004 7" xfId="2454" xr:uid="{0E594CDB-307E-458E-80B2-7EECFD79375F}"/>
    <cellStyle name="Dziesietny_laroux_C14_MR_Operating Prop Rep_04_2004 8" xfId="3074" xr:uid="{B9C0ED48-002D-4967-899C-366E964ED0AC}"/>
    <cellStyle name="Dziesiętny_laroux_C14_MR_Operating Prop Rep_04_2004 8" xfId="3075" xr:uid="{EB1168A4-EB99-4FD4-B4E6-0B7D22875C5E}"/>
    <cellStyle name="Dziesietny_laroux_C14_MR_Operating Prop Rep_04_2004 9" xfId="2897" xr:uid="{72571696-E2A0-4B1C-9812-4EA72D913A09}"/>
    <cellStyle name="Dziesiętny_laroux_C14_MR_Operating Prop Rep_04_2004 9" xfId="2896" xr:uid="{DD579BE6-F144-45B9-A9E2-BCB3D41A8EFA}"/>
    <cellStyle name="Dziesietny_laroux_C14_MR_Operating Prop Rep_05_2004" xfId="907" xr:uid="{06938A9A-2918-401A-A089-AE5226DFCF56}"/>
    <cellStyle name="Dziesiętny_laroux_C14_MR_Operating Prop Rep_05_2004" xfId="908" xr:uid="{656C5C09-7D2C-4C2A-B358-55879195E7D6}"/>
    <cellStyle name="Dziesietny_laroux_C14_MR_Operating Prop Rep_05_2004 2" xfId="1718" xr:uid="{E0DD8B83-EC5C-4C8D-A521-EAE688BFED5A}"/>
    <cellStyle name="Dziesiętny_laroux_C14_MR_Operating Prop Rep_05_2004 2" xfId="1719" xr:uid="{51ED13F8-D5DE-4887-82A1-C9991FFA6A8A}"/>
    <cellStyle name="Dziesietny_laroux_C14_MR_Operating Prop Rep_05_2004 3" xfId="1419" xr:uid="{119FA78E-8CA2-44E6-87ED-9B2081AD9CA9}"/>
    <cellStyle name="Dziesiętny_laroux_C14_MR_Operating Prop Rep_05_2004 3" xfId="1418" xr:uid="{758FDCD5-EF90-4184-8690-1F1DB589DF8C}"/>
    <cellStyle name="Dziesietny_laroux_C14_MR_Operating Prop Rep_05_2004 4" xfId="1844" xr:uid="{F67D2D54-F2F4-4DCB-A6C8-A45F1D43C1BF}"/>
    <cellStyle name="Dziesiętny_laroux_C14_MR_Operating Prop Rep_05_2004 4" xfId="1845" xr:uid="{CF4CF1A3-50CC-4191-B133-CE0F75722720}"/>
    <cellStyle name="Dziesietny_laroux_C14_MR_Operating Prop Rep_05_2004 5" xfId="2340" xr:uid="{D3D1B30F-3F94-49F0-90B0-5A7D95A63BCD}"/>
    <cellStyle name="Dziesiętny_laroux_C14_MR_Operating Prop Rep_05_2004 5" xfId="2341" xr:uid="{B951407D-00F2-4503-B7E4-7202B1AEC1C4}"/>
    <cellStyle name="Dziesietny_laroux_C14_MR_Operating Prop Rep_05_2004 6" xfId="2053" xr:uid="{9ED01F03-13AB-49AF-BC41-5A8605F53C33}"/>
    <cellStyle name="Dziesiętny_laroux_C14_MR_Operating Prop Rep_05_2004 6" xfId="2052" xr:uid="{8C111A6B-7C94-4513-902B-3D11F68C394A}"/>
    <cellStyle name="Dziesietny_laroux_C14_MR_Operating Prop Rep_05_2004 7" xfId="2499" xr:uid="{C251DDD3-6A9E-4BD7-B97A-48DDDE9EA09A}"/>
    <cellStyle name="Dziesiętny_laroux_C14_MR_Operating Prop Rep_05_2004 7" xfId="2455" xr:uid="{CBCDB09F-08B0-4D06-86AD-5B3C244496A7}"/>
    <cellStyle name="Dziesietny_laroux_C14_MR_Operating Prop Rep_05_2004 8" xfId="3076" xr:uid="{C53C1F63-191E-46CB-A46F-886B25E929A9}"/>
    <cellStyle name="Dziesiętny_laroux_C14_MR_Operating Prop Rep_05_2004 8" xfId="3077" xr:uid="{D18EBE80-193D-45F3-BAB8-73D2D03C8E65}"/>
    <cellStyle name="Dziesietny_laroux_C14_MR_Operating Prop Rep_05_2004 9" xfId="2895" xr:uid="{FFC1C3BA-0911-421B-8E81-A8ED3CBB55F0}"/>
    <cellStyle name="Dziesiętny_laroux_C14_MR_Operating Prop Rep_05_2004 9" xfId="2891" xr:uid="{A332C000-EED9-458F-AC8E-D357E9DE6E4B}"/>
    <cellStyle name="Dziesietny_laroux_C16_AP0800" xfId="909" xr:uid="{E7BBFAF6-5AE5-4B8E-A9CB-190833AD77C8}"/>
    <cellStyle name="Dziesiętny_laroux_C16_AP0800" xfId="910" xr:uid="{9120F423-7D4E-4D1D-BEB0-CF5C60A38625}"/>
    <cellStyle name="Dziesietny_laroux_C16_AP0800 2" xfId="1720" xr:uid="{E2C320AB-BE77-484F-A25E-B1E09F3B016E}"/>
    <cellStyle name="Dziesiętny_laroux_C16_AP0800 2" xfId="1721" xr:uid="{95EEC1EA-C0F8-49F6-AAB3-4AB61CC285BE}"/>
    <cellStyle name="Dziesietny_laroux_C16_AP0800 3" xfId="1417" xr:uid="{74433D5E-40A6-4474-AB8B-8252B4730033}"/>
    <cellStyle name="Dziesiętny_laroux_C16_AP0800 3" xfId="1416" xr:uid="{87DC6A4F-F865-47EF-82AC-3B3C518BA402}"/>
    <cellStyle name="Dziesietny_laroux_C16_AP0800 4" xfId="1846" xr:uid="{3E43EA1F-772D-4AEF-91B5-70B36A727B32}"/>
    <cellStyle name="Dziesiętny_laroux_C16_AP0800 4" xfId="1850" xr:uid="{83904D2E-9B97-4C85-BC0B-21D8676B0F9B}"/>
    <cellStyle name="Dziesietny_laroux_C16_AP0800 5" xfId="2342" xr:uid="{9B8D4C3C-0024-41CA-AC8E-D315E3BC6E73}"/>
    <cellStyle name="Dziesiętny_laroux_C16_AP0800 5" xfId="2343" xr:uid="{0A730C74-B1F9-4441-BAE4-AC00311C1015}"/>
    <cellStyle name="Dziesietny_laroux_C16_AP0800 6" xfId="2051" xr:uid="{1338633C-AC8E-430B-B64C-179724C0F4D4}"/>
    <cellStyle name="Dziesiętny_laroux_C16_AP0800 6" xfId="2050" xr:uid="{B16C6B6B-3678-4A8B-AA2E-7D4E32531BEC}"/>
    <cellStyle name="Dziesietny_laroux_C16_AP0800 7" xfId="2456" xr:uid="{37EAFC68-B2F1-47FD-AFD9-476DBD00B4F4}"/>
    <cellStyle name="Dziesiętny_laroux_C16_AP0800 7" xfId="2142" xr:uid="{619F8730-C57D-4C45-9D6C-9C3E1F82AB82}"/>
    <cellStyle name="Dziesietny_laroux_C16_AP0800 8" xfId="3078" xr:uid="{43DF69E7-44B5-4394-B2C0-2C5A624D01DA}"/>
    <cellStyle name="Dziesiętny_laroux_C16_AP0800 8" xfId="3079" xr:uid="{AD9F47F4-003A-4DD3-832D-AF47B2D048DA}"/>
    <cellStyle name="Dziesietny_laroux_C16_AP0800 9" xfId="2888" xr:uid="{F38415D2-3250-43A4-B707-40774A69FBBF}"/>
    <cellStyle name="Dziesiętny_laroux_C16_AP0800 9" xfId="2887" xr:uid="{3DFC427D-3B91-419D-9115-CE1BFA9E837F}"/>
    <cellStyle name="Dziesietny_laroux_C16_AP0800_Book2" xfId="911" xr:uid="{967D0DBB-1593-45AC-8ACE-B163F78F19C3}"/>
    <cellStyle name="Dziesiętny_laroux_C16_AP0800_Book2" xfId="912" xr:uid="{B8441D92-B27F-40A1-81D3-40A3AE2EDAC2}"/>
    <cellStyle name="Dziesietny_laroux_C16_AP0800_C17_Dev1" xfId="913" xr:uid="{DB5F91D7-3382-4E43-A4B4-40946110AAAA}"/>
    <cellStyle name="Dziesiętny_laroux_C16_AP0800_C17_Dev1" xfId="914" xr:uid="{E40E23A7-303F-45BA-8018-D02A7F1CA006}"/>
    <cellStyle name="Dziesietny_laroux_C16_AP0800_C17_Dev1 2" xfId="1724" xr:uid="{4BFFF2F5-E270-4339-908A-DB82175915BE}"/>
    <cellStyle name="Dziesiętny_laroux_C16_AP0800_C17_Dev1 2" xfId="1725" xr:uid="{F9A8310D-3C1B-4D69-AD3E-983FF3CA8DAC}"/>
    <cellStyle name="Dziesietny_laroux_C16_AP0800_C17_Dev1 3" xfId="1415" xr:uid="{0CFE16D2-C133-47DA-BD26-6427EF67FD65}"/>
    <cellStyle name="Dziesiętny_laroux_C16_AP0800_C17_Dev1 3" xfId="1414" xr:uid="{788F15F9-BDB7-466E-B8F1-AD74FBDCDF12}"/>
    <cellStyle name="Dziesietny_laroux_C16_AP0800_C17_Dev1 4" xfId="1851" xr:uid="{1D3C14BE-74B8-43D9-9439-175D915A69D0}"/>
    <cellStyle name="Dziesiętny_laroux_C16_AP0800_C17_Dev1 4" xfId="1852" xr:uid="{ADDDBBB7-1EC2-42FD-9995-C011F730A44E}"/>
    <cellStyle name="Dziesietny_laroux_C16_AP0800_C17_Dev1 5" xfId="2344" xr:uid="{367C0A8C-44AD-4CE2-B1CE-62E986FBB32E}"/>
    <cellStyle name="Dziesiętny_laroux_C16_AP0800_C17_Dev1 5" xfId="2345" xr:uid="{05597873-A749-492F-92A4-7C46CB30942D}"/>
    <cellStyle name="Dziesietny_laroux_C16_AP0800_C17_Dev1 6" xfId="2049" xr:uid="{649EC06D-BEAD-4024-8B4A-842B845D074D}"/>
    <cellStyle name="Dziesiętny_laroux_C16_AP0800_C17_Dev1 6" xfId="2048" xr:uid="{22DD63BD-FACB-48BD-BF2A-1631391C24BF}"/>
    <cellStyle name="Dziesietny_laroux_C16_AP0800_C17_Dev1 7" xfId="2457" xr:uid="{02C8FAD3-D6A2-413A-97BF-DED9A1995A74}"/>
    <cellStyle name="Dziesiętny_laroux_C16_AP0800_C17_Dev1 7" xfId="2458" xr:uid="{E3134AED-D8AA-4868-B190-12D4EC35F8AE}"/>
    <cellStyle name="Dziesietny_laroux_C16_AP0800_C17_Dev1 8" xfId="3080" xr:uid="{C3AADE91-AF7A-4FFE-8B17-B59D7B48575D}"/>
    <cellStyle name="Dziesiętny_laroux_C16_AP0800_C17_Dev1 8" xfId="3081" xr:uid="{9728EA62-8D7F-4B92-B9F3-119864F74178}"/>
    <cellStyle name="Dziesietny_laroux_C16_AP0800_C17_Dev1 9" xfId="2883" xr:uid="{0DA60F43-A619-4282-874B-D562CA805D96}"/>
    <cellStyle name="Dziesiętny_laroux_C16_AP0800_C17_Dev1 9" xfId="2882" xr:uid="{97DCFE65-B1F3-42DE-9F6C-46CE2EA23D04}"/>
    <cellStyle name="Dziesietny_laroux_C16_AP0800_CADEL_DW08_IN_PROGRESS" xfId="915" xr:uid="{7B9A4882-9993-481B-92B3-2DA0FD8AEB59}"/>
    <cellStyle name="Dziesiętny_laroux_C16_AP0800_CADEL_DW08_IN_PROGRESS" xfId="916" xr:uid="{4B14C570-8250-4F06-911C-9D51DD1B42A5}"/>
    <cellStyle name="Dziesietny_laroux_C16_AP0800_CADEL_DW10" xfId="917" xr:uid="{11E5E3C2-74BC-4268-B6A7-0F671D0F9BEC}"/>
    <cellStyle name="Dziesiętny_laroux_C16_AP0800_CADEL_DW10" xfId="918" xr:uid="{0DC44F66-8EFC-4260-9AF0-A082982D6675}"/>
    <cellStyle name="Dziesietny_laroux_C16_AP0800_CADEL_DW10_in Progress" xfId="919" xr:uid="{E35B704F-A0CD-4AC7-B603-A07F34BF5CE6}"/>
    <cellStyle name="Dziesiętny_laroux_C16_AP0800_CADEL_DW10_in Progress" xfId="920" xr:uid="{DD7B138B-A62C-436B-9F2C-4203D7514530}"/>
    <cellStyle name="Dziesietny_laroux_C16_AP0800_CADEL_DW11" xfId="921" xr:uid="{FFF48871-CCF9-4CFC-AF24-C0B2E6580FE6}"/>
    <cellStyle name="Dziesiętny_laroux_C16_AP0800_CADEL_DW11" xfId="922" xr:uid="{5677D194-1937-4D16-B00A-6147AC5FD6A2}"/>
    <cellStyle name="Dziesietny_laroux_C16_AP0800_CAZ1X_CZ1_DW06" xfId="923" xr:uid="{B75268C3-8F86-40D2-ABF0-334E41727564}"/>
    <cellStyle name="Dziesiętny_laroux_C16_AP0800_CAZ1X_CZ1_DW06" xfId="924" xr:uid="{44E988D5-D9A4-4E28-A30A-D78B29C99511}"/>
    <cellStyle name="Dziesietny_laroux_C16_AP0800_CAZ1X_CZ1_DW06 2" xfId="1727" xr:uid="{056392B8-D428-45D2-BFB7-2898E83F081D}"/>
    <cellStyle name="Dziesiętny_laroux_C16_AP0800_CAZ1X_CZ1_DW06 2" xfId="1728" xr:uid="{BD2DDBA4-F352-42D0-8F65-462978D80B37}"/>
    <cellStyle name="Dziesietny_laroux_C16_AP0800_CAZ1X_CZ1_DW06 3" xfId="1412" xr:uid="{2D556411-B52C-4FDD-83E5-50291AC06726}"/>
    <cellStyle name="Dziesiętny_laroux_C16_AP0800_CAZ1X_CZ1_DW06 3" xfId="1411" xr:uid="{6781A2FE-260A-4EA8-99A6-80A7FEF44E16}"/>
    <cellStyle name="Dziesietny_laroux_C16_AP0800_CAZ1X_CZ1_DW06 4" xfId="1858" xr:uid="{134EE065-C6DD-4596-898C-9116BF613A22}"/>
    <cellStyle name="Dziesiętny_laroux_C16_AP0800_CAZ1X_CZ1_DW06 4" xfId="1531" xr:uid="{AE11C52F-045A-49EE-9EA7-3AC1D52B122A}"/>
    <cellStyle name="Dziesietny_laroux_C16_AP0800_CAZ1X_CZ1_DW06 5" xfId="2347" xr:uid="{C8119E35-4A03-477E-A405-53BD971CED78}"/>
    <cellStyle name="Dziesiętny_laroux_C16_AP0800_CAZ1X_CZ1_DW06 5" xfId="2348" xr:uid="{61418491-6A0C-42E9-A1EC-06B75DBDFEB0}"/>
    <cellStyle name="Dziesietny_laroux_C16_AP0800_CAZ1X_CZ1_DW06 6" xfId="2047" xr:uid="{85FDBAAB-4F88-4741-A85B-5CA4DE55C0DA}"/>
    <cellStyle name="Dziesiętny_laroux_C16_AP0800_CAZ1X_CZ1_DW06 6" xfId="2046" xr:uid="{1FB0EE0E-E0F7-4E85-AE82-002F29FD95BF}"/>
    <cellStyle name="Dziesietny_laroux_C16_AP0800_CAZ1X_CZ1_DW06 7" xfId="2459" xr:uid="{92740EE3-2919-49D9-AA3C-02BA7E661917}"/>
    <cellStyle name="Dziesiętny_laroux_C16_AP0800_CAZ1X_CZ1_DW06 7" xfId="2460" xr:uid="{C28F7F18-A1A7-47B3-AF73-547258F4AB29}"/>
    <cellStyle name="Dziesietny_laroux_C16_AP0800_CAZ1X_CZ1_DW06 8" xfId="3082" xr:uid="{D7E7C70D-B109-4CE1-B0E3-24D95A65DAA9}"/>
    <cellStyle name="Dziesiętny_laroux_C16_AP0800_CAZ1X_CZ1_DW06 8" xfId="3083" xr:uid="{8D7DE579-14A7-4C84-A1F9-CEC49DC0C4E2}"/>
    <cellStyle name="Dziesietny_laroux_C16_AP0800_CAZ1X_CZ1_DW06 9" xfId="2878" xr:uid="{BAA0F973-F6C7-48D7-9979-EC6C172F4BF3}"/>
    <cellStyle name="Dziesiętny_laroux_C16_AP0800_CAZ1X_CZ1_DW06 9" xfId="2874" xr:uid="{0CB2B295-7617-4B02-92FA-6659381DC0F3}"/>
    <cellStyle name="Dziesietny_laroux_C16_AP0800_CAZ1X_CZ1_DW06_CVW1L_DW01final" xfId="925" xr:uid="{FBFD0814-285B-436F-A9CA-B1906CBE4EC3}"/>
    <cellStyle name="Dziesiętny_laroux_C16_AP0800_CAZ1X_CZ1_DW06_CVW1L_DW01final" xfId="926" xr:uid="{FEAF0908-17BB-442C-9102-C6FFD9054BD8}"/>
    <cellStyle name="Dziesietny_laroux_C16_AP0800_CAZ1X_CZ1_DW06_CVW1L_DW02" xfId="927" xr:uid="{5F7F1898-71C7-4B1A-9482-A007843261BF}"/>
    <cellStyle name="Dziesiętny_laroux_C16_AP0800_CAZ1X_CZ1_DW06_CVW1L_DW02" xfId="928" xr:uid="{CF1B396E-7B01-41A3-8734-7749CA098AA6}"/>
    <cellStyle name="Dziesietny_laroux_C16_AP0800_CAZ1X_CZ1_DW06_CVW1L_DW03" xfId="929" xr:uid="{61EA57A1-E2FE-4A54-99E5-0DF459D26CAF}"/>
    <cellStyle name="Dziesiętny_laroux_C16_AP0800_CAZ1X_CZ1_DW06_CVW1L_DW03" xfId="930" xr:uid="{DBADE407-9A6A-4DC5-80C0-938EC159849E}"/>
    <cellStyle name="Dziesietny_laroux_C16_AP0800_CAZ1X_CZ1_DW06_CVW1L_DW04" xfId="931" xr:uid="{F4CBD3DD-ECEF-48DB-B0EC-B735FE9DF094}"/>
    <cellStyle name="Dziesiętny_laroux_C16_AP0800_CAZ1X_CZ1_DW06_CVW1L_DW04" xfId="932" xr:uid="{CF72396E-BACA-4850-9A31-84A8D7F7BEE2}"/>
    <cellStyle name="Dziesietny_laroux_C16_AP0800_CAZ1X_CZ1_DW06_FLORENC AUG 2001 Analysis" xfId="933" xr:uid="{0E447C16-5B1D-4C60-9782-27C4DFD3C322}"/>
    <cellStyle name="Dziesiętny_laroux_C16_AP0800_CAZ1X_CZ1_DW06_FLORENC AUG 2001 Analysis" xfId="934" xr:uid="{6B632FED-EDAC-46DE-9759-A281D298B49C}"/>
    <cellStyle name="Dziesietny_laroux_C16_AP0800_CAZ1X_CZ1_DW06_FLORENC AUG 2001 Analysis 2" xfId="1732" xr:uid="{558FB0FE-1925-4EC5-AA80-6F33B210B16F}"/>
    <cellStyle name="Dziesiętny_laroux_C16_AP0800_CAZ1X_CZ1_DW06_FLORENC AUG 2001 Analysis 2" xfId="1733" xr:uid="{D545848E-E911-4D4C-92BB-CF0140985739}"/>
    <cellStyle name="Dziesietny_laroux_C16_AP0800_CAZ1X_CZ1_DW06_FLORENC AUG 2001 Analysis 3" xfId="1341" xr:uid="{5F2ED8C9-3545-4F43-9A11-8339FF6F4ECD}"/>
    <cellStyle name="Dziesiętny_laroux_C16_AP0800_CAZ1X_CZ1_DW06_FLORENC AUG 2001 Analysis 3" xfId="1410" xr:uid="{6B1E901A-6061-44B5-A32C-EF0444D87BAC}"/>
    <cellStyle name="Dziesietny_laroux_C16_AP0800_CAZ1X_CZ1_DW06_FLORENC AUG 2001 Analysis 4" xfId="1532" xr:uid="{A8D8FC07-81E2-4D0A-BFE9-BDD007E5B889}"/>
    <cellStyle name="Dziesiętny_laroux_C16_AP0800_CAZ1X_CZ1_DW06_FLORENC AUG 2001 Analysis 4" xfId="1859" xr:uid="{0A69E0E9-C46B-4EB6-8CFC-5B4F0D456288}"/>
    <cellStyle name="Dziesietny_laroux_C16_AP0800_CAZ1X_CZ1_DW06_FLORENC AUG 2001 Analysis 5" xfId="2349" xr:uid="{3A1FFAE9-3ACA-4FDA-854F-6D7399A3BB1B}"/>
    <cellStyle name="Dziesiętny_laroux_C16_AP0800_CAZ1X_CZ1_DW06_FLORENC AUG 2001 Analysis 5" xfId="2350" xr:uid="{A2D1A067-D71C-4E9D-850E-977B1ED824BF}"/>
    <cellStyle name="Dziesietny_laroux_C16_AP0800_CAZ1X_CZ1_DW06_FLORENC AUG 2001 Analysis 6" xfId="2045" xr:uid="{C01C1779-37BA-4DC2-B116-BCAD4DF5DE2D}"/>
    <cellStyle name="Dziesiętny_laroux_C16_AP0800_CAZ1X_CZ1_DW06_FLORENC AUG 2001 Analysis 6" xfId="2044" xr:uid="{77332D17-9179-4AD5-80DE-29482C57937E}"/>
    <cellStyle name="Dziesietny_laroux_C16_AP0800_CAZ1X_CZ1_DW06_FLORENC AUG 2001 Analysis 7" xfId="2461" xr:uid="{8C395D1A-050A-4829-B9D7-312D9CA0A7DB}"/>
    <cellStyle name="Dziesiętny_laroux_C16_AP0800_CAZ1X_CZ1_DW06_FLORENC AUG 2001 Analysis 7" xfId="2462" xr:uid="{D9B92306-605B-4979-BF95-5158B7BA9CEF}"/>
    <cellStyle name="Dziesietny_laroux_C16_AP0800_CAZ1X_CZ1_DW06_FLORENC AUG 2001 Analysis 8" xfId="3084" xr:uid="{3D353398-F896-4DD7-80B4-D27FEDA24D6C}"/>
    <cellStyle name="Dziesiętny_laroux_C16_AP0800_CAZ1X_CZ1_DW06_FLORENC AUG 2001 Analysis 8" xfId="3085" xr:uid="{5253C027-C1F8-4B54-89F3-9055C2DE83A8}"/>
    <cellStyle name="Dziesietny_laroux_C16_AP0800_CAZ1X_CZ1_DW06_FLORENC AUG 2001 Analysis 9" xfId="2871" xr:uid="{612D7CBD-A564-48BB-A12E-A682A7C3CD46}"/>
    <cellStyle name="Dziesiętny_laroux_C16_AP0800_CAZ1X_CZ1_DW06_FLORENC AUG 2001 Analysis 9" xfId="2870" xr:uid="{EA774383-E8E4-41DA-B22D-47EDCA1DAB16}"/>
    <cellStyle name="Dziesietny_laroux_C16_AP0800_CAZ1X_CZ1_DW06_VW SEP ANALYSIS" xfId="935" xr:uid="{6CD93BB3-3EB1-401D-A6DE-03DD6B17177A}"/>
    <cellStyle name="Dziesiętny_laroux_C16_AP0800_CAZ1X_CZ1_DW06_VW SEP ANALYSIS" xfId="936" xr:uid="{E9DE44A4-F8AF-4D98-9CA2-B1AF21948AE3}"/>
    <cellStyle name="Dziesietny_laroux_C16_AP0800_CAZ1X_CZ1_DW06_VW SEP ANALYSIS 2" xfId="1734" xr:uid="{3918718C-1123-44CF-AF0A-A732043BE14B}"/>
    <cellStyle name="Dziesiętny_laroux_C16_AP0800_CAZ1X_CZ1_DW06_VW SEP ANALYSIS 2" xfId="1735" xr:uid="{14F9A4A7-5FAA-45FA-B6AF-DBB5B05589E7}"/>
    <cellStyle name="Dziesietny_laroux_C16_AP0800_CAZ1X_CZ1_DW06_VW SEP ANALYSIS 3" xfId="1409" xr:uid="{49F40D1F-94D5-4636-942D-6B5404F44648}"/>
    <cellStyle name="Dziesiętny_laroux_C16_AP0800_CAZ1X_CZ1_DW06_VW SEP ANALYSIS 3" xfId="1408" xr:uid="{91B5D47E-1E9A-472E-B8B6-E711836BD04F}"/>
    <cellStyle name="Dziesietny_laroux_C16_AP0800_CAZ1X_CZ1_DW06_VW SEP ANALYSIS 4" xfId="1876" xr:uid="{E8637C64-4244-450C-9229-D0CA8774D25C}"/>
    <cellStyle name="Dziesiętny_laroux_C16_AP0800_CAZ1X_CZ1_DW06_VW SEP ANALYSIS 4" xfId="1533" xr:uid="{71A49870-1011-4702-9DB8-6254A24B6F3B}"/>
    <cellStyle name="Dziesietny_laroux_C16_AP0800_CAZ1X_CZ1_DW06_VW SEP ANALYSIS 5" xfId="2351" xr:uid="{191D7742-BAF8-4AE0-B700-3AAC61190C83}"/>
    <cellStyle name="Dziesiętny_laroux_C16_AP0800_CAZ1X_CZ1_DW06_VW SEP ANALYSIS 5" xfId="2352" xr:uid="{FC63323A-D455-48ED-BA7A-8D4CA62D531C}"/>
    <cellStyle name="Dziesietny_laroux_C16_AP0800_CAZ1X_CZ1_DW06_VW SEP ANALYSIS 6" xfId="2043" xr:uid="{8061723D-E168-47D3-A30C-D873D0784140}"/>
    <cellStyle name="Dziesiętny_laroux_C16_AP0800_CAZ1X_CZ1_DW06_VW SEP ANALYSIS 6" xfId="2042" xr:uid="{CC50AB16-76BD-4314-9202-983695BA8A9C}"/>
    <cellStyle name="Dziesietny_laroux_C16_AP0800_CAZ1X_CZ1_DW06_VW SEP ANALYSIS 7" xfId="2463" xr:uid="{6EA48A3B-C93B-477A-8714-85DA48B32856}"/>
    <cellStyle name="Dziesiętny_laroux_C16_AP0800_CAZ1X_CZ1_DW06_VW SEP ANALYSIS 7" xfId="2143" xr:uid="{109EDD15-7262-4918-A668-C5AE1F9D8196}"/>
    <cellStyle name="Dziesietny_laroux_C16_AP0800_CAZ1X_CZ1_DW06_VW SEP ANALYSIS 8" xfId="3086" xr:uid="{D1BDC1A4-38AD-46B5-AF4B-68F40A66A710}"/>
    <cellStyle name="Dziesiętny_laroux_C16_AP0800_CAZ1X_CZ1_DW06_VW SEP ANALYSIS 8" xfId="3087" xr:uid="{8230BF98-4CB4-4CA4-9F52-FA6982DECD71}"/>
    <cellStyle name="Dziesietny_laroux_C16_AP0800_CAZ1X_CZ1_DW06_VW SEP ANALYSIS 9" xfId="2869" xr:uid="{14470FF1-E266-47F1-8CE5-1BA64860176F}"/>
    <cellStyle name="Dziesiętny_laroux_C16_AP0800_CAZ1X_CZ1_DW06_VW SEP ANALYSIS 9" xfId="2868" xr:uid="{010BD3E2-A813-4696-93B1-172FEC90337A}"/>
    <cellStyle name="Dziesietny_laroux_C16_AP0800_CMS1L_DW07" xfId="937" xr:uid="{BF33408F-E896-4B36-BF7C-E0C7EEE3310E}"/>
    <cellStyle name="Dziesiętny_laroux_C16_AP0800_CMS1L_DW07" xfId="938" xr:uid="{2B3DCEC3-4400-4A3C-9A72-B37B584F3A53}"/>
    <cellStyle name="Dziesietny_laroux_C16_AP0800_CMS1L_DW07 2" xfId="1736" xr:uid="{9423A9B0-B50A-42F6-B23D-5AA880870E7C}"/>
    <cellStyle name="Dziesiętny_laroux_C16_AP0800_CMS1L_DW07 2" xfId="1737" xr:uid="{70841B0B-001C-41D0-9D89-38851331781E}"/>
    <cellStyle name="Dziesietny_laroux_C16_AP0800_CMS1L_DW07 3" xfId="1407" xr:uid="{3D71E12E-CBC8-45E2-9677-602CF944B4E6}"/>
    <cellStyle name="Dziesiętny_laroux_C16_AP0800_CMS1L_DW07 3" xfId="1406" xr:uid="{CE091CFB-F653-4C9D-B4A6-CA78D9F0C732}"/>
    <cellStyle name="Dziesietny_laroux_C16_AP0800_CMS1L_DW07 4" xfId="1334" xr:uid="{65F1368A-0A05-452B-9F0D-187F5CF86D0D}"/>
    <cellStyle name="Dziesiętny_laroux_C16_AP0800_CMS1L_DW07 4" xfId="1878" xr:uid="{0C1DBA24-0D7F-47B9-A546-4B7FC98EDAE7}"/>
    <cellStyle name="Dziesietny_laroux_C16_AP0800_CMS1L_DW07 5" xfId="2353" xr:uid="{CABEC44C-3C33-46D1-983C-2430FF9155E9}"/>
    <cellStyle name="Dziesiętny_laroux_C16_AP0800_CMS1L_DW07 5" xfId="2354" xr:uid="{E5520088-5600-418C-9055-C521E28609EB}"/>
    <cellStyle name="Dziesietny_laroux_C16_AP0800_CMS1L_DW07 6" xfId="2041" xr:uid="{92E8B264-67E2-4E39-9A23-BBF32B263A5F}"/>
    <cellStyle name="Dziesiętny_laroux_C16_AP0800_CMS1L_DW07 6" xfId="2040" xr:uid="{81A7F1EE-67DC-41A8-A4EB-848EF32C1D0A}"/>
    <cellStyle name="Dziesietny_laroux_C16_AP0800_CMS1L_DW07 7" xfId="2144" xr:uid="{65602168-35A8-46F9-A8C5-CE2DA4E857BD}"/>
    <cellStyle name="Dziesiętny_laroux_C16_AP0800_CMS1L_DW07 7" xfId="2476" xr:uid="{5546F744-6CC8-4652-B250-EDFAD7A3EF56}"/>
    <cellStyle name="Dziesietny_laroux_C16_AP0800_CMS1L_DW07 8" xfId="3088" xr:uid="{40410410-378F-407C-B814-8B23E709F24E}"/>
    <cellStyle name="Dziesiętny_laroux_C16_AP0800_CMS1L_DW07 8" xfId="3089" xr:uid="{5736D02E-ACAE-4537-8436-2A8B8FCAAE9E}"/>
    <cellStyle name="Dziesietny_laroux_C16_AP0800_CMS1L_DW07 9" xfId="2867" xr:uid="{CA8D6F5D-75CE-4A93-B80B-8812AE3DA4B9}"/>
    <cellStyle name="Dziesiętny_laroux_C16_AP0800_CMS1L_DW07 9" xfId="2866" xr:uid="{6913018A-45DE-4AAB-828A-EEB0C1E0D1E3}"/>
    <cellStyle name="Dziesietny_laroux_C16_AP0800_CVW1L_DW01final" xfId="939" xr:uid="{B751E2C6-78DC-46CB-BD67-194BC847B782}"/>
    <cellStyle name="Dziesiętny_laroux_C16_AP0800_CVW1L_DW01final" xfId="940" xr:uid="{3342C8FE-FEB3-425A-8D06-88DEEB837307}"/>
    <cellStyle name="Dziesietny_laroux_C16_AP0800_CVW1L_DW02" xfId="941" xr:uid="{A00171A9-3430-4160-8495-4EA250182799}"/>
    <cellStyle name="Dziesiętny_laroux_C16_AP0800_CVW1L_DW02" xfId="942" xr:uid="{73C82A1E-E2C4-4319-8278-663B4F139ACC}"/>
    <cellStyle name="Dziesietny_laroux_C16_AP0800_CVW1L_DW03" xfId="943" xr:uid="{4FD22A07-8FC2-4908-B1C0-00E71DBB2398}"/>
    <cellStyle name="Dziesiętny_laroux_C16_AP0800_CVW1L_DW03" xfId="944" xr:uid="{C70F42DF-DDC0-4519-B340-DC1405BABE4A}"/>
    <cellStyle name="Dziesietny_laroux_C16_AP0800_CVW1L_DW04" xfId="945" xr:uid="{A8A0B5EC-671C-4433-A070-6B96919F6060}"/>
    <cellStyle name="Dziesiętny_laroux_C16_AP0800_CVW1L_DW04" xfId="946" xr:uid="{DFD16B03-D189-4B73-8FE9-540D00C3B41D}"/>
    <cellStyle name="Dziesietny_laroux_C16_AP0800_D1 EAST MAY ANALYSIS PACK" xfId="947" xr:uid="{57280563-A586-4DA0-8352-D16ABF641F4C}"/>
    <cellStyle name="Dziesiętny_laroux_C16_AP0800_D1 EAST MAY ANALYSIS PACK" xfId="948" xr:uid="{F84112DB-F436-4F2C-833B-3B94A5496DEE}"/>
    <cellStyle name="Dziesietny_laroux_C16_AP0800_D1 EAST MAY ANALYSIS PACK_D1 EAST SEP ANALYSIS PACK" xfId="949" xr:uid="{A0A5D299-B5CA-49F6-BC3D-317733C8D15C}"/>
    <cellStyle name="Dziesiętny_laroux_C16_AP0800_D1 EAST MAY ANALYSIS PACK_D1 EAST SEP ANALYSIS PACK" xfId="950" xr:uid="{6D99E5BD-86D8-4419-AC68-2307954B4020}"/>
    <cellStyle name="Dziesietny_laroux_C16_AP0800_D1 EAST MAY ANALYSIS PACK_D1 EAST SEP ANALYSIS PACK 2" xfId="1742" xr:uid="{87FBF835-A152-4501-B2ED-F81BEC6B2BCF}"/>
    <cellStyle name="Dziesiętny_laroux_C16_AP0800_D1 EAST MAY ANALYSIS PACK_D1 EAST SEP ANALYSIS PACK 2" xfId="1743" xr:uid="{CAB62ADE-B781-470A-B1EF-18D73AED9142}"/>
    <cellStyle name="Dziesietny_laroux_C16_AP0800_D1 EAST MAY ANALYSIS PACK_D1 EAST SEP ANALYSIS PACK 3" xfId="1404" xr:uid="{23D3516D-4AFB-4FB6-A6BB-5F935B554140}"/>
    <cellStyle name="Dziesiętny_laroux_C16_AP0800_D1 EAST MAY ANALYSIS PACK_D1 EAST SEP ANALYSIS PACK 3" xfId="1403" xr:uid="{1D8DEE23-413A-4248-8985-D71EC898AB43}"/>
    <cellStyle name="Dziesietny_laroux_C16_AP0800_D1 EAST MAY ANALYSIS PACK_D1 EAST SEP ANALYSIS PACK 4" xfId="1537" xr:uid="{4DF16F66-6E55-4C36-B929-4CA0C4948FD8}"/>
    <cellStyle name="Dziesiętny_laroux_C16_AP0800_D1 EAST MAY ANALYSIS PACK_D1 EAST SEP ANALYSIS PACK 4" xfId="1871" xr:uid="{BF776694-CBB2-46E6-8D0C-8DC3210E8287}"/>
    <cellStyle name="Dziesietny_laroux_C16_AP0800_D1 EAST MAY ANALYSIS PACK_D1 EAST SEP ANALYSIS PACK 5" xfId="2359" xr:uid="{E5037669-D61A-4297-B2EF-FD419F86BE20}"/>
    <cellStyle name="Dziesiętny_laroux_C16_AP0800_D1 EAST MAY ANALYSIS PACK_D1 EAST SEP ANALYSIS PACK 5" xfId="2360" xr:uid="{B29109B2-2AE8-4BAE-8A36-C6FF3FFCF192}"/>
    <cellStyle name="Dziesietny_laroux_C16_AP0800_D1 EAST MAY ANALYSIS PACK_D1 EAST SEP ANALYSIS PACK 6" xfId="2038" xr:uid="{673B2050-4D35-45FF-B5FD-87022888ECC0}"/>
    <cellStyle name="Dziesiętny_laroux_C16_AP0800_D1 EAST MAY ANALYSIS PACK_D1 EAST SEP ANALYSIS PACK 6" xfId="2037" xr:uid="{3AD1A01B-1CAA-42AC-8EDD-CBE1436BA83E}"/>
    <cellStyle name="Dziesietny_laroux_C16_AP0800_D1 EAST MAY ANALYSIS PACK_D1 EAST SEP ANALYSIS PACK 7" xfId="2150" xr:uid="{5D138AC9-6AB9-4A2B-A5DB-520A9C03B780}"/>
    <cellStyle name="Dziesiętny_laroux_C16_AP0800_D1 EAST MAY ANALYSIS PACK_D1 EAST SEP ANALYSIS PACK 7" xfId="2153" xr:uid="{F64B2C04-39AA-41EE-B552-CA68C894BC92}"/>
    <cellStyle name="Dziesietny_laroux_C16_AP0800_D1 EAST MAY ANALYSIS PACK_D1 EAST SEP ANALYSIS PACK 8" xfId="3090" xr:uid="{7479DC72-AADA-4F97-ACC9-66EA2CEAA243}"/>
    <cellStyle name="Dziesiętny_laroux_C16_AP0800_D1 EAST MAY ANALYSIS PACK_D1 EAST SEP ANALYSIS PACK 8" xfId="3091" xr:uid="{D9472EFE-DC39-4109-B799-FC2E1AA1A279}"/>
    <cellStyle name="Dziesietny_laroux_C16_AP0800_D1 EAST MAY ANALYSIS PACK_D1 EAST SEP ANALYSIS PACK 9" xfId="2865" xr:uid="{81E0E94F-AFC0-4B5A-83BB-048F79C5648D}"/>
    <cellStyle name="Dziesiętny_laroux_C16_AP0800_D1 EAST MAY ANALYSIS PACK_D1 EAST SEP ANALYSIS PACK 9" xfId="2864" xr:uid="{ED0D7603-D3A2-4925-A6FA-3033F652D674}"/>
    <cellStyle name="Dziesietny_laroux_C16_AP0800_D1_EAST_worksheets" xfId="951" xr:uid="{5C25BCBC-98F9-4B11-898A-095EA6FCCB92}"/>
    <cellStyle name="Dziesiętny_laroux_C16_AP0800_D1_EAST_worksheets" xfId="952" xr:uid="{9BF02DAA-0302-4ED4-A5FC-E759ACBC43F9}"/>
    <cellStyle name="Dziesietny_laroux_C16_AP0800_D1_EAST_worksheets 2" xfId="1744" xr:uid="{570B6A07-2653-4CA8-9905-A3E3647F0660}"/>
    <cellStyle name="Dziesiętny_laroux_C16_AP0800_D1_EAST_worksheets 2" xfId="1745" xr:uid="{D4B4B312-D449-44F5-829D-3C5FFEDD4B85}"/>
    <cellStyle name="Dziesietny_laroux_C16_AP0800_D1_EAST_worksheets 3" xfId="1402" xr:uid="{BBC6082D-407C-4994-8B34-BABB67B06BBE}"/>
    <cellStyle name="Dziesiętny_laroux_C16_AP0800_D1_EAST_worksheets 3" xfId="1401" xr:uid="{4A044843-DABB-435F-B1A5-0F477A01F88D}"/>
    <cellStyle name="Dziesietny_laroux_C16_AP0800_D1_EAST_worksheets 4" xfId="1538" xr:uid="{8C99535C-6EF0-4198-8C67-65CFF4B907CB}"/>
    <cellStyle name="Dziesiętny_laroux_C16_AP0800_D1_EAST_worksheets 4" xfId="1616" xr:uid="{DD1E8005-5DEF-49A9-B2B2-EE1C27AE98E2}"/>
    <cellStyle name="Dziesietny_laroux_C16_AP0800_D1_EAST_worksheets 5" xfId="2361" xr:uid="{6C43300A-0EA9-406F-93E7-AF2AD07F459F}"/>
    <cellStyle name="Dziesiętny_laroux_C16_AP0800_D1_EAST_worksheets 5" xfId="2362" xr:uid="{FB1B2D77-FB62-4A61-864B-4BEA454E573B}"/>
    <cellStyle name="Dziesietny_laroux_C16_AP0800_D1_EAST_worksheets 6" xfId="2036" xr:uid="{AF58246A-5259-4ACD-BF6B-D783B6C3417B}"/>
    <cellStyle name="Dziesiętny_laroux_C16_AP0800_D1_EAST_worksheets 6" xfId="2035" xr:uid="{09A9CDFB-8D0B-432E-9018-157A124A5B17}"/>
    <cellStyle name="Dziesietny_laroux_C16_AP0800_D1_EAST_worksheets 7" xfId="2222" xr:uid="{50C19578-F6EF-44B3-8CE9-1ECFB62F7A54}"/>
    <cellStyle name="Dziesiętny_laroux_C16_AP0800_D1_EAST_worksheets 7" xfId="1989" xr:uid="{35F4B4B5-34A3-4412-841A-3F522511ABCB}"/>
    <cellStyle name="Dziesietny_laroux_C16_AP0800_D1_EAST_worksheets 8" xfId="3092" xr:uid="{3A1410D4-36FD-4CCC-8BC0-EB30EA735CF3}"/>
    <cellStyle name="Dziesiętny_laroux_C16_AP0800_D1_EAST_worksheets 8" xfId="3093" xr:uid="{33021A35-8627-4A90-A33B-21DA7EF05B56}"/>
    <cellStyle name="Dziesietny_laroux_C16_AP0800_D1_EAST_worksheets 9" xfId="2863" xr:uid="{30CE92CB-9243-4D97-97FC-6A85533B0689}"/>
    <cellStyle name="Dziesiętny_laroux_C16_AP0800_D1_EAST_worksheets 9" xfId="2862" xr:uid="{DC4C43C7-4F9B-4977-9745-42A09F297E72}"/>
    <cellStyle name="Dziesietny_laroux_C16_AP0800_D1_EAST_worksheets_1" xfId="953" xr:uid="{CAB07D52-9711-4C75-AA19-B1432FAAF265}"/>
    <cellStyle name="Dziesiętny_laroux_C16_AP0800_D1_EAST_worksheets_1" xfId="954" xr:uid="{38B2D7AD-7662-4125-A930-21A06F3383A4}"/>
    <cellStyle name="Dziesietny_laroux_C16_AP0800_D1_EAST_worksheets_CVW1L_DW01final" xfId="955" xr:uid="{17A77B4D-DB77-45A6-A52B-5D75B76CA98A}"/>
    <cellStyle name="Dziesiętny_laroux_C16_AP0800_D1_EAST_worksheets_CVW1L_DW01final" xfId="956" xr:uid="{6BE23F2D-45D9-4A2A-B400-30425036821A}"/>
    <cellStyle name="Dziesietny_laroux_C16_AP0800_D1_EAST_worksheets_CVW1L_DW02" xfId="957" xr:uid="{5D7FB95E-BDF1-4A56-9F97-FBDEF2F556C2}"/>
    <cellStyle name="Dziesiętny_laroux_C16_AP0800_D1_EAST_worksheets_CVW1L_DW02" xfId="958" xr:uid="{59CC18B1-93D4-49E4-A43B-E9D6B5D70447}"/>
    <cellStyle name="Dziesietny_laroux_C16_AP0800_D1_EAST_worksheets_CVW1L_DW03" xfId="959" xr:uid="{649F0685-90B9-412F-B70F-205FB4203D87}"/>
    <cellStyle name="Dziesiętny_laroux_C16_AP0800_D1_EAST_worksheets_CVW1L_DW03" xfId="960" xr:uid="{9AE2AB12-A2C8-45E1-846E-096FE17972DE}"/>
    <cellStyle name="Dziesietny_laroux_C16_AP0800_D1_EAST_worksheets_CVW1L_DW04" xfId="961" xr:uid="{B8796F57-CC9A-41C8-9246-ABA5DAA5EB92}"/>
    <cellStyle name="Dziesiętny_laroux_C16_AP0800_D1_EAST_worksheets_CVW1L_DW04" xfId="962" xr:uid="{49364876-C1E8-4930-A658-FE4E6F2A6D78}"/>
    <cellStyle name="Dziesietny_laroux_C16_AP0800_D1_EAST_worksheets_FLORENC AUG 2001 Analysis" xfId="963" xr:uid="{C693C158-FF9A-4F74-8482-22AE3D7925DE}"/>
    <cellStyle name="Dziesiętny_laroux_C16_AP0800_D1_EAST_worksheets_FLORENC AUG 2001 Analysis" xfId="964" xr:uid="{EB914F03-EC90-4D0F-B84F-60E9B8BA7E58}"/>
    <cellStyle name="Dziesietny_laroux_C16_AP0800_D1_EAST_worksheets_FLORENC AUG 2001 Analysis 2" xfId="1746" xr:uid="{4520C479-37C0-45CA-AD4A-1E85DBC5CEFD}"/>
    <cellStyle name="Dziesiętny_laroux_C16_AP0800_D1_EAST_worksheets_FLORENC AUG 2001 Analysis 2" xfId="1747" xr:uid="{0632061A-6898-420E-A393-9F2DE217978F}"/>
    <cellStyle name="Dziesietny_laroux_C16_AP0800_D1_EAST_worksheets_FLORENC AUG 2001 Analysis 3" xfId="1399" xr:uid="{CE70C471-D713-452A-95D3-CC3C0E29BF7F}"/>
    <cellStyle name="Dziesiętny_laroux_C16_AP0800_D1_EAST_worksheets_FLORENC AUG 2001 Analysis 3" xfId="1398" xr:uid="{B21E568D-737F-460E-B641-A1FC0D80D3AB}"/>
    <cellStyle name="Dziesietny_laroux_C16_AP0800_D1_EAST_worksheets_FLORENC AUG 2001 Analysis 4" xfId="1351" xr:uid="{65F30B84-DC2D-4C77-8A0A-228B6E3A20E2}"/>
    <cellStyle name="Dziesiętny_laroux_C16_AP0800_D1_EAST_worksheets_FLORENC AUG 2001 Analysis 4" xfId="1872" xr:uid="{6887A0AC-682B-4946-A009-ABE534BE4B89}"/>
    <cellStyle name="Dziesietny_laroux_C16_AP0800_D1_EAST_worksheets_FLORENC AUG 2001 Analysis 5" xfId="2365" xr:uid="{1366E94B-1C86-4DB5-B7D1-6DD20A529773}"/>
    <cellStyle name="Dziesiętny_laroux_C16_AP0800_D1_EAST_worksheets_FLORENC AUG 2001 Analysis 5" xfId="2366" xr:uid="{4E161C8E-C7EC-46D3-AA61-EB390461D876}"/>
    <cellStyle name="Dziesietny_laroux_C16_AP0800_D1_EAST_worksheets_FLORENC AUG 2001 Analysis 6" xfId="2033" xr:uid="{3596686D-ABF7-4BB3-80F8-E4591D96BCE6}"/>
    <cellStyle name="Dziesiętny_laroux_C16_AP0800_D1_EAST_worksheets_FLORENC AUG 2001 Analysis 6" xfId="1976" xr:uid="{071384A0-5CED-4170-B02D-8575672C89A0}"/>
    <cellStyle name="Dziesietny_laroux_C16_AP0800_D1_EAST_worksheets_FLORENC AUG 2001 Analysis 7" xfId="2221" xr:uid="{5DEA5A4C-6C68-4E87-9A78-6857D3D99703}"/>
    <cellStyle name="Dziesiętny_laroux_C16_AP0800_D1_EAST_worksheets_FLORENC AUG 2001 Analysis 7" xfId="2155" xr:uid="{F612AB82-B729-4312-A975-2EE6ED0F3732}"/>
    <cellStyle name="Dziesietny_laroux_C16_AP0800_D1_EAST_worksheets_FLORENC AUG 2001 Analysis 8" xfId="3094" xr:uid="{A0C8AAE9-6A0A-4F16-B2BF-CAFE282C3564}"/>
    <cellStyle name="Dziesiętny_laroux_C16_AP0800_D1_EAST_worksheets_FLORENC AUG 2001 Analysis 8" xfId="3095" xr:uid="{CE71F7F9-8721-4415-A42B-7930623EEB15}"/>
    <cellStyle name="Dziesietny_laroux_C16_AP0800_D1_EAST_worksheets_FLORENC AUG 2001 Analysis 9" xfId="2861" xr:uid="{89D3E79C-C91E-4DC2-B914-EA58D99E2BA4}"/>
    <cellStyle name="Dziesiętny_laroux_C16_AP0800_D1_EAST_worksheets_FLORENC AUG 2001 Analysis 9" xfId="2860" xr:uid="{B150F5DB-38CB-494D-8C98-E15188D55020}"/>
    <cellStyle name="Dziesietny_laroux_C16_AP0800_D1_EAST_worksheets_TEXTRON JULY ANALYSIS PACK" xfId="965" xr:uid="{C39514D6-4449-4158-AB80-C63A3C9A9938}"/>
    <cellStyle name="Dziesiętny_laroux_C16_AP0800_D1_EAST_worksheets_TEXTRON JULY ANALYSIS PACK" xfId="966" xr:uid="{39DBE367-B9EC-4309-AAD3-B6AC249BF405}"/>
    <cellStyle name="Dziesietny_laroux_C16_AP0800_D1_EAST_worksheets_TEXTRON JULY ANALYSIS PACK 2" xfId="1748" xr:uid="{1B9E2B73-8516-4CE5-BC90-2C98AE080989}"/>
    <cellStyle name="Dziesiętny_laroux_C16_AP0800_D1_EAST_worksheets_TEXTRON JULY ANALYSIS PACK 2" xfId="1749" xr:uid="{196C0252-6AA2-411E-9E0A-40778CD98CE6}"/>
    <cellStyle name="Dziesietny_laroux_C16_AP0800_D1_EAST_worksheets_TEXTRON JULY ANALYSIS PACK 3" xfId="1397" xr:uid="{E3ECDE70-4985-41CC-AD52-303EAE8AB8BC}"/>
    <cellStyle name="Dziesiętny_laroux_C16_AP0800_D1_EAST_worksheets_TEXTRON JULY ANALYSIS PACK 3" xfId="1396" xr:uid="{9ECB5600-925F-4E4C-A780-24EC3501293C}"/>
    <cellStyle name="Dziesietny_laroux_C16_AP0800_D1_EAST_worksheets_TEXTRON JULY ANALYSIS PACK 4" xfId="1873" xr:uid="{01108530-23D5-4A58-B257-03BFCA5529AA}"/>
    <cellStyle name="Dziesiętny_laroux_C16_AP0800_D1_EAST_worksheets_TEXTRON JULY ANALYSIS PACK 4" xfId="1860" xr:uid="{4C5DC2AD-0ABA-417E-B119-5F0662369D99}"/>
    <cellStyle name="Dziesietny_laroux_C16_AP0800_D1_EAST_worksheets_TEXTRON JULY ANALYSIS PACK 5" xfId="2367" xr:uid="{3017D9A8-6AB7-405D-9FCC-8724BE4DDE75}"/>
    <cellStyle name="Dziesiętny_laroux_C16_AP0800_D1_EAST_worksheets_TEXTRON JULY ANALYSIS PACK 5" xfId="2368" xr:uid="{CA7037AA-147E-4133-AB36-287CB09BC293}"/>
    <cellStyle name="Dziesietny_laroux_C16_AP0800_D1_EAST_worksheets_TEXTRON JULY ANALYSIS PACK 6" xfId="1973" xr:uid="{C086333A-834E-4D91-B974-63C475081A75}"/>
    <cellStyle name="Dziesiętny_laroux_C16_AP0800_D1_EAST_worksheets_TEXTRON JULY ANALYSIS PACK 6" xfId="1971" xr:uid="{32F69CC3-3ECB-4D20-BA6C-C99E177BBB32}"/>
    <cellStyle name="Dziesietny_laroux_C16_AP0800_D1_EAST_worksheets_TEXTRON JULY ANALYSIS PACK 7" xfId="2157" xr:uid="{98751ADB-182A-4BE2-98C3-FA283A4BC1AB}"/>
    <cellStyle name="Dziesiętny_laroux_C16_AP0800_D1_EAST_worksheets_TEXTRON JULY ANALYSIS PACK 7" xfId="2158" xr:uid="{A08231F9-6733-48A4-B02F-B446B73D603D}"/>
    <cellStyle name="Dziesietny_laroux_C16_AP0800_D1_EAST_worksheets_TEXTRON JULY ANALYSIS PACK 8" xfId="3096" xr:uid="{3FD57172-CF50-4A8F-AE69-D81BB5C98F6D}"/>
    <cellStyle name="Dziesiętny_laroux_C16_AP0800_D1_EAST_worksheets_TEXTRON JULY ANALYSIS PACK 8" xfId="3097" xr:uid="{1F753C54-9438-48EA-9A95-AFB7C4A8627A}"/>
    <cellStyle name="Dziesietny_laroux_C16_AP0800_D1_EAST_worksheets_TEXTRON JULY ANALYSIS PACK 9" xfId="2859" xr:uid="{280483C8-7EA1-450E-8F91-724293E5B1AB}"/>
    <cellStyle name="Dziesiętny_laroux_C16_AP0800_D1_EAST_worksheets_TEXTRON JULY ANALYSIS PACK 9" xfId="2858" xr:uid="{D35F2A2D-67D8-4E36-A7A4-B59DEA6A57E1}"/>
    <cellStyle name="Dziesietny_laroux_C16_AP0800_D1_EAST_worksheets_VW SEP ANALYSIS" xfId="967" xr:uid="{F0837A30-37E7-4D20-8301-91FE04D64B72}"/>
    <cellStyle name="Dziesiętny_laroux_C16_AP0800_D1_EAST_worksheets_VW SEP ANALYSIS" xfId="968" xr:uid="{0A02CA56-B460-47AC-9792-4B90DC2F80EC}"/>
    <cellStyle name="Dziesietny_laroux_C16_AP0800_D1_EAST_worksheets_VW SEP ANALYSIS 2" xfId="1750" xr:uid="{4EBF1AA1-E628-4CA2-B9CB-C2B8D0144244}"/>
    <cellStyle name="Dziesiętny_laroux_C16_AP0800_D1_EAST_worksheets_VW SEP ANALYSIS 2" xfId="1751" xr:uid="{2C0B4605-938C-4844-AB8B-00CBB0E92026}"/>
    <cellStyle name="Dziesietny_laroux_C16_AP0800_D1_EAST_worksheets_VW SEP ANALYSIS 3" xfId="1395" xr:uid="{FE14F2CF-C753-46F1-AB65-0EABB1FE5F30}"/>
    <cellStyle name="Dziesiętny_laroux_C16_AP0800_D1_EAST_worksheets_VW SEP ANALYSIS 3" xfId="1394" xr:uid="{0F8FF8B8-F2B6-459B-B91A-98E55697B004}"/>
    <cellStyle name="Dziesietny_laroux_C16_AP0800_D1_EAST_worksheets_VW SEP ANALYSIS 4" xfId="1881" xr:uid="{807FD1D6-E7EA-43FF-BDC8-A76BDFC75480}"/>
    <cellStyle name="Dziesiętny_laroux_C16_AP0800_D1_EAST_worksheets_VW SEP ANALYSIS 4" xfId="1885" xr:uid="{CE7CAE58-06CF-4624-96BF-CB5E0B9F3587}"/>
    <cellStyle name="Dziesietny_laroux_C16_AP0800_D1_EAST_worksheets_VW SEP ANALYSIS 5" xfId="2369" xr:uid="{1D626B8B-A44D-4891-A941-E1FAB16B7846}"/>
    <cellStyle name="Dziesiętny_laroux_C16_AP0800_D1_EAST_worksheets_VW SEP ANALYSIS 5" xfId="2370" xr:uid="{BE89CC98-4B99-4F72-AED1-FC8724399344}"/>
    <cellStyle name="Dziesietny_laroux_C16_AP0800_D1_EAST_worksheets_VW SEP ANALYSIS 6" xfId="1968" xr:uid="{2A4457E7-D175-4530-A413-7D26D37AD5C5}"/>
    <cellStyle name="Dziesiętny_laroux_C16_AP0800_D1_EAST_worksheets_VW SEP ANALYSIS 6" xfId="1965" xr:uid="{BB7D4F7E-4AE7-4130-9A34-9424E990CE94}"/>
    <cellStyle name="Dziesietny_laroux_C16_AP0800_D1_EAST_worksheets_VW SEP ANALYSIS 7" xfId="2159" xr:uid="{7B8B9CCF-863C-4028-87B2-9E1878103A5A}"/>
    <cellStyle name="Dziesiętny_laroux_C16_AP0800_D1_EAST_worksheets_VW SEP ANALYSIS 7" xfId="1979" xr:uid="{B15F7963-834F-46CB-8778-EEBFF50935B1}"/>
    <cellStyle name="Dziesietny_laroux_C16_AP0800_D1_EAST_worksheets_VW SEP ANALYSIS 8" xfId="3098" xr:uid="{44778D3E-D043-458F-9A75-5BC46102A2CA}"/>
    <cellStyle name="Dziesiętny_laroux_C16_AP0800_D1_EAST_worksheets_VW SEP ANALYSIS 8" xfId="3099" xr:uid="{6D54D754-B7B0-43DF-8946-5E1B974AE0E5}"/>
    <cellStyle name="Dziesietny_laroux_C16_AP0800_D1_EAST_worksheets_VW SEP ANALYSIS 9" xfId="2857" xr:uid="{C16605FC-77CB-489D-9730-C4A1B0D8CDC8}"/>
    <cellStyle name="Dziesiętny_laroux_C16_AP0800_D1_EAST_worksheets_VW SEP ANALYSIS 9" xfId="2856" xr:uid="{B6EDEB8F-F01E-4F15-9EA5-8C3685584F2B}"/>
    <cellStyle name="Dziesietny_laroux_C16_AP0800_TEXTRON JULY ANALYSIS PACK" xfId="969" xr:uid="{D6836E41-3B23-4EAD-A411-5DF520B83F5A}"/>
    <cellStyle name="Dziesiętny_laroux_C16_AP0800_TEXTRON JULY ANALYSIS PACK" xfId="970" xr:uid="{6A2C6A3B-AA78-4C55-9729-93BB605B1AEE}"/>
    <cellStyle name="Dziesietny_laroux_C16_AP0800_TEXTRON JULY ANALYSIS PACK 2" xfId="1752" xr:uid="{29D4E96B-E857-491D-9795-961B2A95E2C3}"/>
    <cellStyle name="Dziesiętny_laroux_C16_AP0800_TEXTRON JULY ANALYSIS PACK 2" xfId="1753" xr:uid="{A3F812DC-C39A-479F-B07B-0409376CAD0D}"/>
    <cellStyle name="Dziesietny_laroux_C16_AP0800_TEXTRON JULY ANALYSIS PACK 3" xfId="1393" xr:uid="{44FDA6CF-436D-4F21-9814-6CC3D0CE4E43}"/>
    <cellStyle name="Dziesiętny_laroux_C16_AP0800_TEXTRON JULY ANALYSIS PACK 3" xfId="1392" xr:uid="{8F4BA3A1-392E-4592-B439-7968A7C3B6AF}"/>
    <cellStyle name="Dziesietny_laroux_C16_AP0800_TEXTRON JULY ANALYSIS PACK 4" xfId="1887" xr:uid="{9FDABAA0-96C8-45F2-965E-AAF97275CEF3}"/>
    <cellStyle name="Dziesiętny_laroux_C16_AP0800_TEXTRON JULY ANALYSIS PACK 4" xfId="1888" xr:uid="{5E962890-B9A7-4458-A5C3-956B3EED5590}"/>
    <cellStyle name="Dziesietny_laroux_C16_AP0800_TEXTRON JULY ANALYSIS PACK 5" xfId="2371" xr:uid="{94EB41B9-48BE-4E0C-A8FB-138366CD317C}"/>
    <cellStyle name="Dziesiętny_laroux_C16_AP0800_TEXTRON JULY ANALYSIS PACK 5" xfId="2372" xr:uid="{3D062A39-2A9D-4C7D-A3BB-D06ED3C23DA4}"/>
    <cellStyle name="Dziesietny_laroux_C16_AP0800_TEXTRON JULY ANALYSIS PACK 6" xfId="1963" xr:uid="{96C599EE-448A-42D8-B7D1-8A9B2B8F9AB6}"/>
    <cellStyle name="Dziesiętny_laroux_C16_AP0800_TEXTRON JULY ANALYSIS PACK 6" xfId="2032" xr:uid="{B3C7FFF2-C0F6-42A6-BAB1-70949B833DB9}"/>
    <cellStyle name="Dziesietny_laroux_C16_AP0800_TEXTRON JULY ANALYSIS PACK 7" xfId="2154" xr:uid="{77602C00-66A1-4EBD-88F9-21A6C4CBA859}"/>
    <cellStyle name="Dziesiętny_laroux_C16_AP0800_TEXTRON JULY ANALYSIS PACK 7" xfId="2216" xr:uid="{E397E3BC-F94D-44C0-82AF-C643A3EA8454}"/>
    <cellStyle name="Dziesietny_laroux_C16_AP0800_TEXTRON JULY ANALYSIS PACK 8" xfId="3100" xr:uid="{2430990B-0A31-4FF3-9241-30C9676E0B20}"/>
    <cellStyle name="Dziesiętny_laroux_C16_AP0800_TEXTRON JULY ANALYSIS PACK 8" xfId="3101" xr:uid="{591511DF-CE16-4774-ACE7-5437A7837195}"/>
    <cellStyle name="Dziesietny_laroux_C16_AP0800_TEXTRON JULY ANALYSIS PACK 9" xfId="2855" xr:uid="{1DB527AE-FA57-4B9B-95BA-8CB2238DF5A4}"/>
    <cellStyle name="Dziesiętny_laroux_C16_AP0800_TEXTRON JULY ANALYSIS PACK 9" xfId="2854" xr:uid="{3BE0381C-8EF6-4E50-87A7-17297F843F7A}"/>
    <cellStyle name="Dziesietny_laroux_C16_AP0800_TEXTRON_Wroksheets" xfId="971" xr:uid="{4BA9F085-0D3E-40D1-8E38-A382D95BFA65}"/>
    <cellStyle name="Dziesiętny_laroux_C16_AP0800_TEXTRON_Wroksheets" xfId="972" xr:uid="{DA9CC7A9-B60F-4171-8DCE-C960A67EA591}"/>
    <cellStyle name="Dziesietny_laroux_C16_AP0800_Volkswagen_worksheets" xfId="973" xr:uid="{F047CAB7-33E8-46D2-BB2B-AAF9A56C9C92}"/>
    <cellStyle name="Dziesiętny_laroux_C16_AP0800_Volkswagen_worksheets" xfId="974" xr:uid="{CC86B1F1-6517-46C6-A8D7-56C0A9BB3111}"/>
    <cellStyle name="Dziesietny_laroux_C16_AP0800_VW SEP ANALYSIS" xfId="975" xr:uid="{96FA7931-59AF-4A5D-922F-42B1A5091B75}"/>
    <cellStyle name="Dziesiętny_laroux_C16_AP0800_VW SEP ANALYSIS" xfId="976" xr:uid="{EA82E451-CCC6-4BA7-9FD1-C2FF1F50EDBC}"/>
    <cellStyle name="Dziesietny_laroux_C16_AP0800_VW SEP ANALYSIS 2" xfId="1755" xr:uid="{70CA84F1-C32C-4D2C-B889-306CFB64118D}"/>
    <cellStyle name="Dziesiętny_laroux_C16_AP0800_VW SEP ANALYSIS 2" xfId="1756" xr:uid="{F1AA3CC5-E93B-4EDA-8B66-8C1633CEC23E}"/>
    <cellStyle name="Dziesietny_laroux_C16_AP0800_VW SEP ANALYSIS 3" xfId="1390" xr:uid="{6DD44781-4E96-413A-A0A3-1969B02A0BA6}"/>
    <cellStyle name="Dziesiętny_laroux_C16_AP0800_VW SEP ANALYSIS 3" xfId="1349" xr:uid="{87468EDC-2298-4718-8435-5E05BC705451}"/>
    <cellStyle name="Dziesietny_laroux_C16_AP0800_VW SEP ANALYSIS 4" xfId="1352" xr:uid="{57309E3A-7D97-40C0-B361-6E4629B47CF6}"/>
    <cellStyle name="Dziesiętny_laroux_C16_AP0800_VW SEP ANALYSIS 4" xfId="1546" xr:uid="{DA85B294-77F9-4AC5-9C98-BDEDAADE0B99}"/>
    <cellStyle name="Dziesietny_laroux_C16_AP0800_VW SEP ANALYSIS 5" xfId="2374" xr:uid="{B1EDD059-DE2F-4501-8B2F-0A82E2A8A567}"/>
    <cellStyle name="Dziesiętny_laroux_C16_AP0800_VW SEP ANALYSIS 5" xfId="2375" xr:uid="{94DC0E01-E54B-46C1-8590-F52470C9B1A3}"/>
    <cellStyle name="Dziesietny_laroux_C16_AP0800_VW SEP ANALYSIS 6" xfId="2030" xr:uid="{D3625485-7B9F-45A3-A45D-07849754EAFF}"/>
    <cellStyle name="Dziesiętny_laroux_C16_AP0800_VW SEP ANALYSIS 6" xfId="2029" xr:uid="{4D3B868E-AAF2-496B-8E65-AAECF87941EA}"/>
    <cellStyle name="Dziesietny_laroux_C16_AP0800_VW SEP ANALYSIS 7" xfId="2479" xr:uid="{37AEF6E0-05C0-42BF-AAC4-16C0B7ED53B5}"/>
    <cellStyle name="Dziesiętny_laroux_C16_AP0800_VW SEP ANALYSIS 7" xfId="2480" xr:uid="{0F623290-AD74-4957-B601-BEA741B93453}"/>
    <cellStyle name="Dziesietny_laroux_C16_AP0800_VW SEP ANALYSIS 8" xfId="3102" xr:uid="{4D229BD3-4ACB-4AE5-AB98-44EE0E4C5E5F}"/>
    <cellStyle name="Dziesiętny_laroux_C16_AP0800_VW SEP ANALYSIS 8" xfId="3103" xr:uid="{1B13D64A-0229-4507-A244-243065E5102E}"/>
    <cellStyle name="Dziesietny_laroux_C16_AP0800_VW SEP ANALYSIS 9" xfId="2853" xr:uid="{75C88F84-9ECF-4A3C-90BB-404628723A2A}"/>
    <cellStyle name="Dziesiętny_laroux_C16_AP0800_VW SEP ANALYSIS 9" xfId="2852" xr:uid="{710AD08A-B1EB-4DE7-94C7-D0A387EA633F}"/>
    <cellStyle name="Dziesietny_laroux_C17_budget_2005-2006" xfId="977" xr:uid="{272C24A7-AED6-48D5-83AC-390878D71BB5}"/>
    <cellStyle name="Dziesiętny_laroux_C17_budget_2005-2006" xfId="978" xr:uid="{089237B9-7998-4FEF-A6FB-97B6BDC0D3C3}"/>
    <cellStyle name="Dziesietny_laroux_C17_budget_2005-2006_incl Ergoline&amp;KPMG addit calc" xfId="979" xr:uid="{4EC07385-C24C-4F49-ACF8-2F97767F15B9}"/>
    <cellStyle name="Dziesiętny_laroux_C17_budget_2005-2006_incl Ergoline&amp;KPMG addit calc" xfId="980" xr:uid="{7A5D30F3-C8D4-4990-9494-0651D5180793}"/>
    <cellStyle name="Dziesietny_laroux_C17_Dev1" xfId="981" xr:uid="{1F7C0555-68E3-43FF-AB27-1C4E8B281CF7}"/>
    <cellStyle name="Dziesiętny_laroux_C17_Dev1" xfId="982" xr:uid="{0E2C15E4-9229-4294-8069-2E3D170912F6}"/>
    <cellStyle name="Dziesietny_laroux_C17_TC_Budget_072008" xfId="983" xr:uid="{4FC9B105-A02C-460E-9731-90FB909BE490}"/>
    <cellStyle name="Dziesiętny_laroux_C17_TC_Budget_072008" xfId="984" xr:uid="{4E732294-DA68-4C09-B102-91008C6E44B5}"/>
    <cellStyle name="Dziesietny_laroux_C17_TC_Budget_072008 2" xfId="1757" xr:uid="{3DE7F0C3-E944-4676-A4BB-ED196DC6E734}"/>
    <cellStyle name="Dziesiętny_laroux_C17_TC_Budget_072008 2" xfId="1758" xr:uid="{DEF52A16-1BC4-4B55-91F1-3F0E6AC6BBE0}"/>
    <cellStyle name="Dziesietny_laroux_C17_TC_Budget_072008 3" xfId="1388" xr:uid="{5FEF2F25-95B5-4A77-9F70-210898C83287}"/>
    <cellStyle name="Dziesiętny_laroux_C17_TC_Budget_072008 3" xfId="1387" xr:uid="{1EAFE65B-3D46-4700-9A99-77DC6BB9F7F1}"/>
    <cellStyle name="Dziesietny_laroux_C17_TC_Budget_072008 4" xfId="1551" xr:uid="{DE78A199-0F80-42C0-A021-CB0DD14B7EE2}"/>
    <cellStyle name="Dziesiętny_laroux_C17_TC_Budget_072008 4" xfId="1615" xr:uid="{DA559C71-423E-4DEB-87A5-487588E59245}"/>
    <cellStyle name="Dziesietny_laroux_C17_TC_Budget_072008 5" xfId="2376" xr:uid="{997805A4-75F3-49C5-9173-FCA8D871AF5F}"/>
    <cellStyle name="Dziesiętny_laroux_C17_TC_Budget_072008 5" xfId="2377" xr:uid="{C5AA7E48-B754-4903-80B3-2AA041DF6E32}"/>
    <cellStyle name="Dziesietny_laroux_C17_TC_Budget_072008 6" xfId="2028" xr:uid="{51AE407B-A5C0-439B-BAEA-A88763472FA3}"/>
    <cellStyle name="Dziesiętny_laroux_C17_TC_Budget_072008 6" xfId="2027" xr:uid="{2EE92613-23E0-4A7A-85E9-A88BFF019E95}"/>
    <cellStyle name="Dziesietny_laroux_C17_TC_Budget_072008 7" xfId="1980" xr:uid="{8A32E99B-0909-4120-B04D-D379F72C8A6A}"/>
    <cellStyle name="Dziesiętny_laroux_C17_TC_Budget_072008 7" xfId="2160" xr:uid="{614667AF-AFFE-47E2-91B9-69A9D005177C}"/>
    <cellStyle name="Dziesietny_laroux_C17_TC_Budget_072008 8" xfId="3104" xr:uid="{04DCF455-09C8-47B7-9081-5BF0E99C73BA}"/>
    <cellStyle name="Dziesiętny_laroux_C17_TC_Budget_072008 8" xfId="3105" xr:uid="{5AFC3797-D12B-4AFB-9B41-D2E30B6C6EA0}"/>
    <cellStyle name="Dziesietny_laroux_C17_TC_Budget_072008 9" xfId="2851" xr:uid="{2684CB39-E820-4CC4-AC06-7EB8321D7326}"/>
    <cellStyle name="Dziesiętny_laroux_C17_TC_Budget_072008 9" xfId="2850" xr:uid="{65A276DF-3271-4396-8997-1540957F5FFA}"/>
    <cellStyle name="Dziesietny_laroux_C17_Tenant_Summary" xfId="985" xr:uid="{33317342-DADE-444D-9C8A-3E393AF989B4}"/>
    <cellStyle name="Dziesiętny_laroux_C17_Tenant_Summary" xfId="986" xr:uid="{09BE51FD-79B9-4A0D-B055-2F58455E9B4C}"/>
    <cellStyle name="Dziesietny_laroux_C17_Tenant_Summary 2" xfId="1759" xr:uid="{F93893DA-DB3E-4DFB-AB2F-AEBD6F4D53BA}"/>
    <cellStyle name="Dziesiętny_laroux_C17_Tenant_Summary 2" xfId="1760" xr:uid="{4C710F38-3428-425A-B0CF-ECB5A6C3E0BD}"/>
    <cellStyle name="Dziesietny_laroux_C17_Tenant_Summary 3" xfId="1386" xr:uid="{159F5E97-F003-4BB5-B717-00A821EDC7AA}"/>
    <cellStyle name="Dziesiętny_laroux_C17_Tenant_Summary 3" xfId="1385" xr:uid="{E0467889-2C61-4BFC-AE49-246C8E305E05}"/>
    <cellStyle name="Dziesietny_laroux_C17_Tenant_Summary 4" xfId="1552" xr:uid="{15CF7330-4926-47B6-80E3-1399DDBEB085}"/>
    <cellStyle name="Dziesiętny_laroux_C17_Tenant_Summary 4" xfId="1554" xr:uid="{E3334A5E-532E-4A3D-ABA0-5CCDD8619365}"/>
    <cellStyle name="Dziesietny_laroux_C17_Tenant_Summary 5" xfId="2378" xr:uid="{4E34E274-B002-4EC9-B9BC-BC19F198F40E}"/>
    <cellStyle name="Dziesiętny_laroux_C17_Tenant_Summary 5" xfId="2379" xr:uid="{A8D69E6D-CAF5-4BBC-AA71-493E486A0625}"/>
    <cellStyle name="Dziesietny_laroux_C17_Tenant_Summary 6" xfId="2026" xr:uid="{F88A58E1-6B3F-44A3-91E5-3E1AC88E3D46}"/>
    <cellStyle name="Dziesiętny_laroux_C17_Tenant_Summary 6" xfId="2025" xr:uid="{8FED6EB6-3DEE-42F3-B093-A2ABF0E32063}"/>
    <cellStyle name="Dziesietny_laroux_C17_Tenant_Summary 7" xfId="2161" xr:uid="{1CAC5F88-0749-4285-BDF7-2216CD962256}"/>
    <cellStyle name="Dziesiętny_laroux_C17_Tenant_Summary 7" xfId="2162" xr:uid="{D75E9720-1697-4990-A887-0840A12CD346}"/>
    <cellStyle name="Dziesietny_laroux_C17_Tenant_Summary 8" xfId="3106" xr:uid="{3FF0245C-23AA-4F98-AB2F-54858FE05D4C}"/>
    <cellStyle name="Dziesiętny_laroux_C17_Tenant_Summary 8" xfId="3107" xr:uid="{4CF5363E-61EE-404E-B8E7-763A774FCDAA}"/>
    <cellStyle name="Dziesietny_laroux_C17_Tenant_Summary 9" xfId="2849" xr:uid="{838CE9C2-27A8-4812-BEDD-22BA14F86351}"/>
    <cellStyle name="Dziesiętny_laroux_C17_Tenant_Summary 9" xfId="2848" xr:uid="{D2C490DC-07DC-47AE-B522-D50C25EDF4B7}"/>
    <cellStyle name="Dziesietny_laroux_C20_2010_marketing_report_01" xfId="987" xr:uid="{0AFD4EBD-89F7-4FE7-8FCA-D55102C60AB4}"/>
    <cellStyle name="Dziesiętny_laroux_C20_2010_marketing_report_01" xfId="988" xr:uid="{4E4E5E16-9ED0-4D1D-A5A6-EC7E3B93DC1A}"/>
    <cellStyle name="Dziesietny_laroux_C20_2010_marketing_report_03" xfId="989" xr:uid="{9666976F-D7FF-43B4-A4C2-820E4ACC8B20}"/>
    <cellStyle name="Dziesiętny_laroux_C20_2010_marketing_report_03" xfId="990" xr:uid="{EF7ACCF8-00B9-4A7E-B0A5-3ACFF836BEEA}"/>
    <cellStyle name="Dziesietny_laroux_C20_Areas" xfId="991" xr:uid="{18BC6058-9B54-4A48-BDF2-6473CEE9B520}"/>
    <cellStyle name="Dziesiętny_laroux_C20_Areas" xfId="992" xr:uid="{9DC1FC3D-8BE1-440F-85E4-54C071EBB5D0}"/>
    <cellStyle name="Dziesietny_laroux_C20_Areas 2" xfId="1761" xr:uid="{E1FC0638-1CA0-418C-BC11-1038743D4EFF}"/>
    <cellStyle name="Dziesiętny_laroux_C20_Areas 2" xfId="1762" xr:uid="{FD5AAD14-46F3-47F6-9BBF-0963A24145AF}"/>
    <cellStyle name="Dziesietny_laroux_C20_Areas 3" xfId="1381" xr:uid="{9DEA4AFF-40AD-475A-AB69-CEB1C476F239}"/>
    <cellStyle name="Dziesiętny_laroux_C20_Areas 3" xfId="1380" xr:uid="{F265B574-8971-4589-BA50-CDCF3DEED1FE}"/>
    <cellStyle name="Dziesietny_laroux_C20_Areas 4" xfId="1861" xr:uid="{DFB60EA7-EF2A-4213-8A65-5D317EEB16C4}"/>
    <cellStyle name="Dziesiętny_laroux_C20_Areas 4" xfId="1586" xr:uid="{3845F242-5DEB-471A-8536-B2F68DDFD9BD}"/>
    <cellStyle name="Dziesietny_laroux_C20_Areas 5" xfId="2380" xr:uid="{9C8675DB-FBC7-485C-852D-014B63276959}"/>
    <cellStyle name="Dziesiętny_laroux_C20_Areas 5" xfId="2381" xr:uid="{065E2BD7-DEAF-4761-A860-4F8A0FF68CE1}"/>
    <cellStyle name="Dziesietny_laroux_C20_Areas 6" xfId="2024" xr:uid="{ECFC2CAB-B6A3-4138-93A0-1C49B2A353EB}"/>
    <cellStyle name="Dziesiętny_laroux_C20_Areas 6" xfId="2023" xr:uid="{BE9EB68B-0480-4423-89C7-091A015849F3}"/>
    <cellStyle name="Dziesietny_laroux_C20_Areas 7" xfId="1988" xr:uid="{B54F1DDA-0BE5-4389-A6D0-09F619A0A5CB}"/>
    <cellStyle name="Dziesiętny_laroux_C20_Areas 7" xfId="2163" xr:uid="{01BE23A9-7298-46D3-AE13-75256B2FF327}"/>
    <cellStyle name="Dziesietny_laroux_C20_Areas 8" xfId="3109" xr:uid="{2D41BF2E-31D1-4A1F-AB87-8C6CBA6A6B14}"/>
    <cellStyle name="Dziesiętny_laroux_C20_Areas 8" xfId="3110" xr:uid="{0AABB722-E06E-46AC-8A29-922E46FA4AF8}"/>
    <cellStyle name="Dziesietny_laroux_C20_Areas 9" xfId="2847" xr:uid="{14DF6740-4C87-4941-ABC2-0EA2A8080C2E}"/>
    <cellStyle name="Dziesiętny_laroux_C20_Areas 9" xfId="2846" xr:uid="{7AB7A8CF-6742-4A02-B73A-063E5DC1FA4E}"/>
    <cellStyle name="Dziesietny_laroux_C20_Ex summary_2009_08" xfId="993" xr:uid="{5351F4C9-C228-44C4-92CD-970BEB91191F}"/>
    <cellStyle name="Dziesiętny_laroux_C20_Ex summary_2009_08" xfId="994" xr:uid="{68CB5258-C59F-4389-9CF5-F30392D35AA1}"/>
    <cellStyle name="Dziesietny_laroux_C20_Ex summary_2009_08 2" xfId="1763" xr:uid="{9B634CCE-9039-4082-80C7-40584D5D6B9C}"/>
    <cellStyle name="Dziesiętny_laroux_C20_Ex summary_2009_08 2" xfId="1764" xr:uid="{ACE6B14B-3288-46E8-B455-A0505EA42E26}"/>
    <cellStyle name="Dziesietny_laroux_C20_Ex summary_2009_08 3" xfId="1379" xr:uid="{90C599B2-D21F-4DC2-8144-C047A00585EF}"/>
    <cellStyle name="Dziesiętny_laroux_C20_Ex summary_2009_08 3" xfId="1378" xr:uid="{97EB62A9-6495-4BF9-BF29-903A8A26C3E3}"/>
    <cellStyle name="Dziesietny_laroux_C20_Ex summary_2009_08 4" xfId="1588" xr:uid="{E70B75E3-7254-4564-BACA-F35B2B89E4F4}"/>
    <cellStyle name="Dziesiętny_laroux_C20_Ex summary_2009_08 4" xfId="1590" xr:uid="{E1C69186-05AB-41AA-B841-B993CCD743AF}"/>
    <cellStyle name="Dziesietny_laroux_C20_Ex summary_2009_08 5" xfId="2382" xr:uid="{7060FE20-0AD7-430D-9BC7-844CADD49379}"/>
    <cellStyle name="Dziesiętny_laroux_C20_Ex summary_2009_08 5" xfId="2383" xr:uid="{018E597B-BE49-4B70-8C47-0B844B7858A0}"/>
    <cellStyle name="Dziesietny_laroux_C20_Ex summary_2009_08 6" xfId="2022" xr:uid="{0523007E-391D-40D8-8856-2149771C28B7}"/>
    <cellStyle name="Dziesiętny_laroux_C20_Ex summary_2009_08 6" xfId="2021" xr:uid="{E89A906B-D904-4943-B7C1-014F0A3D98CD}"/>
    <cellStyle name="Dziesietny_laroux_C20_Ex summary_2009_08 7" xfId="2164" xr:uid="{A279B198-C2FF-4366-96E9-8D25DD540A72}"/>
    <cellStyle name="Dziesiętny_laroux_C20_Ex summary_2009_08 7" xfId="2472" xr:uid="{9E17D592-C089-4B05-A709-48A64B85499E}"/>
    <cellStyle name="Dziesietny_laroux_C20_Ex summary_2009_08 8" xfId="3111" xr:uid="{541297D5-9C0E-4C7F-B8B7-B9CE45DABBC6}"/>
    <cellStyle name="Dziesiętny_laroux_C20_Ex summary_2009_08 8" xfId="3112" xr:uid="{C448A4C9-FE36-48FC-8BF8-9FCEE53E355E}"/>
    <cellStyle name="Dziesietny_laroux_C20_Ex summary_2009_08 9" xfId="2845" xr:uid="{9DD557AB-AA9C-45EC-B9A6-3EFA34DFC5C4}"/>
    <cellStyle name="Dziesiętny_laroux_C20_Ex summary_2009_08 9" xfId="2844" xr:uid="{08858957-EA1E-4B20-BB43-417083925996}"/>
    <cellStyle name="Dziesietny_laroux_C20_form_platby_mktg_2008_2009" xfId="995" xr:uid="{5CC2FDBC-B7D9-471C-92FC-64FE259E062D}"/>
    <cellStyle name="Dziesiętny_laroux_C20_form_platby_mktg_2008_2009" xfId="996" xr:uid="{9602DEFC-5858-4027-9E77-5704F28D8CBB}"/>
    <cellStyle name="Dziesietny_laroux_C26_MR_106_Budget Rep_2006_01" xfId="997" xr:uid="{934CF468-293D-46B2-87A6-3CCA47F9864C}"/>
    <cellStyle name="Dziesiętny_laroux_C26_MR_106_Budget Rep_2006_01" xfId="998" xr:uid="{CEE9A59C-4411-4F86-BC71-DDD18E214F26}"/>
    <cellStyle name="Dziesietny_laroux_C31_MR_AIG_111_2007_07" xfId="999" xr:uid="{A79CEDEB-2CF3-49DA-99F1-522547650999}"/>
    <cellStyle name="Dziesiętny_laroux_C31_MR_AIG_111_2007_07" xfId="1000" xr:uid="{FD3FE604-E591-46A0-91BC-AE7432A78452}"/>
    <cellStyle name="Dziesietny_laroux_CAD1L_DW10" xfId="1001" xr:uid="{3D0FB61C-6EDA-4D80-92CB-11CD4CE4A813}"/>
    <cellStyle name="Dziesiętny_laroux_CAD1L_DW10" xfId="1002" xr:uid="{8301E639-F10C-4C25-9B0C-6AACEB02C662}"/>
    <cellStyle name="Dziesietny_laroux_CAD1L_DW10 2" xfId="1765" xr:uid="{1F4CF4FA-EB37-47DF-9613-EFBC32BC9E37}"/>
    <cellStyle name="Dziesiętny_laroux_CAD1L_DW10 2" xfId="1766" xr:uid="{C857FCA4-DF83-46DF-B536-72875F226A92}"/>
    <cellStyle name="Dziesietny_laroux_CAD1L_DW10 3" xfId="1375" xr:uid="{D7CA9D70-0042-432C-912C-2B5316556604}"/>
    <cellStyle name="Dziesiętny_laroux_CAD1L_DW10 3" xfId="1374" xr:uid="{5AC03A01-AF02-4D22-B268-9D34CED4E95D}"/>
    <cellStyle name="Dziesietny_laroux_CAD1L_DW10 4" xfId="1563" xr:uid="{32C9603D-6E25-4397-87C7-113C902CFCD6}"/>
    <cellStyle name="Dziesiętny_laroux_CAD1L_DW10 4" xfId="1564" xr:uid="{D46E8CB5-74F9-4BAB-B634-EAF82FC695F9}"/>
    <cellStyle name="Dziesietny_laroux_CAD1L_DW10 5" xfId="2384" xr:uid="{FC5C9469-135A-4988-AB41-0B824FCC387C}"/>
    <cellStyle name="Dziesiętny_laroux_CAD1L_DW10 5" xfId="2385" xr:uid="{9D877FAC-8D60-4E1B-A45C-B01211CCFD86}"/>
    <cellStyle name="Dziesietny_laroux_CAD1L_DW10 6" xfId="2019" xr:uid="{8F473F18-C64B-4A4E-9A88-7D3F530B9F12}"/>
    <cellStyle name="Dziesiętny_laroux_CAD1L_DW10 6" xfId="2018" xr:uid="{3F174D10-EC76-448C-A6F3-8E19717F257D}"/>
    <cellStyle name="Dziesietny_laroux_CAD1L_DW10 7" xfId="2166" xr:uid="{86AB12DC-1C93-4761-888C-732B80A07161}"/>
    <cellStyle name="Dziesiętny_laroux_CAD1L_DW10 7" xfId="2217" xr:uid="{60719FC2-B279-4C7F-9C59-1401E89E5DBB}"/>
    <cellStyle name="Dziesietny_laroux_CAD1L_DW10 8" xfId="3113" xr:uid="{C333F7E4-305A-43DA-9433-749AEDABE188}"/>
    <cellStyle name="Dziesiętny_laroux_CAD1L_DW10 8" xfId="3114" xr:uid="{BFCF8BB1-AE54-44E8-B8EB-417DC8110F8A}"/>
    <cellStyle name="Dziesietny_laroux_CAD1L_DW10 9" xfId="2843" xr:uid="{9A67B195-383B-4257-A44E-53D3791B85A8}"/>
    <cellStyle name="Dziesiętny_laroux_CAD1L_DW10 9" xfId="2842" xr:uid="{C83C023B-F602-4C09-BA01-BF6911AA22CE}"/>
    <cellStyle name="Dziesietny_laroux_CAD1L_DW10_Book2" xfId="1003" xr:uid="{D7EC2A42-8740-4945-984F-A6EC09C5AC6A}"/>
    <cellStyle name="Dziesiętny_laroux_CAD1L_DW10_Book2" xfId="1004" xr:uid="{C78C413B-3DAF-4E85-90C9-6E722E1F0ABA}"/>
    <cellStyle name="Dziesietny_laroux_CAD1L_DW10_C17_Dev1" xfId="1005" xr:uid="{53BA259B-1526-40C7-A2AB-BD14C1D878B3}"/>
    <cellStyle name="Dziesiętny_laroux_CAD1L_DW10_C17_Dev1" xfId="1006" xr:uid="{654186A7-3A02-4B29-94F0-984F2A9737F2}"/>
    <cellStyle name="Dziesietny_laroux_CAD1L_DW10_C17_Dev1 2" xfId="1767" xr:uid="{C8B58184-7BC9-4EA9-87E5-6BE57F335071}"/>
    <cellStyle name="Dziesiętny_laroux_CAD1L_DW10_C17_Dev1 2" xfId="1768" xr:uid="{6FD9F165-2A3F-4443-BC4F-02A86F2304AE}"/>
    <cellStyle name="Dziesietny_laroux_CAD1L_DW10_C17_Dev1 3" xfId="1372" xr:uid="{74ED29A8-937E-4652-A77C-D589E8576435}"/>
    <cellStyle name="Dziesiętny_laroux_CAD1L_DW10_C17_Dev1 3" xfId="1371" xr:uid="{094A97C5-EFDB-4441-BB4F-4392BDE9D24E}"/>
    <cellStyle name="Dziesietny_laroux_CAD1L_DW10_C17_Dev1 4" xfId="1863" xr:uid="{4CFE6FA7-AACE-445C-AA91-24772DC85902}"/>
    <cellStyle name="Dziesiętny_laroux_CAD1L_DW10_C17_Dev1 4" xfId="1565" xr:uid="{FF39C32C-937D-4E54-8F58-BFD48C49D542}"/>
    <cellStyle name="Dziesietny_laroux_CAD1L_DW10_C17_Dev1 5" xfId="2386" xr:uid="{2D73CFB1-A828-44B1-8EBF-38798C832396}"/>
    <cellStyle name="Dziesiętny_laroux_CAD1L_DW10_C17_Dev1 5" xfId="2387" xr:uid="{73AA1AE9-9064-43A2-9DFA-DBC6DDFEFB18}"/>
    <cellStyle name="Dziesietny_laroux_CAD1L_DW10_C17_Dev1 6" xfId="2017" xr:uid="{2E4204DF-F524-400A-8E09-CFA0978DBB0A}"/>
    <cellStyle name="Dziesiętny_laroux_CAD1L_DW10_C17_Dev1 6" xfId="2016" xr:uid="{EB978D1E-873E-408A-A26A-6091E6358E15}"/>
    <cellStyle name="Dziesietny_laroux_CAD1L_DW10_C17_Dev1 7" xfId="2168" xr:uid="{715DFF35-31BF-4259-BC79-2AF2E5955CD8}"/>
    <cellStyle name="Dziesiętny_laroux_CAD1L_DW10_C17_Dev1 7" xfId="2167" xr:uid="{1943EA2C-91EE-4E31-B643-E51F8F108CEB}"/>
    <cellStyle name="Dziesietny_laroux_CAD1L_DW10_C17_Dev1 8" xfId="3115" xr:uid="{02BC20FC-B5F0-483D-B452-91ABE2655A24}"/>
    <cellStyle name="Dziesiętny_laroux_CAD1L_DW10_C17_Dev1 8" xfId="3116" xr:uid="{24828672-1A46-4803-B0F9-2EBBF56C06C4}"/>
    <cellStyle name="Dziesietny_laroux_CAD1L_DW10_C17_Dev1 9" xfId="2841" xr:uid="{39A63A41-2296-4CFE-A66F-01EE175CA7EA}"/>
    <cellStyle name="Dziesiętny_laroux_CAD1L_DW10_C17_Dev1 9" xfId="2840" xr:uid="{5FC60B48-AF0D-49D9-B221-7BE0866A29B3}"/>
    <cellStyle name="Dziesietny_laroux_CAD1L_DW10_CADEL_DW08_IN_PROGRESS" xfId="1007" xr:uid="{5E4AC239-F286-43DA-B478-7377F5ADDC48}"/>
    <cellStyle name="Dziesiętny_laroux_CAD1L_DW10_CADEL_DW08_IN_PROGRESS" xfId="1008" xr:uid="{1FC2594D-4EE8-4ED7-A9C9-CE08007DE2FA}"/>
    <cellStyle name="Dziesietny_laroux_CAD1L_DW10_CADEL_DW10" xfId="1009" xr:uid="{870BB69B-E29A-48B3-BC50-1E1B7B7524EA}"/>
    <cellStyle name="Dziesiętny_laroux_CAD1L_DW10_CADEL_DW10" xfId="1010" xr:uid="{DE2CF9F3-009E-41D3-B439-38DE34B4637F}"/>
    <cellStyle name="Dziesietny_laroux_CAD1L_DW10_CADEL_DW10_in Progress" xfId="1011" xr:uid="{7231D274-5C21-474A-ADC1-174B44CB0BF7}"/>
    <cellStyle name="Dziesiętny_laroux_CAD1L_DW10_CADEL_DW10_in Progress" xfId="1012" xr:uid="{04D421ED-79AC-4600-924B-A528CA324DB4}"/>
    <cellStyle name="Dziesietny_laroux_CAD1L_DW10_CADEL_DW11" xfId="1013" xr:uid="{74E5204A-EA5A-43E0-B5D9-DCE5BD854F84}"/>
    <cellStyle name="Dziesiętny_laroux_CAD1L_DW10_CADEL_DW11" xfId="1014" xr:uid="{D01FF4DA-0B3E-4B8F-83A6-836854296E89}"/>
    <cellStyle name="Dziesietny_laroux_CAD1L_DW10_CAZ1X_CZ1_DW06" xfId="1015" xr:uid="{78BBF4F6-056A-462D-8D01-FFDC318FC51D}"/>
    <cellStyle name="Dziesiętny_laroux_CAD1L_DW10_CAZ1X_CZ1_DW06" xfId="1016" xr:uid="{5A967308-44F5-4CBF-AD65-DDBDB31F6190}"/>
    <cellStyle name="Dziesietny_laroux_CAD1L_DW10_CAZ1X_CZ1_DW06 2" xfId="1769" xr:uid="{896103F9-1D84-462D-9CA3-34939A702834}"/>
    <cellStyle name="Dziesiętny_laroux_CAD1L_DW10_CAZ1X_CZ1_DW06 2" xfId="1770" xr:uid="{A3F36A9F-807F-4692-83F6-5F52CDD4E8AA}"/>
    <cellStyle name="Dziesietny_laroux_CAD1L_DW10_CAZ1X_CZ1_DW06 3" xfId="1369" xr:uid="{C472F6C8-1A3C-4F00-A01C-4962034D82ED}"/>
    <cellStyle name="Dziesiętny_laroux_CAD1L_DW10_CAZ1X_CZ1_DW06 3" xfId="1368" xr:uid="{FE11CEF4-EBDF-4630-BB9D-F767EA12E8D0}"/>
    <cellStyle name="Dziesietny_laroux_CAD1L_DW10_CAZ1X_CZ1_DW06 4" xfId="1864" xr:uid="{2D94FBD0-8A44-43E0-8E18-A107A7D72342}"/>
    <cellStyle name="Dziesiętny_laroux_CAD1L_DW10_CAZ1X_CZ1_DW06 4" xfId="1865" xr:uid="{B7461438-B712-4AF6-887F-2019B00937D4}"/>
    <cellStyle name="Dziesietny_laroux_CAD1L_DW10_CAZ1X_CZ1_DW06 5" xfId="2388" xr:uid="{5E4A09EF-0454-4C8F-A2D1-B07C2C07A709}"/>
    <cellStyle name="Dziesiętny_laroux_CAD1L_DW10_CAZ1X_CZ1_DW06 5" xfId="2389" xr:uid="{0B1819C5-BC8F-4E0E-9B58-A4F50C769721}"/>
    <cellStyle name="Dziesietny_laroux_CAD1L_DW10_CAZ1X_CZ1_DW06 6" xfId="1967" xr:uid="{6586ACC1-92DB-49B6-B732-C2478F824882}"/>
    <cellStyle name="Dziesiętny_laroux_CAD1L_DW10_CAZ1X_CZ1_DW06 6" xfId="1966" xr:uid="{096B1204-803D-4840-B867-35348058BE91}"/>
    <cellStyle name="Dziesietny_laroux_CAD1L_DW10_CAZ1X_CZ1_DW06 7" xfId="2173" xr:uid="{C10EC75C-3D03-4F28-B467-41C841F04639}"/>
    <cellStyle name="Dziesiętny_laroux_CAD1L_DW10_CAZ1X_CZ1_DW06 7" xfId="2176" xr:uid="{603F9CCD-7CAF-4FD4-B4A7-7D2968876966}"/>
    <cellStyle name="Dziesietny_laroux_CAD1L_DW10_CAZ1X_CZ1_DW06 8" xfId="3118" xr:uid="{C93FE6E7-C252-48C1-9E4F-B64551E9A19C}"/>
    <cellStyle name="Dziesiętny_laroux_CAD1L_DW10_CAZ1X_CZ1_DW06 8" xfId="3119" xr:uid="{0ECC4B6A-14A4-4EF2-9703-4A9626A5CB83}"/>
    <cellStyle name="Dziesietny_laroux_CAD1L_DW10_CAZ1X_CZ1_DW06 9" xfId="2839" xr:uid="{E2F6D91E-6D97-4CDF-8F3F-4C341B3BB448}"/>
    <cellStyle name="Dziesiętny_laroux_CAD1L_DW10_CAZ1X_CZ1_DW06 9" xfId="2838" xr:uid="{77817774-3E34-4F27-8FBF-BD9CFD448D8F}"/>
    <cellStyle name="Dziesietny_laroux_CAD1L_DW10_CAZ1X_CZ1_DW06_CVW1L_DW01final" xfId="1017" xr:uid="{DF1ED436-0CBB-41DB-9805-874726DCDFA1}"/>
    <cellStyle name="Dziesiętny_laroux_CAD1L_DW10_CAZ1X_CZ1_DW06_CVW1L_DW01final" xfId="1018" xr:uid="{590068D3-B908-4E37-93EE-EA9FF84393B4}"/>
    <cellStyle name="Dziesietny_laroux_CAD1L_DW10_CAZ1X_CZ1_DW06_CVW1L_DW02" xfId="1019" xr:uid="{1C97F667-D3BD-4439-BD04-A7C13B8B89CD}"/>
    <cellStyle name="Dziesiętny_laroux_CAD1L_DW10_CAZ1X_CZ1_DW06_CVW1L_DW02" xfId="1020" xr:uid="{F04A1A0C-74EA-4C0F-882D-4904524786FB}"/>
    <cellStyle name="Dziesietny_laroux_CAD1L_DW10_CAZ1X_CZ1_DW06_CVW1L_DW03" xfId="1021" xr:uid="{CB347076-5A9A-473F-B053-97CE40032CB1}"/>
    <cellStyle name="Dziesiętny_laroux_CAD1L_DW10_CAZ1X_CZ1_DW06_CVW1L_DW03" xfId="1022" xr:uid="{E463FA7B-20F8-4A2C-82D2-6494FBFD431A}"/>
    <cellStyle name="Dziesietny_laroux_CAD1L_DW10_CAZ1X_CZ1_DW06_CVW1L_DW04" xfId="1023" xr:uid="{28E42499-ABB2-4A9B-AF4A-D0ECF2BE393C}"/>
    <cellStyle name="Dziesiętny_laroux_CAD1L_DW10_CAZ1X_CZ1_DW06_CVW1L_DW04" xfId="1024" xr:uid="{A9624C5B-16B6-44FC-A846-5F95236F602C}"/>
    <cellStyle name="Dziesietny_laroux_CAD1L_DW10_CAZ1X_CZ1_DW06_FLORENC AUG 2001 Analysis" xfId="1025" xr:uid="{290E2013-7244-4325-9922-E8C1FF794FAD}"/>
    <cellStyle name="Dziesiętny_laroux_CAD1L_DW10_CAZ1X_CZ1_DW06_FLORENC AUG 2001 Analysis" xfId="1026" xr:uid="{89E761D5-7789-46B1-99F0-AAA9B95BDE3F}"/>
    <cellStyle name="Dziesietny_laroux_CAD1L_DW10_CAZ1X_CZ1_DW06_FLORENC AUG 2001 Analysis 2" xfId="1771" xr:uid="{CC7077AD-17E5-48C0-A1E6-4721EEA08D3F}"/>
    <cellStyle name="Dziesiętny_laroux_CAD1L_DW10_CAZ1X_CZ1_DW06_FLORENC AUG 2001 Analysis 2" xfId="1772" xr:uid="{D307C510-F787-472D-9F8A-9410A49C1D45}"/>
    <cellStyle name="Dziesietny_laroux_CAD1L_DW10_CAZ1X_CZ1_DW06_FLORENC AUG 2001 Analysis 3" xfId="1347" xr:uid="{5FA0ACBC-1304-4758-A702-5C68894CCA03}"/>
    <cellStyle name="Dziesiętny_laroux_CAD1L_DW10_CAZ1X_CZ1_DW06_FLORENC AUG 2001 Analysis 3" xfId="1345" xr:uid="{8730A363-6875-4F91-BF24-21880AFFC230}"/>
    <cellStyle name="Dziesietny_laroux_CAD1L_DW10_CAZ1X_CZ1_DW06_FLORENC AUG 2001 Analysis 4" xfId="1880" xr:uid="{5276D77C-B6A6-49D6-A254-936FC3AA8E2C}"/>
    <cellStyle name="Dziesiętny_laroux_CAD1L_DW10_CAZ1X_CZ1_DW06_FLORENC AUG 2001 Analysis 4" xfId="1566" xr:uid="{0336AE72-8932-4BBB-807B-3E5D5F24CB94}"/>
    <cellStyle name="Dziesietny_laroux_CAD1L_DW10_CAZ1X_CZ1_DW06_FLORENC AUG 2001 Analysis 5" xfId="2391" xr:uid="{67DF796A-0826-4884-9DED-5794B85886DF}"/>
    <cellStyle name="Dziesiętny_laroux_CAD1L_DW10_CAZ1X_CZ1_DW06_FLORENC AUG 2001 Analysis 5" xfId="2392" xr:uid="{615EFC4C-F3A2-4799-A244-7D33991F2CB4}"/>
    <cellStyle name="Dziesietny_laroux_CAD1L_DW10_CAZ1X_CZ1_DW06_FLORENC AUG 2001 Analysis 6" xfId="2010" xr:uid="{0B311A15-ECB0-42B0-84E1-31EF78CC4056}"/>
    <cellStyle name="Dziesiętny_laroux_CAD1L_DW10_CAZ1X_CZ1_DW06_FLORENC AUG 2001 Analysis 6" xfId="2009" xr:uid="{96D30682-1ECF-4947-A59B-1E10E1E7211E}"/>
    <cellStyle name="Dziesietny_laroux_CAD1L_DW10_CAZ1X_CZ1_DW06_FLORENC AUG 2001 Analysis 7" xfId="2177" xr:uid="{63449726-D1A6-49EA-9DAB-0EA81A78DCB5}"/>
    <cellStyle name="Dziesiętny_laroux_CAD1L_DW10_CAZ1X_CZ1_DW06_FLORENC AUG 2001 Analysis 7" xfId="2178" xr:uid="{68FE9D8C-B7A0-4985-A291-6B4B93F9D641}"/>
    <cellStyle name="Dziesietny_laroux_CAD1L_DW10_CAZ1X_CZ1_DW06_FLORENC AUG 2001 Analysis 8" xfId="3120" xr:uid="{6106A0F1-D438-43EE-95D9-8B696BEDB786}"/>
    <cellStyle name="Dziesiętny_laroux_CAD1L_DW10_CAZ1X_CZ1_DW06_FLORENC AUG 2001 Analysis 8" xfId="3121" xr:uid="{BB8935D7-A3C0-4FE2-9726-A6A1110B1FD6}"/>
    <cellStyle name="Dziesietny_laroux_CAD1L_DW10_CAZ1X_CZ1_DW06_FLORENC AUG 2001 Analysis 9" xfId="2837" xr:uid="{A1694D8B-19C7-44F3-AADE-EC6148CF1130}"/>
    <cellStyle name="Dziesiętny_laroux_CAD1L_DW10_CAZ1X_CZ1_DW06_FLORENC AUG 2001 Analysis 9" xfId="2836" xr:uid="{8D07ECAD-625F-4AD7-AE59-758AF509A7DA}"/>
    <cellStyle name="Dziesietny_laroux_CAD1L_DW10_CAZ1X_CZ1_DW06_VW SEP ANALYSIS" xfId="1027" xr:uid="{5CB872A8-6C83-4186-BA82-6FB7DB5958AC}"/>
    <cellStyle name="Dziesiętny_laroux_CAD1L_DW10_CAZ1X_CZ1_DW06_VW SEP ANALYSIS" xfId="1028" xr:uid="{74EB830D-CA4F-409A-B716-7D863D9CEBA7}"/>
    <cellStyle name="Dziesietny_laroux_CAD1L_DW10_CAZ1X_CZ1_DW06_VW SEP ANALYSIS 2" xfId="1773" xr:uid="{245394FA-88FE-4E2B-A57D-D72B9FB05691}"/>
    <cellStyle name="Dziesiętny_laroux_CAD1L_DW10_CAZ1X_CZ1_DW06_VW SEP ANALYSIS 2" xfId="1774" xr:uid="{44AF0888-DB74-460C-9337-4E4202C050B8}"/>
    <cellStyle name="Dziesietny_laroux_CAD1L_DW10_CAZ1X_CZ1_DW06_VW SEP ANALYSIS 3" xfId="1343" xr:uid="{4991E8A6-96A6-4C88-9544-BE9504830BE9}"/>
    <cellStyle name="Dziesiętny_laroux_CAD1L_DW10_CAZ1X_CZ1_DW06_VW SEP ANALYSIS 3" xfId="1342" xr:uid="{AA532A7D-A648-4F04-A2BE-BEBBE76DF069}"/>
    <cellStyle name="Dziesietny_laroux_CAD1L_DW10_CAZ1X_CZ1_DW06_VW SEP ANALYSIS 4" xfId="1866" xr:uid="{AF9B1A4B-966F-4D01-9EAA-225B054969EE}"/>
    <cellStyle name="Dziesiętny_laroux_CAD1L_DW10_CAZ1X_CZ1_DW06_VW SEP ANALYSIS 4" xfId="1567" xr:uid="{1F698929-44A1-43EF-8B06-33E49F877BCC}"/>
    <cellStyle name="Dziesietny_laroux_CAD1L_DW10_CAZ1X_CZ1_DW06_VW SEP ANALYSIS 5" xfId="2393" xr:uid="{64C61959-EA0A-422B-BFC0-EBF1E3219599}"/>
    <cellStyle name="Dziesiętny_laroux_CAD1L_DW10_CAZ1X_CZ1_DW06_VW SEP ANALYSIS 5" xfId="2394" xr:uid="{A2D2A51C-9098-415B-9D4B-0A27BE503327}"/>
    <cellStyle name="Dziesietny_laroux_CAD1L_DW10_CAZ1X_CZ1_DW06_VW SEP ANALYSIS 6" xfId="2008" xr:uid="{A67558F6-6217-4EC3-B55B-444D79588591}"/>
    <cellStyle name="Dziesiętny_laroux_CAD1L_DW10_CAZ1X_CZ1_DW06_VW SEP ANALYSIS 6" xfId="2007" xr:uid="{088A995B-3A99-4096-905F-E77F9244C645}"/>
    <cellStyle name="Dziesietny_laroux_CAD1L_DW10_CAZ1X_CZ1_DW06_VW SEP ANALYSIS 7" xfId="2466" xr:uid="{EB2D9AB6-FDD7-48FD-BB80-5540178713B2}"/>
    <cellStyle name="Dziesiętny_laroux_CAD1L_DW10_CAZ1X_CZ1_DW06_VW SEP ANALYSIS 7" xfId="2179" xr:uid="{C91E2540-AB78-4C9C-BA71-E8247A6D3B7C}"/>
    <cellStyle name="Dziesietny_laroux_CAD1L_DW10_CAZ1X_CZ1_DW06_VW SEP ANALYSIS 8" xfId="3122" xr:uid="{2261D348-2414-471F-AB64-82D11F91DF98}"/>
    <cellStyle name="Dziesiętny_laroux_CAD1L_DW10_CAZ1X_CZ1_DW06_VW SEP ANALYSIS 8" xfId="3123" xr:uid="{10147554-3225-4549-9311-9DD5671CBBFB}"/>
    <cellStyle name="Dziesietny_laroux_CAD1L_DW10_CAZ1X_CZ1_DW06_VW SEP ANALYSIS 9" xfId="2835" xr:uid="{1DE633C6-A713-4490-9584-E4F74B7A4E9D}"/>
    <cellStyle name="Dziesiętny_laroux_CAD1L_DW10_CAZ1X_CZ1_DW06_VW SEP ANALYSIS 9" xfId="2834" xr:uid="{BEB34683-6B7B-4384-8D42-9089560232E9}"/>
    <cellStyle name="Dziesietny_laroux_CAD1L_DW10_CMS1L_DW07" xfId="1029" xr:uid="{0F9A5EEB-2DCA-4E5E-85A6-5A4CD7A887F2}"/>
    <cellStyle name="Dziesiętny_laroux_CAD1L_DW10_CMS1L_DW07" xfId="1030" xr:uid="{3054C612-9C64-41EF-A592-D1A950C439CB}"/>
    <cellStyle name="Dziesietny_laroux_CAD1L_DW10_CMS1L_DW07 2" xfId="1775" xr:uid="{2FE2E55C-9D81-4DBF-AFFF-8443C26B97C0}"/>
    <cellStyle name="Dziesiętny_laroux_CAD1L_DW10_CMS1L_DW07 2" xfId="1776" xr:uid="{AC496F39-F77A-449C-BE63-2EC501A393E0}"/>
    <cellStyle name="Dziesietny_laroux_CAD1L_DW10_CMS1L_DW07 3" xfId="1339" xr:uid="{530EC467-7942-41F3-8F3D-94A36141077E}"/>
    <cellStyle name="Dziesiętny_laroux_CAD1L_DW10_CMS1L_DW07 3" xfId="1365" xr:uid="{B773B7A8-47A1-466C-9587-830F3630072E}"/>
    <cellStyle name="Dziesietny_laroux_CAD1L_DW10_CMS1L_DW07 4" xfId="1867" xr:uid="{8DD1226C-621C-4A35-90A0-B64F5F21B2E2}"/>
    <cellStyle name="Dziesiętny_laroux_CAD1L_DW10_CMS1L_DW07 4" xfId="1868" xr:uid="{52D17438-7A63-4D7D-8D00-C1418B073FE0}"/>
    <cellStyle name="Dziesietny_laroux_CAD1L_DW10_CMS1L_DW07 5" xfId="2395" xr:uid="{D34895B8-3D44-4BC7-A8D1-0EB66C5B2875}"/>
    <cellStyle name="Dziesiętny_laroux_CAD1L_DW10_CMS1L_DW07 5" xfId="2396" xr:uid="{714A634C-87F8-4336-A313-DEB68588B3DC}"/>
    <cellStyle name="Dziesietny_laroux_CAD1L_DW10_CMS1L_DW07 6" xfId="2006" xr:uid="{C11CB200-E373-4E84-A3BF-46EEC36B3D79}"/>
    <cellStyle name="Dziesiętny_laroux_CAD1L_DW10_CMS1L_DW07 6" xfId="2005" xr:uid="{3D50CC74-0CCA-42D1-B89C-65BAD453B5AD}"/>
    <cellStyle name="Dziesietny_laroux_CAD1L_DW10_CMS1L_DW07 7" xfId="2180" xr:uid="{313522D4-FDBA-47B3-9F05-E4979F2D7B22}"/>
    <cellStyle name="Dziesiętny_laroux_CAD1L_DW10_CMS1L_DW07 7" xfId="2181" xr:uid="{4075E73A-B1FB-40C0-BB45-048D02A28CEC}"/>
    <cellStyle name="Dziesietny_laroux_CAD1L_DW10_CMS1L_DW07 8" xfId="3124" xr:uid="{1F808E0A-CED6-42A4-A86B-896279914017}"/>
    <cellStyle name="Dziesiętny_laroux_CAD1L_DW10_CMS1L_DW07 8" xfId="3125" xr:uid="{EAD09F62-102D-4DD0-AB9C-0D563192815E}"/>
    <cellStyle name="Dziesietny_laroux_CAD1L_DW10_CMS1L_DW07 9" xfId="2833" xr:uid="{0ACC48FC-3070-45FE-AA80-616AEE65503D}"/>
    <cellStyle name="Dziesiętny_laroux_CAD1L_DW10_CMS1L_DW07 9" xfId="2832" xr:uid="{D2677FA6-1198-4791-B23C-C2441086287C}"/>
    <cellStyle name="Dziesietny_laroux_CAD1L_DW10_CVW1L_DW01final" xfId="1031" xr:uid="{264A034F-9E21-438D-A9A0-421F5ED19ED7}"/>
    <cellStyle name="Dziesiętny_laroux_CAD1L_DW10_CVW1L_DW01final" xfId="1032" xr:uid="{5B107910-C3B2-4BE7-B292-7AD9AB27AF80}"/>
    <cellStyle name="Dziesietny_laroux_CAD1L_DW10_CVW1L_DW02" xfId="1033" xr:uid="{E4EE9596-2866-4AFA-98A8-227F393EDFE5}"/>
    <cellStyle name="Dziesiętny_laroux_CAD1L_DW10_CVW1L_DW02" xfId="1034" xr:uid="{DCE986C4-C0BE-40E8-929D-2D54EE954068}"/>
    <cellStyle name="Dziesietny_laroux_CAD1L_DW10_CVW1L_DW03" xfId="1035" xr:uid="{DE734DC5-5FEB-4F8F-B5FD-AAD5BE2F06CF}"/>
    <cellStyle name="Dziesiętny_laroux_CAD1L_DW10_CVW1L_DW03" xfId="1036" xr:uid="{6799914A-B519-45AE-BFF2-41D3D2D7BECA}"/>
    <cellStyle name="Dziesietny_laroux_CAD1L_DW10_CVW1L_DW04" xfId="1037" xr:uid="{533F9C7F-59AF-4CD7-8835-8DA08770FBA7}"/>
    <cellStyle name="Dziesiętny_laroux_CAD1L_DW10_CVW1L_DW04" xfId="1038" xr:uid="{48346AF2-0AC6-45F7-833D-CD59D811B1DC}"/>
    <cellStyle name="Dziesietny_laroux_CAD1L_DW10_D1 EAST MAY ANALYSIS PACK" xfId="1039" xr:uid="{BCAA7FFE-120D-44C0-A0DA-BB09BE311FE8}"/>
    <cellStyle name="Dziesiętny_laroux_CAD1L_DW10_D1 EAST MAY ANALYSIS PACK" xfId="1040" xr:uid="{89E33107-EFC1-4A45-87C8-60DAFCE3F1B9}"/>
    <cellStyle name="Dziesietny_laroux_CAD1L_DW10_D1 EAST MAY ANALYSIS PACK_D1 EAST SEP ANALYSIS PACK" xfId="1041" xr:uid="{1223510B-6F57-4BC4-83AC-589B66B66531}"/>
    <cellStyle name="Dziesiętny_laroux_CAD1L_DW10_D1 EAST MAY ANALYSIS PACK_D1 EAST SEP ANALYSIS PACK" xfId="1042" xr:uid="{4E00F260-6F33-4BB0-9D62-1FB7EFCC6E20}"/>
    <cellStyle name="Dziesietny_laroux_CAD1L_DW10_D1 EAST MAY ANALYSIS PACK_D1 EAST SEP ANALYSIS PACK 2" xfId="1780" xr:uid="{C500AF62-A1B2-4CE8-8CB4-E55A21EC500E}"/>
    <cellStyle name="Dziesiętny_laroux_CAD1L_DW10_D1 EAST MAY ANALYSIS PACK_D1 EAST SEP ANALYSIS PACK 2" xfId="1781" xr:uid="{D8852132-F408-4DF6-857B-1505C4B7E8BA}"/>
    <cellStyle name="Dziesietny_laroux_CAD1L_DW10_D1 EAST MAY ANALYSIS PACK_D1 EAST SEP ANALYSIS PACK 3" xfId="1623" xr:uid="{9327001F-5BA6-49E4-9726-13E343A74B87}"/>
    <cellStyle name="Dziesiętny_laroux_CAD1L_DW10_D1 EAST MAY ANALYSIS PACK_D1 EAST SEP ANALYSIS PACK 3" xfId="1622" xr:uid="{67B96BE2-52AF-4E9B-BDA3-626D1F13EC11}"/>
    <cellStyle name="Dziesietny_laroux_CAD1L_DW10_D1 EAST MAY ANALYSIS PACK_D1 EAST SEP ANALYSIS PACK 4" xfId="1589" xr:uid="{5543DE96-219C-4EF7-BE60-1DB717F1CFB9}"/>
    <cellStyle name="Dziesiętny_laroux_CAD1L_DW10_D1 EAST MAY ANALYSIS PACK_D1 EAST SEP ANALYSIS PACK 4" xfId="1591" xr:uid="{E7756FDE-CCB7-4D78-A2A3-1B82FA08F3F7}"/>
    <cellStyle name="Dziesietny_laroux_CAD1L_DW10_D1 EAST MAY ANALYSIS PACK_D1 EAST SEP ANALYSIS PACK 5" xfId="2397" xr:uid="{3CBEF5EB-34FF-4CB3-B887-1155493D688F}"/>
    <cellStyle name="Dziesiętny_laroux_CAD1L_DW10_D1 EAST MAY ANALYSIS PACK_D1 EAST SEP ANALYSIS PACK 5" xfId="2398" xr:uid="{2D4D0C35-F82B-4D5E-892C-E9673978A5C3}"/>
    <cellStyle name="Dziesietny_laroux_CAD1L_DW10_D1 EAST MAY ANALYSIS PACK_D1 EAST SEP ANALYSIS PACK 6" xfId="2003" xr:uid="{B8BA6FA1-5B3B-4E1E-A272-4CBD52EB4119}"/>
    <cellStyle name="Dziesiętny_laroux_CAD1L_DW10_D1 EAST MAY ANALYSIS PACK_D1 EAST SEP ANALYSIS PACK 6" xfId="2002" xr:uid="{78A856A4-8AE1-4DA3-9BE4-6ADB4EA8E318}"/>
    <cellStyle name="Dziesietny_laroux_CAD1L_DW10_D1 EAST MAY ANALYSIS PACK_D1 EAST SEP ANALYSIS PACK 7" xfId="2467" xr:uid="{1C50DB45-2842-49CA-B6F6-24CA3B3030B5}"/>
    <cellStyle name="Dziesiętny_laroux_CAD1L_DW10_D1 EAST MAY ANALYSIS PACK_D1 EAST SEP ANALYSIS PACK 7" xfId="2468" xr:uid="{156C9E5A-901D-44EF-8CA1-2148E9953811}"/>
    <cellStyle name="Dziesietny_laroux_CAD1L_DW10_D1 EAST MAY ANALYSIS PACK_D1 EAST SEP ANALYSIS PACK 8" xfId="3126" xr:uid="{C4020BE2-23B7-4644-9F0E-0C58E561DD37}"/>
    <cellStyle name="Dziesiętny_laroux_CAD1L_DW10_D1 EAST MAY ANALYSIS PACK_D1 EAST SEP ANALYSIS PACK 8" xfId="3127" xr:uid="{D0A0DD58-70B9-4A27-9315-02A881001BDC}"/>
    <cellStyle name="Dziesietny_laroux_CAD1L_DW10_D1 EAST MAY ANALYSIS PACK_D1 EAST SEP ANALYSIS PACK 9" xfId="2831" xr:uid="{8B5897C2-F5A7-4DE5-8C17-35B3448C5937}"/>
    <cellStyle name="Dziesiętny_laroux_CAD1L_DW10_D1 EAST MAY ANALYSIS PACK_D1 EAST SEP ANALYSIS PACK 9" xfId="2830" xr:uid="{B55A2CD2-EA32-405F-B968-45F04E7B6037}"/>
    <cellStyle name="Dziesietny_laroux_CAD1L_DW10_D1_EAST_worksheets" xfId="1043" xr:uid="{363CA1C1-DA36-41B2-A249-D016494EF370}"/>
    <cellStyle name="Dziesiętny_laroux_CAD1L_DW10_D1_EAST_worksheets" xfId="1044" xr:uid="{D6F8F68A-4DD6-46D1-A1F4-DC6FAF932363}"/>
    <cellStyle name="Dziesietny_laroux_CAD1L_DW10_D1_EAST_worksheets 2" xfId="1782" xr:uid="{F2CD251D-6207-4532-9282-E58E86AF619A}"/>
    <cellStyle name="Dziesiętny_laroux_CAD1L_DW10_D1_EAST_worksheets 2" xfId="1783" xr:uid="{830BFD3B-E579-4E91-BD2E-10D502880E4D}"/>
    <cellStyle name="Dziesietny_laroux_CAD1L_DW10_D1_EAST_worksheets 3" xfId="1621" xr:uid="{2CD9633A-F4C2-40B1-97D2-6DF5B166AC16}"/>
    <cellStyle name="Dziesiętny_laroux_CAD1L_DW10_D1_EAST_worksheets 3" xfId="1620" xr:uid="{0AEEBA2B-007D-4055-A88D-1675D615D2F4}"/>
    <cellStyle name="Dziesietny_laroux_CAD1L_DW10_D1_EAST_worksheets 4" xfId="1593" xr:uid="{7C85989C-4F42-4F83-AD27-B7CED84BE13C}"/>
    <cellStyle name="Dziesiętny_laroux_CAD1L_DW10_D1_EAST_worksheets 4" xfId="1597" xr:uid="{796366D7-98C7-4005-B434-65FCCAC3E4FC}"/>
    <cellStyle name="Dziesietny_laroux_CAD1L_DW10_D1_EAST_worksheets 5" xfId="2399" xr:uid="{59B6D77F-57E9-4FFF-9224-0349F0DD7018}"/>
    <cellStyle name="Dziesiętny_laroux_CAD1L_DW10_D1_EAST_worksheets 5" xfId="2400" xr:uid="{2C70F49A-1898-4857-A0FE-AC94E2BBBA56}"/>
    <cellStyle name="Dziesietny_laroux_CAD1L_DW10_D1_EAST_worksheets 6" xfId="2001" xr:uid="{FCDA848C-6AEB-4A3B-BDB7-311E639F91B7}"/>
    <cellStyle name="Dziesiętny_laroux_CAD1L_DW10_D1_EAST_worksheets 6" xfId="2000" xr:uid="{5D32FF24-6919-4E57-AB02-EF19F9FAA31F}"/>
    <cellStyle name="Dziesietny_laroux_CAD1L_DW10_D1_EAST_worksheets 7" xfId="2182" xr:uid="{A6009715-4A5E-48E1-8A53-9B275CD57328}"/>
    <cellStyle name="Dziesiętny_laroux_CAD1L_DW10_D1_EAST_worksheets 7" xfId="2469" xr:uid="{2D33257B-5ECD-4BF8-831D-6A3C0CE3F75B}"/>
    <cellStyle name="Dziesietny_laroux_CAD1L_DW10_D1_EAST_worksheets 8" xfId="3128" xr:uid="{AC9F4506-9DC4-4916-9472-61F6FDE3536E}"/>
    <cellStyle name="Dziesiętny_laroux_CAD1L_DW10_D1_EAST_worksheets 8" xfId="3129" xr:uid="{49BF5B24-A319-404B-81A1-8AFD908C9DF1}"/>
    <cellStyle name="Dziesietny_laroux_CAD1L_DW10_D1_EAST_worksheets 9" xfId="2829" xr:uid="{4A3F561F-9EC0-41DB-8A44-57750128F9AB}"/>
    <cellStyle name="Dziesiętny_laroux_CAD1L_DW10_D1_EAST_worksheets 9" xfId="2828" xr:uid="{72D9D460-28C7-47AF-8EC6-03EA09B265E7}"/>
    <cellStyle name="Dziesietny_laroux_CAD1L_DW10_D1_EAST_worksheets_1" xfId="1045" xr:uid="{833AF839-F7D8-409B-AAB9-5C1F9301DC31}"/>
    <cellStyle name="Dziesiętny_laroux_CAD1L_DW10_D1_EAST_worksheets_1" xfId="1046" xr:uid="{D3892210-9A3D-43A5-8F57-2901A5377D0F}"/>
    <cellStyle name="Dziesietny_laroux_CAD1L_DW10_D1_EAST_worksheets_CVW1L_DW01final" xfId="1047" xr:uid="{4914C3BE-80D9-42DB-8347-8AAD77016089}"/>
    <cellStyle name="Dziesiętny_laroux_CAD1L_DW10_D1_EAST_worksheets_CVW1L_DW01final" xfId="1048" xr:uid="{022928B1-6BEC-46CF-BA44-7626A4278B21}"/>
    <cellStyle name="Dziesietny_laroux_CAD1L_DW10_D1_EAST_worksheets_CVW1L_DW02" xfId="1049" xr:uid="{9345E33B-A4F7-4C6F-8E4B-D78907DB4C2A}"/>
    <cellStyle name="Dziesiętny_laroux_CAD1L_DW10_D1_EAST_worksheets_CVW1L_DW02" xfId="1050" xr:uid="{5401A045-4933-40C8-A254-0FE18F3F5DFC}"/>
    <cellStyle name="Dziesietny_laroux_CAD1L_DW10_D1_EAST_worksheets_CVW1L_DW03" xfId="1051" xr:uid="{628EDF86-32B8-45A4-8A15-0703A32E0BA9}"/>
    <cellStyle name="Dziesiętny_laroux_CAD1L_DW10_D1_EAST_worksheets_CVW1L_DW03" xfId="1052" xr:uid="{16A1FBAD-42DB-4489-A906-0514676AA745}"/>
    <cellStyle name="Dziesietny_laroux_CAD1L_DW10_D1_EAST_worksheets_CVW1L_DW04" xfId="1053" xr:uid="{40BA9B15-D8F3-4215-8AB6-CEE840CF7084}"/>
    <cellStyle name="Dziesiętny_laroux_CAD1L_DW10_D1_EAST_worksheets_CVW1L_DW04" xfId="1054" xr:uid="{474AD824-F780-49FE-8DD5-E8B60ACB0676}"/>
    <cellStyle name="Dziesietny_laroux_CAD1L_DW10_D1_EAST_worksheets_FLORENC AUG 2001 Analysis" xfId="1055" xr:uid="{CEABA009-9C84-45A2-865C-DCF1646FE3C6}"/>
    <cellStyle name="Dziesiętny_laroux_CAD1L_DW10_D1_EAST_worksheets_FLORENC AUG 2001 Analysis" xfId="1056" xr:uid="{91DDBF35-28EC-4CAD-9249-18153230D326}"/>
    <cellStyle name="Dziesietny_laroux_CAD1L_DW10_D1_EAST_worksheets_FLORENC AUG 2001 Analysis 2" xfId="1784" xr:uid="{2421ED3C-846B-4A52-8A4A-C5CD9B1602E5}"/>
    <cellStyle name="Dziesiętny_laroux_CAD1L_DW10_D1_EAST_worksheets_FLORENC AUG 2001 Analysis 2" xfId="1785" xr:uid="{963D4EAC-EEEF-4EB3-A0D0-696349CFEA5A}"/>
    <cellStyle name="Dziesietny_laroux_CAD1L_DW10_D1_EAST_worksheets_FLORENC AUG 2001 Analysis 3" xfId="1364" xr:uid="{D9072ED7-958B-47A8-BE6A-2793064AFDD1}"/>
    <cellStyle name="Dziesiętny_laroux_CAD1L_DW10_D1_EAST_worksheets_FLORENC AUG 2001 Analysis 3" xfId="1617" xr:uid="{2C1A4964-CEDE-48B6-B8EC-B1504DCCCC63}"/>
    <cellStyle name="Dziesietny_laroux_CAD1L_DW10_D1_EAST_worksheets_FLORENC AUG 2001 Analysis 4" xfId="1571" xr:uid="{01D0B68E-8547-4D72-ADA3-21567B201A79}"/>
    <cellStyle name="Dziesiętny_laroux_CAD1L_DW10_D1_EAST_worksheets_FLORENC AUG 2001 Analysis 4" xfId="1572" xr:uid="{6682204B-CE7A-40AE-90B5-DE4CF302C528}"/>
    <cellStyle name="Dziesietny_laroux_CAD1L_DW10_D1_EAST_worksheets_FLORENC AUG 2001 Analysis 5" xfId="2401" xr:uid="{4D936BBD-3E79-40C5-9201-36B01D37AE83}"/>
    <cellStyle name="Dziesiętny_laroux_CAD1L_DW10_D1_EAST_worksheets_FLORENC AUG 2001 Analysis 5" xfId="2402" xr:uid="{75CAF9F2-DD35-4058-B44A-6723D2829931}"/>
    <cellStyle name="Dziesietny_laroux_CAD1L_DW10_D1_EAST_worksheets_FLORENC AUG 2001 Analysis 6" xfId="1997" xr:uid="{9D55DDB3-D85E-4EEB-B728-451271B6B4FF}"/>
    <cellStyle name="Dziesiętny_laroux_CAD1L_DW10_D1_EAST_worksheets_FLORENC AUG 2001 Analysis 6" xfId="1996" xr:uid="{88C93890-02BD-4727-AD69-599DE5839ED3}"/>
    <cellStyle name="Dziesietny_laroux_CAD1L_DW10_D1_EAST_worksheets_FLORENC AUG 2001 Analysis 7" xfId="2184" xr:uid="{40E85E03-ADF8-4009-840F-4F1996A89522}"/>
    <cellStyle name="Dziesiętny_laroux_CAD1L_DW10_D1_EAST_worksheets_FLORENC AUG 2001 Analysis 7" xfId="2186" xr:uid="{6CAC7835-1798-4F61-BFCE-1A2A2D3EB71B}"/>
    <cellStyle name="Dziesietny_laroux_CAD1L_DW10_D1_EAST_worksheets_FLORENC AUG 2001 Analysis 8" xfId="3130" xr:uid="{BE265F23-0F80-4ECF-8440-046837EAD4A1}"/>
    <cellStyle name="Dziesiętny_laroux_CAD1L_DW10_D1_EAST_worksheets_FLORENC AUG 2001 Analysis 8" xfId="3131" xr:uid="{F78230BD-DB1D-486E-AF0C-9901C8C59560}"/>
    <cellStyle name="Dziesietny_laroux_CAD1L_DW10_D1_EAST_worksheets_FLORENC AUG 2001 Analysis 9" xfId="2827" xr:uid="{50A76150-8495-4597-A525-D78D372E720F}"/>
    <cellStyle name="Dziesiętny_laroux_CAD1L_DW10_D1_EAST_worksheets_FLORENC AUG 2001 Analysis 9" xfId="2826" xr:uid="{2B85C745-DD17-4BE3-B053-B44C98120820}"/>
    <cellStyle name="Dziesietny_laroux_CAD1L_DW10_D1_EAST_worksheets_TEXTRON JULY ANALYSIS PACK" xfId="1057" xr:uid="{EB30E695-DD5F-4DD8-9357-0CB0EAFEB7CF}"/>
    <cellStyle name="Dziesiętny_laroux_CAD1L_DW10_D1_EAST_worksheets_TEXTRON JULY ANALYSIS PACK" xfId="1058" xr:uid="{70ED299E-5752-455C-8300-D9C0415C3CAD}"/>
    <cellStyle name="Dziesietny_laroux_CAD1L_DW10_D1_EAST_worksheets_TEXTRON JULY ANALYSIS PACK 2" xfId="1786" xr:uid="{95FBB5BE-B02C-46A7-805E-4B96E242330C}"/>
    <cellStyle name="Dziesiętny_laroux_CAD1L_DW10_D1_EAST_worksheets_TEXTRON JULY ANALYSIS PACK 2" xfId="1787" xr:uid="{BBC89BA5-F130-4ED4-8ED5-8B231036004F}"/>
    <cellStyle name="Dziesietny_laroux_CAD1L_DW10_D1_EAST_worksheets_TEXTRON JULY ANALYSIS PACK 3" xfId="1891" xr:uid="{96869809-DBBC-42D5-906D-35977C98C5DD}"/>
    <cellStyle name="Dziesiętny_laroux_CAD1L_DW10_D1_EAST_worksheets_TEXTRON JULY ANALYSIS PACK 3" xfId="1892" xr:uid="{8EC8797C-0E20-471C-B2A4-ABBFAB3707EE}"/>
    <cellStyle name="Dziesietny_laroux_CAD1L_DW10_D1_EAST_worksheets_TEXTRON JULY ANALYSIS PACK 4" xfId="1879" xr:uid="{A7B70521-4DFE-4338-860B-D600528C2A40}"/>
    <cellStyle name="Dziesiętny_laroux_CAD1L_DW10_D1_EAST_worksheets_TEXTRON JULY ANALYSIS PACK 4" xfId="1573" xr:uid="{48060747-121E-46CA-ABF2-A0D6FCC79ADE}"/>
    <cellStyle name="Dziesietny_laroux_CAD1L_DW10_D1_EAST_worksheets_TEXTRON JULY ANALYSIS PACK 5" xfId="2403" xr:uid="{7B53117F-838B-46BF-B4FB-40926E46906D}"/>
    <cellStyle name="Dziesiętny_laroux_CAD1L_DW10_D1_EAST_worksheets_TEXTRON JULY ANALYSIS PACK 5" xfId="2404" xr:uid="{DB58BE73-5247-4284-BD5A-6EE527F4B4A4}"/>
    <cellStyle name="Dziesietny_laroux_CAD1L_DW10_D1_EAST_worksheets_TEXTRON JULY ANALYSIS PACK 6" xfId="1995" xr:uid="{26185FF7-A51D-48FC-AC5F-7A652B15687F}"/>
    <cellStyle name="Dziesiętny_laroux_CAD1L_DW10_D1_EAST_worksheets_TEXTRON JULY ANALYSIS PACK 6" xfId="1994" xr:uid="{39E44843-2F5B-44C4-8658-D1C85E359278}"/>
    <cellStyle name="Dziesietny_laroux_CAD1L_DW10_D1_EAST_worksheets_TEXTRON JULY ANALYSIS PACK 7" xfId="2188" xr:uid="{46C7B350-9D37-4AF9-BAD9-A61BEFFCDE9C}"/>
    <cellStyle name="Dziesiętny_laroux_CAD1L_DW10_D1_EAST_worksheets_TEXTRON JULY ANALYSIS PACK 7" xfId="2189" xr:uid="{E3B47075-4FF2-4A7E-99C1-2446B5BAD9BC}"/>
    <cellStyle name="Dziesietny_laroux_CAD1L_DW10_D1_EAST_worksheets_TEXTRON JULY ANALYSIS PACK 8" xfId="3132" xr:uid="{86341EBF-1FE6-44DF-81B6-CFDA1702F4C5}"/>
    <cellStyle name="Dziesiętny_laroux_CAD1L_DW10_D1_EAST_worksheets_TEXTRON JULY ANALYSIS PACK 8" xfId="3133" xr:uid="{DD48D332-248B-4065-A2B1-19AAF8E1F66C}"/>
    <cellStyle name="Dziesietny_laroux_CAD1L_DW10_D1_EAST_worksheets_TEXTRON JULY ANALYSIS PACK 9" xfId="2825" xr:uid="{E278717F-DF00-4A2D-8BEB-A601FDC716CA}"/>
    <cellStyle name="Dziesiętny_laroux_CAD1L_DW10_D1_EAST_worksheets_TEXTRON JULY ANALYSIS PACK 9" xfId="2824" xr:uid="{C5E35245-C425-4748-B54E-6571F48AE271}"/>
    <cellStyle name="Dziesietny_laroux_CAD1L_DW10_D1_EAST_worksheets_VW SEP ANALYSIS" xfId="1059" xr:uid="{460EF226-703B-4E47-B628-9A2B778C1235}"/>
    <cellStyle name="Dziesiętny_laroux_CAD1L_DW10_D1_EAST_worksheets_VW SEP ANALYSIS" xfId="1060" xr:uid="{825C1020-1C3B-4562-91FE-A2C47844A0B4}"/>
    <cellStyle name="Dziesietny_laroux_CAD1L_DW10_D1_EAST_worksheets_VW SEP ANALYSIS 2" xfId="1788" xr:uid="{3F29C0A7-1FFA-4898-A2B2-7BD8A739D7FD}"/>
    <cellStyle name="Dziesiętny_laroux_CAD1L_DW10_D1_EAST_worksheets_VW SEP ANALYSIS 2" xfId="1789" xr:uid="{538BC995-EC17-4C4B-8C24-1808CA4838AE}"/>
    <cellStyle name="Dziesietny_laroux_CAD1L_DW10_D1_EAST_worksheets_VW SEP ANALYSIS 3" xfId="1893" xr:uid="{CD7E8D9B-CC74-41D7-91FB-A72BA2AA9104}"/>
    <cellStyle name="Dziesiętny_laroux_CAD1L_DW10_D1_EAST_worksheets_VW SEP ANALYSIS 3" xfId="1894" xr:uid="{71092BB6-DE64-452D-9C40-75124048E715}"/>
    <cellStyle name="Dziesietny_laroux_CAD1L_DW10_D1_EAST_worksheets_VW SEP ANALYSIS 4" xfId="1574" xr:uid="{B0655FC4-D539-43F7-A7BB-A65837BD1875}"/>
    <cellStyle name="Dziesiętny_laroux_CAD1L_DW10_D1_EAST_worksheets_VW SEP ANALYSIS 4" xfId="1337" xr:uid="{497392F8-9761-416F-99AA-D4930DB1854F}"/>
    <cellStyle name="Dziesietny_laroux_CAD1L_DW10_D1_EAST_worksheets_VW SEP ANALYSIS 5" xfId="2405" xr:uid="{A27FB97D-285F-44D1-9CEA-38D3194CA934}"/>
    <cellStyle name="Dziesiętny_laroux_CAD1L_DW10_D1_EAST_worksheets_VW SEP ANALYSIS 5" xfId="2406" xr:uid="{FFACD729-282B-4C96-9089-E9A8171A9398}"/>
    <cellStyle name="Dziesietny_laroux_CAD1L_DW10_D1_EAST_worksheets_VW SEP ANALYSIS 6" xfId="1993" xr:uid="{ECA4473F-41CA-4B1D-9D7D-FEECD0614EA0}"/>
    <cellStyle name="Dziesiętny_laroux_CAD1L_DW10_D1_EAST_worksheets_VW SEP ANALYSIS 6" xfId="1975" xr:uid="{444BF12F-8982-4E0C-A0BB-26D0E4C8EDF5}"/>
    <cellStyle name="Dziesietny_laroux_CAD1L_DW10_D1_EAST_worksheets_VW SEP ANALYSIS 7" xfId="2190" xr:uid="{0389D110-ED79-4B69-83D2-3A654C4015DC}"/>
    <cellStyle name="Dziesiętny_laroux_CAD1L_DW10_D1_EAST_worksheets_VW SEP ANALYSIS 7" xfId="2191" xr:uid="{840323EE-D01A-4A08-8505-DF26439A527C}"/>
    <cellStyle name="Dziesietny_laroux_CAD1L_DW10_D1_EAST_worksheets_VW SEP ANALYSIS 8" xfId="3134" xr:uid="{0CAE6D39-A5D7-41B5-96D1-A0BD11E52BDA}"/>
    <cellStyle name="Dziesiętny_laroux_CAD1L_DW10_D1_EAST_worksheets_VW SEP ANALYSIS 8" xfId="3135" xr:uid="{A5F398CC-7C2A-45ED-8DFA-93C27306D655}"/>
    <cellStyle name="Dziesietny_laroux_CAD1L_DW10_D1_EAST_worksheets_VW SEP ANALYSIS 9" xfId="2823" xr:uid="{89B72B68-7765-4C4B-A8CF-DF8C96F0A786}"/>
    <cellStyle name="Dziesiętny_laroux_CAD1L_DW10_D1_EAST_worksheets_VW SEP ANALYSIS 9" xfId="2822" xr:uid="{5E91A71E-86BC-4330-8A82-AF89477E120C}"/>
    <cellStyle name="Dziesietny_laroux_CAD1L_DW10_TEXTRON JULY ANALYSIS PACK" xfId="1061" xr:uid="{7938D578-40EF-45A4-BE91-75A0072C5EB1}"/>
    <cellStyle name="Dziesiętny_laroux_CAD1L_DW10_TEXTRON JULY ANALYSIS PACK" xfId="1062" xr:uid="{CEA8AEB8-E670-4396-A803-0561EFC54A06}"/>
    <cellStyle name="Dziesietny_laroux_CAD1L_DW10_TEXTRON JULY ANALYSIS PACK 2" xfId="1790" xr:uid="{9E8A0C89-9A03-4F6C-BDFD-F46F8B596208}"/>
    <cellStyle name="Dziesiętny_laroux_CAD1L_DW10_TEXTRON JULY ANALYSIS PACK 2" xfId="1791" xr:uid="{94479817-D197-4EB2-8C90-F783E2035CB4}"/>
    <cellStyle name="Dziesietny_laroux_CAD1L_DW10_TEXTRON JULY ANALYSIS PACK 3" xfId="1895" xr:uid="{5EAB5AE9-3AB5-42EC-9C21-80DEEC0058B9}"/>
    <cellStyle name="Dziesiętny_laroux_CAD1L_DW10_TEXTRON JULY ANALYSIS PACK 3" xfId="1896" xr:uid="{F25ACDC5-2019-4129-A0B0-5AC3E3D9B8A8}"/>
    <cellStyle name="Dziesietny_laroux_CAD1L_DW10_TEXTRON JULY ANALYSIS PACK 4" xfId="1575" xr:uid="{594BC414-9D78-4430-9CAE-5334F0EE0885}"/>
    <cellStyle name="Dziesiętny_laroux_CAD1L_DW10_TEXTRON JULY ANALYSIS PACK 4" xfId="1576" xr:uid="{17EC9327-B93D-4C0D-8776-423C759C81DB}"/>
    <cellStyle name="Dziesietny_laroux_CAD1L_DW10_TEXTRON JULY ANALYSIS PACK 5" xfId="2407" xr:uid="{7B95AD26-36FE-4763-93F9-616A3129491D}"/>
    <cellStyle name="Dziesiętny_laroux_CAD1L_DW10_TEXTRON JULY ANALYSIS PACK 5" xfId="2408" xr:uid="{B51E712E-E9E8-49C6-A75F-9696122E8E10}"/>
    <cellStyle name="Dziesietny_laroux_CAD1L_DW10_TEXTRON JULY ANALYSIS PACK 6" xfId="1972" xr:uid="{5BBD346E-2635-4E17-8234-E95255BBE244}"/>
    <cellStyle name="Dziesiętny_laroux_CAD1L_DW10_TEXTRON JULY ANALYSIS PACK 6" xfId="1969" xr:uid="{2E54F854-6606-4DC6-B372-1F69D4902810}"/>
    <cellStyle name="Dziesietny_laroux_CAD1L_DW10_TEXTRON JULY ANALYSIS PACK 7" xfId="2192" xr:uid="{CA9BE18F-C447-497C-B3C8-2C81C073CDF2}"/>
    <cellStyle name="Dziesiętny_laroux_CAD1L_DW10_TEXTRON JULY ANALYSIS PACK 7" xfId="2193" xr:uid="{480175EB-8566-4C36-937B-9FF05AA7ADA0}"/>
    <cellStyle name="Dziesietny_laroux_CAD1L_DW10_TEXTRON JULY ANALYSIS PACK 8" xfId="3136" xr:uid="{F815CE7C-AD16-473E-9254-0EB6A2334466}"/>
    <cellStyle name="Dziesiętny_laroux_CAD1L_DW10_TEXTRON JULY ANALYSIS PACK 8" xfId="3137" xr:uid="{B4849038-351B-478C-8435-0A89A2200A9E}"/>
    <cellStyle name="Dziesietny_laroux_CAD1L_DW10_TEXTRON JULY ANALYSIS PACK 9" xfId="2821" xr:uid="{1E65B64C-6F15-441D-A561-EFBD5DAEF5C0}"/>
    <cellStyle name="Dziesiętny_laroux_CAD1L_DW10_TEXTRON JULY ANALYSIS PACK 9" xfId="2820" xr:uid="{AC83BF7C-7DCD-46CD-AAED-7862B7528D8C}"/>
    <cellStyle name="Dziesietny_laroux_CAD1L_DW10_TEXTRON_Wroksheets" xfId="1063" xr:uid="{6BF2CF3A-EAE1-4B78-89E7-3158067AB3CD}"/>
    <cellStyle name="Dziesiętny_laroux_CAD1L_DW10_TEXTRON_Wroksheets" xfId="1064" xr:uid="{D2E582EA-1704-4A1E-9B68-3677659120DD}"/>
    <cellStyle name="Dziesietny_laroux_CAD1L_DW10_Volkswagen_worksheets" xfId="1065" xr:uid="{FBFF738F-8912-42A9-ABFC-B1CDFA107D39}"/>
    <cellStyle name="Dziesiętny_laroux_CAD1L_DW10_Volkswagen_worksheets" xfId="1066" xr:uid="{8E0FAD4A-DB64-4DD6-9629-48E3DEEEE6D9}"/>
    <cellStyle name="Dziesietny_laroux_CAD1L_DW10_VW SEP ANALYSIS" xfId="1067" xr:uid="{33EA59B2-801D-4553-B80C-E2B478A48068}"/>
    <cellStyle name="Dziesiętny_laroux_CAD1L_DW10_VW SEP ANALYSIS" xfId="1068" xr:uid="{256E5A61-125C-4885-AC06-12E37E30191C}"/>
    <cellStyle name="Dziesietny_laroux_CAD1L_DW10_VW SEP ANALYSIS 2" xfId="1792" xr:uid="{1782A4DF-AC3D-40C3-9416-73D89D8129BA}"/>
    <cellStyle name="Dziesiętny_laroux_CAD1L_DW10_VW SEP ANALYSIS 2" xfId="1793" xr:uid="{4EB682FB-3D44-422C-AB4E-6E1FFD3F90B4}"/>
    <cellStyle name="Dziesietny_laroux_CAD1L_DW10_VW SEP ANALYSIS 3" xfId="1898" xr:uid="{25805C0D-5CA5-41D6-8603-87115047728E}"/>
    <cellStyle name="Dziesiętny_laroux_CAD1L_DW10_VW SEP ANALYSIS 3" xfId="1899" xr:uid="{9D84617D-5629-461C-9ACF-E0D1BF47841F}"/>
    <cellStyle name="Dziesietny_laroux_CAD1L_DW10_VW SEP ANALYSIS 4" xfId="1577" xr:uid="{B1B8F0F0-D103-48BA-BFD9-695F76D2F505}"/>
    <cellStyle name="Dziesiętny_laroux_CAD1L_DW10_VW SEP ANALYSIS 4" xfId="1578" xr:uid="{6DED1F6E-9FA5-4A87-8CDA-26912CB655B1}"/>
    <cellStyle name="Dziesietny_laroux_CAD1L_DW10_VW SEP ANALYSIS 5" xfId="2409" xr:uid="{55B4D1AA-04B1-49D5-8A01-0F33A4894EB2}"/>
    <cellStyle name="Dziesiętny_laroux_CAD1L_DW10_VW SEP ANALYSIS 5" xfId="2410" xr:uid="{ABD66B0D-AD3F-45BB-B940-4F6191DDE7DD}"/>
    <cellStyle name="Dziesietny_laroux_CAD1L_DW10_VW SEP ANALYSIS 6" xfId="1992" xr:uid="{6D2AAE49-23EA-4F1E-B390-0E102BA6145C}"/>
    <cellStyle name="Dziesiętny_laroux_CAD1L_DW10_VW SEP ANALYSIS 6" xfId="1991" xr:uid="{CFC81B7F-81FD-42B2-9F48-0F0A7025169D}"/>
    <cellStyle name="Dziesietny_laroux_CAD1L_DW10_VW SEP ANALYSIS 7" xfId="2204" xr:uid="{0165318B-9799-443E-8C2F-1315EBB968CB}"/>
    <cellStyle name="Dziesiętny_laroux_CAD1L_DW10_VW SEP ANALYSIS 7" xfId="2206" xr:uid="{7BF447AD-01E0-4708-AC65-392D79F59ABF}"/>
    <cellStyle name="Dziesietny_laroux_CAD1L_DW10_VW SEP ANALYSIS 8" xfId="3138" xr:uid="{9E187AC3-1320-40B0-A352-FE11221EAAED}"/>
    <cellStyle name="Dziesiętny_laroux_CAD1L_DW10_VW SEP ANALYSIS 8" xfId="3139" xr:uid="{8C515D85-4EC8-4F06-BBE4-74748F10F2EC}"/>
    <cellStyle name="Dziesietny_laroux_CAD1L_DW10_VW SEP ANALYSIS 9" xfId="2819" xr:uid="{8A39187A-243C-47F6-A39B-4813820053CC}"/>
    <cellStyle name="Dziesiętny_laroux_CAD1L_DW10_VW SEP ANALYSIS 9" xfId="2818" xr:uid="{84ACB99D-77D2-42F5-9785-DBCF34EC5E4A}"/>
    <cellStyle name="Dziesietny_laroux_CADEL_DW08_IN_PROGRESS" xfId="1069" xr:uid="{F451D2E1-E8F6-4974-AF99-1672A88A5602}"/>
    <cellStyle name="Dziesiętny_laroux_CADEL_DW08_IN_PROGRESS" xfId="1070" xr:uid="{09F8A57B-FC67-4BBF-AF52-CBB8C636842D}"/>
    <cellStyle name="Dziesietny_laroux_CADEL_DW10" xfId="1071" xr:uid="{16434AB7-2192-40E3-82E2-FB23D357F455}"/>
    <cellStyle name="Dziesiętny_laroux_CADEL_DW10" xfId="1072" xr:uid="{5C6317BC-41A9-4B9E-9E36-AFC89F07996C}"/>
    <cellStyle name="Dziesietny_laroux_CADEL_DW10_in Progress" xfId="1073" xr:uid="{9520AC09-01D7-4270-B5D7-780C0DCACC77}"/>
    <cellStyle name="Dziesiętny_laroux_CADEL_DW10_in Progress" xfId="1074" xr:uid="{7CB0D026-40D9-4C3C-A3FC-3E6ABE863B52}"/>
    <cellStyle name="Dziesietny_laroux_CADEL_DW11" xfId="1075" xr:uid="{1E0D0D47-4DDB-4DDB-B94D-539840988879}"/>
    <cellStyle name="Dziesiętny_laroux_CADEL_DW11" xfId="1076" xr:uid="{65E5550B-47C4-4927-8D36-AAC552326BC9}"/>
    <cellStyle name="Dziesietny_laroux_Campus Square_ budget_2009_final_090130" xfId="1077" xr:uid="{61821071-6085-44DA-BE63-1DBC124D1617}"/>
    <cellStyle name="Dziesiętny_laroux_Campus Square_ budget_2009_final_090130" xfId="1078" xr:uid="{F6AD8526-8708-432A-87E7-28B6BDAF1080}"/>
    <cellStyle name="Dziesietny_laroux_Campus Square_ budget_2010_v1_LR" xfId="1079" xr:uid="{A251ABA1-4CF5-4517-92F2-D6B86C185F94}"/>
    <cellStyle name="Dziesiętny_laroux_Campus Square_ budget_2010_v1_LR" xfId="1080" xr:uid="{CB87B148-F853-4B65-AD0D-0EC4BDA3E526}"/>
    <cellStyle name="Dziesietny_laroux_CAZ1X_CZ1_DW06" xfId="1081" xr:uid="{A92A7CDB-DC28-40F5-8DFC-76882B2ED724}"/>
    <cellStyle name="Dziesiętny_laroux_CAZ1X_CZ1_DW06" xfId="1082" xr:uid="{777D0555-3D5E-4C5C-94AF-DBC5F006B03F}"/>
    <cellStyle name="Dziesietny_laroux_CAZ1X_CZ1_DW06_CVW1L_DW01final" xfId="1083" xr:uid="{B324B2DD-DC66-45DB-9060-366C97674208}"/>
    <cellStyle name="Dziesiętny_laroux_CAZ1X_CZ1_DW06_CVW1L_DW01final" xfId="1084" xr:uid="{01E02887-C6FF-469F-828B-BCB44D4104EB}"/>
    <cellStyle name="Dziesietny_laroux_CAZ1X_CZ1_DW06_CVW1L_DW02" xfId="1085" xr:uid="{52159420-24FA-4336-9FC5-6AEEF31101BD}"/>
    <cellStyle name="Dziesiętny_laroux_CAZ1X_CZ1_DW06_CVW1L_DW02" xfId="1086" xr:uid="{47BD4DD7-4D4B-4C71-A437-6AACAEE2749F}"/>
    <cellStyle name="Dziesietny_laroux_CAZ1X_CZ1_DW06_CVW1L_DW03" xfId="1087" xr:uid="{2399DA8C-09F3-4E91-9793-0EAD3CCD3916}"/>
    <cellStyle name="Dziesiętny_laroux_CAZ1X_CZ1_DW06_CVW1L_DW03" xfId="1088" xr:uid="{5D68BFF5-D64C-4C13-A4A0-5A24B93F5EF2}"/>
    <cellStyle name="Dziesietny_laroux_CAZ1X_CZ1_DW06_CVW1L_DW04" xfId="1089" xr:uid="{65F2A7E8-CDFE-4D46-B9D2-C2B8078D0EFE}"/>
    <cellStyle name="Dziesiętny_laroux_CAZ1X_CZ1_DW06_CVW1L_DW04" xfId="1090" xr:uid="{45D036F1-60FF-4D1A-8EF7-A9FFC7C44B84}"/>
    <cellStyle name="Dziesietny_laroux_CAZ1X_CZ1_DW06_Volkswagen_worksheets" xfId="1091" xr:uid="{16AB0D8E-523F-44D0-A427-302C252FA0CC}"/>
    <cellStyle name="Dziesiętny_laroux_CAZ1X_CZ1_DW06_Volkswagen_worksheets" xfId="1092" xr:uid="{4153218C-2D6E-4745-BBA5-F68A51E26A59}"/>
    <cellStyle name="Dziesietny_laroux_CAZ1X_CZ1_DW06_VW SEP ANALYSIS" xfId="1093" xr:uid="{CCBC1759-3411-4738-9E67-87DA44DD735B}"/>
    <cellStyle name="Dziesiętny_laroux_CAZ1X_CZ1_DW06_VW SEP ANALYSIS" xfId="1094" xr:uid="{547814EE-04A4-462A-AF0B-1D683FA23320}"/>
    <cellStyle name="Dziesietny_laroux_CMS1L_DW07" xfId="1095" xr:uid="{10C4DC4B-4DD8-4CF0-8AA5-861DB44D4D51}"/>
    <cellStyle name="Dziesiętny_laroux_CMS1L_DW07" xfId="1096" xr:uid="{E96B953A-DFB4-4BA5-9EFF-EDCECC5BE8AC}"/>
    <cellStyle name="Dziesietny_laroux_CVW1L_DW01final" xfId="1097" xr:uid="{479379F7-FA37-4465-8909-5651D0F85CDB}"/>
    <cellStyle name="Dziesiętny_laroux_CVW1L_DW01final" xfId="1098" xr:uid="{4B8E6758-97ED-4D26-87DF-9893984C5A75}"/>
    <cellStyle name="Dziesietny_laroux_CVW1L_DW02" xfId="1099" xr:uid="{CDF83048-751C-45FE-BF6C-51E8AC90962A}"/>
    <cellStyle name="Dziesiętny_laroux_CVW1L_DW02" xfId="1100" xr:uid="{D207295D-E056-4EA5-A138-8714FCF03BF6}"/>
    <cellStyle name="Dziesietny_laroux_CVW1L_DW03" xfId="1101" xr:uid="{60CB6A31-EC62-4022-8D32-30655BB118E3}"/>
    <cellStyle name="Dziesiętny_laroux_CVW1L_DW03" xfId="1102" xr:uid="{B0DBA6BF-6FC7-47C0-B271-107DB6246FE4}"/>
    <cellStyle name="Dziesietny_laroux_CVW1L_DW04" xfId="1103" xr:uid="{D8FAE86F-5598-4346-906F-CE3C98040090}"/>
    <cellStyle name="Dziesiętny_laroux_CVW1L_DW04" xfId="1104" xr:uid="{261D7CE7-B6E8-4278-ACCC-7EC4C478CBBE}"/>
    <cellStyle name="Dziesietny_laroux_D1 EAST MAY ANALYSIS PACK" xfId="1105" xr:uid="{84471783-EA3E-40D7-BB13-51D304C5BBDF}"/>
    <cellStyle name="Dziesiętny_laroux_D1 EAST MAY ANALYSIS PACK" xfId="1106" xr:uid="{111CBF4A-61FB-4108-B4F0-7DCBEC1CE429}"/>
    <cellStyle name="Dziesietny_laroux_D1 EAST MAY ANALYSIS PACK_D1 EAST SEP ANALYSIS PACK" xfId="1107" xr:uid="{884E1839-C655-47DC-99A4-0965F23DDEFE}"/>
    <cellStyle name="Dziesiętny_laroux_D1 EAST MAY ANALYSIS PACK_D1 EAST SEP ANALYSIS PACK" xfId="1108" xr:uid="{5235BC07-032D-484B-8BA6-E6BF58DEE40E}"/>
    <cellStyle name="Dziesietny_laroux_D1_EAST_worksheets" xfId="1109" xr:uid="{9D2463F4-8EFA-4492-83CE-54BE1CBE75AF}"/>
    <cellStyle name="Dziesiętny_laroux_D1_EAST_worksheets" xfId="1110" xr:uid="{A2D04043-6F7D-41AF-9218-1816B830182F}"/>
    <cellStyle name="Dziesietny_laroux_D1_EAST_worksheets_1" xfId="1111" xr:uid="{8CCF53B2-0CFE-4280-9278-2411F71D42BD}"/>
    <cellStyle name="Dziesiętny_laroux_D1_EAST_worksheets_1" xfId="1112" xr:uid="{F70F507C-8A66-4F77-B186-8821B4FBA813}"/>
    <cellStyle name="Dziesietny_laroux_D1_EAST_worksheets_CVW1L_DW01final" xfId="1113" xr:uid="{69F97E58-02C1-4FD9-B460-0AC023D01649}"/>
    <cellStyle name="Dziesiętny_laroux_D1_EAST_worksheets_CVW1L_DW01final" xfId="1114" xr:uid="{03A8360D-F46F-418C-B914-6347FBF1E30D}"/>
    <cellStyle name="Dziesietny_laroux_D1_EAST_worksheets_CVW1L_DW02" xfId="1115" xr:uid="{A12A9931-C2BB-4EC1-839B-1A7BA6F13919}"/>
    <cellStyle name="Dziesiętny_laroux_D1_EAST_worksheets_CVW1L_DW02" xfId="1116" xr:uid="{341E7F75-1F48-4E6A-AC8A-259E13862693}"/>
    <cellStyle name="Dziesietny_laroux_D1_EAST_worksheets_CVW1L_DW03" xfId="1117" xr:uid="{96ED176C-C2D3-4811-B294-5126EB9F8915}"/>
    <cellStyle name="Dziesiętny_laroux_D1_EAST_worksheets_CVW1L_DW03" xfId="1118" xr:uid="{BEDB2233-1248-4051-B56B-CEDEAF0F1C34}"/>
    <cellStyle name="Dziesietny_laroux_D1_EAST_worksheets_CVW1L_DW04" xfId="1119" xr:uid="{5BCA92BE-0E4E-42C8-A0AE-3980A37607AF}"/>
    <cellStyle name="Dziesiętny_laroux_D1_EAST_worksheets_CVW1L_DW04" xfId="1120" xr:uid="{0C6CB567-40A1-44BE-A7B4-3F22D6F23E2B}"/>
    <cellStyle name="Dziesietny_laroux_D1_EAST_worksheets_TEXTRON JULY ANALYSIS PACK" xfId="1121" xr:uid="{1B1E6CFB-92FC-461A-B5E9-715DA5A9EAA2}"/>
    <cellStyle name="Dziesiętny_laroux_D1_EAST_worksheets_TEXTRON JULY ANALYSIS PACK" xfId="1122" xr:uid="{E02F7DE5-0510-4CD9-BB07-C74B176DFA39}"/>
    <cellStyle name="Dziesietny_laroux_D1_EAST_worksheets_Volkswagen_worksheets" xfId="1123" xr:uid="{7A096751-2EBC-459A-B30F-4C0B87CFBBEC}"/>
    <cellStyle name="Dziesiętny_laroux_D1_EAST_worksheets_Volkswagen_worksheets" xfId="1124" xr:uid="{182C4449-FA80-4DF9-991D-7FB778F4496E}"/>
    <cellStyle name="Dziesietny_laroux_D1_EAST_worksheets_VW SEP ANALYSIS" xfId="1125" xr:uid="{C437BDD0-F137-4F22-9341-48A3D49306B5}"/>
    <cellStyle name="Dziesiętny_laroux_D1_EAST_worksheets_VW SEP ANALYSIS" xfId="1126" xr:uid="{304B2360-4CFA-4064-B18F-779515692E7E}"/>
    <cellStyle name="Dziesietny_laroux_faktura7" xfId="1127" xr:uid="{E159558E-0EEA-495E-9495-036AAC230DC5}"/>
    <cellStyle name="Dziesiętny_laroux_faktura7" xfId="1128" xr:uid="{A640FF5A-E736-46E6-B227-CC680B32A40E}"/>
    <cellStyle name="Dziesietny_laroux_KIZ_DRAW02" xfId="1129" xr:uid="{F65602AF-CC84-4B03-B98F-301972263A68}"/>
    <cellStyle name="Dziesiętny_laroux_KIZ_DRAW02" xfId="1130" xr:uid="{ED2C35A6-FEDD-4C48-BF77-95D06F6B9749}"/>
    <cellStyle name="Dziesietny_laroux_KIZ_DRAW02 2" xfId="1810" xr:uid="{86601145-ED09-4658-9EAD-A3F7CC8D8C5D}"/>
    <cellStyle name="Dziesiętny_laroux_KIZ_DRAW02 2" xfId="1811" xr:uid="{0FEF037B-0161-4221-914B-66714FE4ED42}"/>
    <cellStyle name="Dziesietny_laroux_KIZ_DRAW02 3" xfId="1911" xr:uid="{2235FF00-0D17-4DC3-870F-2D88D5E79E9C}"/>
    <cellStyle name="Dziesiętny_laroux_KIZ_DRAW02 3" xfId="1912" xr:uid="{195352DD-3371-4E88-BD0D-5DF5DF2ADE46}"/>
    <cellStyle name="Dziesietny_laroux_KIZ_DRAW02 4" xfId="1937" xr:uid="{A55178E5-0FC3-4EE1-9B04-DFCDD5D0026A}"/>
    <cellStyle name="Dziesiętny_laroux_KIZ_DRAW02 4" xfId="1938" xr:uid="{591E43D6-6610-46D7-B942-5AA7948E0FEA}"/>
    <cellStyle name="Dziesietny_laroux_KIZ_DRAW02 5" xfId="2420" xr:uid="{341CD67E-59F0-422A-A51B-A0A2B928375C}"/>
    <cellStyle name="Dziesiętny_laroux_KIZ_DRAW02 5" xfId="2421" xr:uid="{382B9F4D-1732-4F0B-A9BA-4D8D5014BE22}"/>
    <cellStyle name="Dziesietny_laroux_KIZ_DRAW02 6" xfId="2485" xr:uid="{46F73995-D45E-4CA6-9850-907CD0D19A35}"/>
    <cellStyle name="Dziesiętny_laroux_KIZ_DRAW02 6" xfId="2486" xr:uid="{1D5A7AE8-17F0-4A6D-9D13-91679ECC20A9}"/>
    <cellStyle name="Dziesietny_laroux_KIZ_DRAW02 7" xfId="2313" xr:uid="{22F06BD8-74C6-46DC-ACB7-DEB650ED87B0}"/>
    <cellStyle name="Dziesiętny_laroux_KIZ_DRAW02 7" xfId="2314" xr:uid="{5D40EA64-8DE6-4BD0-8015-C0947FC54798}"/>
    <cellStyle name="Dziesietny_laroux_KIZ_DRAW02 8" xfId="3140" xr:uid="{1C02158F-2D83-4C20-9030-7E8DCBEC5726}"/>
    <cellStyle name="Dziesiętny_laroux_KIZ_DRAW02 8" xfId="3141" xr:uid="{D739E9EC-613C-4125-A2CA-3DA34C195F3F}"/>
    <cellStyle name="Dziesietny_laroux_KIZ_DRAW02 9" xfId="3152" xr:uid="{A06937FA-374A-4A3A-A753-6BCD9506E837}"/>
    <cellStyle name="Dziesiętny_laroux_KIZ_DRAW02 9" xfId="3153" xr:uid="{90773A4D-8438-41D4-AD7F-4F64A7A388BC}"/>
    <cellStyle name="Dziesietny_laroux_KIZ_DRAW02_CVW1L_DW01final" xfId="1131" xr:uid="{1024A78D-482B-4EF0-8F98-FEF60BA23BA0}"/>
    <cellStyle name="Dziesiętny_laroux_KIZ_DRAW02_CVW1L_DW01final" xfId="1132" xr:uid="{06AF47EA-FAC9-4788-AFF9-05058E6E4A7C}"/>
    <cellStyle name="Dziesietny_laroux_KIZ_DRAW02_CVW1L_DW02" xfId="1133" xr:uid="{ABBA5359-C43E-4FCB-85DC-44873FFD4247}"/>
    <cellStyle name="Dziesiętny_laroux_KIZ_DRAW02_CVW1L_DW02" xfId="1134" xr:uid="{2A0E6C07-3CEE-439D-9056-0694E378D778}"/>
    <cellStyle name="Dziesietny_laroux_KIZ_DRAW02_CVW1L_DW03" xfId="1135" xr:uid="{6EE305AD-6EAE-4425-AD2C-744BBD7C31F0}"/>
    <cellStyle name="Dziesiętny_laroux_KIZ_DRAW02_CVW1L_DW03" xfId="1136" xr:uid="{AFBA946B-6666-4196-8A6C-24C2E6C35EA6}"/>
    <cellStyle name="Dziesietny_laroux_KIZ_DRAW02_CVW1L_DW04" xfId="1137" xr:uid="{25EAD93B-6972-46B2-BA9F-F955AC86FB55}"/>
    <cellStyle name="Dziesiętny_laroux_KIZ_DRAW02_CVW1L_DW04" xfId="1138" xr:uid="{EAB96BA4-D835-452F-ACA9-45AA3C2AC79E}"/>
    <cellStyle name="Dziesietny_laroux_KIZ_DRAW02_FLORENC AUG 2001 Analysis" xfId="1139" xr:uid="{2273098B-C8CD-4339-BFDD-140C9EFCEA09}"/>
    <cellStyle name="Dziesiętny_laroux_KIZ_DRAW02_FLORENC AUG 2001 Analysis" xfId="1140" xr:uid="{5A54229A-0686-4028-B528-5117048902BC}"/>
    <cellStyle name="Dziesietny_laroux_KIZ_DRAW02_FLORENC AUG 2001 Analysis 2" xfId="1812" xr:uid="{3E5159A3-4A18-4198-83FE-F0CE00BAAED3}"/>
    <cellStyle name="Dziesiętny_laroux_KIZ_DRAW02_FLORENC AUG 2001 Analysis 2" xfId="1813" xr:uid="{00188DC2-8E80-4AE4-A3A2-8DFB132E971A}"/>
    <cellStyle name="Dziesietny_laroux_KIZ_DRAW02_FLORENC AUG 2001 Analysis 3" xfId="1917" xr:uid="{29641D82-8407-4001-9DD4-BD72C0520D44}"/>
    <cellStyle name="Dziesiętny_laroux_KIZ_DRAW02_FLORENC AUG 2001 Analysis 3" xfId="1918" xr:uid="{4FA2140A-FFA7-4977-9B71-D2A9584EB6E9}"/>
    <cellStyle name="Dziesietny_laroux_KIZ_DRAW02_FLORENC AUG 2001 Analysis 4" xfId="1939" xr:uid="{B7F12411-6BD8-4061-BD76-246F1B5E0773}"/>
    <cellStyle name="Dziesiętny_laroux_KIZ_DRAW02_FLORENC AUG 2001 Analysis 4" xfId="1940" xr:uid="{5B3CDC64-6D19-493F-A52B-EADBB580C1B4}"/>
    <cellStyle name="Dziesietny_laroux_KIZ_DRAW02_FLORENC AUG 2001 Analysis 5" xfId="2422" xr:uid="{AC34CE88-D761-4982-8B51-12420A12A64A}"/>
    <cellStyle name="Dziesiętny_laroux_KIZ_DRAW02_FLORENC AUG 2001 Analysis 5" xfId="2423" xr:uid="{B018C545-16B8-465C-A46E-488456FE674E}"/>
    <cellStyle name="Dziesietny_laroux_KIZ_DRAW02_FLORENC AUG 2001 Analysis 6" xfId="2487" xr:uid="{BE5FE370-76A4-4478-ADC7-068007F461AB}"/>
    <cellStyle name="Dziesiętny_laroux_KIZ_DRAW02_FLORENC AUG 2001 Analysis 6" xfId="2488" xr:uid="{302B8D85-DF45-4BE7-97AF-5B2A5A30232B}"/>
    <cellStyle name="Dziesietny_laroux_KIZ_DRAW02_FLORENC AUG 2001 Analysis 7" xfId="2321" xr:uid="{FB4E41D2-0AE3-4ED7-87FF-63AAA39618DA}"/>
    <cellStyle name="Dziesiętny_laroux_KIZ_DRAW02_FLORENC AUG 2001 Analysis 7" xfId="2324" xr:uid="{907DC140-F9DC-470C-8EB1-BCE777D11B65}"/>
    <cellStyle name="Dziesietny_laroux_KIZ_DRAW02_FLORENC AUG 2001 Analysis 8" xfId="3142" xr:uid="{ECE48805-99D5-4E2D-A65F-BD394FDB6CF7}"/>
    <cellStyle name="Dziesiętny_laroux_KIZ_DRAW02_FLORENC AUG 2001 Analysis 8" xfId="3143" xr:uid="{B898CAA9-BB69-4976-9CA7-5FD8B10C3DF8}"/>
    <cellStyle name="Dziesietny_laroux_KIZ_DRAW02_FLORENC AUG 2001 Analysis 9" xfId="3154" xr:uid="{816B6527-BC56-4634-AB00-A658C8061A0A}"/>
    <cellStyle name="Dziesiętny_laroux_KIZ_DRAW02_FLORENC AUG 2001 Analysis 9" xfId="3155" xr:uid="{84B8F8CA-BA21-485A-8D96-B9F5DA6528BA}"/>
    <cellStyle name="Dziesietny_laroux_KIZ_DRAW02_VW SEP ANALYSIS" xfId="1141" xr:uid="{D969C50A-994C-4BB4-9114-D0A2981041AD}"/>
    <cellStyle name="Dziesiętny_laroux_KIZ_DRAW02_VW SEP ANALYSIS" xfId="1142" xr:uid="{5B9A2C3C-E3C5-40EE-8138-991780992889}"/>
    <cellStyle name="Dziesietny_laroux_KIZ_DRAW02_VW SEP ANALYSIS 2" xfId="1814" xr:uid="{B63D166A-BFF5-4903-9B2D-E23C31A807CA}"/>
    <cellStyle name="Dziesiętny_laroux_KIZ_DRAW02_VW SEP ANALYSIS 2" xfId="1815" xr:uid="{DD367160-6EC0-4745-A014-2F387DD10EE0}"/>
    <cellStyle name="Dziesietny_laroux_KIZ_DRAW02_VW SEP ANALYSIS 3" xfId="1919" xr:uid="{96EA59C7-63B9-47E4-B5D5-DA5A97ABEF6D}"/>
    <cellStyle name="Dziesiętny_laroux_KIZ_DRAW02_VW SEP ANALYSIS 3" xfId="1920" xr:uid="{CF1757CE-CA67-4E18-8893-D22B1DD94F8C}"/>
    <cellStyle name="Dziesietny_laroux_KIZ_DRAW02_VW SEP ANALYSIS 4" xfId="1941" xr:uid="{4DB2D01F-11A2-44BD-B630-25FC8168D9C1}"/>
    <cellStyle name="Dziesiętny_laroux_KIZ_DRAW02_VW SEP ANALYSIS 4" xfId="1942" xr:uid="{1D34BE54-D559-4EAB-BAC4-476CE8698359}"/>
    <cellStyle name="Dziesietny_laroux_KIZ_DRAW02_VW SEP ANALYSIS 5" xfId="2424" xr:uid="{63DE47FF-684F-444C-A9BE-72E4C440E516}"/>
    <cellStyle name="Dziesiętny_laroux_KIZ_DRAW02_VW SEP ANALYSIS 5" xfId="2425" xr:uid="{37B01B25-9133-41EB-9573-FEE030311C57}"/>
    <cellStyle name="Dziesietny_laroux_KIZ_DRAW02_VW SEP ANALYSIS 6" xfId="2489" xr:uid="{39399A41-1939-40A4-98C0-48750ACC5CAA}"/>
    <cellStyle name="Dziesiętny_laroux_KIZ_DRAW02_VW SEP ANALYSIS 6" xfId="2490" xr:uid="{D285EDF0-5DB3-4431-8AB4-9BC8FD97683B}"/>
    <cellStyle name="Dziesietny_laroux_KIZ_DRAW02_VW SEP ANALYSIS 7" xfId="2325" xr:uid="{9F900BAC-F7AA-49AD-85AC-9F117A5C3D93}"/>
    <cellStyle name="Dziesiętny_laroux_KIZ_DRAW02_VW SEP ANALYSIS 7" xfId="2326" xr:uid="{458CBEA0-26E5-4E37-B3D5-1B5686CECDB3}"/>
    <cellStyle name="Dziesietny_laroux_KIZ_DRAW02_VW SEP ANALYSIS 8" xfId="3144" xr:uid="{27B0DCCA-C8A9-4DF4-8A11-AFD2FC9EDA2D}"/>
    <cellStyle name="Dziesiętny_laroux_KIZ_DRAW02_VW SEP ANALYSIS 8" xfId="3145" xr:uid="{A3F26A3F-AFD3-4E56-AC7D-6A88B7BBFA22}"/>
    <cellStyle name="Dziesietny_laroux_KIZ_DRAW02_VW SEP ANALYSIS 9" xfId="3156" xr:uid="{4A73DF21-7599-4DD7-A152-FC2722847346}"/>
    <cellStyle name="Dziesiętny_laroux_KIZ_DRAW02_VW SEP ANALYSIS 9" xfId="3157" xr:uid="{927037AC-6173-4A47-BE82-64DB7B6E25DF}"/>
    <cellStyle name="Dziesietny_laroux_PWCPropReport2003_01" xfId="1143" xr:uid="{510AE36C-9453-4774-A724-A6224151E191}"/>
    <cellStyle name="Dziesiętny_laroux_S51_Activity Report+Ex summary_2008_01" xfId="1144" xr:uid="{92CA7461-F485-4183-A5B0-76A07C4E5DC4}"/>
    <cellStyle name="Dziesietny_laroux_S51_AIG_fin_rep_2008_06" xfId="1145" xr:uid="{026BFE85-078F-4929-8E64-D6E9E3A6488D}"/>
    <cellStyle name="Dziesiętny_laroux_S51_AIG_fin_rep_2008_06" xfId="1146" xr:uid="{BCAE43CE-CBEF-45BE-88D2-C427BAB13A8D}"/>
    <cellStyle name="Dziesietny_laroux_TEXTRON JULY ANALYSIS PACK" xfId="1147" xr:uid="{C2C8D63E-0531-40FD-A8F9-2D12AEEB7846}"/>
    <cellStyle name="Dziesiętny_laroux_TEXTRON JULY ANALYSIS PACK" xfId="1148" xr:uid="{B1452728-F8F1-4055-85D5-C2C662B92C6D}"/>
    <cellStyle name="Dziesietny_laroux_TEXTRON JULY ANALYSIS PACK_Volkswagen_worksheets" xfId="1149" xr:uid="{36A79137-2A84-4D0B-B2F8-E28D8D137818}"/>
    <cellStyle name="Dziesiętny_laroux_Volkswagen_worksheets" xfId="1150" xr:uid="{F20124D3-C06A-4898-9EBA-C73747A1BCE5}"/>
    <cellStyle name="Dziesietny_laroux_VW IRR(1) wd revisewd jul 18 2003" xfId="1151" xr:uid="{6319F9EE-3A2E-477D-B1F9-DFD5ADC2E31E}"/>
    <cellStyle name="Dziesiętny_laroux_VW IRR(1) wd revisewd jul 18 2003" xfId="1152" xr:uid="{827C42E5-9B0C-4D6C-9D83-1448DDD0B87A}"/>
    <cellStyle name="Dziesietny_laroux_VW SEP ANALYSIS" xfId="1153" xr:uid="{A9DB9B8B-A7F3-41F9-AB7E-6A86ED1E89FB}"/>
    <cellStyle name="Dziesiętny_laroux_VW SEP ANALYSIS" xfId="1154" xr:uid="{60CBBA58-88BB-42F7-8589-8F3AC386444B}"/>
    <cellStyle name="Enter Currency (0)" xfId="345" xr:uid="{0AEED157-EFE9-43A9-B187-B0B7699F9CE7}"/>
    <cellStyle name="Enter Currency (2)" xfId="346" xr:uid="{2DA85E08-1CEA-4209-8A65-98B263F9D907}"/>
    <cellStyle name="Enter Units (0)" xfId="347" xr:uid="{96BFD0ED-9EF2-4BCF-968F-F24BBBE37AE3}"/>
    <cellStyle name="Enter Units (1)" xfId="348" xr:uid="{967E2D25-18D8-409C-BF89-3ADA0F9A2285}"/>
    <cellStyle name="Enter Units (2)" xfId="349" xr:uid="{D47FDC96-DF1D-4EEE-A78C-81A5CCE08168}"/>
    <cellStyle name="Euro" xfId="350" xr:uid="{834AD8E1-C1F5-4B7F-841D-0010CC71B9F4}"/>
    <cellStyle name="Euro 2" xfId="351" xr:uid="{392DED70-8F41-4C8B-B0D0-0606FE3FAC1F}"/>
    <cellStyle name="Euro 2 2" xfId="1155" xr:uid="{A82C11A6-1801-439A-A78F-CEE2EA06E84E}"/>
    <cellStyle name="Euro 2 2 2" xfId="1156" xr:uid="{4526220E-D982-4034-9E23-42D4D6EB8144}"/>
    <cellStyle name="Euro 2 3" xfId="1157" xr:uid="{4890E49E-7E0A-44A7-83A3-6FD0B307A7B0}"/>
    <cellStyle name="Euro 3" xfId="352" xr:uid="{1C9BA333-9C57-4093-BB8D-B854E0BCCF5E}"/>
    <cellStyle name="Explanatory Text" xfId="353" xr:uid="{2300375B-7742-4EBE-9704-2094F07CAEDA}"/>
    <cellStyle name="Explanatory Text 2" xfId="354" xr:uid="{1398DC54-ECCB-4511-9161-DC818E090916}"/>
    <cellStyle name="Ezres [0]_INF99BANKT" xfId="1158" xr:uid="{6D53BF74-B9A9-4ACB-AB29-9AB05BCA1642}"/>
    <cellStyle name="Ezres_AvivaSummary CEE_Q2_2009_DRAFT 2" xfId="355" xr:uid="{5380396B-DFC9-48E0-B353-B7FC83D11CB8}"/>
    <cellStyle name="Fixed" xfId="356" xr:uid="{9BD884B2-6F9F-4AAB-9151-F9E86EE1998D}"/>
    <cellStyle name="Fixed 2" xfId="357" xr:uid="{1597A207-E7A9-4FB0-87DE-880BECC3BF4F}"/>
    <cellStyle name="Följde hyperlänken_VERA" xfId="358" xr:uid="{E48703DD-3637-4FA5-97CC-0E0ACFB9520A}"/>
    <cellStyle name="fon0" xfId="359" xr:uid="{7F64034C-6DBC-474F-9954-38E1909654C4}"/>
    <cellStyle name="fon1" xfId="360" xr:uid="{8A8B0142-113C-43C0-8C11-24F2A9726BE0}"/>
    <cellStyle name="fon2" xfId="361" xr:uid="{27368B15-EBC0-415C-938D-C806127B848F}"/>
    <cellStyle name="fon3" xfId="362" xr:uid="{93A8041F-C47F-4893-8240-5AF34148E1D8}"/>
    <cellStyle name="Good" xfId="363" xr:uid="{5143EA51-3C31-4B59-BCEC-E803799CA324}"/>
    <cellStyle name="Good 2" xfId="364" xr:uid="{211CB700-B523-4987-9CCE-6945167430F5}"/>
    <cellStyle name="Grey" xfId="365" xr:uid="{D0D37A72-6449-4189-BFAD-456B2CEA629F}"/>
    <cellStyle name="header" xfId="366" xr:uid="{AA600866-FFF8-4F20-95D6-8D1003794E7D}"/>
    <cellStyle name="Header1" xfId="367" xr:uid="{C1205723-AB8F-463D-A668-05C3D5F71115}"/>
    <cellStyle name="Header2" xfId="368" xr:uid="{C952A2FD-FCA6-4216-94E0-F891BCDB4685}"/>
    <cellStyle name="Header2 2" xfId="1923" xr:uid="{95358F78-17D6-465A-9C7E-409027491C75}"/>
    <cellStyle name="Header2 3" xfId="2140" xr:uid="{D1AEEDA3-BAB4-4494-804F-6D8E03677AFD}"/>
    <cellStyle name="Header2 4" xfId="2933" xr:uid="{6F52973C-2FB9-49CD-B356-8DA65234FDB0}"/>
    <cellStyle name="HEADING 1" xfId="369" xr:uid="{C05F4B20-86EA-4146-BFAE-9BF8D73C15E7}"/>
    <cellStyle name="Heading 1 2" xfId="370" xr:uid="{478F2594-1793-49F4-8C45-CB0A97186CDF}"/>
    <cellStyle name="Heading 1 3" xfId="371" xr:uid="{F563A1B6-C438-4A2D-93F5-5E28580086B7}"/>
    <cellStyle name="Heading 1 4" xfId="697" xr:uid="{D84069B9-641E-43B2-B094-A3024573D5A3}"/>
    <cellStyle name="Heading 2" xfId="372" xr:uid="{08BC4142-C988-426F-B095-53B923E3A622}"/>
    <cellStyle name="Heading 2 2" xfId="373" xr:uid="{6D6E65AB-0BCC-4B20-8AD3-723FCCEA41F3}"/>
    <cellStyle name="Heading 2 3" xfId="374" xr:uid="{F237730C-464D-4F84-BFAB-A02D99C46C9E}"/>
    <cellStyle name="HEADING 3" xfId="375" xr:uid="{3A2A0018-E167-4F14-8C76-30DFF3DBC130}"/>
    <cellStyle name="Heading 3 2" xfId="698" xr:uid="{4DA47D43-F93B-44BC-B15C-2DA70F4F4698}"/>
    <cellStyle name="Heading 4" xfId="376" xr:uid="{37344C28-07C1-4A81-89A1-AEDEED2159B3}"/>
    <cellStyle name="Heading 4 2" xfId="377" xr:uid="{3A8FAC27-07F1-4082-8715-683FBB86CA9E}"/>
    <cellStyle name="HOOFDREGEL" xfId="378" xr:uid="{B1CBFAE1-D46A-4142-B8F1-263D0671DAE2}"/>
    <cellStyle name="HOOFDREGEL 2" xfId="379" xr:uid="{54427289-599E-4FC0-B034-2515D5EA7829}"/>
    <cellStyle name="Hyperlänk_VERA" xfId="380" xr:uid="{4A3A26A6-50B3-487D-9B7F-B7F7D95F089D}"/>
    <cellStyle name="Hypertextový odkaz" xfId="3180" builtinId="8"/>
    <cellStyle name="Hypertextový odkaz 2" xfId="381" xr:uid="{EA6FF8DD-C148-4AC1-BEA4-760DE3BD6FB3}"/>
    <cellStyle name="Hypertextový odkaz 2 2" xfId="382" xr:uid="{8F4B0EB4-1689-43C5-9DCA-9BEB032A8490}"/>
    <cellStyle name="Hypertextový odkaz 2 3" xfId="699" xr:uid="{AF70F03A-6506-4611-80A8-F985275BE1A8}"/>
    <cellStyle name="Hypertextový odkaz 3" xfId="383" xr:uid="{742B9C2A-B366-4421-A434-978944F55750}"/>
    <cellStyle name="Check Cell" xfId="384" xr:uid="{E339E095-5789-4362-B946-55858A75764F}"/>
    <cellStyle name="Check Cell 2" xfId="385" xr:uid="{BCFA3115-44E8-49DA-A241-D2FF32E9F3C1}"/>
    <cellStyle name="Chybně 2" xfId="386" xr:uid="{EE8566F4-D2D0-4BE8-845D-D014901FE953}"/>
    <cellStyle name="Chybně 2 2" xfId="387" xr:uid="{4FCD1226-0916-4658-8285-62206B911D6D}"/>
    <cellStyle name="Chybně 3" xfId="388" xr:uid="{A4AE9CF4-FD27-415E-8306-D4C65D00793B}"/>
    <cellStyle name="Chybně 4" xfId="389" xr:uid="{5B22E63D-D150-4CF0-9CC1-99526F01EABB}"/>
    <cellStyle name="Input" xfId="390" xr:uid="{5226561F-B374-4B99-98B5-D46DD0C37392}"/>
    <cellStyle name="Input [yellow]" xfId="391" xr:uid="{ABAE6FC9-8B34-4BD2-9A86-73349EDF0F11}"/>
    <cellStyle name="Input [yellow] 2" xfId="1817" xr:uid="{037DCF05-A821-4B65-8CE4-813B80835700}"/>
    <cellStyle name="Input [yellow] 3" xfId="2136" xr:uid="{87897A36-CC69-4184-B785-908807C54EAE}"/>
    <cellStyle name="Input [yellow] 4" xfId="2939" xr:uid="{38BCC55D-872F-4C80-93A4-92FA0F1540D1}"/>
    <cellStyle name="Input 10" xfId="3146" xr:uid="{766E8723-55EA-46E4-846B-E086CF277BC3}"/>
    <cellStyle name="Input 2" xfId="392" xr:uid="{D55B808A-BCCC-400E-9058-F26D06420823}"/>
    <cellStyle name="Input 2 2" xfId="1517" xr:uid="{1EDBDE57-A00C-442D-BF98-71DFD8A0D2C4}"/>
    <cellStyle name="Input 2 3" xfId="1518" xr:uid="{5A779AE0-2DEF-4014-945A-382114ACF6BA}"/>
    <cellStyle name="Input 2 4" xfId="1513" xr:uid="{BFA98BB5-BE92-4562-A2E9-D45A7ECC0308}"/>
    <cellStyle name="Input 2 5" xfId="2130" xr:uid="{8A7463F0-A8BA-4991-A1B6-584F6FA29EB9}"/>
    <cellStyle name="Input 2 6" xfId="2128" xr:uid="{C599AAC5-555D-4CAA-A0DC-62891178B79E}"/>
    <cellStyle name="Input 2 7" xfId="2940" xr:uid="{94B6F5AD-FB95-4938-9841-81BB3236E3CF}"/>
    <cellStyle name="Input 3" xfId="1516" xr:uid="{01DCC92D-32E5-4C16-935F-B4A040D1F2A6}"/>
    <cellStyle name="Input 4" xfId="1519" xr:uid="{78EEE247-A442-4B76-A1E9-8AFFEE68B97A}"/>
    <cellStyle name="Input 5" xfId="1816" xr:uid="{BD36F87D-AE36-4021-BB0E-638B1A007B4B}"/>
    <cellStyle name="Input 6" xfId="2129" xr:uid="{44F81552-3110-4E32-88C5-999B143988E3}"/>
    <cellStyle name="Input 7" xfId="1962" xr:uid="{5B83F834-3135-4175-B33E-E3FD7392397F}"/>
    <cellStyle name="Input 8" xfId="2492" xr:uid="{BEC616EC-0B03-41D9-B55F-38A12B3C6670}"/>
    <cellStyle name="Input 9" xfId="2938" xr:uid="{F862E4F8-E9DA-46D1-9DD6-C9E4F65DC130}"/>
    <cellStyle name="Input_2010_12_31_IOG Cestlice_CEIF interest_4Q" xfId="393" xr:uid="{D8A461AC-1B2D-47A1-A60B-FFD6CAEBADFD}"/>
    <cellStyle name="intro" xfId="394" xr:uid="{CA988634-7662-4F09-ABD7-16BE7F862984}"/>
    <cellStyle name="inverse" xfId="395" xr:uid="{880B04F3-6F79-4675-981E-4FFE98AC988A}"/>
    <cellStyle name="inverse 2" xfId="396" xr:uid="{7CFF11A0-6948-4F88-950C-429DDAB166EF}"/>
    <cellStyle name="inverse links" xfId="397" xr:uid="{E5A67221-9FBE-4CB4-880D-9CF372A9EBCF}"/>
    <cellStyle name="inverse links 2" xfId="398" xr:uid="{265FC587-376D-4165-A41B-AC56F1161DD4}"/>
    <cellStyle name="inverse links 2 2" xfId="1515" xr:uid="{EC8965B6-71A7-4CFD-ABAA-27E121443DC4}"/>
    <cellStyle name="inverse links 2 3" xfId="2134" xr:uid="{D82F0680-B0D0-421B-A2BE-E40DD5B8F6CC}"/>
    <cellStyle name="inverse links 2 4" xfId="2942" xr:uid="{E442847C-7638-4944-9EC2-89F8D70F22D6}"/>
    <cellStyle name="inverse links 3" xfId="1514" xr:uid="{93329F7C-3162-4522-9B85-8A18ADB66162}"/>
    <cellStyle name="inverse links 4" xfId="2135" xr:uid="{786BA4E0-55CB-4728-8F45-237A45E4A043}"/>
    <cellStyle name="inverse links 5" xfId="2941" xr:uid="{86E47B9B-0DAC-4F4E-AF6A-70C404051F36}"/>
    <cellStyle name="inverse_2010_12_31_IOG Cestlice_CEIF interest_4Q" xfId="399" xr:uid="{FFCEA83A-FBF0-4CEC-8CB0-B66BA40D0862}"/>
    <cellStyle name="k$" xfId="400" xr:uid="{E145F9DD-3326-4317-897A-A8BA611B09E1}"/>
    <cellStyle name="kECU" xfId="401" xr:uid="{629AB06F-860C-422E-86FC-FA87268178EA}"/>
    <cellStyle name="kHUF" xfId="402" xr:uid="{727C1D7C-363A-46AE-B59A-F157342C8019}"/>
    <cellStyle name="kLE" xfId="403" xr:uid="{ECFA6956-4A3A-43D4-ADFB-C8883CD102A0}"/>
    <cellStyle name="komentá?" xfId="404" xr:uid="{713C4153-4FAC-46D0-A090-E348C7BD5A25}"/>
    <cellStyle name="komentář" xfId="405" xr:uid="{2BCF46E1-93D5-4AE6-8E8B-1E3F427C2B48}"/>
    <cellStyle name="Komórka po??czona" xfId="406" xr:uid="{1F84762D-2A11-433F-9B76-BD2CBC2083E6}"/>
    <cellStyle name="Komórka połączona" xfId="407" xr:uid="{C990813F-90CF-47C1-9AAD-19D8F5FD288E}"/>
    <cellStyle name="Komórka zaznaczona" xfId="408" xr:uid="{861F6E48-E6F2-49A9-9F99-3FA5FAD425C5}"/>
    <cellStyle name="Kontrolní buňka" xfId="13" builtinId="23" customBuiltin="1"/>
    <cellStyle name="Kontrolní buňka 2" xfId="409" xr:uid="{A7E6F2EB-E937-491F-AD24-DA537C81BA0D}"/>
    <cellStyle name="Kontrolní buňka 2 2" xfId="410" xr:uid="{D55AF102-B461-4617-A60D-885B3868EC5C}"/>
    <cellStyle name="Kontrolní buňka 3" xfId="411" xr:uid="{F269D93D-7491-46E7-ACFA-E6EF6DFB731E}"/>
    <cellStyle name="Kontrolní buňka 4" xfId="412" xr:uid="{162DD6AD-183C-4060-BDCF-25E00AACA4BB}"/>
    <cellStyle name="LABEL Normal" xfId="413" xr:uid="{4B85E1D9-9DD4-4A64-BFD6-6FBAFF02379F}"/>
    <cellStyle name="LABEL Note" xfId="414" xr:uid="{4103846F-BD52-425D-B9A6-99304B46DD10}"/>
    <cellStyle name="LABEL Units" xfId="415" xr:uid="{A3309AE8-A4EB-49CF-88D7-4E592B630FC0}"/>
    <cellStyle name="Link Currency (0)" xfId="416" xr:uid="{DD9348C0-0BBC-4BAB-994F-7EFC2A910485}"/>
    <cellStyle name="Link Currency (2)" xfId="417" xr:uid="{3F7C49D1-90F9-4371-A0F2-AF54DD5A0A20}"/>
    <cellStyle name="Link Units (0)" xfId="418" xr:uid="{5A9481CD-8BD9-4D25-A856-5619B1D1776F}"/>
    <cellStyle name="Link Units (1)" xfId="419" xr:uid="{2F8656A3-BAFE-4916-82DE-D085C3E0D6C0}"/>
    <cellStyle name="Link Units (2)" xfId="420" xr:uid="{0F76A5F3-4637-42C6-9837-29F934EE9868}"/>
    <cellStyle name="Linked Cell" xfId="421" xr:uid="{2E3D8BB7-384F-49F0-B18A-9653E6B155AC}"/>
    <cellStyle name="Linked Cell 2" xfId="422" xr:uid="{22887E49-5BFA-44A8-87D8-2D23DB43A193}"/>
    <cellStyle name="LP0" xfId="423" xr:uid="{101187DF-20CE-437A-9EB4-EA952F9EB217}"/>
    <cellStyle name="MAND_x000d_CHECK.COMMAND_x000e_RENAME.COMMAND_x0008_SHOW.BAR_x000b_DELETE.MENU_x000e_DELETE.COMMAND_x000e_GET.CHA" xfId="1294" xr:uid="{7C22AB26-76E6-48C4-833D-AA3661609616}"/>
    <cellStyle name="Měna 2" xfId="1302" xr:uid="{B35D607D-1A42-4379-8DB4-A434AA68DECA}"/>
    <cellStyle name="měny 2" xfId="424" xr:uid="{666209EA-3EA2-4610-910A-A265DC0B5C01}"/>
    <cellStyle name="měny 2 2" xfId="425" xr:uid="{BCD17CB2-9720-4F7D-AF83-F33676C157E3}"/>
    <cellStyle name="měny 2 2 2" xfId="1521" xr:uid="{C6CB9CB1-5E44-410F-B862-C7F45D378089}"/>
    <cellStyle name="měny 2 2 3" xfId="2132" xr:uid="{8F4FF2CD-2F1E-4152-AC03-E4E812830910}"/>
    <cellStyle name="měny 2 2 4" xfId="2944" xr:uid="{454B6A13-FDCA-4085-A7F4-B6CCCA30635C}"/>
    <cellStyle name="měny 2 3" xfId="1520" xr:uid="{C13358A9-32E6-4B97-B077-5AD2AE95C434}"/>
    <cellStyle name="měny 2 4" xfId="2131" xr:uid="{22531359-D4D0-481C-AD65-0A3F78E5ED30}"/>
    <cellStyle name="měny 2 5" xfId="2943" xr:uid="{E2D8C65D-D436-4AAC-B9A7-D3D092B86D7E}"/>
    <cellStyle name="měny 3" xfId="426" xr:uid="{E50BC16C-84C2-4473-89BD-8A7006A5DAD2}"/>
    <cellStyle name="měny 3 2" xfId="1522" xr:uid="{5B0F0351-626A-442E-941F-3C332A5BE106}"/>
    <cellStyle name="měny 3 3" xfId="2133" xr:uid="{C6DB35B7-15D5-476C-B870-F9BFFAC27692}"/>
    <cellStyle name="měny 3 4" xfId="2945" xr:uid="{C54DD585-6905-4C6C-BB2E-17903819604D}"/>
    <cellStyle name="meny_Zilina Budget 2004" xfId="427" xr:uid="{FEB8328E-28A1-442F-B541-E1282F6F305D}"/>
    <cellStyle name="Milliers [0]_Feuil1" xfId="428" xr:uid="{00CB4836-AA2F-4098-BF4E-6C90CDF77E4C}"/>
    <cellStyle name="Milliers_Euro5_Finance" xfId="429" xr:uid="{29E14C8D-B720-4640-8DF1-6B05B93F2973}"/>
    <cellStyle name="Moeda [0]_BAL0700 detal comp" xfId="430" xr:uid="{8BA49229-BBF9-4E2A-8872-ABDB24B35E83}"/>
    <cellStyle name="Moeda_BAL0700 detal comp" xfId="431" xr:uid="{6A5FB0AC-15AC-4F1E-B035-3C75A2068FCF}"/>
    <cellStyle name="Monétaire [0]_Feuil1" xfId="432" xr:uid="{FD4D41D2-AB16-4CE4-B609-5DAAC38F1359}"/>
    <cellStyle name="Monétaire_Feuil1" xfId="433" xr:uid="{6E90737C-B874-4D68-B120-237DC8F839BD}"/>
    <cellStyle name="Nadpis 1" xfId="2" builtinId="16" customBuiltin="1"/>
    <cellStyle name="Nadpis 1 2" xfId="434" xr:uid="{E8A6538A-AEE1-4585-921C-70C6B80B5C2F}"/>
    <cellStyle name="Nadpis 1 2 2" xfId="435" xr:uid="{A3983949-C92B-4536-A9A0-0FDA76CA37E0}"/>
    <cellStyle name="Nadpis 1 3" xfId="436" xr:uid="{01164480-AE3C-4A19-BF1D-A8381C140FE6}"/>
    <cellStyle name="Nadpis 1 4" xfId="437" xr:uid="{1EF43DBB-6AF3-4696-A39C-E3E143E6E92B}"/>
    <cellStyle name="Nadpis 2" xfId="3" builtinId="17" customBuiltin="1"/>
    <cellStyle name="Nadpis 2 2" xfId="438" xr:uid="{0FFC02F8-0A99-4292-82A1-2F7D2CD7FCFB}"/>
    <cellStyle name="Nadpis 2 2 2" xfId="439" xr:uid="{C95D6992-889B-419F-B0CC-ED3E78938FA1}"/>
    <cellStyle name="Nadpis 2 3" xfId="440" xr:uid="{76A5CA96-1243-4810-A9E7-AF8E697D0BA9}"/>
    <cellStyle name="Nadpis 2 4" xfId="441" xr:uid="{D30ABCCD-BF48-40A4-935E-9C2ADB0A7F46}"/>
    <cellStyle name="Nadpis 3" xfId="4" builtinId="18" customBuiltin="1"/>
    <cellStyle name="Nadpis 3 2" xfId="442" xr:uid="{50CFE7BD-A81F-4D4F-9B17-A9F5EE00BC9E}"/>
    <cellStyle name="Nadpis 3 2 2" xfId="443" xr:uid="{115DF9EA-3580-4B86-AC71-7E4E82588330}"/>
    <cellStyle name="Nadpis 3 3" xfId="444" xr:uid="{90662CF1-E648-47BE-8A1E-538E7608D632}"/>
    <cellStyle name="Nadpis 3 4" xfId="445" xr:uid="{363C17B3-81A4-4875-AF0C-B71FF8FF713C}"/>
    <cellStyle name="Nadpis 4" xfId="5" builtinId="19" customBuiltin="1"/>
    <cellStyle name="Nadpis 4 2" xfId="446" xr:uid="{1D7D939C-94FB-47EB-A603-7C169C1E51E5}"/>
    <cellStyle name="Nadpis 4 2 2" xfId="447" xr:uid="{8CF71721-5FD7-4F4F-A6E9-C4CF235DF0DA}"/>
    <cellStyle name="Nadpis 4 3" xfId="448" xr:uid="{0321DE8A-86C2-4CEC-92A6-64B322AA5608}"/>
    <cellStyle name="Nadpis 4 4" xfId="449" xr:uid="{109DA666-8876-4C04-BF84-8C3DF5344F4E}"/>
    <cellStyle name="Nadpis1" xfId="450" xr:uid="{4B4C89FC-DE85-4BE7-B10B-DE22865BD0B0}"/>
    <cellStyle name="Nadpis2" xfId="451" xr:uid="{74C47548-9F3E-49B6-9B37-2036BD47C330}"/>
    <cellStyle name="Nag?ówek 1" xfId="452" xr:uid="{B5F0ACE7-9B3A-443E-8459-1C6036902FA0}"/>
    <cellStyle name="Nag?ówek 2" xfId="453" xr:uid="{BC2EA33C-18A9-4A42-934D-33CB52A24162}"/>
    <cellStyle name="Nag?ówek 3" xfId="454" xr:uid="{992E0B24-A772-46E7-9F8A-3AD408994A32}"/>
    <cellStyle name="Nag?ówek 4" xfId="455" xr:uid="{F1CAB14A-E900-46B3-96BF-D485FFBFA153}"/>
    <cellStyle name="Nagłówek 1" xfId="456" xr:uid="{6726DC0C-9EDB-42EF-AA64-8C8B1419EEF4}"/>
    <cellStyle name="Nagłówek 2" xfId="457" xr:uid="{B119416F-833F-413F-B6DD-C62854EE0C69}"/>
    <cellStyle name="Nagłówek 3" xfId="458" xr:uid="{C52307E5-2089-4979-A065-6A005DAAC271}"/>
    <cellStyle name="Nagłówek 4" xfId="459" xr:uid="{32D85DF2-9EA7-4885-B6D7-3BBFD1871162}"/>
    <cellStyle name="Název" xfId="1" builtinId="15" customBuiltin="1"/>
    <cellStyle name="Název 2" xfId="460" xr:uid="{5BD96466-13DC-4AF3-AFE5-A79B357912C4}"/>
    <cellStyle name="Název 2 2" xfId="461" xr:uid="{A250449D-BBFE-4019-A4D6-3664EB75C808}"/>
    <cellStyle name="Název 3" xfId="462" xr:uid="{163747EA-2135-4496-8789-E209068C3940}"/>
    <cellStyle name="Název 4" xfId="463" xr:uid="{5EB7744F-387F-493D-9D50-320233BE7B42}"/>
    <cellStyle name="Neutral" xfId="464" xr:uid="{9C1CACE2-0AC2-423B-A2B6-D7E53DDB8E07}"/>
    <cellStyle name="Neutral 2" xfId="465" xr:uid="{1D4FEDF7-3B38-4702-B067-0DD5A457D277}"/>
    <cellStyle name="Neutralne" xfId="466" xr:uid="{26DD3698-0732-4160-9443-86D5A527E061}"/>
    <cellStyle name="Neutrální" xfId="8" builtinId="28" customBuiltin="1"/>
    <cellStyle name="Neutrální 2" xfId="467" xr:uid="{A9426A29-B67A-4F67-A57E-1AA532D545C7}"/>
    <cellStyle name="Neutrální 2 2" xfId="468" xr:uid="{35526814-CC04-4F46-81B3-727939B7ECB8}"/>
    <cellStyle name="Neutrální 3" xfId="469" xr:uid="{04BB7528-5E12-42C8-9430-B303B429E07E}"/>
    <cellStyle name="Neutrální 4" xfId="470" xr:uid="{8C1EF13A-DFD9-4ACC-8FF1-16DB0598BBDD}"/>
    <cellStyle name="no dec" xfId="471" xr:uid="{CF8CA943-6E86-49FC-909C-017380C2EE2B}"/>
    <cellStyle name="Normal - Style1" xfId="472" xr:uid="{E9E6C3B4-9A67-4FBA-97F7-C5F9EA7988F2}"/>
    <cellStyle name="Normal - Style1 2" xfId="473" xr:uid="{687B0937-2E23-466E-83D0-84A43197F7A2}"/>
    <cellStyle name="Normal 10" xfId="474" xr:uid="{600DB28F-9F58-46DF-864F-B4FDDA56A944}"/>
    <cellStyle name="Normal 10 2" xfId="1159" xr:uid="{59342B8E-F61C-4365-8260-D33CB91403F4}"/>
    <cellStyle name="Normal 11" xfId="1160" xr:uid="{D85B437D-070A-4201-BFB9-D1883BA9D657}"/>
    <cellStyle name="Normal 11 2" xfId="1161" xr:uid="{C3F1E8C7-AC52-44AA-ADDB-5159826DBB38}"/>
    <cellStyle name="Normal 12" xfId="1162" xr:uid="{89A9C7C5-4B93-49D9-BCAB-51FC193E9545}"/>
    <cellStyle name="Normal 12 2" xfId="1163" xr:uid="{1D4B1D86-872D-4982-A994-DD084AF21321}"/>
    <cellStyle name="Normal 13" xfId="1164" xr:uid="{5D73E23F-89F5-4DC1-8CE3-DC537A84EF5F}"/>
    <cellStyle name="Normal 13 2" xfId="1165" xr:uid="{869A116C-7322-4F80-B4AA-3BA704F5F97A}"/>
    <cellStyle name="Normal 14" xfId="1166" xr:uid="{A2EFC58B-D436-4EE7-B5DF-5DF2E4019ACD}"/>
    <cellStyle name="Normal 16" xfId="1298" xr:uid="{F1304CAE-5EAD-4A35-A5EC-D0CCB08FE4F3}"/>
    <cellStyle name="Normal 2" xfId="475" xr:uid="{BB6B2950-73E9-4DF4-A044-D956FA01DB1E}"/>
    <cellStyle name="Normal 2 13" xfId="1299" xr:uid="{82B55502-F610-4C27-9869-8FFCD3096DA9}"/>
    <cellStyle name="Normal 2 2" xfId="700" xr:uid="{74B9C1CC-DCD3-4BD0-998E-ABBBF30DF7EB}"/>
    <cellStyle name="Normal 2 2 2" xfId="1167" xr:uid="{9419E213-E62F-47E2-9022-49038B33DB91}"/>
    <cellStyle name="Normal 2 2 2 2" xfId="1168" xr:uid="{66527829-967C-4644-A6B9-1143B28AB17D}"/>
    <cellStyle name="Normal 2 2 2 2 2" xfId="1169" xr:uid="{4934076E-52CF-4AEC-8A98-549692DD3A3E}"/>
    <cellStyle name="Normal 2 2 2 3" xfId="1170" xr:uid="{C4AB82DF-A54D-424E-B4F1-ABC08D3ED8B6}"/>
    <cellStyle name="Normal 2 2 2_BACA _Q2_2013 EURX, PEF CEI" xfId="1171" xr:uid="{E7D5F0D6-45AC-4E7E-8800-BBDE0187CB98}"/>
    <cellStyle name="Normal 2 2 3" xfId="1172" xr:uid="{91650263-C79F-48F0-8988-3876135CF738}"/>
    <cellStyle name="Normal 2 2 3 2" xfId="1173" xr:uid="{A4CA5A27-582B-4383-B9E3-5FA5AF9141A8}"/>
    <cellStyle name="Normal 2 2 4" xfId="1174" xr:uid="{F142D86B-A4D8-41B6-92D3-AD76CA06C749}"/>
    <cellStyle name="Normal 2 2 5" xfId="1175" xr:uid="{BEFE7F03-AECE-479D-9B33-C65060A4FD2F}"/>
    <cellStyle name="Normal 2 2 6" xfId="1176" xr:uid="{D5889557-AC8A-4A8C-AA5C-B8ACACCBF0DF}"/>
    <cellStyle name="Normal 2 2_BACA _Q2_2013 EURX, PEF CEI" xfId="1177" xr:uid="{4E97E70E-A391-4EC3-9317-FEC64E14D749}"/>
    <cellStyle name="Normal 2 3" xfId="1178" xr:uid="{B7B59C38-B88D-4A41-B6A7-7D1264BA985A}"/>
    <cellStyle name="Normal 2 3 2" xfId="1179" xr:uid="{49FD5EC1-7095-4656-9514-19EFA27A3CF5}"/>
    <cellStyle name="Normal 2 3 2 2" xfId="1180" xr:uid="{A08DD529-8763-4007-AEB2-CEB5B795F8F4}"/>
    <cellStyle name="Normal 2 3 3" xfId="1181" xr:uid="{09DFFC1C-D50B-4904-B0FD-E20862257FE4}"/>
    <cellStyle name="Normal 2 3 4" xfId="1182" xr:uid="{4224EA09-2D82-48F9-953D-14FEF7E74A5E}"/>
    <cellStyle name="Normal 2 3_BACA _Q2_2013 EURX, PEF CEI" xfId="1183" xr:uid="{4FEFD3E6-3FBC-4828-824C-6AA5E6997583}"/>
    <cellStyle name="Normal 2 4" xfId="1184" xr:uid="{25A64631-718A-453F-A409-7BD62857019C}"/>
    <cellStyle name="Normal 2 4 2" xfId="1185" xr:uid="{AF2AE0D2-B1AB-4739-872C-444D9964BBC1}"/>
    <cellStyle name="Normal 2 5" xfId="1186" xr:uid="{4DB0F1D0-5819-41C9-96C0-4A0FF84DAC63}"/>
    <cellStyle name="Normal 2 6" xfId="1187" xr:uid="{3440A1C9-2131-4B8E-A4FB-C24BE4767240}"/>
    <cellStyle name="Normal 2_BACA _Q2_2013 EURX, PEF CEI" xfId="1188" xr:uid="{4B292DED-E76F-4DBA-9D35-7E71F4111272}"/>
    <cellStyle name="Normal 3" xfId="476" xr:uid="{7CAC0465-7967-4EFD-9DD2-D2EEF53DF46B}"/>
    <cellStyle name="Normal 3 2" xfId="1189" xr:uid="{1634594E-B7E2-4DC7-AE7D-9473E3C84355}"/>
    <cellStyle name="Normal 3 2 2" xfId="1190" xr:uid="{43F26DB4-F2B6-443B-8A4F-A7BF2BE58ED9}"/>
    <cellStyle name="Normal 3 2 2 2" xfId="1191" xr:uid="{EF55ED88-DA04-4850-A3B3-F7D7C504BCB3}"/>
    <cellStyle name="Normal 3 2 2 2 2" xfId="1192" xr:uid="{C5B12A78-EFE1-4B85-AF00-DD388D5B6208}"/>
    <cellStyle name="Normal 3 2 2 3" xfId="1193" xr:uid="{6462D183-A3A2-44CD-8A6C-54950B75C4B7}"/>
    <cellStyle name="Normal 3 2 2_BACA _Q2_2013 EURX, PEF CEI" xfId="1194" xr:uid="{57A10D0D-3324-435D-B428-461D7E62F5BB}"/>
    <cellStyle name="Normal 3 2 3" xfId="1195" xr:uid="{751E739C-A005-4277-B4B4-09D73DEFA4B6}"/>
    <cellStyle name="Normal 3 2 3 2" xfId="1196" xr:uid="{57628F21-8C20-42B2-8F37-F8B35D9BDAF4}"/>
    <cellStyle name="Normal 3 2 4" xfId="1197" xr:uid="{44DE8230-515E-4916-8CFA-904B0F5547B0}"/>
    <cellStyle name="Normal 3 2_BACA _Q2_2013 EURX, PEF CEI" xfId="1198" xr:uid="{0628E295-EC7A-439C-A548-66EFB3BCC47F}"/>
    <cellStyle name="Normal 3 3" xfId="1199" xr:uid="{203F4F7A-7798-45AD-BC11-AA2BE4220A5A}"/>
    <cellStyle name="Normal 3 3 2" xfId="1200" xr:uid="{EB90BA36-0330-4ED2-ACB9-152E600782D7}"/>
    <cellStyle name="Normal 3 3 2 2" xfId="1201" xr:uid="{8D9900AA-63A8-423C-BB1D-53CC3762A787}"/>
    <cellStyle name="Normal 3 3 3" xfId="1202" xr:uid="{1C55EBFC-F099-48CC-88FC-2C179E6ACBBC}"/>
    <cellStyle name="Normal 3 3_BACA _Q2_2013 EURX, PEF CEI" xfId="1203" xr:uid="{14C2EA35-2C9B-4454-8F10-07F6C26670DD}"/>
    <cellStyle name="Normal 3 35" xfId="42" xr:uid="{FF0F3AA4-EEB7-4227-92DE-3C657B6208C2}"/>
    <cellStyle name="Normal 3 4" xfId="1204" xr:uid="{BA5788FE-CDBA-424F-924B-008BE78048F7}"/>
    <cellStyle name="Normal 3 4 2" xfId="1205" xr:uid="{B9D94467-6A86-4A09-B694-E43B34B6E809}"/>
    <cellStyle name="Normal 3 5" xfId="1206" xr:uid="{BB9D92FD-3E7F-4E72-948E-B7AD743A2100}"/>
    <cellStyle name="Normal 3 6" xfId="1307" xr:uid="{7B9F37FE-E704-4913-9547-2188B21C0672}"/>
    <cellStyle name="Normal 3_BACA _Q2_2013 EURX, PEF CEI" xfId="1207" xr:uid="{589DB6F1-7750-40D7-9A5A-13A5EBF35448}"/>
    <cellStyle name="Normal 39" xfId="1305" xr:uid="{DE16FB38-CA0E-4828-B561-BB52D9557F99}"/>
    <cellStyle name="Normal 4" xfId="477" xr:uid="{768F42C3-606A-43B5-9897-0B868FC8B395}"/>
    <cellStyle name="Normal 4 2" xfId="1208" xr:uid="{629039C2-2C33-487C-853F-2C5851C2443B}"/>
    <cellStyle name="Normal 4 2 2" xfId="1209" xr:uid="{38107D66-D826-42A4-97BB-C6EC2D01B9B3}"/>
    <cellStyle name="Normal 4 2 2 2" xfId="1210" xr:uid="{F47BC358-08FE-440F-BB9C-7285BD80A940}"/>
    <cellStyle name="Normal 4 2 2 2 2" xfId="1211" xr:uid="{3D825503-E9CF-4B47-B41E-2D9E1079804A}"/>
    <cellStyle name="Normal 4 2 2 3" xfId="1212" xr:uid="{FBE55E50-40FA-4137-A42A-962F63862868}"/>
    <cellStyle name="Normal 4 2 2_BACA _Q2_2013 EURX, PEF CEI" xfId="1213" xr:uid="{7FBBFD58-AB82-4439-9124-61195CD10DC2}"/>
    <cellStyle name="Normal 4 2 3" xfId="1214" xr:uid="{91597218-F2A9-4F1D-BE98-7A9B917F1E28}"/>
    <cellStyle name="Normal 4 2 3 2" xfId="1215" xr:uid="{9D9C013C-573C-4F72-A002-230F00A4221B}"/>
    <cellStyle name="Normal 4 2 4" xfId="1216" xr:uid="{049C2C74-1613-461C-AFE4-7F1EEAF7D143}"/>
    <cellStyle name="Normal 4 3" xfId="478" xr:uid="{D8318A2D-E4BF-4DF9-991F-2090E9306E90}"/>
    <cellStyle name="Normal 4 3 2" xfId="1217" xr:uid="{85EAB56D-C7E0-429F-831A-CDA0426995C9}"/>
    <cellStyle name="Normal 4 3 2 2" xfId="1218" xr:uid="{642022DB-7336-4809-8466-2C862AB60BE6}"/>
    <cellStyle name="Normal 4 3 3" xfId="1219" xr:uid="{AF582486-6FDA-4DA6-8D50-74EE56F8F83B}"/>
    <cellStyle name="Normal 4 3_BACA _Q2_2013 EURX, PEF CEI" xfId="1220" xr:uid="{9C7FCBD9-DA82-499A-9F70-706A50D10C31}"/>
    <cellStyle name="Normal 4 4" xfId="1221" xr:uid="{9DC123DB-0C87-4CA0-AB71-41C144CDD74B}"/>
    <cellStyle name="Normal 4 4 2" xfId="1222" xr:uid="{0756C598-5C63-4EF7-B40C-A92DC6D4731E}"/>
    <cellStyle name="Normal 4 5" xfId="1223" xr:uid="{B694F3BE-C997-450F-BB55-32F96B828A15}"/>
    <cellStyle name="Normal 4_BACA _Q2_2013 EURX, PEF CEI" xfId="1224" xr:uid="{A1DEA157-AB9E-4698-A54D-E447A3291F72}"/>
    <cellStyle name="Normal 5" xfId="479" xr:uid="{0FD86F20-01EB-4705-A85B-064AD2A032D9}"/>
    <cellStyle name="Normal 5 2" xfId="1225" xr:uid="{4AFB708B-89DF-4CC7-84A5-5B696EC9979F}"/>
    <cellStyle name="Normal 5 2 2" xfId="1226" xr:uid="{187B1E90-5B36-4C71-BFC1-FA3C726A8FDB}"/>
    <cellStyle name="Normal 5 2 2 2" xfId="1227" xr:uid="{FEE3E479-0FC2-42C6-9329-F51AA9DDE3D0}"/>
    <cellStyle name="Normal 5 2 3" xfId="1228" xr:uid="{9E35E4C5-07C8-4929-992A-48C1973B7CB3}"/>
    <cellStyle name="Normal 5 2_BACA _Q2_2013 EURX, PEF CEI" xfId="1229" xr:uid="{500B1285-EE70-4C91-A20F-9AAB38CF67F5}"/>
    <cellStyle name="Normal 5 3" xfId="1230" xr:uid="{BC9DA530-16EA-458A-AE10-08DBAB56B813}"/>
    <cellStyle name="Normal 5 3 2" xfId="1231" xr:uid="{E0FDCAC9-C443-455D-ABA8-A1F0F51CB88A}"/>
    <cellStyle name="Normal 5 4" xfId="1232" xr:uid="{3BF79ED7-9502-4351-BD36-B0FAF625D1B6}"/>
    <cellStyle name="Normal 5_BACA _Q2_2013 EURX, PEF CEI" xfId="1233" xr:uid="{21EB7FD4-6BB8-4061-B1FD-636A38BC9BF3}"/>
    <cellStyle name="Normal 6" xfId="480" xr:uid="{461DF605-4DF5-44D1-8275-E197E598C16A}"/>
    <cellStyle name="Normal 6 2" xfId="1234" xr:uid="{93F912FA-D887-4F66-AA1D-026380BF9833}"/>
    <cellStyle name="Normal 6 2 2" xfId="1235" xr:uid="{2B358FEA-6613-45B2-AB92-797C6EA910C0}"/>
    <cellStyle name="Normal 6 2 2 2" xfId="1236" xr:uid="{1B5BB904-13B7-4DF5-86FE-0A407283D2FF}"/>
    <cellStyle name="Normal 6 2 3" xfId="1237" xr:uid="{5F94688C-9AC4-4704-947B-3CA430C8BFF0}"/>
    <cellStyle name="Normal 6 2_BACA _Q2_2013 EURX, PEF CEI" xfId="1238" xr:uid="{D093C22A-6C4C-40E2-9661-B5649717BBD5}"/>
    <cellStyle name="Normal 6 3" xfId="1239" xr:uid="{23F9534B-88E4-43CA-9687-F69917427523}"/>
    <cellStyle name="Normal 6 3 2" xfId="1240" xr:uid="{DB429B26-C819-444B-929C-263279CCCB9D}"/>
    <cellStyle name="Normal 6 4" xfId="1241" xr:uid="{3099C18C-799C-4281-9392-2128E8FFD113}"/>
    <cellStyle name="Normal 6 5" xfId="1242" xr:uid="{B5A917F6-B591-4264-B609-1C2D17CF910F}"/>
    <cellStyle name="Normal 6 6" xfId="1243" xr:uid="{809C672A-0F57-47DF-87E2-0DAB1D3A0813}"/>
    <cellStyle name="Normal 7" xfId="481" xr:uid="{419344B5-D7A6-449A-809C-3DB82264D1F7}"/>
    <cellStyle name="Normal 7 2" xfId="1244" xr:uid="{EB19248F-FA2B-457C-8692-F118627C4F8E}"/>
    <cellStyle name="Normal 7 2 2" xfId="1245" xr:uid="{FE1D3AF9-CDA7-4664-9718-80157FFAB2FB}"/>
    <cellStyle name="Normal 7 3" xfId="1246" xr:uid="{3E468301-39DD-40CC-BC74-783519AA977F}"/>
    <cellStyle name="Normal 8" xfId="482" xr:uid="{6BB549AD-859F-4407-AFDA-D31D985172E3}"/>
    <cellStyle name="Normal 8 2" xfId="1247" xr:uid="{F64E4F0A-E229-4B43-8BE0-626FF20EA896}"/>
    <cellStyle name="Normal 8 2 2" xfId="1248" xr:uid="{8EE7F0B6-3FE1-4F70-B464-E02DAF66999A}"/>
    <cellStyle name="Normal 8 3" xfId="1249" xr:uid="{20733DE2-8D2C-437C-B20E-1AAC4FF637EE}"/>
    <cellStyle name="Normal 8_BACA _Q2_2013 EURX, PEF CEI" xfId="1250" xr:uid="{66978D6F-CC49-4FC9-9D88-1AE73D0C5CE7}"/>
    <cellStyle name="Normal 9" xfId="483" xr:uid="{FF5148F2-0833-47B0-B8DC-6127E6713DB6}"/>
    <cellStyle name="Normal 9 2" xfId="1251" xr:uid="{5793F058-13B6-4DCD-8F6A-19545C163B9C}"/>
    <cellStyle name="Normal 9 2 2" xfId="1252" xr:uid="{50116F72-BB95-44A2-A6CA-1D2B594497EC}"/>
    <cellStyle name="Normal 9 3" xfId="1253" xr:uid="{E2558782-6567-4606-B7FE-100291A0E5AA}"/>
    <cellStyle name="Normal 9_BACA _Q2_2013 EURX, PEF CEI" xfId="1254" xr:uid="{EAA998A9-09FA-4B1B-8AF9-B2904D2C12A4}"/>
    <cellStyle name="Normal_ 389 xxx " xfId="484" xr:uid="{08C16883-908C-4405-A60A-6CEB46044B8A}"/>
    <cellStyle name="Normál_9729-01" xfId="485" xr:uid="{7E68F447-14A1-4E6E-8F94-3E593D8FF3AB}"/>
    <cellStyle name="Normal_Appian_PBC_analyza mezd_cz" xfId="1295" xr:uid="{3EB10423-C333-4AA3-9D4F-8F77BA3407B5}"/>
    <cellStyle name="Normál_G_kovetelesek_Agroker_2007_IJ" xfId="486" xr:uid="{45D320AF-407A-468F-A934-3BBBBAC33063}"/>
    <cellStyle name="Normal_ICdatabase_extract_re_IOG_Home_Park_30062010" xfId="487" xr:uid="{6AB15958-6B83-4DA1-9036-B1BDA726900E}"/>
    <cellStyle name="Normál_INF99BANKT" xfId="1255" xr:uid="{77D8319A-B7AB-4463-A2A9-231B4E9D74A4}"/>
    <cellStyle name="Normal_Prehled leas smluv" xfId="1301" xr:uid="{C2EA2AB3-52D8-4558-AEF3-516484FED96C}"/>
    <cellStyle name="normálne_Repayment Schedule HVB" xfId="488" xr:uid="{904E6BA2-8AD1-4FA8-8D50-8B23EE25F766}"/>
    <cellStyle name="Normální" xfId="0" builtinId="0"/>
    <cellStyle name="Normální 10" xfId="52" xr:uid="{8DBF9CBE-2018-495A-875A-04A2FDFA71FC}"/>
    <cellStyle name="Normální 10 10" xfId="2198" xr:uid="{3501326B-2A57-4B1C-BE72-D827985822FC}"/>
    <cellStyle name="Normální 10 11" xfId="2946" xr:uid="{EBDDB6E0-8C7A-49C7-BC54-74B7D997E47A}"/>
    <cellStyle name="Normální 10 2" xfId="490" xr:uid="{15104D46-8BD8-47EB-91EB-61161471DD44}"/>
    <cellStyle name="Normální 10 2 10" xfId="2937" xr:uid="{1DA247C5-0162-498C-9644-2B893390A65C}"/>
    <cellStyle name="normální 10 2 2" xfId="1304" xr:uid="{DF8DF26F-D8D7-48A1-8DF9-655F04790DBB}"/>
    <cellStyle name="Normální 10 2 3" xfId="1534" xr:uid="{BA9F1E76-E7C4-4356-A85B-479EF38B92CD}"/>
    <cellStyle name="Normální 10 2 4" xfId="1806" xr:uid="{C73DB095-4353-4D0B-809D-A79466BFF45E}"/>
    <cellStyle name="Normální 10 2 5" xfId="1335" xr:uid="{3B03BFCA-69C3-418F-AC5A-80DAF4293A9B}"/>
    <cellStyle name="Normální 10 2 6" xfId="2147" xr:uid="{7B470DB0-1F80-4E92-AE9C-B20918E2FC2F}"/>
    <cellStyle name="Normální 10 2 7" xfId="2127" xr:uid="{6047FD8E-5D88-4F4C-950B-031ED6EF9D24}"/>
    <cellStyle name="Normální 10 2 8" xfId="2137" xr:uid="{6E6B6ACC-4D2D-443A-83BE-C7E967092B2D}"/>
    <cellStyle name="Normální 10 2 9" xfId="2947" xr:uid="{7458D019-7638-4846-84A3-1669F3BB8320}"/>
    <cellStyle name="Normální 10 3" xfId="701" xr:uid="{E5F4EA3E-37FD-4F97-9BAA-A25134DA2B64}"/>
    <cellStyle name="Normální 10 4" xfId="489" xr:uid="{696B0329-FBDB-4A4B-B614-D5BD91AF73F1}"/>
    <cellStyle name="Normální 10 5" xfId="1314" xr:uid="{02C5BCFA-D207-47C8-B6A3-4CC5C9B5A1A7}"/>
    <cellStyle name="Normální 10 6" xfId="1359" xr:uid="{F72363CF-4ED6-41F8-B13B-6AEC24B351FD}"/>
    <cellStyle name="Normální 10 7" xfId="1582" xr:uid="{F935A29A-13FC-4ABA-A1CE-FE965B92D757}"/>
    <cellStyle name="Normální 10 8" xfId="1739" xr:uid="{7DB1FE59-1A48-4CA6-B323-C30E02FFA0C6}"/>
    <cellStyle name="Normální 10 9" xfId="1984" xr:uid="{AF628C59-AB44-4F05-8AF8-E5C4FE36033C}"/>
    <cellStyle name="Normální 100" xfId="2430" xr:uid="{61455B81-17CA-4DE9-BAB3-BE81A8657273}"/>
    <cellStyle name="Normální 101" xfId="2510" xr:uid="{C2CB8435-72BF-499A-BBC4-AF15B8079AAE}"/>
    <cellStyle name="Normální 102" xfId="2508" xr:uid="{5DC6B063-99E6-4805-AC6B-8781C3452BDA}"/>
    <cellStyle name="Normální 103" xfId="2138" xr:uid="{23326BE8-F0B8-4190-B87B-2DB615935382}"/>
    <cellStyle name="Normální 104" xfId="2511" xr:uid="{8C79F6F9-205D-4F01-AC6A-97D4481A145B}"/>
    <cellStyle name="Normální 105" xfId="2512" xr:uid="{03852030-340E-4A11-8696-D24318E23655}"/>
    <cellStyle name="Normální 106" xfId="2513" xr:uid="{33889F53-BA3F-4DD9-80D9-3E6CF2532BBB}"/>
    <cellStyle name="Normální 107" xfId="2514" xr:uid="{21D12B08-228C-4106-97CC-B28D9D0F7BF5}"/>
    <cellStyle name="Normální 108" xfId="2515" xr:uid="{B7BF9102-3973-4C0A-BB78-E31312B87766}"/>
    <cellStyle name="Normální 109" xfId="2516" xr:uid="{5236322E-1362-454B-87CD-F0E9581ED976}"/>
    <cellStyle name="Normální 11" xfId="53" xr:uid="{833B14FA-2289-43F1-9762-116F4C981C65}"/>
    <cellStyle name="Normální 11 2" xfId="492" xr:uid="{0868D1C0-78B6-4272-8AAD-7E85F7B26C69}"/>
    <cellStyle name="Normální 11 3" xfId="702" xr:uid="{903ACB70-6EAE-4DC1-8642-E7811A2310AD}"/>
    <cellStyle name="normální 11 4" xfId="491" xr:uid="{F12E455D-03FE-45CD-B84F-D392BD680EE2}"/>
    <cellStyle name="normální 11 4 2" xfId="1535" xr:uid="{C1869988-DDE7-4879-BD08-9C56D497DA23}"/>
    <cellStyle name="normální 11 5" xfId="1315" xr:uid="{DD13CBE6-8097-46B2-AC44-968173E2C34E}"/>
    <cellStyle name="normální 11 5 2" xfId="1883" xr:uid="{EB3DBB51-7B6B-4601-9581-ADF1ED7853E2}"/>
    <cellStyle name="Normální 110" xfId="2517" xr:uid="{C7B79DE8-E532-4530-B6FE-EEDB1DD59480}"/>
    <cellStyle name="Normální 111" xfId="2518" xr:uid="{DA0D25DA-8CC7-4987-A97D-3B416A4037D8}"/>
    <cellStyle name="Normální 112" xfId="2519" xr:uid="{27413699-E1B9-4AEB-9A7C-3F75368F95E8}"/>
    <cellStyle name="Normální 113" xfId="2520" xr:uid="{9EF6EE46-698D-40AE-8196-D20802C39136}"/>
    <cellStyle name="Normální 114" xfId="2521" xr:uid="{0B842D1C-4432-4007-BF88-C17E15636CA2}"/>
    <cellStyle name="Normální 115" xfId="2522" xr:uid="{647CD520-0CAF-45DA-8FCC-60E6C4236324}"/>
    <cellStyle name="Normální 116" xfId="2523" xr:uid="{2C80C977-26BC-4072-9182-70BF5DC3B63C}"/>
    <cellStyle name="Normální 117" xfId="2524" xr:uid="{F8849D7D-0281-4737-9F52-F67ED08BA8FD}"/>
    <cellStyle name="Normální 118" xfId="2525" xr:uid="{D1824C76-6270-423C-9EBA-2E0BD29425BD}"/>
    <cellStyle name="Normální 119" xfId="2526" xr:uid="{A67D40F4-81BE-412E-B395-40F17442AEF3}"/>
    <cellStyle name="Normální 12" xfId="493" xr:uid="{54640447-ED10-473E-965D-50244F4D4A69}"/>
    <cellStyle name="Normální 12 2" xfId="494" xr:uid="{5E1111AB-4E7D-4AE7-92BC-86D031996E9F}"/>
    <cellStyle name="Normální 12 3" xfId="1536" xr:uid="{5FE9050D-C74C-43DD-AB02-5C467754B406}"/>
    <cellStyle name="Normální 120" xfId="2527" xr:uid="{5A492DFF-7B46-4305-B57B-06B1FEE1259A}"/>
    <cellStyle name="Normální 121" xfId="2528" xr:uid="{E6D5B04B-5798-4910-A917-021376AE196F}"/>
    <cellStyle name="Normální 122" xfId="2529" xr:uid="{EBAF8317-FFDF-425D-941A-A53117EFB971}"/>
    <cellStyle name="Normální 123" xfId="2530" xr:uid="{77CEC06D-E61B-4A4B-BE8C-BEB0D10F6562}"/>
    <cellStyle name="Normální 124" xfId="2531" xr:uid="{A475ACA2-6D7E-4191-8536-1DAC1755B071}"/>
    <cellStyle name="Normální 125" xfId="2532" xr:uid="{396091BA-73DC-4E28-ACAE-E60AEF1E09A4}"/>
    <cellStyle name="Normální 126" xfId="2533" xr:uid="{BF31FC0B-1BDF-422C-882E-91801E7ACBBF}"/>
    <cellStyle name="Normální 127" xfId="2534" xr:uid="{A98C5D58-F8CA-4776-9D38-81324B2DE722}"/>
    <cellStyle name="Normální 128" xfId="2535" xr:uid="{65D17393-0023-451E-8E62-92F1B2CD44AB}"/>
    <cellStyle name="Normální 129" xfId="2536" xr:uid="{4A70659E-B91A-4431-AB9F-396C5CD54D4E}"/>
    <cellStyle name="Normální 13" xfId="495" xr:uid="{05C97137-B8D8-41F7-A6C4-5CBCDB588F2F}"/>
    <cellStyle name="Normální 13 2" xfId="496" xr:uid="{B26177B0-9D81-4F41-BE94-CEA6A78361AA}"/>
    <cellStyle name="Normální 13 3" xfId="1286" xr:uid="{36FC8AEA-6541-4B12-9E36-802B7B376F6A}"/>
    <cellStyle name="Normální 130" xfId="2537" xr:uid="{D08AC479-02BF-4A72-ABB2-E5A6E95DB2D9}"/>
    <cellStyle name="Normální 131" xfId="2538" xr:uid="{F7342EB6-DC9D-4582-896E-BC6AC685F31E}"/>
    <cellStyle name="Normální 132" xfId="2539" xr:uid="{6030B168-40C3-4CE1-84E4-A18174529AE4}"/>
    <cellStyle name="Normální 133" xfId="2540" xr:uid="{21192BDB-32DF-4F7D-81DF-CF955D4941DF}"/>
    <cellStyle name="Normální 134" xfId="2541" xr:uid="{BB99F4CD-A6B6-4B6C-B648-EC50A2F5018F}"/>
    <cellStyle name="Normální 135" xfId="2542" xr:uid="{7667D39D-3D4E-4557-BD0D-B69F2B011639}"/>
    <cellStyle name="Normální 136" xfId="2543" xr:uid="{890A0D02-2CCC-4510-B924-D4FFDDB20B5B}"/>
    <cellStyle name="Normální 137" xfId="2544" xr:uid="{EEBA679A-5A8F-4563-AE91-0E40AA7FA1E9}"/>
    <cellStyle name="Normální 138" xfId="2545" xr:uid="{ED34B924-81A3-4DF5-9A51-8023C0F8D9B9}"/>
    <cellStyle name="Normální 139" xfId="2546" xr:uid="{6D4631D5-C993-4A04-9281-C5FDC3A5394B}"/>
    <cellStyle name="Normální 14" xfId="497" xr:uid="{525B8BD4-7260-4794-9BDB-BB04E087A440}"/>
    <cellStyle name="Normální 14 2" xfId="1287" xr:uid="{BC52430E-779B-44B3-9A23-84EF9486AA31}"/>
    <cellStyle name="Normální 140" xfId="2547" xr:uid="{B844C2B3-D04C-46FB-A4EC-4111B6D37F7A}"/>
    <cellStyle name="Normální 141" xfId="2548" xr:uid="{EE9B0F47-B198-4CA6-ADA3-45F6BA812516}"/>
    <cellStyle name="Normální 142" xfId="2549" xr:uid="{819E9420-2CE3-47B9-9CE0-8EDEAEFABDAF}"/>
    <cellStyle name="Normální 143" xfId="2550" xr:uid="{9A02A759-6A6F-4D1B-A047-7212CBD2F15D}"/>
    <cellStyle name="Normální 144" xfId="2551" xr:uid="{E7584539-FF43-4F1A-B7E3-95C4EB03321E}"/>
    <cellStyle name="Normální 145" xfId="2552" xr:uid="{FDCC0E05-EDA3-4B6C-A995-B7368C897B17}"/>
    <cellStyle name="Normální 146" xfId="2553" xr:uid="{AF23827B-5B3B-4D36-9794-86F7840ED972}"/>
    <cellStyle name="Normální 147" xfId="2554" xr:uid="{A5F349E9-6012-4070-87F0-D79B93EA9E63}"/>
    <cellStyle name="Normální 148" xfId="2555" xr:uid="{918E1DE4-94CB-43E9-887A-DC17A7B52387}"/>
    <cellStyle name="Normální 149" xfId="2556" xr:uid="{9FB39115-EDE9-412F-8242-91EC210436B0}"/>
    <cellStyle name="Normální 15" xfId="498" xr:uid="{7043D072-E7B5-4E4A-BAA2-4BB09AB47FDE}"/>
    <cellStyle name="Normální 150" xfId="2557" xr:uid="{77458735-A0A2-429A-A669-B52140149255}"/>
    <cellStyle name="Normální 151" xfId="2558" xr:uid="{FE5E0FA4-4005-4A6D-B091-125C0B546A52}"/>
    <cellStyle name="Normální 152" xfId="2559" xr:uid="{06A2BE15-CFFC-43D2-895D-D3D0F6923844}"/>
    <cellStyle name="Normální 153" xfId="2560" xr:uid="{11E49011-1EFD-423C-A91C-25FE94F65BFC}"/>
    <cellStyle name="Normální 154" xfId="2561" xr:uid="{08E6FF8D-179E-42ED-8735-33FF623BF8E8}"/>
    <cellStyle name="Normální 155" xfId="2562" xr:uid="{0E98C774-C4EC-48DB-91F6-2B8BF09A5A87}"/>
    <cellStyle name="Normální 156" xfId="2563" xr:uid="{3E4820D7-6C96-4FC0-9FBA-1856041A2B6B}"/>
    <cellStyle name="Normální 157" xfId="2564" xr:uid="{29CFA844-6B48-48BA-96D6-16052370A22D}"/>
    <cellStyle name="Normální 158" xfId="2565" xr:uid="{83059A53-591E-4576-BED1-502D09D1BAA0}"/>
    <cellStyle name="Normální 159" xfId="2566" xr:uid="{B0A94ABA-C6F1-4C98-91C0-E79CDAB6CD6D}"/>
    <cellStyle name="Normální 16" xfId="499" xr:uid="{D6642FF4-24C4-4792-9CC8-52CF9663C055}"/>
    <cellStyle name="Normální 16 2" xfId="707" xr:uid="{ED2619FF-C2C8-4F43-A65F-F160CF934117}"/>
    <cellStyle name="Normální 16 3" xfId="1539" xr:uid="{012C7815-57CE-4D11-909E-867BF50120D9}"/>
    <cellStyle name="Normální 160" xfId="2567" xr:uid="{33A800C2-5DF2-4E0A-AD9C-8EB368622A3A}"/>
    <cellStyle name="Normální 161" xfId="2568" xr:uid="{783BD83B-B45D-4F36-9B27-6C44BAC07E9D}"/>
    <cellStyle name="Normální 162" xfId="2569" xr:uid="{C10FBD4D-381D-489F-88D2-52FF6F443FEE}"/>
    <cellStyle name="Normální 163" xfId="2570" xr:uid="{59D83AE1-EB3F-4FBB-8655-7F010C954BAD}"/>
    <cellStyle name="Normální 164" xfId="2571" xr:uid="{8823E31B-A876-465D-930A-1AF1095E2533}"/>
    <cellStyle name="Normální 165" xfId="2572" xr:uid="{EE18DC81-FB0B-47D4-A313-6F8BAEFDAB83}"/>
    <cellStyle name="Normální 166" xfId="2573" xr:uid="{2265290F-AED5-44CC-AA61-99395F3C92E9}"/>
    <cellStyle name="Normální 167" xfId="2574" xr:uid="{CA2D6ED4-CE86-4D8B-9F78-6886D56FD3C9}"/>
    <cellStyle name="Normální 168" xfId="2575" xr:uid="{99B60F36-8A31-4AB8-9624-7A09A3B83B07}"/>
    <cellStyle name="Normální 169" xfId="2576" xr:uid="{DFF2C1A0-52CC-49F2-B36E-31256E4C3E70}"/>
    <cellStyle name="Normální 17" xfId="58" xr:uid="{196B4B4D-08AA-4365-B8A5-4750B3BC95F8}"/>
    <cellStyle name="Normální 17 2" xfId="1363" xr:uid="{DDE6B404-DF00-42B5-B027-14BCF30955D6}"/>
    <cellStyle name="Normální 170" xfId="2577" xr:uid="{AF7BC43F-F541-473C-A20D-1481BB04EE0A}"/>
    <cellStyle name="Normální 171" xfId="2578" xr:uid="{0A4D6AA7-73DA-4CD8-890E-DFE8AC476CE6}"/>
    <cellStyle name="Normální 172" xfId="2579" xr:uid="{5EFB3846-F8AE-4FAC-9EC8-D048B1A0F311}"/>
    <cellStyle name="Normální 173" xfId="2580" xr:uid="{D8772A70-BCD5-4653-80A1-15D7AC13B0FA}"/>
    <cellStyle name="Normální 174" xfId="2581" xr:uid="{395E25E3-951E-4A1F-9723-83D21A32B043}"/>
    <cellStyle name="Normální 175" xfId="2582" xr:uid="{633E95CD-75E1-467E-ACFD-3A53F19901F8}"/>
    <cellStyle name="Normální 176" xfId="2583" xr:uid="{F68366A1-FBC4-4EC8-A587-2ECCEBD11D26}"/>
    <cellStyle name="Normální 177" xfId="2584" xr:uid="{105FBB97-9165-4A09-9788-8D96BEB7891F}"/>
    <cellStyle name="Normální 178" xfId="2585" xr:uid="{8A15DD24-3676-4126-B3E5-747D7B59F7B5}"/>
    <cellStyle name="Normální 179" xfId="2586" xr:uid="{B9F8D487-79C0-4174-83DF-357CB7D6EEF6}"/>
    <cellStyle name="Normální 18" xfId="1285" xr:uid="{DEAB71F4-8F41-40E2-8B45-49C646BB03F6}"/>
    <cellStyle name="Normální 180" xfId="2587" xr:uid="{BB08D4FC-54AA-460E-A0CB-725BE465C2AC}"/>
    <cellStyle name="Normální 181" xfId="2588" xr:uid="{3B3379D9-AC32-4A84-9D1D-197C748C2419}"/>
    <cellStyle name="Normální 182" xfId="2589" xr:uid="{2FAE161D-4159-4BB3-B685-9F19F2BA6DBF}"/>
    <cellStyle name="Normální 183" xfId="2590" xr:uid="{12E67818-1380-48D8-9EBB-75EEDBE3407E}"/>
    <cellStyle name="Normální 184" xfId="2591" xr:uid="{8FECF537-6D95-4F2E-9391-271EB9AC594B}"/>
    <cellStyle name="Normální 185" xfId="2592" xr:uid="{8BFFBD51-42B1-42AA-915C-87FDC00EBADC}"/>
    <cellStyle name="Normální 186" xfId="2593" xr:uid="{E90155E5-4DD8-4A54-988B-931CF7057878}"/>
    <cellStyle name="Normální 187" xfId="2594" xr:uid="{FF441FC0-0301-42E7-BDDB-9931951860EA}"/>
    <cellStyle name="Normální 188" xfId="2595" xr:uid="{F442A1B0-F300-4175-BB5F-7E406F2EA4D2}"/>
    <cellStyle name="Normální 189" xfId="2596" xr:uid="{DCB088C1-DB5F-439E-8773-8C9EF89C614F}"/>
    <cellStyle name="Normální 19" xfId="1309" xr:uid="{6862A87C-F713-4652-B590-34D551DC4A86}"/>
    <cellStyle name="Normální 190" xfId="2597" xr:uid="{CA8889CE-EB19-4CA9-8552-BDD968A6391B}"/>
    <cellStyle name="Normální 191" xfId="2598" xr:uid="{96E5388E-A508-4E47-BB79-00DB545FC0C1}"/>
    <cellStyle name="Normální 192" xfId="2599" xr:uid="{9686D1D0-3195-4A20-8D23-D626B99D9412}"/>
    <cellStyle name="Normální 193" xfId="2600" xr:uid="{B3B23A83-735B-48C8-90CC-1ACFF9613BE1}"/>
    <cellStyle name="Normální 194" xfId="2601" xr:uid="{4C907637-9531-499B-AB9C-43D83BEC41DB}"/>
    <cellStyle name="Normální 195" xfId="2602" xr:uid="{FEDE2B0A-CE9F-4B30-9757-5BA4CC1CD746}"/>
    <cellStyle name="Normální 196" xfId="2603" xr:uid="{132B27EF-C8CD-40F0-B96D-14072817BB27}"/>
    <cellStyle name="Normální 197" xfId="2604" xr:uid="{DFE7E9B8-84CA-407C-95C3-48EF2187ADBE}"/>
    <cellStyle name="Normální 198" xfId="2605" xr:uid="{0688364E-262C-47B7-A4FD-E88F1FB023ED}"/>
    <cellStyle name="Normální 199" xfId="2606" xr:uid="{E89DC141-7468-4DE3-94D3-B2A2CCD93C7E}"/>
    <cellStyle name="Normální 2" xfId="43" xr:uid="{48B922EF-F5E8-4551-99FB-03D034FE1CE2}"/>
    <cellStyle name="Normální 2 10" xfId="1300" xr:uid="{B6CDA307-2F7A-466C-BC3B-C5C90CC2D7F1}"/>
    <cellStyle name="normální 2 11" xfId="1311" xr:uid="{796CBD17-9B04-4DFE-BD1A-3697DBFC1C4D}"/>
    <cellStyle name="normální 2 12" xfId="1312" xr:uid="{CFD24E3D-C2B9-47EA-A608-A517DDB876F6}"/>
    <cellStyle name="Normální 2 13" xfId="1313" xr:uid="{18D90368-3824-4E97-80C3-AF766E788946}"/>
    <cellStyle name="Normální 2 13 2" xfId="1882" xr:uid="{16F8BCF2-09A7-4B7B-8527-A7319A2232BC}"/>
    <cellStyle name="Normální 2 14" xfId="1318" xr:uid="{4AC95CC2-7573-4A25-A319-5E3F52C2C32E}"/>
    <cellStyle name="Normální 2 14 2" xfId="1886" xr:uid="{3D195491-0C04-4A5E-972F-E1ED30695CFF}"/>
    <cellStyle name="Normální 2 15" xfId="1961" xr:uid="{BA1BC1ED-B5A7-4101-A47E-1749EDAFDB18}"/>
    <cellStyle name="Normální 2 16" xfId="2817" xr:uid="{340755F7-149F-49D2-A33E-1578ED1874EF}"/>
    <cellStyle name="Normální 2 17" xfId="2976" xr:uid="{18FE1D84-4E94-4639-B974-D9EC69AC0EA8}"/>
    <cellStyle name="Normální 2 18" xfId="3182" xr:uid="{8598975B-93F9-40E4-A711-67908E44EA47}"/>
    <cellStyle name="Normální 2 2" xfId="55" xr:uid="{E15EFA4F-B2F9-4983-A039-81C4CD4DF52F}"/>
    <cellStyle name="Normální 2 2 10" xfId="2197" xr:uid="{3C14BC5F-AEFA-4F05-9943-A198D25AACE0}"/>
    <cellStyle name="normální 2 2 11" xfId="2948" xr:uid="{60ABDBFB-DBD8-4F24-A580-5837161D7C33}"/>
    <cellStyle name="normální 2 2 12" xfId="2936" xr:uid="{A101304C-3875-41C4-9084-EA8079396D21}"/>
    <cellStyle name="normální 2 2 2" xfId="501" xr:uid="{C11831BF-122A-4003-AF08-D1D3EB28B7C4}"/>
    <cellStyle name="normální 2 2 2 2" xfId="704" xr:uid="{8631AC91-3220-4674-B5AE-51C901CCF0E7}"/>
    <cellStyle name="normální 2 2 2 2 2" xfId="1613" xr:uid="{307C23F7-C600-48EE-A073-EADFC34E782B}"/>
    <cellStyle name="normální 2 2 2 3" xfId="1541" xr:uid="{0DE8B460-6BD4-4062-996C-B82A77E77901}"/>
    <cellStyle name="normální 2 2 3" xfId="502" xr:uid="{B6700544-8907-47D0-9365-FFF5ABDF119B}"/>
    <cellStyle name="normální 2 2 4" xfId="503" xr:uid="{FDF78B91-2B45-461E-9ED7-FB6B747C72CA}"/>
    <cellStyle name="normální 2 2 4 2" xfId="1542" xr:uid="{D1640BF6-929F-4316-8ED1-59CEA803559B}"/>
    <cellStyle name="normální 2 2 5" xfId="703" xr:uid="{F7B2208C-A9D4-490C-BA70-146C7AFE881E}"/>
    <cellStyle name="normální 2 2 5 2" xfId="1612" xr:uid="{40FF3A34-C53E-4267-A81A-3C557C266F9F}"/>
    <cellStyle name="Normální 2 2 6" xfId="1361" xr:uid="{4043485B-3EC2-4228-944A-80EC3B5962A9}"/>
    <cellStyle name="Normální 2 2 7" xfId="1581" xr:uid="{E80BAC49-1AD5-4828-B215-4A92EE1D8D7F}"/>
    <cellStyle name="Normální 2 2 8" xfId="1740" xr:uid="{4A4D385D-CAC4-4163-BE6A-12065E79CE25}"/>
    <cellStyle name="Normální 2 2 9" xfId="1986" xr:uid="{012E82F7-87EC-49FD-A0B8-E59ECA29F74A}"/>
    <cellStyle name="normální 2 2_2011_12_31_FL_inventarizace_finalni verze" xfId="504" xr:uid="{9C521658-7E5E-4DCC-827E-1D562E3A56E2}"/>
    <cellStyle name="Normální 2 3" xfId="505" xr:uid="{31BC6047-2421-4F44-8F38-598C1932FD0B}"/>
    <cellStyle name="Normální 2 3 10" xfId="2935" xr:uid="{EC54E7EB-0457-4E17-92E9-BBC20BCFB0EC}"/>
    <cellStyle name="normální 2 3 2" xfId="506" xr:uid="{948AD501-DE0D-4302-9B49-EAF881B094CA}"/>
    <cellStyle name="Normální 2 3 3" xfId="1543" xr:uid="{8D5EAE4F-24C0-4566-A7A1-CA6E1255534A}"/>
    <cellStyle name="Normální 2 3 4" xfId="1801" xr:uid="{7E0D4DEA-DC91-407F-8390-6D9938D2DA4B}"/>
    <cellStyle name="Normální 2 3 5" xfId="1523" xr:uid="{22C5BA22-819E-4574-A4E5-8952A3F8B3D0}"/>
    <cellStyle name="Normální 2 3 6" xfId="2156" xr:uid="{7ADED535-1CA0-457B-A36A-45D0905EB26B}"/>
    <cellStyle name="Normální 2 3 7" xfId="2426" xr:uid="{E59BC64A-5290-48FA-B17C-2BF4BE27C76A}"/>
    <cellStyle name="Normální 2 3 8" xfId="2139" xr:uid="{744CE060-F541-438E-980C-0567D5F5424C}"/>
    <cellStyle name="Normální 2 3 9" xfId="2949" xr:uid="{0A72353B-6038-47BE-8512-6D3C2346AAFF}"/>
    <cellStyle name="normální 2 4" xfId="507" xr:uid="{C409E3C0-EE6D-4B11-86F0-042A38FB1E25}"/>
    <cellStyle name="normální 2 5" xfId="508" xr:uid="{3D66E26D-3294-463A-9951-80E0205B4F7F}"/>
    <cellStyle name="normální 2 5 2" xfId="1544" xr:uid="{FBAFDFF3-918B-4BE1-BDC7-EE7F2E0665F6}"/>
    <cellStyle name="normální 2 5 4 5" xfId="44" xr:uid="{7CD3A906-723F-466D-86CD-B97F1DAC563B}"/>
    <cellStyle name="Normální 2 6" xfId="500" xr:uid="{C7C0EB04-9817-418C-9ADA-4314FCEED1B0}"/>
    <cellStyle name="Normální 2 6 2" xfId="1540" xr:uid="{F8A9A49D-2A27-4179-899C-A9A79FFBEF05}"/>
    <cellStyle name="Normální 2 7" xfId="693" xr:uid="{B7E05964-8164-4D39-BBFD-8292D18C3335}"/>
    <cellStyle name="Normální 2 7 2" xfId="1608" xr:uid="{99506157-C0D9-4DDF-973F-64D2159F2CC6}"/>
    <cellStyle name="Normální 2 8" xfId="1290" xr:uid="{9EA0D794-C404-46F9-8969-0A9DEC888BF9}"/>
    <cellStyle name="Normální 2 9" xfId="1291" xr:uid="{EB25FAC3-1285-44DF-926D-1142798DF88C}"/>
    <cellStyle name="normální 2_2010_08_31_IOG Cestlice_inventarizace" xfId="509" xr:uid="{E509DE5B-ABA1-400E-A9E8-D4BD8CF75704}"/>
    <cellStyle name="normální 20" xfId="1256" xr:uid="{4F6F67D3-25B1-4737-BE0D-65EE740C05B9}"/>
    <cellStyle name="Normální 200" xfId="2607" xr:uid="{360087B9-416B-43A8-A176-01567D92C2E7}"/>
    <cellStyle name="Normální 201" xfId="2608" xr:uid="{0B1A3418-D511-4E8A-A707-3A981646AB7F}"/>
    <cellStyle name="Normální 202" xfId="2609" xr:uid="{B1CAAD49-E901-4240-88E4-ED246F0BFEA7}"/>
    <cellStyle name="Normální 203" xfId="2610" xr:uid="{278AF6B4-B4FE-4B30-8CE8-183B547092FF}"/>
    <cellStyle name="Normální 204" xfId="2611" xr:uid="{6E8DF8FB-81EB-4582-A0CE-063C643F2A00}"/>
    <cellStyle name="Normální 205" xfId="2612" xr:uid="{1FB4267C-8708-41A1-B206-7C9B8BAECB3E}"/>
    <cellStyle name="Normální 206" xfId="2613" xr:uid="{886154CF-E177-44B6-88F5-5A76CCA3280F}"/>
    <cellStyle name="Normální 207" xfId="2614" xr:uid="{5F8895E9-25E2-4BC8-A77C-D0386ACDCA61}"/>
    <cellStyle name="Normální 208" xfId="2615" xr:uid="{41B3D9DB-42F2-4E40-889F-EB11C1CC8BA4}"/>
    <cellStyle name="Normální 209" xfId="2616" xr:uid="{E429260B-8D5A-40BB-B91D-0676BC4F9A16}"/>
    <cellStyle name="Normální 21" xfId="1310" xr:uid="{4C1F2839-AD45-4895-8032-E39D0B539727}"/>
    <cellStyle name="Normální 210" xfId="2617" xr:uid="{E6658151-C1A9-4D6F-8484-5DF067733891}"/>
    <cellStyle name="Normální 211" xfId="2618" xr:uid="{61B9D303-519A-414C-BE82-5B47561B3216}"/>
    <cellStyle name="Normální 212" xfId="2619" xr:uid="{C723582E-4649-403F-BE30-D7A32FD1679A}"/>
    <cellStyle name="Normální 213" xfId="2620" xr:uid="{3CE8B235-E6EF-4A6B-B671-06DC92F42B82}"/>
    <cellStyle name="Normální 214" xfId="2621" xr:uid="{2557BEEC-9DA8-4E4A-8A48-354DB6C8ADDB}"/>
    <cellStyle name="Normální 215" xfId="2622" xr:uid="{C7788ADE-85A6-48F2-B9C9-0A4BBD8F80BD}"/>
    <cellStyle name="Normální 216" xfId="2623" xr:uid="{1C7DCDF2-12C0-4AD2-B182-1F5FE8DBE028}"/>
    <cellStyle name="Normální 217" xfId="2624" xr:uid="{79D25296-983D-4975-B154-E39204EADC41}"/>
    <cellStyle name="Normální 218" xfId="2625" xr:uid="{B242FFD1-D20D-4B36-9E70-2191AB84A28D}"/>
    <cellStyle name="Normální 219" xfId="2626" xr:uid="{A86E249E-D3F5-42FA-BD13-8BFCB548F3B5}"/>
    <cellStyle name="Normální 22" xfId="1317" xr:uid="{A10D30E1-548A-458F-AC3B-3EFAC6F08A51}"/>
    <cellStyle name="Normální 220" xfId="2627" xr:uid="{0385DE75-83B1-4ABE-AA9E-188F7515664E}"/>
    <cellStyle name="Normální 221" xfId="2628" xr:uid="{65BB8BC3-C9F1-4624-808C-6E90A6E0530D}"/>
    <cellStyle name="Normální 222" xfId="2629" xr:uid="{7863BEBC-95E6-4DF3-B097-9A1203955369}"/>
    <cellStyle name="Normální 223" xfId="2630" xr:uid="{A4C7DD1C-1F12-4FCD-A755-BF10A47C790E}"/>
    <cellStyle name="Normální 224" xfId="2631" xr:uid="{B346E4D0-3066-4C48-9BDB-893838143AC1}"/>
    <cellStyle name="Normální 225" xfId="2632" xr:uid="{44904701-7B60-4115-B8AC-FB5E617A984D}"/>
    <cellStyle name="Normální 226" xfId="2633" xr:uid="{77AECD4E-194A-4FB3-BB9A-D30361E5CC40}"/>
    <cellStyle name="Normální 227" xfId="2634" xr:uid="{36E380DF-3E12-4151-A396-6A3B81A8B075}"/>
    <cellStyle name="Normální 228" xfId="2635" xr:uid="{27E77DE6-2ED4-480D-81E6-D4E3878B324B}"/>
    <cellStyle name="Normální 229" xfId="2636" xr:uid="{32EF9555-F80F-4CAD-9FED-78A4AFF735B7}"/>
    <cellStyle name="Normální 23" xfId="1319" xr:uid="{6D227B68-79A4-4E28-BAA7-C5431BAAC578}"/>
    <cellStyle name="Normální 230" xfId="2637" xr:uid="{D3A991E0-EEB7-4172-94C4-7367A0EF7BC1}"/>
    <cellStyle name="Normální 231" xfId="2638" xr:uid="{15B9841F-C8D0-49AE-9A36-261B244E0273}"/>
    <cellStyle name="Normální 232" xfId="2639" xr:uid="{7CEED324-161E-4A26-83CA-132B8DB13FF7}"/>
    <cellStyle name="Normální 233" xfId="2640" xr:uid="{D477A6F3-5A91-433C-A3F3-851CB17972C0}"/>
    <cellStyle name="Normální 234" xfId="2641" xr:uid="{98F031BC-1EB5-4232-9411-7EFF01CA210F}"/>
    <cellStyle name="Normální 235" xfId="2642" xr:uid="{6C7CDE90-33A6-4B9A-A70F-4B7A7EB47AA6}"/>
    <cellStyle name="Normální 236" xfId="2643" xr:uid="{646E9A06-B605-420B-884D-0E38DC1E0AEF}"/>
    <cellStyle name="Normální 237" xfId="2644" xr:uid="{7A096D07-0E06-4043-8986-9AD35097F003}"/>
    <cellStyle name="Normální 238" xfId="2645" xr:uid="{27E2AA57-459D-41CE-BE09-5137FAF23664}"/>
    <cellStyle name="Normální 239" xfId="2646" xr:uid="{2C68B53C-B182-4758-82D5-ABB833B99551}"/>
    <cellStyle name="Normální 24" xfId="1320" xr:uid="{FECF0457-A245-4500-86E3-4A30B5F9840D}"/>
    <cellStyle name="Normální 240" xfId="2647" xr:uid="{D0024A34-509F-4011-B14B-A06436380EE2}"/>
    <cellStyle name="Normální 241" xfId="2648" xr:uid="{AF06E550-D484-40CD-8C74-D29C0987327A}"/>
    <cellStyle name="Normální 242" xfId="2649" xr:uid="{169205CE-D39F-4E38-8B9B-336810246397}"/>
    <cellStyle name="Normální 243" xfId="2650" xr:uid="{043930C6-A2F6-4CFA-BE00-C875AFE90337}"/>
    <cellStyle name="Normální 244" xfId="2651" xr:uid="{9D1453B4-2E1E-4196-819E-A60AAB528CD2}"/>
    <cellStyle name="Normální 245" xfId="2652" xr:uid="{96119E95-7624-4AF5-921A-AA1C3E0191A8}"/>
    <cellStyle name="Normální 246" xfId="2653" xr:uid="{EB72E6FD-2984-49CE-B8CD-28C97683122F}"/>
    <cellStyle name="Normální 247" xfId="2654" xr:uid="{51D9CADA-FF63-4545-932F-38503B4A7608}"/>
    <cellStyle name="Normální 248" xfId="2655" xr:uid="{F968B39E-7799-43F6-A002-79736D9445C2}"/>
    <cellStyle name="Normální 249" xfId="2656" xr:uid="{661A65AD-95D6-4B7F-985E-BA0284C7FA1C}"/>
    <cellStyle name="Normální 25" xfId="1321" xr:uid="{C2F074AE-35A3-4258-AF7F-B20B24228EF3}"/>
    <cellStyle name="Normální 250" xfId="2657" xr:uid="{F6787DC4-2A86-4B30-9AAD-F1FD5AD27572}"/>
    <cellStyle name="Normální 251" xfId="2658" xr:uid="{5655F280-DB27-42CF-9001-4C3DB4439BCC}"/>
    <cellStyle name="Normální 252" xfId="2659" xr:uid="{5FE0BD8C-CABE-43C1-9732-6CE10C77EA40}"/>
    <cellStyle name="Normální 253" xfId="2660" xr:uid="{B832F0CC-5FE3-43B4-8E2E-6110A5C56800}"/>
    <cellStyle name="Normální 254" xfId="2661" xr:uid="{B3586DEF-1FC6-444B-9865-439D10EC0072}"/>
    <cellStyle name="Normální 255" xfId="2662" xr:uid="{02952B8A-EEEB-4941-A6E8-778447CA758D}"/>
    <cellStyle name="Normální 256" xfId="2663" xr:uid="{EAC9EDE9-EDE7-434D-A225-15C681A043D0}"/>
    <cellStyle name="Normální 257" xfId="2664" xr:uid="{A8C4A90C-DDD4-4E57-AC20-131FD1E830BD}"/>
    <cellStyle name="Normální 258" xfId="2665" xr:uid="{52F3F300-0084-487D-BD87-65509E0D0E40}"/>
    <cellStyle name="Normální 259" xfId="2666" xr:uid="{2112E77D-D522-442E-9D23-CB8215C49EC2}"/>
    <cellStyle name="Normální 26" xfId="1322" xr:uid="{35C6D2CE-3B2F-492F-AE04-32E1C61202BE}"/>
    <cellStyle name="Normální 260" xfId="2667" xr:uid="{0A839302-E95D-4379-A7FE-485C68CFDB80}"/>
    <cellStyle name="Normální 261" xfId="2668" xr:uid="{469DF706-0E12-4644-BAD5-A656F45481A3}"/>
    <cellStyle name="Normální 262" xfId="2669" xr:uid="{1E0753FF-BD7B-420B-9EBB-1041F4C6211E}"/>
    <cellStyle name="Normální 263" xfId="2670" xr:uid="{03D6D02D-CF5C-4D06-AE92-75F36CFB5760}"/>
    <cellStyle name="Normální 264" xfId="2671" xr:uid="{096ACEDD-D9F8-4341-B39D-7039A2917167}"/>
    <cellStyle name="Normální 265" xfId="2672" xr:uid="{FD638CE1-2926-4C77-B046-EF14971656A2}"/>
    <cellStyle name="Normální 266" xfId="2673" xr:uid="{15B78B6C-0B9C-4CBE-8C2E-C9405B1F7127}"/>
    <cellStyle name="Normální 267" xfId="2674" xr:uid="{1F81E43A-33F7-479D-9781-C2273C7BD354}"/>
    <cellStyle name="Normální 268" xfId="2675" xr:uid="{340A2733-DB39-4D13-9396-5B2AE4E0C891}"/>
    <cellStyle name="Normální 269" xfId="2676" xr:uid="{7302DCB6-8B91-4879-BB3F-D90270C281B6}"/>
    <cellStyle name="Normální 27" xfId="1323" xr:uid="{652C66A9-836E-4297-8181-B7557A176D66}"/>
    <cellStyle name="Normální 270" xfId="2677" xr:uid="{62BCAF12-1C8B-4F61-8C46-EAB77370BBD8}"/>
    <cellStyle name="Normální 271" xfId="2678" xr:uid="{4CD19E0B-1A52-41E8-A46B-17B7456552E9}"/>
    <cellStyle name="Normální 272" xfId="2679" xr:uid="{92CB3DB4-A4BC-40B3-908B-64C071D0E13A}"/>
    <cellStyle name="Normální 273" xfId="2680" xr:uid="{8C7DBF01-6C70-4CC3-8FC0-A10A58A07A4E}"/>
    <cellStyle name="Normální 274" xfId="2681" xr:uid="{D36DE1EF-057C-46DD-825D-64BB8D3A533F}"/>
    <cellStyle name="Normální 275" xfId="2682" xr:uid="{8E2381F1-161F-4884-A257-C96AE8401AE2}"/>
    <cellStyle name="Normální 276" xfId="2683" xr:uid="{B390C00D-ADA9-49DE-B387-CD5CFB66CCF1}"/>
    <cellStyle name="Normální 277" xfId="2684" xr:uid="{3A2BF6D6-753E-4D22-8C22-37977004A3CA}"/>
    <cellStyle name="Normální 278" xfId="2685" xr:uid="{EA6C88E2-5404-4BB0-AE18-87BB5866CA62}"/>
    <cellStyle name="Normální 279" xfId="2686" xr:uid="{F4CBC546-BB95-4DDF-A056-C6816605F22E}"/>
    <cellStyle name="Normální 28" xfId="1324" xr:uid="{509F6663-9D55-466E-AA1B-5E11593546D6}"/>
    <cellStyle name="Normální 28 2" xfId="1889" xr:uid="{85B257B8-17D1-40C3-8C95-EB3A51AFD38C}"/>
    <cellStyle name="Normální 280" xfId="2687" xr:uid="{9E85FBB5-2FAD-48CC-A3A4-ADDB49A5A7F8}"/>
    <cellStyle name="Normální 281" xfId="2688" xr:uid="{CF313A3B-CB49-4DD4-A567-ED6B00344679}"/>
    <cellStyle name="Normální 282" xfId="2689" xr:uid="{08CFB4B4-77A0-4436-8A0E-4FE1D67C1176}"/>
    <cellStyle name="Normální 283" xfId="2690" xr:uid="{775BA79E-0D47-4D4D-BD7D-C1E1895C0B7A}"/>
    <cellStyle name="Normální 284" xfId="2691" xr:uid="{0EFAE479-8B61-4F8E-A137-05E5DE71B415}"/>
    <cellStyle name="Normální 285" xfId="2692" xr:uid="{93EDBF50-C4D9-4A6D-B41D-7CAE06661F13}"/>
    <cellStyle name="Normální 286" xfId="2693" xr:uid="{7DFD6D31-FF1D-4E0B-AC79-D18504A55B7E}"/>
    <cellStyle name="Normální 287" xfId="2694" xr:uid="{52E60CA8-1E3D-4D65-B964-299852FC7E6B}"/>
    <cellStyle name="Normální 288" xfId="2695" xr:uid="{FDD2F4DB-4F7F-49EA-8974-B023845AE9A2}"/>
    <cellStyle name="Normální 289" xfId="2696" xr:uid="{D7D77724-8EBC-4909-BE2D-4E28599A35D7}"/>
    <cellStyle name="Normální 29" xfId="1325" xr:uid="{CC8D414C-E389-42B0-86F8-5DD898822B02}"/>
    <cellStyle name="Normální 290" xfId="2697" xr:uid="{DFF35F7F-2501-460D-83A9-3A1B286DC342}"/>
    <cellStyle name="Normální 291" xfId="2698" xr:uid="{A7BDC939-ADCD-450E-BEE1-CC98DAB062F1}"/>
    <cellStyle name="Normální 292" xfId="2699" xr:uid="{5D5BA776-7377-400E-ABFF-45C00A4E8708}"/>
    <cellStyle name="Normální 293" xfId="2700" xr:uid="{0660A127-BD75-43C3-9D48-7E853E1739C1}"/>
    <cellStyle name="Normální 294" xfId="2701" xr:uid="{B72DC1BF-89F9-4E7B-846E-DFA25E373E10}"/>
    <cellStyle name="Normální 295" xfId="2702" xr:uid="{87B157B9-9AF4-426B-8557-C68AD568D1BD}"/>
    <cellStyle name="Normální 296" xfId="2703" xr:uid="{72DEEAB9-5601-4DD4-993A-51CB7D0C97AC}"/>
    <cellStyle name="Normální 297" xfId="2704" xr:uid="{1684E25B-4A06-457B-BC5E-FB9728032C25}"/>
    <cellStyle name="Normální 298" xfId="2705" xr:uid="{078DDD06-2704-41FC-BDDC-68FD0A8BC105}"/>
    <cellStyle name="Normální 299" xfId="2706" xr:uid="{EDBBB59B-1F29-406C-A5FB-03476AA476F6}"/>
    <cellStyle name="Normální 3" xfId="45" xr:uid="{B7024B29-721E-42FF-BE56-05EDB6D62708}"/>
    <cellStyle name="Normální 3 2" xfId="56" xr:uid="{2E921168-F36A-4F57-8D52-1F24B5CB7523}"/>
    <cellStyle name="normální 3 2 10" xfId="2934" xr:uid="{94FB6F13-812B-47C6-9203-09A2D8B64B8C}"/>
    <cellStyle name="normální 3 2 2" xfId="511" xr:uid="{5422F221-5FDF-44F7-A53C-B09E296F88AE}"/>
    <cellStyle name="Normální 3 2 3" xfId="1362" xr:uid="{E33F39A3-D66D-4B80-AC03-11B25F08B055}"/>
    <cellStyle name="Normální 3 2 4" xfId="1580" xr:uid="{6396BE0B-B4AA-4D09-8605-63C23B1C5950}"/>
    <cellStyle name="Normální 3 2 5" xfId="1741" xr:uid="{0D21D28F-7D22-41EB-BB15-C614175FB56F}"/>
    <cellStyle name="Normální 3 2 6" xfId="1987" xr:uid="{B24E660C-9BC4-4815-9BEE-A531FB6E2E3A}"/>
    <cellStyle name="Normální 3 2 7" xfId="2196" xr:uid="{2828692A-7000-417D-8DC7-A6CD36922E56}"/>
    <cellStyle name="Normální 3 2 8" xfId="2364" xr:uid="{1827A0BE-1E12-41BE-9DD6-0A4AE6BE4A67}"/>
    <cellStyle name="normální 3 2 9" xfId="2950" xr:uid="{B846B530-E1D6-47B9-BB3F-4B79B54A48B6}"/>
    <cellStyle name="normální 3 3" xfId="512" xr:uid="{FCF5BE0D-7C56-4CEB-AA7D-FB71286DC25D}"/>
    <cellStyle name="normální 3 3 2" xfId="1547" xr:uid="{5FF1DD24-95B6-41CD-A80A-93F598DE6A7F}"/>
    <cellStyle name="normální 3 4" xfId="513" xr:uid="{C2F4F480-CBBE-407A-997B-5F24974B4DA3}"/>
    <cellStyle name="normální 3 5" xfId="510" xr:uid="{1586C08A-A18B-4942-84FD-CC86E0D64DDD}"/>
    <cellStyle name="normální 3 5 2" xfId="1545" xr:uid="{2F96E66B-0D5A-4A2D-BC4F-490C05E7BF24}"/>
    <cellStyle name="normální 3 6" xfId="1316" xr:uid="{D858259C-6A7C-42A4-9890-9ABDA4BCFAA3}"/>
    <cellStyle name="normální 3 6 2" xfId="1884" xr:uid="{356E33E3-D3FA-4728-A416-B0C133436AEF}"/>
    <cellStyle name="normální 3_2011_12_31_FL_inventarizace_finalni verze" xfId="514" xr:uid="{73CB1225-1DC1-4B9F-9C16-B39B23EDF0AB}"/>
    <cellStyle name="Normální 30" xfId="1326" xr:uid="{BF05670D-2DE8-4F21-8793-6D5D67226B1A}"/>
    <cellStyle name="Normální 30 2" xfId="1890" xr:uid="{37478E52-6AF4-48AB-9B0A-AA748B28926F}"/>
    <cellStyle name="Normální 300" xfId="2707" xr:uid="{D374BCF2-C436-43C4-BA07-7E3EB176BB0D}"/>
    <cellStyle name="Normální 301" xfId="2708" xr:uid="{BD8178EE-F9E4-4853-809C-D79AF3C1A343}"/>
    <cellStyle name="Normální 302" xfId="2709" xr:uid="{805A31E5-6ACB-49D8-800D-326A9AA81391}"/>
    <cellStyle name="Normální 303" xfId="2710" xr:uid="{E73C8BC5-9A1E-4C69-8552-9951ABB1808C}"/>
    <cellStyle name="Normální 304" xfId="2711" xr:uid="{C7574FB3-6591-4E93-8089-830633D6247B}"/>
    <cellStyle name="Normální 305" xfId="2712" xr:uid="{22D278FB-23DB-478A-A290-9B85C75F4509}"/>
    <cellStyle name="Normální 306" xfId="2713" xr:uid="{4ACF31D6-F4F7-42A5-926F-5D619AC8C4E5}"/>
    <cellStyle name="Normální 307" xfId="2714" xr:uid="{5485F273-F6E3-4016-868C-D3FAC0760AD3}"/>
    <cellStyle name="Normální 308" xfId="2715" xr:uid="{54359BD8-75CF-45F8-AA92-F4C429E61D12}"/>
    <cellStyle name="Normální 309" xfId="2716" xr:uid="{AEA819B4-7C2C-4CCD-BE52-8CFB720E361A}"/>
    <cellStyle name="Normální 31" xfId="1327" xr:uid="{02B78041-0243-4393-BA8A-0910A39018EF}"/>
    <cellStyle name="Normální 310" xfId="2717" xr:uid="{F98B2FA7-A715-4D94-83DA-50933A30544F}"/>
    <cellStyle name="Normální 311" xfId="2718" xr:uid="{E0C23164-0707-4E3D-9B39-0D9AC6AC86F9}"/>
    <cellStyle name="Normální 312" xfId="2719" xr:uid="{854B64CF-EDCC-4DD0-8655-EB5949BE47AB}"/>
    <cellStyle name="Normální 313" xfId="2720" xr:uid="{DF01DD76-6605-40B4-A32F-CBDD04BA79AA}"/>
    <cellStyle name="Normální 314" xfId="2721" xr:uid="{30D5474C-E26E-4FF3-8CA0-4EFB3F32313C}"/>
    <cellStyle name="Normální 315" xfId="2722" xr:uid="{D5880177-3517-4A0F-86F2-D43C43B4C43F}"/>
    <cellStyle name="Normální 316" xfId="2723" xr:uid="{C4897022-9210-426D-B4B7-DB65D0950296}"/>
    <cellStyle name="Normální 317" xfId="2724" xr:uid="{322E0DD9-2C2A-41A7-80EE-ACE21B0FB8F2}"/>
    <cellStyle name="Normální 318" xfId="2725" xr:uid="{3ECCBF23-2FE4-4DA2-9515-78D067FBF6C2}"/>
    <cellStyle name="Normální 319" xfId="2726" xr:uid="{8887028D-C257-4CCD-90F2-CF8629512B44}"/>
    <cellStyle name="Normální 32" xfId="1328" xr:uid="{796E5B70-63D6-45D2-A95F-405AE46B87A1}"/>
    <cellStyle name="Normální 320" xfId="2727" xr:uid="{2785377C-B753-4652-BCDA-11503A173B4E}"/>
    <cellStyle name="Normální 321" xfId="2728" xr:uid="{BAA6AA9D-FB11-4526-951A-8FB4F10C7047}"/>
    <cellStyle name="Normální 322" xfId="2729" xr:uid="{42BA066A-E6AB-4DCE-BCC9-00E285F9DFF7}"/>
    <cellStyle name="Normální 323" xfId="2730" xr:uid="{A2C853B3-1E71-4E8B-85DE-1C9A89D098BB}"/>
    <cellStyle name="Normální 324" xfId="2731" xr:uid="{DE0A8905-63BF-418C-8120-8D9AF559B7E5}"/>
    <cellStyle name="Normální 325" xfId="2732" xr:uid="{D0BEB161-8311-46B6-88A1-3D07C60629B5}"/>
    <cellStyle name="Normální 326" xfId="2733" xr:uid="{0F3C921E-4241-4CD9-B213-CD7EAA12DCC6}"/>
    <cellStyle name="Normální 327" xfId="2734" xr:uid="{F97FBF79-E2B0-4159-B35F-82B26AA60419}"/>
    <cellStyle name="Normální 328" xfId="2735" xr:uid="{FC04E6D4-2C0A-4254-BDC4-DA6DCF342A11}"/>
    <cellStyle name="Normální 329" xfId="2736" xr:uid="{249CA775-D22C-4DB0-9FC8-4A23BF196E82}"/>
    <cellStyle name="Normální 33" xfId="1329" xr:uid="{03B73485-F333-4612-BDA4-3540EDE83979}"/>
    <cellStyle name="Normální 330" xfId="2737" xr:uid="{74CB8BF9-B94A-498B-BF57-F89DD03739DF}"/>
    <cellStyle name="Normální 331" xfId="2738" xr:uid="{A1217F98-3786-4235-8224-2426CA4D5B53}"/>
    <cellStyle name="Normální 332" xfId="2739" xr:uid="{BC8E306A-7E75-42FF-A407-C5163F5CB381}"/>
    <cellStyle name="Normální 333" xfId="2740" xr:uid="{6EC8CAD5-417E-4E0D-95C9-E3FDA82748A3}"/>
    <cellStyle name="Normální 334" xfId="2741" xr:uid="{18086CE3-E05B-4D45-9698-909D57B77C3F}"/>
    <cellStyle name="Normální 335" xfId="2742" xr:uid="{7F512549-A659-409E-AC4D-691BF01A5310}"/>
    <cellStyle name="Normální 336" xfId="2743" xr:uid="{2B8C9BA2-B436-417C-BB41-14C2FE7E423E}"/>
    <cellStyle name="Normální 337" xfId="2744" xr:uid="{9CE009A5-83DB-45C5-B06B-F8EABC0027E8}"/>
    <cellStyle name="Normální 338" xfId="2745" xr:uid="{F7F53849-07A6-47F3-9F06-C0982EE6A3C2}"/>
    <cellStyle name="Normální 339" xfId="2746" xr:uid="{126A556C-CA3B-4CDC-9A0E-83E4FDC6FDF4}"/>
    <cellStyle name="Normální 34" xfId="1330" xr:uid="{7F360798-B117-467A-8F02-5596B7FC6E00}"/>
    <cellStyle name="Normální 340" xfId="2747" xr:uid="{7C5CE862-77B2-42CB-BB97-D87F4E0CEFBD}"/>
    <cellStyle name="Normální 341" xfId="2748" xr:uid="{3910D5D1-A46C-4435-B2C7-B0E3475A112C}"/>
    <cellStyle name="Normální 342" xfId="2749" xr:uid="{87E35C37-47DA-4019-A2AB-A526FA082E2B}"/>
    <cellStyle name="Normální 343" xfId="2750" xr:uid="{BCD58DF0-9F27-4FA5-BDF1-2CC644099E4F}"/>
    <cellStyle name="Normální 344" xfId="2751" xr:uid="{30EB3171-BFB7-43A9-B37B-ACFB8BF8F734}"/>
    <cellStyle name="Normální 345" xfId="2752" xr:uid="{1235EC23-2B87-46B2-84F2-D889B8C781F4}"/>
    <cellStyle name="Normální 346" xfId="2753" xr:uid="{F0F91357-E00E-4BC3-A5B5-74DD6BDED33F}"/>
    <cellStyle name="Normální 347" xfId="2754" xr:uid="{2551E3F4-C8AA-4E57-B410-B34197CDFACC}"/>
    <cellStyle name="Normální 348" xfId="2755" xr:uid="{6D3F04AB-90BD-4821-B36F-9FC4C577B357}"/>
    <cellStyle name="Normální 349" xfId="2756" xr:uid="{7F015D44-19D6-489A-B100-F290E6C6E349}"/>
    <cellStyle name="Normální 35" xfId="1331" xr:uid="{E70C9D3D-1392-4975-B0E2-3FE1E0E3711A}"/>
    <cellStyle name="Normální 350" xfId="2757" xr:uid="{EE2C75BE-3DFD-4D9F-86B2-FB26109AB7E2}"/>
    <cellStyle name="Normální 351" xfId="2758" xr:uid="{CCB1FFDE-160A-4598-9E3B-DEBBEF3558BF}"/>
    <cellStyle name="Normální 352" xfId="2759" xr:uid="{4BC15B85-808B-4395-BBD5-83D8637247B5}"/>
    <cellStyle name="Normální 353" xfId="2760" xr:uid="{A53C1CEF-1CC2-4CB5-A4F4-4D8B3EB020F0}"/>
    <cellStyle name="Normální 354" xfId="2761" xr:uid="{BEF06882-ADC6-4C4A-A789-6F662AA168C8}"/>
    <cellStyle name="Normální 355" xfId="2762" xr:uid="{3AB59A68-362E-4EFA-A521-B23E5DE253BD}"/>
    <cellStyle name="Normální 356" xfId="2763" xr:uid="{4135E55D-ED71-494E-96A7-9E3933C9ECA1}"/>
    <cellStyle name="Normální 357" xfId="2764" xr:uid="{9F2261A8-D7A1-4903-A791-76ABF3E794CA}"/>
    <cellStyle name="Normální 358" xfId="2765" xr:uid="{95AAE2ED-F5CC-4BC3-9788-4DF986E28AAE}"/>
    <cellStyle name="Normální 359" xfId="2766" xr:uid="{F6909C04-6745-41B3-88E5-D7E00D87724F}"/>
    <cellStyle name="Normální 36" xfId="1332" xr:uid="{62EAA3AF-F857-4738-940C-0BBF4D601957}"/>
    <cellStyle name="Normální 360" xfId="2767" xr:uid="{EDE393D8-DEEF-447B-B0E2-129454DA8088}"/>
    <cellStyle name="Normální 361" xfId="2768" xr:uid="{FA1128DF-0502-4B61-BE45-8133C0C326A2}"/>
    <cellStyle name="Normální 362" xfId="2769" xr:uid="{E1AE2C93-A589-46B7-B950-E14420C0B161}"/>
    <cellStyle name="Normální 363" xfId="2770" xr:uid="{AC092E8C-19C4-42FC-968C-D177D1246964}"/>
    <cellStyle name="Normální 364" xfId="2771" xr:uid="{5E26FE48-84F2-409D-936C-0D7C6777DE73}"/>
    <cellStyle name="Normální 365" xfId="2772" xr:uid="{97763F56-06BE-462A-8185-51AEDCCF9FF6}"/>
    <cellStyle name="Normální 366" xfId="2773" xr:uid="{93705CE7-2438-4B67-A1AE-00523E222F51}"/>
    <cellStyle name="Normální 367" xfId="2774" xr:uid="{4D337554-5AFE-43EA-8CB9-149DC725A4C3}"/>
    <cellStyle name="Normální 368" xfId="2775" xr:uid="{3D034B3F-F7BB-4E73-B8B7-3F535F8F98A6}"/>
    <cellStyle name="Normální 369" xfId="2776" xr:uid="{9266B158-F128-4B10-95C3-7B3945537606}"/>
    <cellStyle name="Normální 37" xfId="1333" xr:uid="{FB0394C9-D3DD-4A86-9E5E-C74BE05295F5}"/>
    <cellStyle name="Normální 370" xfId="2777" xr:uid="{B176A31A-168B-4232-BE27-10E4FB6B57BB}"/>
    <cellStyle name="Normální 371" xfId="2778" xr:uid="{F1767A24-E240-4C70-8D21-0F527B7ED489}"/>
    <cellStyle name="Normální 372" xfId="2779" xr:uid="{536E2A3A-E3F2-4C6B-B9DE-19F3E1D4A888}"/>
    <cellStyle name="Normální 373" xfId="2780" xr:uid="{A779A030-9706-47D1-A148-9972EFF1CA11}"/>
    <cellStyle name="Normální 374" xfId="2781" xr:uid="{FD3EDB74-5711-4509-9197-2264A4D61173}"/>
    <cellStyle name="Normální 375" xfId="2782" xr:uid="{B2D446CC-39FE-4B8D-BA0F-9644C91B54C7}"/>
    <cellStyle name="Normální 376" xfId="2783" xr:uid="{831695FD-C295-499F-8186-6D2F162C0F89}"/>
    <cellStyle name="Normální 377" xfId="2784" xr:uid="{D7554205-9FAC-497C-A775-37854C06E75D}"/>
    <cellStyle name="Normální 378" xfId="2785" xr:uid="{C68B20B4-1A83-4DE3-8685-2875F6F49E05}"/>
    <cellStyle name="Normální 379" xfId="2786" xr:uid="{AB8FA429-000F-4B60-9303-270F16A38E80}"/>
    <cellStyle name="Normální 38" xfId="1607" xr:uid="{C770BDA3-1791-4E04-B8BF-9E6512BDBE32}"/>
    <cellStyle name="Normální 380" xfId="2787" xr:uid="{07A83702-18D7-4B67-9879-91E56ED8F73A}"/>
    <cellStyle name="Normální 381" xfId="2788" xr:uid="{AA24DD69-EE92-4D3E-9BE5-434368B2F591}"/>
    <cellStyle name="Normální 382" xfId="2789" xr:uid="{6B234FA0-849B-4315-A6F3-A314A9038433}"/>
    <cellStyle name="Normální 383" xfId="2790" xr:uid="{D7FB463A-6697-4A9B-8EE7-0AF7B45B52D4}"/>
    <cellStyle name="Normální 384" xfId="2791" xr:uid="{38A0905C-FB1C-46E9-8B77-BE0752455DD9}"/>
    <cellStyle name="Normální 385" xfId="2792" xr:uid="{E099C36A-3037-4789-9FA8-90B7D14A8F19}"/>
    <cellStyle name="Normální 386" xfId="2793" xr:uid="{05955EBF-E62E-4042-A96C-7E8A8D8F2F6D}"/>
    <cellStyle name="Normální 387" xfId="2794" xr:uid="{3803A8FA-7E57-47E7-AB7E-67C932A72BDD}"/>
    <cellStyle name="Normální 388" xfId="2795" xr:uid="{C9194693-C032-47C6-9F17-57493A906EF0}"/>
    <cellStyle name="Normální 389" xfId="2796" xr:uid="{A7D46886-DB42-48FE-BF38-399CCB1285A9}"/>
    <cellStyle name="Normální 39" xfId="1606" xr:uid="{2AD6F93F-AEEC-4238-9646-65BFEE44EF2C}"/>
    <cellStyle name="Normální 390" xfId="2797" xr:uid="{32CB534B-9712-4C1A-9125-049FB78FAFA9}"/>
    <cellStyle name="Normální 391" xfId="2798" xr:uid="{6BC71481-2326-4CC4-8433-B0F6E859DD9F}"/>
    <cellStyle name="Normální 392" xfId="2799" xr:uid="{BC91B4ED-715D-4809-B0F2-CB876DC223A9}"/>
    <cellStyle name="Normální 393" xfId="2800" xr:uid="{5887A0E9-8BDE-4097-9430-7B52E966405E}"/>
    <cellStyle name="Normální 394" xfId="2801" xr:uid="{3AAD14C5-9DEF-4DD0-9C04-DF2E4200B9C9}"/>
    <cellStyle name="Normální 395" xfId="2802" xr:uid="{06EF77B9-0A07-48CF-B6C3-D2C54F485FFF}"/>
    <cellStyle name="Normální 396" xfId="2803" xr:uid="{CA90717A-946D-4536-8318-BBCE57E7B74F}"/>
    <cellStyle name="Normální 397" xfId="2804" xr:uid="{AF22EF29-D38E-4F1B-8627-7415CF658741}"/>
    <cellStyle name="Normální 398" xfId="2805" xr:uid="{AB17B446-2133-4067-AF79-57917879F05C}"/>
    <cellStyle name="Normální 399" xfId="2806" xr:uid="{F464B607-8793-405E-A3EF-AEFD4078D4E7}"/>
    <cellStyle name="Normální 4" xfId="46" xr:uid="{AA49A7D9-1BF9-481D-A2B8-771C7A09BBF2}"/>
    <cellStyle name="normální 4 10" xfId="2951" xr:uid="{55761F20-6D2E-48FC-BC82-C6C6DEB8A9F3}"/>
    <cellStyle name="Normální 4 2" xfId="57" xr:uid="{65E629AA-F849-4C94-9195-D113740DE637}"/>
    <cellStyle name="normální 4 2 2" xfId="515" xr:uid="{1160F563-FC95-4E43-8F74-D727BF6F587A}"/>
    <cellStyle name="normální 4 3" xfId="516" xr:uid="{E4AEE928-4A32-470F-BE78-2DBDE4431CD4}"/>
    <cellStyle name="Normální 4 4" xfId="1353" xr:uid="{CF3BA11A-D141-4131-A5E6-577ABC109B0E}"/>
    <cellStyle name="Normální 4 5" xfId="1585" xr:uid="{F8910F5E-0D2B-4964-9347-A32C423C1E14}"/>
    <cellStyle name="Normální 4 6" xfId="1729" xr:uid="{7597ADBF-3ADB-403D-8775-4EE556FB8868}"/>
    <cellStyle name="Normální 4 7" xfId="1981" xr:uid="{01709282-897F-4004-BE3D-AAA58DD1DD84}"/>
    <cellStyle name="Normální 4 8" xfId="2201" xr:uid="{69DCDA9E-79FE-45B7-87A4-0CF0FFFD497D}"/>
    <cellStyle name="Normální 4 9" xfId="2358" xr:uid="{2DC36FFC-33B2-4ABE-9380-AD6CF76BDD10}"/>
    <cellStyle name="Normální 40" xfId="1691" xr:uid="{B90DD76B-F3FF-4DDD-B0F5-A381D3FEDF2A}"/>
    <cellStyle name="Normální 400" xfId="2807" xr:uid="{9CC53197-FBED-4746-9D46-2EDBCC31745B}"/>
    <cellStyle name="Normální 401" xfId="2808" xr:uid="{ED96398F-CA84-4C3B-9691-7074E6D12342}"/>
    <cellStyle name="Normální 402" xfId="2809" xr:uid="{439031C8-9D25-404C-A9CA-E9176462E7B9}"/>
    <cellStyle name="Normální 403" xfId="2810" xr:uid="{AC30440D-F425-4F93-951D-8F5A7750FEB4}"/>
    <cellStyle name="Normální 404" xfId="2811" xr:uid="{800BEFD2-E8AE-48CB-B98C-69C39F7AC0A4}"/>
    <cellStyle name="Normální 405" xfId="2812" xr:uid="{438D7845-4A5B-490F-B257-A99FCE5A54CA}"/>
    <cellStyle name="Normální 406" xfId="2813" xr:uid="{36F6F1CC-94BA-40AD-82EF-EB018273FB07}"/>
    <cellStyle name="Normální 407" xfId="2814" xr:uid="{022415BB-D127-492B-9AA7-11E8D7ABBAEC}"/>
    <cellStyle name="Normální 408" xfId="2815" xr:uid="{2CF28B3D-15AF-4E47-B36C-52E954F7F545}"/>
    <cellStyle name="Normální 409" xfId="2816" xr:uid="{B6FEB006-C79A-4B23-A44E-29AA4580A1A5}"/>
    <cellStyle name="Normální 41" xfId="1413" xr:uid="{17EF290C-2087-4DAD-8467-89E6880CCBC2}"/>
    <cellStyle name="Normální 410" xfId="3108" xr:uid="{D7889AD0-BF73-49CC-A1EA-775BD0153A74}"/>
    <cellStyle name="Normální 411" xfId="3159" xr:uid="{FED34B2E-7800-4824-B71E-2AC36B1FB44E}"/>
    <cellStyle name="Normální 412" xfId="3117" xr:uid="{7A7B590D-2223-460C-A97B-DD935C5E599E}"/>
    <cellStyle name="Normální 413" xfId="3160" xr:uid="{9CAB7F30-6B4D-4170-A8F5-1AE0309ECA11}"/>
    <cellStyle name="Normální 414" xfId="3161" xr:uid="{A3EA4903-C3AD-4EC3-BA59-F9B5DC7E2367}"/>
    <cellStyle name="Normální 415" xfId="3162" xr:uid="{B3AA3561-714E-4A55-AEA3-90EF3E72FEB0}"/>
    <cellStyle name="Normální 416" xfId="3163" xr:uid="{D5BB0A20-119C-452E-B437-2AB0D5C8C24C}"/>
    <cellStyle name="Normální 417" xfId="3164" xr:uid="{DBF990A3-06C6-473F-AABD-4707338E102F}"/>
    <cellStyle name="Normální 418" xfId="3165" xr:uid="{7E91714D-6028-44A8-8450-340DA81A95C6}"/>
    <cellStyle name="Normální 419" xfId="3166" xr:uid="{DBF0D93D-442D-4BFF-A36D-19442A191620}"/>
    <cellStyle name="Normální 42" xfId="1350" xr:uid="{6B7BD4D6-78DE-4127-A734-99F5F3872563}"/>
    <cellStyle name="Normální 420" xfId="3167" xr:uid="{27DCCD7B-6443-46EB-A0E0-7B8F070E76AF}"/>
    <cellStyle name="Normální 421" xfId="3168" xr:uid="{AE687D5C-EE82-4B85-8B87-61E02A2924FE}"/>
    <cellStyle name="Normální 422" xfId="3169" xr:uid="{302D3DF6-2AF1-4B3E-8CF3-30438EC70E3C}"/>
    <cellStyle name="Normální 423" xfId="3170" xr:uid="{62F727CA-0866-4ED6-B96B-D1A46EEFB33E}"/>
    <cellStyle name="Normální 424" xfId="3171" xr:uid="{21B35349-6349-4EC7-96C5-22280C20A856}"/>
    <cellStyle name="Normální 425" xfId="3172" xr:uid="{8EAC37D7-1A58-4D96-96EA-B1E52F748836}"/>
    <cellStyle name="Normální 426" xfId="3173" xr:uid="{0C9EFFBD-D0D7-4E20-86AA-B6C0645F9AB7}"/>
    <cellStyle name="Normální 427" xfId="3174" xr:uid="{D35BD162-800A-47D5-BA7C-2F5BB916D8A0}"/>
    <cellStyle name="Normální 428" xfId="3175" xr:uid="{E96F6C63-863E-4025-9364-02812DB74F6A}"/>
    <cellStyle name="Normální 429" xfId="3176" xr:uid="{A2BADDFA-7DA9-43C7-A549-3CEECEA22417}"/>
    <cellStyle name="Normální 43" xfId="1405" xr:uid="{7F774F4F-1F18-4CCB-9982-2ED35DD7E7EB}"/>
    <cellStyle name="Normální 430" xfId="3177" xr:uid="{18F324A2-1343-4140-8D9A-BD5660A7440F}"/>
    <cellStyle name="Normální 431" xfId="3178" xr:uid="{6104F393-71B1-43BE-BD1D-01B73EC0E87C}"/>
    <cellStyle name="Normální 432" xfId="3179" xr:uid="{95B03A26-838A-4BDB-90AD-75DD805A2D51}"/>
    <cellStyle name="Normální 433" xfId="3181" xr:uid="{7C8B10C3-B5AF-4039-A704-335B51E5DDC4}"/>
    <cellStyle name="Normální 434" xfId="3186" xr:uid="{F01E9AA0-2497-44FE-9E69-45598A9192AE}"/>
    <cellStyle name="Normální 435" xfId="3187" xr:uid="{294A8D72-A960-4AD2-8B41-FB7C2A8CE6D1}"/>
    <cellStyle name="Normální 436" xfId="3188" xr:uid="{41743D2B-A14D-48F3-936F-75748F59FAD3}"/>
    <cellStyle name="Normální 437" xfId="3189" xr:uid="{AE009A81-EABE-42AA-8658-F78E718B199C}"/>
    <cellStyle name="Normální 438" xfId="3190" xr:uid="{9DCDE0AD-28C5-45F8-B32F-803DFD3B97FE}"/>
    <cellStyle name="Normální 439" xfId="3191" xr:uid="{EEE4995B-2824-4AAA-8E01-880DF0A33287}"/>
    <cellStyle name="Normální 44" xfId="1400" xr:uid="{BD9BC1E4-F2E8-4635-B052-295B3EFA75C0}"/>
    <cellStyle name="Normální 440" xfId="3192" xr:uid="{8B456D9A-B0A1-4BC1-9DE6-31871CC8A476}"/>
    <cellStyle name="Normální 441" xfId="3193" xr:uid="{AC204EBD-D7AD-4939-A8E3-1228AD12BAD1}"/>
    <cellStyle name="Normální 442" xfId="3194" xr:uid="{6B8662D0-9677-471D-A94A-7E5BB62A1745}"/>
    <cellStyle name="Normální 443" xfId="3195" xr:uid="{5B0D6A2E-9998-4219-A39E-007BFFB564FE}"/>
    <cellStyle name="Normální 444" xfId="3196" xr:uid="{440AF2BE-8073-4DA3-829D-72818A5302DB}"/>
    <cellStyle name="Normální 445" xfId="3197" xr:uid="{8455D5F3-9510-468E-8E04-F09D3156E6E0}"/>
    <cellStyle name="Normální 446" xfId="3198" xr:uid="{8E675641-41CA-40B8-87A6-81C5FBDA693D}"/>
    <cellStyle name="Normální 447" xfId="3199" xr:uid="{11835335-4850-4071-A885-1134882B2B21}"/>
    <cellStyle name="Normální 45" xfId="1391" xr:uid="{4C7F3D1A-856D-4685-B119-D2957D0D2562}"/>
    <cellStyle name="Normální 46" xfId="1376" xr:uid="{96DE4B50-EDBA-4D2F-A1B3-2385D89A07CC}"/>
    <cellStyle name="Normální 47" xfId="1370" xr:uid="{C8E74AFF-34ED-4628-9AA7-546A5C2A7C0E}"/>
    <cellStyle name="Normální 48" xfId="1366" xr:uid="{04C65BCA-F6DA-4951-9A17-BD09BED12039}"/>
    <cellStyle name="Normální 49" xfId="1624" xr:uid="{97A898DB-2D0D-4EEC-AC66-A14DA779ACE9}"/>
    <cellStyle name="Normální 5" xfId="47" xr:uid="{E6F1B13F-BBC7-4BA0-BB84-66EE47AC4023}"/>
    <cellStyle name="Normální 5 10" xfId="2200" xr:uid="{4B5FFE0D-5013-4771-AF6B-21427B9DE95C}"/>
    <cellStyle name="normální 5 11" xfId="2952" xr:uid="{31B21C7C-4C3F-4BD3-8F2D-3E25108F2037}"/>
    <cellStyle name="normální 5 12" xfId="2932" xr:uid="{09A26575-CF33-44EB-9604-EF1A4C581B3D}"/>
    <cellStyle name="Normální 5 13" xfId="3184" xr:uid="{7E1BDC34-230C-4A64-80BA-02D9B863DC1C}"/>
    <cellStyle name="normální 5 2" xfId="518" xr:uid="{33668F50-D784-4338-8B95-450D735A2A1D}"/>
    <cellStyle name="normální 5 2 10" xfId="2931" xr:uid="{4F25BA1B-47CA-4AAE-B5B5-BA81E6CC791A}"/>
    <cellStyle name="Normální 5 2 2" xfId="1289" xr:uid="{395B79C7-7FB3-4597-9799-B546E2895361}"/>
    <cellStyle name="normální 5 2 3" xfId="1549" xr:uid="{4BA7400D-8D77-488C-A62F-F36E175C8B28}"/>
    <cellStyle name="normální 5 2 4" xfId="1800" xr:uid="{81C04C30-D4F9-4BFA-8664-B25857CAC923}"/>
    <cellStyle name="normální 5 2 5" xfId="1921" xr:uid="{FE420703-4435-44B5-994E-91E41EA14CF3}"/>
    <cellStyle name="normální 5 2 6" xfId="2165" xr:uid="{2446F5CE-9382-4F2F-98E9-8520377E172C}"/>
    <cellStyle name="normální 5 2 7" xfId="2419" xr:uid="{C9CC5E7D-11B0-4856-9011-6815B9D8288C}"/>
    <cellStyle name="normální 5 2 8" xfId="2431" xr:uid="{9DD3869E-6FB4-4F76-BA93-6C5F2B618FB2}"/>
    <cellStyle name="normální 5 2 9" xfId="2953" xr:uid="{80D10A21-FD4B-4CD8-A10C-79E9CED62BBA}"/>
    <cellStyle name="normální 5 3" xfId="519" xr:uid="{BADC49EB-C441-4826-B5C7-9F8C1DAE07DF}"/>
    <cellStyle name="normální 5 3 2" xfId="1550" xr:uid="{EC345CF2-9D68-481A-A58D-21C1E4172395}"/>
    <cellStyle name="normální 5 4" xfId="705" xr:uid="{D67F638B-9C92-4176-8547-578BF0E3B01E}"/>
    <cellStyle name="normální 5 4 2" xfId="1614" xr:uid="{854F4A73-F076-4AA1-8E17-6C42BC221263}"/>
    <cellStyle name="normální 5 5" xfId="517" xr:uid="{91532FD4-0CE6-4066-BA77-A0AA6211081A}"/>
    <cellStyle name="normální 5 5 2" xfId="1548" xr:uid="{2AB9EA5D-2D1D-443B-BAE3-A031CE02FD41}"/>
    <cellStyle name="Normální 5 6" xfId="1354" xr:uid="{7BBAD43D-F954-4210-9051-CA59988FEBDF}"/>
    <cellStyle name="Normální 5 7" xfId="1584" xr:uid="{8342F1C1-0959-4E20-89DF-2CB44113FC0F}"/>
    <cellStyle name="Normální 5 8" xfId="1730" xr:uid="{F4C04619-5167-4219-ABE1-DC4373EE6393}"/>
    <cellStyle name="Normální 5 9" xfId="1982" xr:uid="{30E5498A-A02F-4384-A18A-62C60D1A77B1}"/>
    <cellStyle name="Normální 50" xfId="1702" xr:uid="{3BB1F3B1-4686-48F4-856E-69E2F80B46ED}"/>
    <cellStyle name="Normální 51" xfId="1897" xr:uid="{E9B4E40A-3B7B-4880-A933-067E7E2D4630}"/>
    <cellStyle name="Normální 52" xfId="1900" xr:uid="{A5703815-A6B2-4701-9DD9-330B3ED77D0E}"/>
    <cellStyle name="Normální 53" xfId="1901" xr:uid="{1DB66828-BF67-45F1-9DCA-32850F3E27C5}"/>
    <cellStyle name="Normální 54" xfId="1902" xr:uid="{BF22FC0D-BC34-4968-BE0B-7D9EE7B62945}"/>
    <cellStyle name="Normální 55" xfId="1944" xr:uid="{9477B9AA-203A-44D9-866C-16C0EFC2CB9A}"/>
    <cellStyle name="Normální 56" xfId="1943" xr:uid="{C51B44A6-2C14-4FE6-87BA-7A03B23AFA1F}"/>
    <cellStyle name="Normální 57" xfId="1906" xr:uid="{A3E90C14-A82F-402F-8595-DB120195A82C}"/>
    <cellStyle name="Normální 58" xfId="1907" xr:uid="{24BDA8DD-AED2-4A87-95B2-91C1920E57A4}"/>
    <cellStyle name="Normální 59" xfId="1916" xr:uid="{FC323B5F-D8F4-4134-92B5-D84FC0840DBE}"/>
    <cellStyle name="Normální 6" xfId="48" xr:uid="{A8399E52-FB81-41A2-B203-F1917D0918A0}"/>
    <cellStyle name="normální 6 10" xfId="2954" xr:uid="{9A3E2E15-D3F6-4BEC-895E-84A2856100E4}"/>
    <cellStyle name="Normální 6 2" xfId="520" xr:uid="{5611EAF0-AE12-4282-BABF-4F724FC83B56}"/>
    <cellStyle name="normální 6 3" xfId="706" xr:uid="{87B353EF-AA45-4283-B625-A7ADFE6BAB20}"/>
    <cellStyle name="Normální 6 4" xfId="1355" xr:uid="{9850FFFE-9763-4F2D-A8A8-63979319FE5A}"/>
    <cellStyle name="Normální 6 5" xfId="1583" xr:uid="{D54749B4-1F57-4944-B454-E0035F438C70}"/>
    <cellStyle name="Normální 6 6" xfId="1731" xr:uid="{51C81210-2738-4878-9284-83BA22AE4234}"/>
    <cellStyle name="Normální 6 7" xfId="1983" xr:uid="{7BA2C65D-9C59-4C61-89AE-45A9274B661E}"/>
    <cellStyle name="Normální 6 8" xfId="2199" xr:uid="{85201F30-F8CB-48EC-A7B2-C1D4C5BC6D1D}"/>
    <cellStyle name="Normální 6 9" xfId="2363" xr:uid="{89EDE04A-CC2B-468B-ADF0-6CACC16FF280}"/>
    <cellStyle name="Normální 60" xfId="1426" xr:uid="{72DCEF84-73C6-4970-AA5A-21AC69758FAC}"/>
    <cellStyle name="Normální 61" xfId="1922" xr:uid="{D2A91718-15B1-4DAC-8CDF-B88C016D0BEE}"/>
    <cellStyle name="Normální 62" xfId="1947" xr:uid="{4EA9BE32-6828-475A-85E4-22F66E5CD14D}"/>
    <cellStyle name="Normální 63" xfId="1948" xr:uid="{A1D23DBF-7612-4326-8242-D805A5EFE4EB}"/>
    <cellStyle name="Normální 64" xfId="1949" xr:uid="{217A27DD-B6AC-4AAE-9F6F-B048AEBCAF34}"/>
    <cellStyle name="Normální 65" xfId="1950" xr:uid="{DC6084E6-F743-4C4A-A378-532536BD5E44}"/>
    <cellStyle name="Normální 66" xfId="1951" xr:uid="{1334602C-6EE6-43D3-91EC-81E9460672AE}"/>
    <cellStyle name="Normální 67" xfId="1952" xr:uid="{73FA47BF-4AE8-4061-A5ED-DA38F73B3AE6}"/>
    <cellStyle name="Normální 68" xfId="1953" xr:uid="{FD0DB323-F271-4AEB-9CE4-AA898CEDE7AC}"/>
    <cellStyle name="Normální 69" xfId="1954" xr:uid="{16EAC129-7900-4B13-8404-9E0953037EB2}"/>
    <cellStyle name="Normální 7" xfId="49" xr:uid="{5FEB518A-475E-49C5-9FC3-E71988227287}"/>
    <cellStyle name="Normální 7 2" xfId="522" xr:uid="{89A8F641-EFC1-4326-9F0D-2D943E89144E}"/>
    <cellStyle name="Normální 7 2 2" xfId="1553" xr:uid="{627A724A-53C4-4EA2-A172-0BCC9E90BFCA}"/>
    <cellStyle name="Normální 7 3" xfId="694" xr:uid="{9877C82E-316A-41F5-9D75-C44BB1796C8E}"/>
    <cellStyle name="Normální 7 3 2" xfId="1609" xr:uid="{1BF28DD9-43FE-4D5E-898F-BE3B50345B81}"/>
    <cellStyle name="Normální 7 4" xfId="521" xr:uid="{BCE29E56-D859-482C-80CE-BD1FD9AAE770}"/>
    <cellStyle name="Normální 7 5" xfId="1356" xr:uid="{0EC94637-50F2-436F-A42C-95659C58F4F3}"/>
    <cellStyle name="Normální 70" xfId="1955" xr:uid="{CAB1CD0D-C59D-45DB-B47C-BA643756EAD0}"/>
    <cellStyle name="Normální 71" xfId="1956" xr:uid="{094CD68F-CF3F-4AF6-99C3-41A2498B018D}"/>
    <cellStyle name="Normální 72" xfId="1957" xr:uid="{8CC0CFD2-41B7-4224-B7B6-170BD59837AD}"/>
    <cellStyle name="Normální 73" xfId="1958" xr:uid="{808E76AE-ED09-43C9-B019-3DB7F32B1B96}"/>
    <cellStyle name="Normální 74" xfId="1959" xr:uid="{9B14CD8A-5CA2-40C6-AE72-2591A5B187FC}"/>
    <cellStyle name="Normální 75" xfId="1960" xr:uid="{63E5B145-8241-499F-BD7E-75853DE490E2}"/>
    <cellStyle name="Normální 76" xfId="1974" xr:uid="{22D62366-E0D9-456C-892B-811C9D7A650C}"/>
    <cellStyle name="Normální 77" xfId="2039" xr:uid="{5DC8C950-2EB2-4503-8983-1B9CA666FEC8}"/>
    <cellStyle name="Normální 78" xfId="2034" xr:uid="{1C56EDC9-6061-47BE-AB44-0CB114DAFDD1}"/>
    <cellStyle name="Normální 79" xfId="2031" xr:uid="{ED0AA81C-4D06-4F41-A878-A0F65181A6ED}"/>
    <cellStyle name="Normální 8" xfId="50" xr:uid="{9DA7D557-AFBD-46E4-88C2-7ECA8E0E3D68}"/>
    <cellStyle name="Normální 8 2" xfId="524" xr:uid="{FDEF5E8F-4943-483B-8C8D-A7668D86BE62}"/>
    <cellStyle name="Normální 8 2 2" xfId="1555" xr:uid="{192E7BAA-48CD-4324-8D14-4BEAB80CFCF7}"/>
    <cellStyle name="Normální 8 3" xfId="523" xr:uid="{5CAAB4CE-0480-43CE-A0EB-901A794DE42C}"/>
    <cellStyle name="Normální 8 4" xfId="1357" xr:uid="{26E054B0-AC27-4B36-B409-F39978FCB508}"/>
    <cellStyle name="Normální 80" xfId="2346" xr:uid="{B6D7EE5D-1B99-4C37-9B94-B825B6FBE6C3}"/>
    <cellStyle name="Normální 81" xfId="2020" xr:uid="{A75B587C-E8A9-4F49-83AD-D6A227329451}"/>
    <cellStyle name="Normální 82" xfId="2015" xr:uid="{401090DC-67DC-4D2E-BD48-CB26E2F1B74C}"/>
    <cellStyle name="Normální 83" xfId="2335" xr:uid="{106DC21E-A398-4886-939F-111DC2ED51AF}"/>
    <cellStyle name="Normální 84" xfId="2004" xr:uid="{FCA2537F-587B-488F-8044-662481142FD4}"/>
    <cellStyle name="Normální 85" xfId="1998" xr:uid="{3CAC78FA-D4AD-4F12-92FE-95ADCEE88E3C}"/>
    <cellStyle name="Normální 86" xfId="1990" xr:uid="{E01C0F60-AD0E-43ED-8ADC-549CA9653FDC}"/>
    <cellStyle name="Normální 87" xfId="2226" xr:uid="{7AD18880-0C1A-4230-A9F3-535565A92C84}"/>
    <cellStyle name="Normální 88" xfId="2224" xr:uid="{202F32B7-B54B-4E40-B47A-080E95EFDEA2}"/>
    <cellStyle name="Normální 89" xfId="2223" xr:uid="{B2FB4255-A25E-4D22-A1C3-B1597872EF97}"/>
    <cellStyle name="Normální 9" xfId="51" xr:uid="{4A6231C7-A50F-4129-A981-994BD41095C5}"/>
    <cellStyle name="Normální 9 2" xfId="526" xr:uid="{B7BC7C0B-F596-4A6A-B0E8-0BD04FF99EDE}"/>
    <cellStyle name="Normální 9 2 2" xfId="1556" xr:uid="{9271F537-D2E0-4BFF-A98B-D5DC2792A0FA}"/>
    <cellStyle name="Normální 9 3" xfId="525" xr:uid="{780F69A6-9EF2-4950-AD11-6A523AA2FA12}"/>
    <cellStyle name="Normální 9 4" xfId="1358" xr:uid="{E5200214-30FA-4C05-9C70-319C5260E007}"/>
    <cellStyle name="Normální 90" xfId="2481" xr:uid="{40B81722-3271-462C-971F-4DD863BD30DC}"/>
    <cellStyle name="Normální 91" xfId="2482" xr:uid="{C9ACA7AC-5500-4A0C-899D-534C723DD74B}"/>
    <cellStyle name="Normální 92" xfId="2483" xr:uid="{E809D79A-FBAF-4F25-834F-399ADF95588E}"/>
    <cellStyle name="Normální 93" xfId="2484" xr:uid="{E4E8B9E1-76EE-4740-A3B6-8CD0C959C134}"/>
    <cellStyle name="Normální 94" xfId="2509" xr:uid="{D6E79D2D-1096-4B4A-8E77-9EDF4968C549}"/>
    <cellStyle name="Normální 95" xfId="2506" xr:uid="{0A630636-40B1-4674-93AE-DC91038175CC}"/>
    <cellStyle name="Normální 96" xfId="2505" xr:uid="{2AEEACA1-8336-48F3-9ABF-E6D3C9B3C222}"/>
    <cellStyle name="Normální 97" xfId="2491" xr:uid="{1E832F01-4AE6-4B03-A21E-6D2EDD0CB8E7}"/>
    <cellStyle name="Normální 98" xfId="2475" xr:uid="{8E0E97E9-F1BF-4CF1-AAC5-A0C23FD0D483}"/>
    <cellStyle name="Normální 99" xfId="2432" xr:uid="{487BA33D-6877-4A3D-8C7B-4D5CD53C28C5}"/>
    <cellStyle name="Normalny 2" xfId="527" xr:uid="{2F687178-E763-40C5-B74A-34E4BD3A05AB}"/>
    <cellStyle name="Normalny 3" xfId="528" xr:uid="{6E919B11-25AA-4C55-B530-17253A2D879E}"/>
    <cellStyle name="Normalny 6" xfId="1257" xr:uid="{432B433A-2A3D-4846-8C81-23CF82940854}"/>
    <cellStyle name="Normalny_01-04-cleaning&amp;snow&amp;green&amp;waste" xfId="1258" xr:uid="{ED3F6577-8ED5-47BB-A85D-D432FF2244D3}"/>
    <cellStyle name="Note" xfId="529" xr:uid="{94CBDC2E-AE3E-49F9-9849-F62140511AD9}"/>
    <cellStyle name="Note 2" xfId="530" xr:uid="{5C4B60A3-57DB-4A3D-9910-FED554BCED55}"/>
    <cellStyle name="Note 2 2" xfId="1558" xr:uid="{A9F1DF88-D6AE-4FD9-A7C8-7CC7303B878B}"/>
    <cellStyle name="Note 2 3" xfId="1798" xr:uid="{E3DBBC33-8303-46F9-B853-8F878EFC89C2}"/>
    <cellStyle name="Note 2 4" xfId="1914" xr:uid="{5E703ED8-5191-4C0D-9C5D-5FDF2F52E175}"/>
    <cellStyle name="Note 2 5" xfId="2170" xr:uid="{A8F3D7A0-9897-4A8D-998E-665C66D7A3DF}"/>
    <cellStyle name="Note 2 6" xfId="2417" xr:uid="{D39309E7-CD33-4D3C-99CC-F4ACF6396203}"/>
    <cellStyle name="Note 3" xfId="531" xr:uid="{38C6B697-E3CB-4849-B35F-5EEE5ECFD4E8}"/>
    <cellStyle name="Note 3 2" xfId="1559" xr:uid="{E5888755-A850-400F-BB44-3B2F56E34745}"/>
    <cellStyle name="Note 3 3" xfId="1797" xr:uid="{C33F3A7A-1A0B-4D18-BCF8-E3C6BF05D060}"/>
    <cellStyle name="Note 3 4" xfId="1913" xr:uid="{177D45FA-ACA7-440C-B41C-F8FE2827FAB9}"/>
    <cellStyle name="Note 3 5" xfId="2171" xr:uid="{2DA9901D-68E1-4817-95EA-A290157D8FED}"/>
    <cellStyle name="Note 3 6" xfId="2416" xr:uid="{AD17A8B4-256D-4AF1-9F6E-8A54B74A202E}"/>
    <cellStyle name="Note 4" xfId="1557" xr:uid="{ED368DB1-B92C-458F-B8D7-DCA133759A5C}"/>
    <cellStyle name="Note 5" xfId="1799" xr:uid="{BAC6D65C-A12F-4B6C-8EA2-76E7868D7D87}"/>
    <cellStyle name="Note 6" xfId="1915" xr:uid="{03336C54-C0CD-4BC7-8DAD-118AA94AD378}"/>
    <cellStyle name="Note 7" xfId="2169" xr:uid="{1F75FDD2-AEC5-4B62-94C6-FA695E315E72}"/>
    <cellStyle name="Note 8" xfId="2418" xr:uid="{D08974ED-519B-4B40-A505-1410BD0D92A1}"/>
    <cellStyle name="Nplosion" xfId="1259" xr:uid="{10A0117C-4E53-4D6E-8D80-52D5190AABA0}"/>
    <cellStyle name="Nplosion 2" xfId="1862" xr:uid="{C4AE0485-28D5-4948-960C-272CA4FDCB87}"/>
    <cellStyle name="Nplosion 3" xfId="2465" xr:uid="{19BA39EF-AE92-488C-9949-4A81B2AF73C3}"/>
    <cellStyle name="Obliczenia" xfId="532" xr:uid="{BE10E357-07F4-4249-8687-68164ADBA1C4}"/>
    <cellStyle name="Obliczenia 2" xfId="1560" xr:uid="{0A207461-FACF-4B97-B055-54E43F0C647A}"/>
    <cellStyle name="Obliczenia 3" xfId="1796" xr:uid="{6785975E-8352-4336-9902-64015BF24989}"/>
    <cellStyle name="Obliczenia 4" xfId="1910" xr:uid="{0A6F0D18-F0A3-4E71-8F3D-79B56A4EEDF6}"/>
    <cellStyle name="Obliczenia 5" xfId="2172" xr:uid="{15400DC9-1197-41BD-86B3-B6DDD39D5043}"/>
    <cellStyle name="Obliczenia 6" xfId="2433" xr:uid="{862B0BD6-3C4C-40EB-AAB3-82B239B84B79}"/>
    <cellStyle name="Obliczenia 7" xfId="2958" xr:uid="{C98C5293-3BF3-4642-8BBC-748DC2E6FCB2}"/>
    <cellStyle name="oft Excel]_x000d__x000a_Comment=open=/f ‚ðZw’è‚·‚é‚ÆAƒ†[ƒU[’è‹`ŠÖ”‚ðŠÖ”“\‚è•t‚¯‚Ìˆê——‚É“o˜^‚·‚é‚±‚Æ‚ª‚Å‚«‚Ü‚·B_x000d__x000a_Maximized" xfId="533" xr:uid="{DBD08B81-BD5B-4BCD-BDC3-1113A011F387}"/>
    <cellStyle name="oft Excel]_x000d__x000a_Comment=open=/f ‚ðZw’è‚·‚é‚ÆAƒ†[ƒU[’è‹`ŠÖ”‚ðŠÖ”“\‚è•t‚¯‚Ìˆê——‚É“o˜^‚·‚é‚±‚Æ‚ª‚Å‚«‚Ü‚·B_x000d__x000a_Maximized 2" xfId="534" xr:uid="{BC662A23-DD3E-41C9-B18A-30B205E048A0}"/>
    <cellStyle name="Output" xfId="535" xr:uid="{1CED6AC4-5F43-4D09-A3D4-A367F856B680}"/>
    <cellStyle name="Output 2" xfId="536" xr:uid="{E006D11F-C75D-4D74-8A9B-6B59C27158C4}"/>
    <cellStyle name="Output 2 2" xfId="1562" xr:uid="{2DDAC17D-0F82-46EE-8509-BF26B7D21885}"/>
    <cellStyle name="Output 2 3" xfId="1794" xr:uid="{A9F2B1B4-E1B6-441F-BB59-044B4B7B9F51}"/>
    <cellStyle name="Output 2 4" xfId="1908" xr:uid="{BB47372E-6885-4E7B-9C4F-8E6FDC0776DD}"/>
    <cellStyle name="Output 2 5" xfId="2175" xr:uid="{5F844C56-3476-4358-8780-1E53D679927A}"/>
    <cellStyle name="Output 2 6" xfId="2414" xr:uid="{6CD4518F-055E-4C5B-8729-B48275713C00}"/>
    <cellStyle name="Output 2 7" xfId="2960" xr:uid="{A55F2F70-3DA2-403A-995F-76D6ACB5708D}"/>
    <cellStyle name="Output 3" xfId="1561" xr:uid="{42F669E8-65A1-4722-AA9F-829D1E51F69C}"/>
    <cellStyle name="Output 4" xfId="1795" xr:uid="{4FF8B11A-C747-4587-8AB1-AAA762D3A2C7}"/>
    <cellStyle name="Output 5" xfId="1909" xr:uid="{8949D9DA-C35C-4D10-A4B7-BF4E11A7A6EB}"/>
    <cellStyle name="Output 6" xfId="2174" xr:uid="{8EF51C4B-D907-4A83-AC8D-86D06F96FBB7}"/>
    <cellStyle name="Output 7" xfId="2415" xr:uid="{6CAB55D5-E742-414A-AFD2-F0AD490346AE}"/>
    <cellStyle name="Output 8" xfId="2959" xr:uid="{219DDF78-1B23-4CD5-B636-4C6CFB38FA24}"/>
    <cellStyle name="Output Amounts" xfId="537" xr:uid="{7D45ED5E-E2F2-4E88-9B26-EC088075A5C2}"/>
    <cellStyle name="Output Column Headings" xfId="538" xr:uid="{888AFE57-3E28-4588-9E7C-988F23D1791C}"/>
    <cellStyle name="Output Line Items" xfId="539" xr:uid="{8F1CDD07-A5E0-4844-AC74-5BAC07A1E18B}"/>
    <cellStyle name="Output Report Heading" xfId="540" xr:uid="{382A3222-314A-4A65-9345-CE70ED483770}"/>
    <cellStyle name="Output Report Title" xfId="541" xr:uid="{7A8DB70F-2855-4741-946A-C651F32E4C11}"/>
    <cellStyle name="Output_2010_12_31_IOG Cestlice_CEIF interest_4Q" xfId="542" xr:uid="{2567EBDD-3C6D-4B3F-BA3A-7659AB2411E2}"/>
    <cellStyle name="Pénznem [0]_INF99BANKT" xfId="1260" xr:uid="{8E6615C5-0382-4274-8FD6-EA9C158D3B4A}"/>
    <cellStyle name="Pénznem_AvivaSummary CEE_Q2_2009_DRAFT 2" xfId="543" xr:uid="{C830BA87-F336-444F-B380-4751FCF36C54}"/>
    <cellStyle name="Percent [0]" xfId="544" xr:uid="{7F684200-BCEC-403F-B4D9-362CCB522D92}"/>
    <cellStyle name="Percent [00]" xfId="545" xr:uid="{3C082457-A9DB-41F8-8B80-C1B8AB426554}"/>
    <cellStyle name="Percent [00] 2" xfId="546" xr:uid="{44178C86-29EE-4512-9B08-DFE3BF21E2EC}"/>
    <cellStyle name="Percent [2]" xfId="547" xr:uid="{A2AA32AD-6292-4647-9254-590A44136E34}"/>
    <cellStyle name="Percent [2] 2" xfId="548" xr:uid="{70B18135-EF3C-4698-9C4C-0F00D6EAC278}"/>
    <cellStyle name="Percent 2" xfId="549" xr:uid="{19FF6216-EDBA-4B6B-B411-9FC6D30FF075}"/>
    <cellStyle name="Percent 2 2" xfId="1261" xr:uid="{DB8A22FC-5EC7-4D96-A9A4-4B4B2B78B7E4}"/>
    <cellStyle name="Percent 2 2 2" xfId="1262" xr:uid="{5BCF5271-6EAB-4930-9B8D-1BCB475FDB7B}"/>
    <cellStyle name="Percent 2 3" xfId="1263" xr:uid="{5EC7237A-BE48-44A9-802C-73739B5835F9}"/>
    <cellStyle name="Percent 2 4" xfId="1264" xr:uid="{98A60B00-BC8A-4918-8462-0DB90DC968B2}"/>
    <cellStyle name="Percent 3" xfId="550" xr:uid="{1B358212-FECD-4389-8894-4CE1267A4DE5}"/>
    <cellStyle name="Percent 3 2" xfId="1265" xr:uid="{F9287BB8-B33C-4BE8-8319-6881933E48BC}"/>
    <cellStyle name="Percent 3 2 2" xfId="1266" xr:uid="{6893ACD0-AB37-49A2-B5B0-31554B587D3C}"/>
    <cellStyle name="Percent 3 3" xfId="1267" xr:uid="{AA0AC31B-06D6-4093-A0B0-1CDD8D76CC91}"/>
    <cellStyle name="Percent 4" xfId="551" xr:uid="{94C2A6E9-971D-40AC-A550-17B47AA04AAD}"/>
    <cellStyle name="Percent 4 2" xfId="1268" xr:uid="{810C6687-2ECB-4F7F-B4BA-A916A2F04784}"/>
    <cellStyle name="Percent 4 2 2" xfId="1269" xr:uid="{EE3C3BA7-182D-43AE-A91B-6F3FC71AC4E6}"/>
    <cellStyle name="Percent 4 3" xfId="1270" xr:uid="{C23D9A76-5BAF-4618-9DF1-EE3620DB7083}"/>
    <cellStyle name="Percent 4 4" xfId="1308" xr:uid="{3F011860-83BA-42CC-899C-45723D6BD41C}"/>
    <cellStyle name="Percent 5" xfId="552" xr:uid="{9012A507-4570-40F2-A78C-6FD4A0EF373D}"/>
    <cellStyle name="Percent 5 2" xfId="1271" xr:uid="{538DE9DE-C15E-43AF-BD75-D1FC961DBA41}"/>
    <cellStyle name="Percent 6" xfId="553" xr:uid="{8098B792-71C2-4C9D-8BFA-56B695BB9B64}"/>
    <cellStyle name="Percent 6 2" xfId="1272" xr:uid="{83AC5233-F45C-44DC-9653-BB71F085785D}"/>
    <cellStyle name="Percent 6 3" xfId="1273" xr:uid="{5871F045-1B2E-4614-B67C-04C25E53DE9B}"/>
    <cellStyle name="Porcentagem_EstoqueApr00" xfId="554" xr:uid="{5658E9F8-D44D-488F-AE87-0D9ECEC89724}"/>
    <cellStyle name="Poznámka" xfId="15" builtinId="10" customBuiltin="1"/>
    <cellStyle name="Poznámka 2" xfId="555" xr:uid="{8EA0D484-3C6A-419D-BAC6-B169CC54D6AE}"/>
    <cellStyle name="Poznámka 2 2" xfId="556" xr:uid="{20C3ED51-B907-4D6E-9B4B-8639BCDF6A77}"/>
    <cellStyle name="Poznámka 2 3" xfId="557" xr:uid="{8BBF9D0A-9E60-4266-B967-30E80F5A9232}"/>
    <cellStyle name="Poznámka 2 3 2" xfId="1569" xr:uid="{21735FA5-DA31-4BC2-9AA4-B43B41EE15F6}"/>
    <cellStyle name="Poznámka 2 3 3" xfId="1778" xr:uid="{C23FD738-A5D7-45B9-BACC-FACBC0F8D958}"/>
    <cellStyle name="Poznámka 2 3 4" xfId="1904" xr:uid="{B7017C1A-FCBF-47D9-BB12-312886615B00}"/>
    <cellStyle name="Poznámka 2 3 5" xfId="2185" xr:uid="{D3547D67-5325-41A1-BBB6-171DA7628F61}"/>
    <cellStyle name="Poznámka 2 3 6" xfId="2412" xr:uid="{8B402355-6102-455C-A4DF-87D59F8B1DDF}"/>
    <cellStyle name="Poznámka 2 4" xfId="1568" xr:uid="{493AF595-D741-4106-B3D0-36C743778166}"/>
    <cellStyle name="Poznámka 2 5" xfId="1779" xr:uid="{AB011A10-A47C-4617-A01B-66087BBD194E}"/>
    <cellStyle name="Poznámka 2 6" xfId="1905" xr:uid="{A4F252DA-F083-4776-83F0-7C65910738BD}"/>
    <cellStyle name="Poznámka 2 7" xfId="2183" xr:uid="{81919F8D-D3FA-42BC-B589-2999BC3DC9F7}"/>
    <cellStyle name="Poznámka 2 8" xfId="2413" xr:uid="{605F8770-8B52-4368-9AA0-E0A02F228392}"/>
    <cellStyle name="Poznámka 3" xfId="558" xr:uid="{D79F6C55-A589-43DF-A1D7-6C39AC730ADC}"/>
    <cellStyle name="Poznámka 3 2" xfId="559" xr:uid="{927FB572-A678-48B7-BDA0-DCAC50B5BA18}"/>
    <cellStyle name="Poznámka 3 2 2" xfId="1570" xr:uid="{F63028AA-8A1D-47C8-AB7D-331E3011F5F6}"/>
    <cellStyle name="Poznámka 3 2 3" xfId="1777" xr:uid="{EE70B425-AA80-4FB7-BA8E-9B8C702DA5E6}"/>
    <cellStyle name="Poznámka 3 2 4" xfId="1903" xr:uid="{EAA131FD-2BC2-4F87-AC86-00A70C7B1EF9}"/>
    <cellStyle name="Poznámka 3 2 5" xfId="2187" xr:uid="{5C036472-1CFD-4BFF-9399-AFFB4080207A}"/>
    <cellStyle name="Poznámka 3 2 6" xfId="2411" xr:uid="{DE2DA31C-F789-4DC9-A096-0CCD352E0C1F}"/>
    <cellStyle name="PrePop Currency (0)" xfId="560" xr:uid="{3E11D16B-51A2-4687-BB3E-F2AE86AC9D22}"/>
    <cellStyle name="PrePop Currency (2)" xfId="561" xr:uid="{6DFEF87C-BE46-4E4E-AB90-66C16AF7E6AD}"/>
    <cellStyle name="PrePop Units (0)" xfId="562" xr:uid="{2307495E-EB7E-4112-BC5D-DBBFE29330D5}"/>
    <cellStyle name="PrePop Units (1)" xfId="563" xr:uid="{8869E23D-2716-466E-AE00-77998C1A72C5}"/>
    <cellStyle name="PrePop Units (2)" xfId="564" xr:uid="{88C9EC35-8F99-4170-B8A0-01E2A093DC37}"/>
    <cellStyle name="pricing" xfId="565" xr:uid="{C56D4AD5-C64F-4FEF-8B3B-3723657AFA8E}"/>
    <cellStyle name="procent 2" xfId="566" xr:uid="{77FE064F-E017-48B9-81B0-13C662546A14}"/>
    <cellStyle name="procent 2 2" xfId="567" xr:uid="{C47B4B43-A766-45E0-AEFC-9F6070DE4D71}"/>
    <cellStyle name="procent 2 2 2" xfId="1288" xr:uid="{8D716589-5B86-4FF2-8198-64669AA18981}"/>
    <cellStyle name="procent 2 3" xfId="568" xr:uid="{DFF71BCF-0768-420B-BE5C-1741429F831B}"/>
    <cellStyle name="procent 3" xfId="1296" xr:uid="{AA9C0C79-BC69-4E78-AAC7-21FDF4F5FC40}"/>
    <cellStyle name="procent_07 UTC All Deferred tax_ASB_final" xfId="569" xr:uid="{215D1C67-D29A-4E87-9F55-335450EEB651}"/>
    <cellStyle name="Procenta 2" xfId="570" xr:uid="{12934A31-AE7E-40A6-A857-A05695697965}"/>
    <cellStyle name="Procenta 2 2" xfId="571" xr:uid="{58EAB1C4-2429-4A1C-9F8E-EE499D241161}"/>
    <cellStyle name="Procenta 3" xfId="572" xr:uid="{BFDCA60B-121A-42D4-9AB0-4FD3C8839C13}"/>
    <cellStyle name="Procenta 4" xfId="573" xr:uid="{87E3F3B4-3FE8-4569-BA27-8D33E7CDEBBA}"/>
    <cellStyle name="Procenta 4 2" xfId="1306" xr:uid="{F149AD04-E11A-4CD0-9B73-F4664C9AAD78}"/>
    <cellStyle name="Procenta 5" xfId="574" xr:uid="{97A3C344-D534-47CF-9F91-9985702FEF6C}"/>
    <cellStyle name="Procentowy 2" xfId="575" xr:uid="{16C4A5B6-85BB-4C3B-9005-2EEFC6044101}"/>
    <cellStyle name="Propojená buňka" xfId="12" builtinId="24" customBuiltin="1"/>
    <cellStyle name="Propojená buňka 2" xfId="576" xr:uid="{375EFABC-C23D-4FE7-93D1-32B12C79E318}"/>
    <cellStyle name="Propojená buňka 2 2" xfId="577" xr:uid="{F0A8DDA5-4CE8-4581-898D-493B3895C6BE}"/>
    <cellStyle name="Propojená buňka 3" xfId="578" xr:uid="{3667D178-7A95-45D8-8EF3-FB2EC038C743}"/>
    <cellStyle name="Propojená buňka 4" xfId="579" xr:uid="{11E0E327-41A6-401A-A86E-8D26BAFBB1D9}"/>
    <cellStyle name="Prozent 2" xfId="1274" xr:uid="{872361B8-861C-4737-A6E0-91DB51A8E547}"/>
    <cellStyle name="Prozent 2 2" xfId="1275" xr:uid="{8E732A3F-8BC1-454E-BABB-5584F097922D}"/>
    <cellStyle name="PSDate" xfId="580" xr:uid="{98987472-72EF-4615-8E08-A1577DDC3AA5}"/>
    <cellStyle name="PSDec" xfId="581" xr:uid="{67135089-AA5F-4FDB-B914-774E52D5ED0D}"/>
    <cellStyle name="PSHeading" xfId="582" xr:uid="{D615D80A-75D5-4500-93B6-3D559A949E8E}"/>
    <cellStyle name="PSHeading 2" xfId="583" xr:uid="{35EB3707-3FB4-4A2D-91B1-FEA747235B98}"/>
    <cellStyle name="PSHeading 3" xfId="584" xr:uid="{F4DA65C2-94A8-4118-A6C0-ABBA14B5933C}"/>
    <cellStyle name="PSHeading_2011_12_31_FNZ Czechia_Inventarizace účtů_audit_VV" xfId="585" xr:uid="{A6AC90E8-FF95-4826-AB0B-FA7D69184EB3}"/>
    <cellStyle name="PSChar" xfId="586" xr:uid="{087258A4-E219-49D1-9E6C-27967B704421}"/>
    <cellStyle name="PSChar 2" xfId="587" xr:uid="{87FA8B53-A921-4F9D-B72C-CB5BAB9E5CAC}"/>
    <cellStyle name="PSChar 3" xfId="588" xr:uid="{04979526-FED6-4C4B-B14C-2CF1D88FDC4F}"/>
    <cellStyle name="PSInt" xfId="589" xr:uid="{ECCC1752-DA1C-4569-B73B-D83DC9A3DD2D}"/>
    <cellStyle name="PSSpacer" xfId="590" xr:uid="{CCC36B2F-01D4-45B0-95D7-9D30A06D6A11}"/>
    <cellStyle name="SAPBEXaggData" xfId="1276" xr:uid="{1BBC1229-D6FF-4218-B34E-C68C50198D49}"/>
    <cellStyle name="SAPBEXaggData 2" xfId="1869" xr:uid="{A8A62894-C08D-4185-9249-44A814118919}"/>
    <cellStyle name="SAPBEXaggData 3" xfId="1930" xr:uid="{6D082FA3-BD96-4F76-996B-D31E1ADB3B63}"/>
    <cellStyle name="SAPBEXaggData 4" xfId="1945" xr:uid="{C73BE335-E2C3-4D9B-B894-0B54248752A2}"/>
    <cellStyle name="SAPBEXaggData 5" xfId="2470" xr:uid="{CE061E09-63B1-4F05-84DE-5B4EB392765D}"/>
    <cellStyle name="SAPBEXaggData 6" xfId="2495" xr:uid="{B0BA4FC9-C2DB-47D3-B1DF-A0618C3935BA}"/>
    <cellStyle name="SAPBEXaggData 7" xfId="3149" xr:uid="{07A956D7-3719-40A5-8105-8FA06FFBF8A4}"/>
    <cellStyle name="Separador de milhares_EstoqueApr00" xfId="591" xr:uid="{9526F378-70D2-41EA-912A-1D6256C7A654}"/>
    <cellStyle name="schovat" xfId="592" xr:uid="{C0436C4A-1091-4C3D-AF92-FA790C0831DA}"/>
    <cellStyle name="Správně" xfId="6" builtinId="26" customBuiltin="1"/>
    <cellStyle name="Správně 2" xfId="593" xr:uid="{575E6A24-47C7-49F7-A6D3-E9933AAE42BC}"/>
    <cellStyle name="Správně 2 2" xfId="594" xr:uid="{377466D6-1BAE-4C18-9435-B0605DEEFDD9}"/>
    <cellStyle name="Správně 3" xfId="595" xr:uid="{637D970F-02A9-4FCE-81E1-E6DA992FA3F3}"/>
    <cellStyle name="Správně 4" xfId="596" xr:uid="{2D78CBE6-CF64-456E-8C6B-DCFB0339A001}"/>
    <cellStyle name="Standard 2" xfId="1277" xr:uid="{B5CA5106-CE9B-4E3C-A664-479D2D4BED89}"/>
    <cellStyle name="Standard 2 2" xfId="1278" xr:uid="{04119046-D44F-4729-8DC0-BF7FEF4207FC}"/>
    <cellStyle name="Standard_App00011" xfId="1279" xr:uid="{B3315E39-1484-4D49-9A01-54E9E44FB6FD}"/>
    <cellStyle name="stin" xfId="597" xr:uid="{1C97D9F2-0659-4CB3-81C9-866E1B1139DA}"/>
    <cellStyle name="Styl 1" xfId="598" xr:uid="{BA493277-3714-42B9-900C-23BE59567918}"/>
    <cellStyle name="Styl 1 2" xfId="599" xr:uid="{C64B6EFA-4434-4CD1-918C-6CDE50D1D4AE}"/>
    <cellStyle name="Styl 1_CEPCEI (CEP EURX)_interest calculation_1Q_2013" xfId="1280" xr:uid="{D28B0A5D-290E-489A-BA9F-EA54431BCA9A}"/>
    <cellStyle name="Style 1" xfId="600" xr:uid="{50978083-757E-4824-8332-A4B20818368E}"/>
    <cellStyle name="Style 1 2" xfId="1281" xr:uid="{E70EAD5B-FDBA-4A84-83A3-13F9C365FC15}"/>
    <cellStyle name="subtotal" xfId="1282" xr:uid="{E0324133-0F03-4F6F-971F-1C72B33359D3}"/>
    <cellStyle name="subtotal 2" xfId="1931" xr:uid="{8D771159-E025-47C0-A254-C90A7D981BAD}"/>
    <cellStyle name="subtotal 3" xfId="1946" xr:uid="{4B2D04D7-30D0-489A-804F-8D288DBFC2F1}"/>
    <cellStyle name="subtotal 4" xfId="2496" xr:uid="{AF1E530C-346C-4057-A12E-554CAF6DA663}"/>
    <cellStyle name="subtotal 5" xfId="2507" xr:uid="{45ECEFDB-6B20-4714-A651-6539E67FF72D}"/>
    <cellStyle name="subtotal 6" xfId="3150" xr:uid="{495F3405-D7F9-4414-B18E-15BA0A55D594}"/>
    <cellStyle name="subtotal 7" xfId="3158" xr:uid="{FAA9289F-349A-4A41-8349-5300C58CAC84}"/>
    <cellStyle name="Sum" xfId="601" xr:uid="{E5EB551A-1237-4DF1-94A7-AAEF8D64A152}"/>
    <cellStyle name="Suma" xfId="602" xr:uid="{A0B7FF7A-26A3-4703-9F4A-E234B45937C4}"/>
    <cellStyle name="Suma 2" xfId="1579" xr:uid="{7C36B3E2-D02F-4519-BC10-E0D2BD018B43}"/>
    <cellStyle name="Suma 3" xfId="1754" xr:uid="{479FF6CF-729F-4C2E-A327-755FC3287FDA}"/>
    <cellStyle name="Suma 4" xfId="1618" xr:uid="{971D1767-66EE-4EF8-8434-08974A832525}"/>
    <cellStyle name="Suma 5" xfId="2194" xr:uid="{66E589E5-87A4-4F28-BC38-0650BAF2A19A}"/>
    <cellStyle name="Suma 6" xfId="2225" xr:uid="{5003D344-3F38-4072-A297-4CFFF2A9F6B7}"/>
    <cellStyle name="Suma 7" xfId="2964" xr:uid="{6E62257E-C075-40BE-A55D-6F5C1442095C}"/>
    <cellStyle name="SYSTEM" xfId="603" xr:uid="{C8CFDE1B-A3CB-490A-8413-CE078F1CCD31}"/>
    <cellStyle name="SYSTEM 2" xfId="1619" xr:uid="{7E15F9C7-B3B8-4124-9C48-6B94793AFB2E}"/>
    <cellStyle name="SYSTEM 3" xfId="2390" xr:uid="{91BBDBDA-839C-4C21-835E-09591B1A274D}"/>
    <cellStyle name="SYSTEM 4" xfId="2965" xr:uid="{FD5462D2-7AB9-4194-8E86-03AE65B14763}"/>
    <cellStyle name="Špatně" xfId="7" builtinId="27" customBuiltin="1"/>
    <cellStyle name="Tab1" xfId="604" xr:uid="{A5209C43-83CE-4751-8D24-669DC5A21A8E}"/>
    <cellStyle name="Tekst obja?nienia" xfId="605" xr:uid="{A3E2E446-C600-437A-ABBF-99A2375D076D}"/>
    <cellStyle name="Tekst objaśnienia" xfId="606" xr:uid="{4594A8D0-F0E6-4858-AF18-62E703E21B7F}"/>
    <cellStyle name="Tekst ostrze?enia" xfId="607" xr:uid="{469F82EC-2254-4C90-B262-1D7C3A3777A9}"/>
    <cellStyle name="Tekst ostrzeżenia" xfId="608" xr:uid="{80FEE654-AF62-4302-9A68-38AF3A6FB428}"/>
    <cellStyle name="Text" xfId="1283" xr:uid="{D9750703-10C1-47BE-90ED-CFD59202935E}"/>
    <cellStyle name="Text Indent A" xfId="609" xr:uid="{5BE0E357-7DE8-4275-8A4C-A0FC465E6724}"/>
    <cellStyle name="Text Indent B" xfId="610" xr:uid="{022C1952-65C5-4B0C-AEF8-8A7C09BDAC05}"/>
    <cellStyle name="Text Indent C" xfId="611" xr:uid="{9843224B-0A22-4579-B6AA-676FF99942FC}"/>
    <cellStyle name="Text upozornění" xfId="14" builtinId="11" customBuiltin="1"/>
    <cellStyle name="Text upozornění 2" xfId="612" xr:uid="{E839CF0D-7233-48C5-8073-801B1565661E}"/>
    <cellStyle name="Text upozornění 2 2" xfId="613" xr:uid="{0A7C370E-8CFE-4186-A26C-04A2B0C8EF7D}"/>
    <cellStyle name="Text upozornění 3" xfId="614" xr:uid="{7C04F646-0D68-4A5C-A4E2-EA806442DD57}"/>
    <cellStyle name="Text upozornění 4" xfId="615" xr:uid="{B738F361-D76A-4D72-A568-8B4771E787B5}"/>
    <cellStyle name="þ_x001d_ðK_x000c_Fý_x001b__x000d_9ýU_x0001_Ð_x0008_¦)_x0007__x0001__x0001_" xfId="616" xr:uid="{CE5C9801-89C0-46F7-B35E-66B1EDCDD3E4}"/>
    <cellStyle name="þ_x001d_ðK_x000c_Fý_x001b__x000d_9ýU_x0001_Ð_x0008_¦)_x0007__x0001__x0001_ 2" xfId="617" xr:uid="{085A6458-584C-4DB1-9192-FB7E570EA9F4}"/>
    <cellStyle name="TIME Period Start" xfId="618" xr:uid="{EC64252A-4037-4135-AC10-794A6903988A}"/>
    <cellStyle name="Title" xfId="619" xr:uid="{65455C1B-92AF-4F1B-B659-EB6B0FD4ABFB}"/>
    <cellStyle name="Title 2" xfId="620" xr:uid="{BE087094-9F40-47F3-9E00-B3550E67F1EE}"/>
    <cellStyle name="titles" xfId="621" xr:uid="{562DB7A8-FAD9-43FC-8180-44621D885F54}"/>
    <cellStyle name="Total" xfId="622" xr:uid="{1F61A55C-FC2F-428B-BA46-0681A369A0BA}"/>
    <cellStyle name="Total 2" xfId="623" xr:uid="{92674969-EFBF-4755-BFA1-9F5C302800D3}"/>
    <cellStyle name="Total 3" xfId="624" xr:uid="{A8B14FFD-9E26-4833-B779-80016D14336F}"/>
    <cellStyle name="Total 4" xfId="1587" xr:uid="{E7105147-FBE3-44DD-AAC6-19BD22B067B1}"/>
    <cellStyle name="Total 5" xfId="1738" xr:uid="{20C9A7BD-3CFC-44E1-A2FD-D54322AF8BA5}"/>
    <cellStyle name="Total 6" xfId="1367" xr:uid="{DB9A1210-C256-42F1-AEE2-96EF7FE7D498}"/>
    <cellStyle name="Total 7" xfId="2203" xr:uid="{73A18AA3-BB8F-4A3A-B4DF-DA2F29F3DA41}"/>
    <cellStyle name="Total 8" xfId="1999" xr:uid="{A8292BB5-EB02-46B8-9104-BBAC12AACBD5}"/>
    <cellStyle name="Total 9" xfId="2966" xr:uid="{0C74D36D-CDD1-4408-B804-B17F0B4B2D29}"/>
    <cellStyle name="totals_c" xfId="625" xr:uid="{5C0501D2-E77A-4B4E-B131-3CE237B6D5BD}"/>
    <cellStyle name="ts" xfId="626" xr:uid="{072C0420-ABC5-46E7-BD6C-8B17BBE85A88}"/>
    <cellStyle name="Tusental (0)_DIM12" xfId="627" xr:uid="{CCEDEBCF-5D1A-4999-9533-8A6A22D4C368}"/>
    <cellStyle name="Tusental_DIM12" xfId="628" xr:uid="{330DE74F-B56B-4CC6-BC45-8A67ED688D68}"/>
    <cellStyle name="Tytu?" xfId="629" xr:uid="{862EF434-17F1-4C8A-80E4-9E9B92F24B48}"/>
    <cellStyle name="Tytuł" xfId="630" xr:uid="{0480E7CC-3084-409B-9D93-2B14C5A6CA26}"/>
    <cellStyle name="Udefineret" xfId="631" xr:uid="{E18E722B-BE2D-4CB3-90AF-844E31FD8BD0}"/>
    <cellStyle name="Update" xfId="632" xr:uid="{2C81B146-90A9-4006-AECC-B56ECC920773}"/>
    <cellStyle name="Uwaga" xfId="633" xr:uid="{9EDC85DB-4B1F-4B40-A6EC-BE18D5193323}"/>
    <cellStyle name="Uwaga 2" xfId="1592" xr:uid="{57E3E62E-8BF6-48C1-B7E1-621FB61BDB61}"/>
    <cellStyle name="Uwaga 3" xfId="1726" xr:uid="{E89CDAB9-497F-4A62-9B2E-56F18552C75D}"/>
    <cellStyle name="Uwaga 4" xfId="1373" xr:uid="{B6A7FC20-97DE-4558-8F54-4122609B1149}"/>
    <cellStyle name="Uwaga 5" xfId="2205" xr:uid="{57662911-430A-41BD-B2B8-A6CDD3B08A98}"/>
    <cellStyle name="Uwaga 6" xfId="2373" xr:uid="{A35FD740-6F8C-4C6F-B94D-2BED88A59FE2}"/>
    <cellStyle name="Valuta (0)_DIM12" xfId="634" xr:uid="{E2967757-265D-425D-85C4-56C0A2B5F16B}"/>
    <cellStyle name="Valuta_Ark1" xfId="635" xr:uid="{0578B66B-1ECD-4614-9BBD-0C73427B7093}"/>
    <cellStyle name="Virgul?_Forestar Lease 01-2002" xfId="636" xr:uid="{2E55851C-6F41-45C8-A33A-0534D78D13B0}"/>
    <cellStyle name="Virgulă_Forestar Lease 01-2002" xfId="637" xr:uid="{D441EABE-48B3-4373-885D-A222EE6D4630}"/>
    <cellStyle name="Vstup" xfId="9" builtinId="20" customBuiltin="1"/>
    <cellStyle name="Vstup 2" xfId="638" xr:uid="{CEB24E3C-CD5E-4121-B543-0157492977E4}"/>
    <cellStyle name="Vstup 2 2" xfId="639" xr:uid="{991B1A67-E1A4-4642-900E-ABE1C6F51E43}"/>
    <cellStyle name="Vstup 2 2 2" xfId="1594" xr:uid="{1D2CE1C2-9C36-43EE-88E0-8D4283557793}"/>
    <cellStyle name="Vstup 2 2 3" xfId="1723" xr:uid="{69409034-2C11-4EFD-91EC-1FA2784658A9}"/>
    <cellStyle name="Vstup 2 2 4" xfId="1377" xr:uid="{54902174-70F9-441A-B0CC-673224540E22}"/>
    <cellStyle name="Vstup 2 2 5" xfId="2207" xr:uid="{1B261616-C592-45BB-8D83-F39B8F720F9E}"/>
    <cellStyle name="Vstup 2 2 6" xfId="2011" xr:uid="{DB71CAEB-DB26-4FE2-9E0F-4F0B57F04D07}"/>
    <cellStyle name="Vstup 2 2 7" xfId="2967" xr:uid="{4F338356-0293-455A-9D8F-D64490EFA9EC}"/>
    <cellStyle name="Vstup 3" xfId="640" xr:uid="{90D91D28-37BA-45C8-8689-D3609480101B}"/>
    <cellStyle name="Vstup 3 2" xfId="1595" xr:uid="{E22EEEE2-8023-49A2-AE6B-E5A914972F64}"/>
    <cellStyle name="Vstup 3 3" xfId="1722" xr:uid="{971AF01F-5381-4FB9-93E0-C396A8CE1CA2}"/>
    <cellStyle name="Vstup 3 4" xfId="1382" xr:uid="{A06D5C6C-930D-4412-9679-A7EC76F5C2A0}"/>
    <cellStyle name="Vstup 3 5" xfId="2208" xr:uid="{D7F9007D-E9D2-4C40-9BFA-973107C3BC1F}"/>
    <cellStyle name="Vstup 3 6" xfId="2012" xr:uid="{6079747F-F889-4569-AEBC-B8EAE02E9736}"/>
    <cellStyle name="Vstup 3 7" xfId="2968" xr:uid="{3360295F-B972-486E-B624-F8268372FAA8}"/>
    <cellStyle name="Vstup 4" xfId="641" xr:uid="{BCDBC1E4-3E62-4202-AF6A-D0F78EBAB20F}"/>
    <cellStyle name="Vstup 4 2" xfId="1596" xr:uid="{280B0C6E-0D66-4285-A046-645F36FADE9A}"/>
    <cellStyle name="Vstup 4 3" xfId="1713" xr:uid="{0C23CC80-5A21-498D-AC66-64D2F9EBA24B}"/>
    <cellStyle name="Vstup 4 4" xfId="1383" xr:uid="{8F4F6BB6-3802-4B18-92A5-003033C5C851}"/>
    <cellStyle name="Vstup 4 5" xfId="2209" xr:uid="{2F37060C-A204-4C0A-84DF-0B81BB0EC0D3}"/>
    <cellStyle name="Vstup 4 6" xfId="2013" xr:uid="{0D36DD2A-1196-4C5B-A4FB-DD73DAA899C8}"/>
    <cellStyle name="Vstup 4 7" xfId="2969" xr:uid="{3AECDCE2-3C03-44A5-8408-6E315867707D}"/>
    <cellStyle name="Výpočet" xfId="11" builtinId="22" customBuiltin="1"/>
    <cellStyle name="Výpočet 2" xfId="642" xr:uid="{C353FF58-F3C8-4F8E-A521-4EED21334E8E}"/>
    <cellStyle name="Výpočet 2 2" xfId="643" xr:uid="{6EEB7BA6-EA8F-4B7B-B06C-9C8B1A5F7A84}"/>
    <cellStyle name="Výpočet 2 2 2" xfId="1598" xr:uid="{9B17C66B-E36D-4A3A-9F17-D9FF2D28CBB0}"/>
    <cellStyle name="Výpočet 2 2 3" xfId="1712" xr:uid="{64696F15-3A79-408E-976D-6D9AACA0DD7D}"/>
    <cellStyle name="Výpočet 2 2 4" xfId="1384" xr:uid="{7FFE850F-C17B-46C7-ABE5-2E3703F8F873}"/>
    <cellStyle name="Výpočet 2 2 5" xfId="2210" xr:uid="{702ACB79-B204-4413-9C22-87445FA09855}"/>
    <cellStyle name="Výpočet 2 2 6" xfId="2014" xr:uid="{6D6EB4A6-0E94-42E2-9A86-BA196BE66213}"/>
    <cellStyle name="Výpočet 2 2 7" xfId="2970" xr:uid="{EF516527-B5C9-442A-996D-F96D94E51915}"/>
    <cellStyle name="Výpočet 3" xfId="644" xr:uid="{383C1C4A-BC7D-4438-B37E-35DB41F4DC5D}"/>
    <cellStyle name="Výpočet 3 2" xfId="1599" xr:uid="{D7E42ED1-3287-47D6-8216-8993174BF029}"/>
    <cellStyle name="Výpočet 3 3" xfId="1711" xr:uid="{CBF7005D-E1B4-4D0C-A3D4-D60F289C9E36}"/>
    <cellStyle name="Výpočet 3 4" xfId="1389" xr:uid="{2ECCB831-2670-4F49-9681-4EA8EFDB7F98}"/>
    <cellStyle name="Výpočet 3 5" xfId="2211" xr:uid="{308E5314-5B18-4110-B070-9953E3CB4828}"/>
    <cellStyle name="Výpočet 3 6" xfId="1964" xr:uid="{D5DEFD52-3E5A-46A7-8660-19C797B593D3}"/>
    <cellStyle name="Výpočet 3 7" xfId="2971" xr:uid="{33B428C5-9427-424E-BA7A-108E3F793084}"/>
    <cellStyle name="Výpočet 4" xfId="645" xr:uid="{060A83E8-C4D0-40C2-8324-F98A29D48919}"/>
    <cellStyle name="Výpočet 4 2" xfId="1600" xr:uid="{5D583E9E-91A0-4690-B384-0337A2985358}"/>
    <cellStyle name="Výpočet 4 3" xfId="1710" xr:uid="{03419DC0-97D6-442D-80E4-78D4D3FEDA93}"/>
    <cellStyle name="Výpočet 4 4" xfId="1340" xr:uid="{6FE0861B-E5EF-4778-BFCE-3FA352EFE6C0}"/>
    <cellStyle name="Výpočet 4 5" xfId="2212" xr:uid="{643C4B86-06FF-4CBC-9EA8-F00018636F05}"/>
    <cellStyle name="Výpočet 4 6" xfId="1970" xr:uid="{E14FA562-975A-4E82-810E-F48A55F0D1FA}"/>
    <cellStyle name="Výpočet 4 7" xfId="2972" xr:uid="{53B156D7-3A33-4408-B288-6FFD9D78B062}"/>
    <cellStyle name="Výstup" xfId="10" builtinId="21" customBuiltin="1"/>
    <cellStyle name="Výstup 2" xfId="646" xr:uid="{67704DB5-B409-4E49-B0AB-33C2A4EAF99F}"/>
    <cellStyle name="Výstup 2 2" xfId="647" xr:uid="{ADBDE4FA-6847-49F7-930C-39A3144DE19E}"/>
    <cellStyle name="Výstup 2 2 2" xfId="1601" xr:uid="{A20FAC2E-3145-4B9D-809C-426D0F9E7D66}"/>
    <cellStyle name="Výstup 2 2 3" xfId="1709" xr:uid="{73E77AB2-6EB5-4329-8332-FFC636C9DFBE}"/>
    <cellStyle name="Výstup 2 2 4" xfId="1344" xr:uid="{35B02969-1EC9-4879-A851-DF40E437A68B}"/>
    <cellStyle name="Výstup 2 2 5" xfId="2213" xr:uid="{547F9E3E-19F6-41D9-A3C2-002D508C132E}"/>
    <cellStyle name="Výstup 2 2 6" xfId="2357" xr:uid="{92EA844F-3A0F-4266-9D4A-41EA973D4BED}"/>
    <cellStyle name="Výstup 2 2 7" xfId="2973" xr:uid="{6823FFC9-0255-4A69-84CB-0576CB1CCA09}"/>
    <cellStyle name="Výstup 3" xfId="648" xr:uid="{DE2E3998-0CB1-4051-B265-11C18DD604D6}"/>
    <cellStyle name="Výstup 3 2" xfId="1602" xr:uid="{A62BBA33-24AF-4F87-B0F5-01A27D52C8B2}"/>
    <cellStyle name="Výstup 3 3" xfId="1708" xr:uid="{CF4F344C-2AA5-44B6-9D98-07CEC2BC55AA}"/>
    <cellStyle name="Výstup 3 4" xfId="1346" xr:uid="{A7FB7A40-7A78-422E-8A97-406351583300}"/>
    <cellStyle name="Výstup 3 5" xfId="2214" xr:uid="{C3747D66-C845-4351-B6EE-A8D49C94B5EF}"/>
    <cellStyle name="Výstup 3 6" xfId="2356" xr:uid="{DCD3E29B-6CFF-45A9-BB64-5E980B95C70F}"/>
    <cellStyle name="Výstup 3 7" xfId="2974" xr:uid="{8C46DD02-954B-47E5-A3AE-2F86EFF71C07}"/>
    <cellStyle name="Výstup 4" xfId="649" xr:uid="{488CD7B9-C78F-46C2-BE32-17DE26DA8D2C}"/>
    <cellStyle name="Výstup 4 2" xfId="1603" xr:uid="{ED89C499-30CC-4375-855E-1F26E63E96B5}"/>
    <cellStyle name="Výstup 4 3" xfId="1707" xr:uid="{EFC0034D-2939-436C-A80E-A700156364BD}"/>
    <cellStyle name="Výstup 4 4" xfId="1348" xr:uid="{44992DFA-55C6-4143-8B93-816A65FB2C54}"/>
    <cellStyle name="Výstup 4 5" xfId="2215" xr:uid="{2B62A1EB-E34D-4D7C-ABAB-86EF45979B0B}"/>
    <cellStyle name="Výstup 4 6" xfId="2355" xr:uid="{9957190D-498A-4ABB-8548-E36C36566F54}"/>
    <cellStyle name="Výstup 4 7" xfId="2975" xr:uid="{8A41DE3E-4AF7-4D89-96B6-4B7FC52CC70D}"/>
    <cellStyle name="Vysvětlující text" xfId="16" builtinId="53" customBuiltin="1"/>
    <cellStyle name="Vysvětlující text 2" xfId="650" xr:uid="{BF35D72A-65D7-42B8-85D6-06E9EF119F08}"/>
    <cellStyle name="Vysvětlující text 2 2" xfId="651" xr:uid="{BE109180-CDF9-49A3-BB5D-1F80281AB5FA}"/>
    <cellStyle name="Vysvětlující text 3" xfId="652" xr:uid="{2C7A1922-1CEC-472F-8636-7D37789EFC1F}"/>
    <cellStyle name="Vysvětlující text 4" xfId="653" xr:uid="{59C89997-E1C7-4807-82CF-B55CE18B66A2}"/>
    <cellStyle name="Währung" xfId="654" xr:uid="{340F684F-B034-44BD-9238-259D6405F11E}"/>
    <cellStyle name="Währung [0]_laroux" xfId="655" xr:uid="{6CD60DBE-5B83-4562-8F83-4E0C4E970C2D}"/>
    <cellStyle name="Währung 2" xfId="1284" xr:uid="{FCE4423A-49FA-4220-A72C-5387A77C1583}"/>
    <cellStyle name="Währung_laroux" xfId="656" xr:uid="{F89A22E3-D3A0-45A5-85F5-698CF43B3871}"/>
    <cellStyle name="Walutowy [0]_Arkusz1" xfId="657" xr:uid="{863FE256-5D4F-4460-8FED-1E2647FBE20F}"/>
    <cellStyle name="Walutowy_Arkusz1" xfId="658" xr:uid="{0DB242E8-77D2-4D85-9CEE-DF9C154A8D4E}"/>
    <cellStyle name="Warning Text" xfId="659" xr:uid="{B1D1873C-60F2-40C1-9870-49791B31C344}"/>
    <cellStyle name="Warning Text 2" xfId="660" xr:uid="{28C059FC-57A0-4B71-AB53-02E4FE057C73}"/>
    <cellStyle name="Z?e" xfId="661" xr:uid="{58C24B7A-55FA-4368-9FA5-F3C16D1A29D6}"/>
    <cellStyle name="Złe" xfId="662" xr:uid="{66A06EB9-5B32-4421-87C9-37032C91EE07}"/>
    <cellStyle name="Zvýraznění 1" xfId="18" builtinId="29" customBuiltin="1"/>
    <cellStyle name="Zvýraznění 1 2" xfId="663" xr:uid="{EA493359-126E-46F2-A664-717B42DF9205}"/>
    <cellStyle name="Zvýraznění 1 2 2" xfId="664" xr:uid="{598320A2-F595-4C1D-B3C1-11A813FB6DC8}"/>
    <cellStyle name="Zvýraznění 1 3" xfId="665" xr:uid="{D42F2A3D-AAAF-4A07-A6DB-8D33B0331E27}"/>
    <cellStyle name="Zvýraznění 1 4" xfId="666" xr:uid="{781F7DD1-8611-431F-8CD5-B5354BCC7CEB}"/>
    <cellStyle name="Zvýraznění 2" xfId="22" builtinId="33" customBuiltin="1"/>
    <cellStyle name="Zvýraznění 2 2" xfId="667" xr:uid="{708EB425-9DBD-435B-AB56-E08324FEF170}"/>
    <cellStyle name="Zvýraznění 2 2 2" xfId="668" xr:uid="{EF66743D-ED12-43B6-9D91-A49527559330}"/>
    <cellStyle name="Zvýraznění 2 3" xfId="669" xr:uid="{CE9F81F0-A3D7-46AD-9351-29F393D2494A}"/>
    <cellStyle name="Zvýraznění 2 4" xfId="670" xr:uid="{C71A1BCA-8141-499C-9122-CB72D1662DDE}"/>
    <cellStyle name="Zvýraznění 3" xfId="26" builtinId="37" customBuiltin="1"/>
    <cellStyle name="Zvýraznění 3 2" xfId="671" xr:uid="{3DAE8CBC-CD0F-4B83-B8AA-DC6CF4B774AC}"/>
    <cellStyle name="Zvýraznění 3 2 2" xfId="672" xr:uid="{F600135C-7969-4796-B6F8-FB1FCA2518F7}"/>
    <cellStyle name="Zvýraznění 3 3" xfId="673" xr:uid="{6444E5AB-FE1E-45EA-B3FE-C66CC2385395}"/>
    <cellStyle name="Zvýraznění 3 4" xfId="674" xr:uid="{80B6C5D1-CDB7-4822-B6E1-F7737FB8D8B5}"/>
    <cellStyle name="Zvýraznění 4" xfId="30" builtinId="41" customBuiltin="1"/>
    <cellStyle name="Zvýraznění 4 2" xfId="675" xr:uid="{D2D46C8D-C97D-4233-AB73-A45AF1AF34AD}"/>
    <cellStyle name="Zvýraznění 4 2 2" xfId="676" xr:uid="{B01676CB-8FF3-4083-8EAC-70D1BEA2AB10}"/>
    <cellStyle name="Zvýraznění 4 3" xfId="677" xr:uid="{46546A93-0F62-4A9D-AF59-EEAC5FE8D94E}"/>
    <cellStyle name="Zvýraznění 4 4" xfId="678" xr:uid="{4F3FB899-CFBD-4923-95BA-70A64839845A}"/>
    <cellStyle name="Zvýraznění 5" xfId="34" builtinId="45" customBuiltin="1"/>
    <cellStyle name="Zvýraznění 5 2" xfId="679" xr:uid="{DEB00CD5-FFD3-4A9B-98A0-C1F557345DF4}"/>
    <cellStyle name="Zvýraznění 5 2 2" xfId="680" xr:uid="{A1202D70-703B-460D-B0CF-A57A9967762B}"/>
    <cellStyle name="Zvýraznění 5 3" xfId="681" xr:uid="{4EC7A6FA-4401-49A3-905A-4DAD44DB5358}"/>
    <cellStyle name="Zvýraznění 5 4" xfId="682" xr:uid="{124097A2-7CB8-4877-A16B-C6E24F0D6632}"/>
    <cellStyle name="Zvýraznění 6" xfId="38" builtinId="49" customBuiltin="1"/>
    <cellStyle name="Zvýraznění 6 2" xfId="683" xr:uid="{A18E2DA6-187B-4690-87C7-AEE0819C3463}"/>
    <cellStyle name="Zvýraznění 6 2 2" xfId="684" xr:uid="{D97F2467-6327-4DE2-BEB2-5595EFB0364D}"/>
    <cellStyle name="Zvýraznění 6 3" xfId="685" xr:uid="{A0549FCE-36BD-4EC8-8029-25201908145B}"/>
    <cellStyle name="Zvýraznění 6 4" xfId="686" xr:uid="{6C1B4249-16CB-478E-B41D-B6CBE74F13DE}"/>
    <cellStyle name="一般_991anewp" xfId="687" xr:uid="{927C8848-ABAC-4B84-B94E-483CBC531EA9}"/>
    <cellStyle name="千分位[0]_991anewp" xfId="688" xr:uid="{5A1825D4-D07D-4093-8D06-4EA50008F0B8}"/>
    <cellStyle name="千分位_991anewp" xfId="689" xr:uid="{D009C836-C93A-47EC-B861-B219B5149F54}"/>
    <cellStyle name="標準_No12 Key" xfId="690" xr:uid="{D9C36A8D-1010-4A45-8AFF-07A37044772E}"/>
    <cellStyle name="貨幣 [0]_991anewp" xfId="691" xr:uid="{39207536-DA83-429C-A843-156FE57BC2BC}"/>
    <cellStyle name="貨幣_991anewp" xfId="692" xr:uid="{7A662FBD-3BB8-4D89-B08B-BC872174607B}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http://mxapo.cz.intapp.eu:10001/public/images/logo.jpg" TargetMode="Externa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w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17</xdr:row>
      <xdr:rowOff>135255</xdr:rowOff>
    </xdr:from>
    <xdr:to>
      <xdr:col>16</xdr:col>
      <xdr:colOff>552023</xdr:colOff>
      <xdr:row>57</xdr:row>
      <xdr:rowOff>136265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25FE3C33-44B7-AC63-BE69-710D6E4C0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3211830"/>
          <a:ext cx="10581848" cy="7240010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6</xdr:row>
      <xdr:rowOff>0</xdr:rowOff>
    </xdr:from>
    <xdr:to>
      <xdr:col>14</xdr:col>
      <xdr:colOff>67917</xdr:colOff>
      <xdr:row>16</xdr:row>
      <xdr:rowOff>76463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3B48969F-D6EB-2D76-61D5-10507310D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085850"/>
          <a:ext cx="8897592" cy="18862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19050</xdr:rowOff>
    </xdr:from>
    <xdr:to>
      <xdr:col>8</xdr:col>
      <xdr:colOff>139701</xdr:colOff>
      <xdr:row>21</xdr:row>
      <xdr:rowOff>104775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F8E501D7-4707-BA32-A2C8-49CF14278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0"/>
          <a:ext cx="6854826" cy="21050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21</xdr:col>
      <xdr:colOff>277416</xdr:colOff>
      <xdr:row>30</xdr:row>
      <xdr:rowOff>38536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06E4A404-3E0B-EE60-72AA-B5343C87F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15125" y="1524000"/>
          <a:ext cx="8535591" cy="31246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9</xdr:col>
      <xdr:colOff>465818</xdr:colOff>
      <xdr:row>32</xdr:row>
      <xdr:rowOff>56871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795E846-431E-C166-7378-862B7367E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00400"/>
          <a:ext cx="7257143" cy="222857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723900</xdr:colOff>
      <xdr:row>13</xdr:row>
      <xdr:rowOff>96853</xdr:rowOff>
    </xdr:from>
    <xdr:to>
      <xdr:col>21</xdr:col>
      <xdr:colOff>391725</xdr:colOff>
      <xdr:row>31</xdr:row>
      <xdr:rowOff>19499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B1C941C2-5BCF-3740-893E-02D876901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15225" y="2325703"/>
          <a:ext cx="7478325" cy="27991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6</xdr:row>
      <xdr:rowOff>9525</xdr:rowOff>
    </xdr:from>
    <xdr:to>
      <xdr:col>10</xdr:col>
      <xdr:colOff>153650</xdr:colOff>
      <xdr:row>28</xdr:row>
      <xdr:rowOff>48186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E8E51A49-691C-4646-CA3D-4D5232694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1095375"/>
          <a:ext cx="8954750" cy="40201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561975</xdr:colOff>
      <xdr:row>6</xdr:row>
      <xdr:rowOff>66675</xdr:rowOff>
    </xdr:from>
    <xdr:to>
      <xdr:col>19</xdr:col>
      <xdr:colOff>218203</xdr:colOff>
      <xdr:row>49</xdr:row>
      <xdr:rowOff>27556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83B519F3-C4F0-1927-5169-A1A13AEA7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29850" y="1209675"/>
          <a:ext cx="6971428" cy="81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26</xdr:row>
      <xdr:rowOff>0</xdr:rowOff>
    </xdr:from>
    <xdr:to>
      <xdr:col>4</xdr:col>
      <xdr:colOff>465823</xdr:colOff>
      <xdr:row>41</xdr:row>
      <xdr:rowOff>161548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3B07DA08-D8A2-30BE-C096-6A49F5064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4381500"/>
          <a:ext cx="7219048" cy="30190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501015</xdr:colOff>
      <xdr:row>5</xdr:row>
      <xdr:rowOff>57150</xdr:rowOff>
    </xdr:from>
    <xdr:to>
      <xdr:col>23</xdr:col>
      <xdr:colOff>43815</xdr:colOff>
      <xdr:row>24</xdr:row>
      <xdr:rowOff>50495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C6EDFE4E-32F3-96EF-276F-82C41E0AA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015" y="962025"/>
          <a:ext cx="15887700" cy="34318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681990</xdr:colOff>
      <xdr:row>16</xdr:row>
      <xdr:rowOff>78105</xdr:rowOff>
    </xdr:from>
    <xdr:to>
      <xdr:col>8</xdr:col>
      <xdr:colOff>298305</xdr:colOff>
      <xdr:row>49</xdr:row>
      <xdr:rowOff>141813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F96F303F-0D89-E658-ED5C-0849DF264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990" y="2973705"/>
          <a:ext cx="8064990" cy="6035883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6</xdr:row>
      <xdr:rowOff>0</xdr:rowOff>
    </xdr:from>
    <xdr:to>
      <xdr:col>8</xdr:col>
      <xdr:colOff>378312</xdr:colOff>
      <xdr:row>16</xdr:row>
      <xdr:rowOff>47883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258C9D69-C20A-6628-7C0D-98D0CA2EC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" y="1114425"/>
          <a:ext cx="7855437" cy="195288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7</xdr:row>
      <xdr:rowOff>47625</xdr:rowOff>
    </xdr:from>
    <xdr:to>
      <xdr:col>7</xdr:col>
      <xdr:colOff>1818461</xdr:colOff>
      <xdr:row>36</xdr:row>
      <xdr:rowOff>31210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9EE3EA26-C162-9A8C-E8B0-BF6D7EED1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1314450"/>
          <a:ext cx="7819211" cy="52318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2</xdr:col>
      <xdr:colOff>323850</xdr:colOff>
      <xdr:row>50</xdr:row>
      <xdr:rowOff>57150</xdr:rowOff>
    </xdr:to>
    <xdr:pic>
      <xdr:nvPicPr>
        <xdr:cNvPr id="2" name="Picture 1" descr="CSOB logo">
          <a:extLst>
            <a:ext uri="{FF2B5EF4-FFF2-40B4-BE49-F238E27FC236}">
              <a16:creationId xmlns:a16="http://schemas.microsoft.com/office/drawing/2014/main" id="{42D14D73-A074-4950-BD05-92EDB99DA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942975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47626</xdr:colOff>
      <xdr:row>5</xdr:row>
      <xdr:rowOff>57150</xdr:rowOff>
    </xdr:from>
    <xdr:to>
      <xdr:col>2</xdr:col>
      <xdr:colOff>0</xdr:colOff>
      <xdr:row>7</xdr:row>
      <xdr:rowOff>95250</xdr:rowOff>
    </xdr:to>
    <xdr:pic>
      <xdr:nvPicPr>
        <xdr:cNvPr id="2" name="Picture 14" descr="logo">
          <a:extLst>
            <a:ext uri="{FF2B5EF4-FFF2-40B4-BE49-F238E27FC236}">
              <a16:creationId xmlns:a16="http://schemas.microsoft.com/office/drawing/2014/main" id="{AC40E5CB-1035-4BED-9121-9947BF5A1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1" y="57150"/>
          <a:ext cx="876299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4</xdr:row>
      <xdr:rowOff>0</xdr:rowOff>
    </xdr:from>
    <xdr:to>
      <xdr:col>15</xdr:col>
      <xdr:colOff>88884</xdr:colOff>
      <xdr:row>17</xdr:row>
      <xdr:rowOff>87970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4663CC3-6B26-BAE9-9269-DFCDF8555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723900"/>
          <a:ext cx="8985234" cy="244064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361950</xdr:colOff>
      <xdr:row>0</xdr:row>
      <xdr:rowOff>161925</xdr:rowOff>
    </xdr:from>
    <xdr:to>
      <xdr:col>13</xdr:col>
      <xdr:colOff>198523</xdr:colOff>
      <xdr:row>39</xdr:row>
      <xdr:rowOff>35264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79FF2A65-C1CC-22D0-548E-BA50C527F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161925"/>
          <a:ext cx="2884573" cy="697898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533400</xdr:colOff>
      <xdr:row>6</xdr:row>
      <xdr:rowOff>143292</xdr:rowOff>
    </xdr:from>
    <xdr:to>
      <xdr:col>21</xdr:col>
      <xdr:colOff>254577</xdr:colOff>
      <xdr:row>20</xdr:row>
      <xdr:rowOff>126134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12893EFD-7ADE-6914-387B-8AC423F38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1950" y="1286292"/>
          <a:ext cx="7649787" cy="266508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23</xdr:row>
      <xdr:rowOff>50298</xdr:rowOff>
    </xdr:from>
    <xdr:to>
      <xdr:col>21</xdr:col>
      <xdr:colOff>330758</xdr:colOff>
      <xdr:row>37</xdr:row>
      <xdr:rowOff>135671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40D650C7-299D-856E-DB8E-B95D164FF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77375" y="3707898"/>
          <a:ext cx="7554518" cy="2758088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20</xdr:row>
      <xdr:rowOff>123421</xdr:rowOff>
    </xdr:from>
    <xdr:to>
      <xdr:col>9</xdr:col>
      <xdr:colOff>92642</xdr:colOff>
      <xdr:row>36</xdr:row>
      <xdr:rowOff>19468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7A700921-B7F8-5516-A62E-019672612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5" y="3952471"/>
          <a:ext cx="7950767" cy="297452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20</xdr:row>
      <xdr:rowOff>142875</xdr:rowOff>
    </xdr:from>
    <xdr:to>
      <xdr:col>5</xdr:col>
      <xdr:colOff>1584253</xdr:colOff>
      <xdr:row>54</xdr:row>
      <xdr:rowOff>56100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87D958C2-6B25-5D4E-88A5-8CDD49D2A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3781425"/>
          <a:ext cx="8398438" cy="644547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161925</xdr:rowOff>
    </xdr:from>
    <xdr:to>
      <xdr:col>7</xdr:col>
      <xdr:colOff>1944215</xdr:colOff>
      <xdr:row>36</xdr:row>
      <xdr:rowOff>46487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757A3DBD-9DB3-83F8-39BF-88997FFF2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066800"/>
          <a:ext cx="7992590" cy="54947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BAA6F-2B54-4F10-9B8C-44F76703F965}">
  <dimension ref="A1:AB102"/>
  <sheetViews>
    <sheetView workbookViewId="0">
      <selection activeCell="AA11" sqref="AA11:AB11"/>
    </sheetView>
  </sheetViews>
  <sheetFormatPr defaultRowHeight="14.4"/>
  <cols>
    <col min="1" max="13" width="9.109375" style="1"/>
    <col min="14" max="14" width="12.5546875" style="1" customWidth="1"/>
    <col min="15" max="15" width="9.109375" style="1" hidden="1" customWidth="1"/>
    <col min="16" max="191" width="9.109375" style="1"/>
    <col min="192" max="192" width="0" style="1" hidden="1" customWidth="1"/>
    <col min="193" max="193" width="6" style="1" customWidth="1"/>
    <col min="194" max="194" width="4.33203125" style="1" customWidth="1"/>
    <col min="195" max="195" width="1.44140625" style="1" customWidth="1"/>
    <col min="196" max="196" width="6.6640625" style="1" customWidth="1"/>
    <col min="197" max="197" width="12.33203125" style="1" customWidth="1"/>
    <col min="198" max="198" width="3" style="1" customWidth="1"/>
    <col min="199" max="199" width="20.5546875" style="1" customWidth="1"/>
    <col min="200" max="200" width="11.6640625" style="1" customWidth="1"/>
    <col min="201" max="201" width="1.44140625" style="1" customWidth="1"/>
    <col min="202" max="202" width="4.44140625" style="1" customWidth="1"/>
    <col min="203" max="203" width="10.33203125" style="1" customWidth="1"/>
    <col min="204" max="204" width="1.44140625" style="1" customWidth="1"/>
    <col min="205" max="205" width="4.44140625" style="1" customWidth="1"/>
    <col min="206" max="206" width="10.33203125" style="1" customWidth="1"/>
    <col min="207" max="208" width="1.44140625" style="1" customWidth="1"/>
    <col min="209" max="209" width="10.33203125" style="1" customWidth="1"/>
    <col min="210" max="210" width="3" style="1" customWidth="1"/>
    <col min="211" max="211" width="1.44140625" style="1" customWidth="1"/>
    <col min="212" max="212" width="4.44140625" style="1" customWidth="1"/>
    <col min="213" max="213" width="10.33203125" style="1" customWidth="1"/>
    <col min="214" max="214" width="1.44140625" style="1" customWidth="1"/>
    <col min="215" max="215" width="1.109375" style="1" customWidth="1"/>
    <col min="216" max="216" width="4.6640625" style="1" customWidth="1"/>
    <col min="217" max="217" width="8.88671875" style="1" customWidth="1"/>
    <col min="218" max="218" width="1.109375" style="1" customWidth="1"/>
    <col min="219" max="219" width="5.88671875" style="1" customWidth="1"/>
    <col min="220" max="220" width="8.88671875" style="1" customWidth="1"/>
    <col min="221" max="447" width="9.109375" style="1"/>
    <col min="448" max="448" width="0" style="1" hidden="1" customWidth="1"/>
    <col min="449" max="449" width="6" style="1" customWidth="1"/>
    <col min="450" max="450" width="4.33203125" style="1" customWidth="1"/>
    <col min="451" max="451" width="1.44140625" style="1" customWidth="1"/>
    <col min="452" max="452" width="6.6640625" style="1" customWidth="1"/>
    <col min="453" max="453" width="12.33203125" style="1" customWidth="1"/>
    <col min="454" max="454" width="3" style="1" customWidth="1"/>
    <col min="455" max="455" width="20.5546875" style="1" customWidth="1"/>
    <col min="456" max="456" width="11.6640625" style="1" customWidth="1"/>
    <col min="457" max="457" width="1.44140625" style="1" customWidth="1"/>
    <col min="458" max="458" width="4.44140625" style="1" customWidth="1"/>
    <col min="459" max="459" width="10.33203125" style="1" customWidth="1"/>
    <col min="460" max="460" width="1.44140625" style="1" customWidth="1"/>
    <col min="461" max="461" width="4.44140625" style="1" customWidth="1"/>
    <col min="462" max="462" width="10.33203125" style="1" customWidth="1"/>
    <col min="463" max="464" width="1.44140625" style="1" customWidth="1"/>
    <col min="465" max="465" width="10.33203125" style="1" customWidth="1"/>
    <col min="466" max="466" width="3" style="1" customWidth="1"/>
    <col min="467" max="467" width="1.44140625" style="1" customWidth="1"/>
    <col min="468" max="468" width="4.44140625" style="1" customWidth="1"/>
    <col min="469" max="469" width="10.33203125" style="1" customWidth="1"/>
    <col min="470" max="470" width="1.44140625" style="1" customWidth="1"/>
    <col min="471" max="471" width="1.109375" style="1" customWidth="1"/>
    <col min="472" max="472" width="4.6640625" style="1" customWidth="1"/>
    <col min="473" max="473" width="8.88671875" style="1" customWidth="1"/>
    <col min="474" max="474" width="1.109375" style="1" customWidth="1"/>
    <col min="475" max="475" width="5.88671875" style="1" customWidth="1"/>
    <col min="476" max="476" width="8.88671875" style="1" customWidth="1"/>
    <col min="477" max="703" width="9.109375" style="1"/>
    <col min="704" max="704" width="0" style="1" hidden="1" customWidth="1"/>
    <col min="705" max="705" width="6" style="1" customWidth="1"/>
    <col min="706" max="706" width="4.33203125" style="1" customWidth="1"/>
    <col min="707" max="707" width="1.44140625" style="1" customWidth="1"/>
    <col min="708" max="708" width="6.6640625" style="1" customWidth="1"/>
    <col min="709" max="709" width="12.33203125" style="1" customWidth="1"/>
    <col min="710" max="710" width="3" style="1" customWidth="1"/>
    <col min="711" max="711" width="20.5546875" style="1" customWidth="1"/>
    <col min="712" max="712" width="11.6640625" style="1" customWidth="1"/>
    <col min="713" max="713" width="1.44140625" style="1" customWidth="1"/>
    <col min="714" max="714" width="4.44140625" style="1" customWidth="1"/>
    <col min="715" max="715" width="10.33203125" style="1" customWidth="1"/>
    <col min="716" max="716" width="1.44140625" style="1" customWidth="1"/>
    <col min="717" max="717" width="4.44140625" style="1" customWidth="1"/>
    <col min="718" max="718" width="10.33203125" style="1" customWidth="1"/>
    <col min="719" max="720" width="1.44140625" style="1" customWidth="1"/>
    <col min="721" max="721" width="10.33203125" style="1" customWidth="1"/>
    <col min="722" max="722" width="3" style="1" customWidth="1"/>
    <col min="723" max="723" width="1.44140625" style="1" customWidth="1"/>
    <col min="724" max="724" width="4.44140625" style="1" customWidth="1"/>
    <col min="725" max="725" width="10.33203125" style="1" customWidth="1"/>
    <col min="726" max="726" width="1.44140625" style="1" customWidth="1"/>
    <col min="727" max="727" width="1.109375" style="1" customWidth="1"/>
    <col min="728" max="728" width="4.6640625" style="1" customWidth="1"/>
    <col min="729" max="729" width="8.88671875" style="1" customWidth="1"/>
    <col min="730" max="730" width="1.109375" style="1" customWidth="1"/>
    <col min="731" max="731" width="5.88671875" style="1" customWidth="1"/>
    <col min="732" max="732" width="8.88671875" style="1" customWidth="1"/>
    <col min="733" max="959" width="9.109375" style="1"/>
    <col min="960" max="960" width="0" style="1" hidden="1" customWidth="1"/>
    <col min="961" max="961" width="6" style="1" customWidth="1"/>
    <col min="962" max="962" width="4.33203125" style="1" customWidth="1"/>
    <col min="963" max="963" width="1.44140625" style="1" customWidth="1"/>
    <col min="964" max="964" width="6.6640625" style="1" customWidth="1"/>
    <col min="965" max="965" width="12.33203125" style="1" customWidth="1"/>
    <col min="966" max="966" width="3" style="1" customWidth="1"/>
    <col min="967" max="967" width="20.5546875" style="1" customWidth="1"/>
    <col min="968" max="968" width="11.6640625" style="1" customWidth="1"/>
    <col min="969" max="969" width="1.44140625" style="1" customWidth="1"/>
    <col min="970" max="970" width="4.44140625" style="1" customWidth="1"/>
    <col min="971" max="971" width="10.33203125" style="1" customWidth="1"/>
    <col min="972" max="972" width="1.44140625" style="1" customWidth="1"/>
    <col min="973" max="973" width="4.44140625" style="1" customWidth="1"/>
    <col min="974" max="974" width="10.33203125" style="1" customWidth="1"/>
    <col min="975" max="976" width="1.44140625" style="1" customWidth="1"/>
    <col min="977" max="977" width="10.33203125" style="1" customWidth="1"/>
    <col min="978" max="978" width="3" style="1" customWidth="1"/>
    <col min="979" max="979" width="1.44140625" style="1" customWidth="1"/>
    <col min="980" max="980" width="4.44140625" style="1" customWidth="1"/>
    <col min="981" max="981" width="10.33203125" style="1" customWidth="1"/>
    <col min="982" max="982" width="1.44140625" style="1" customWidth="1"/>
    <col min="983" max="983" width="1.109375" style="1" customWidth="1"/>
    <col min="984" max="984" width="4.6640625" style="1" customWidth="1"/>
    <col min="985" max="985" width="8.88671875" style="1" customWidth="1"/>
    <col min="986" max="986" width="1.109375" style="1" customWidth="1"/>
    <col min="987" max="987" width="5.88671875" style="1" customWidth="1"/>
    <col min="988" max="988" width="8.88671875" style="1" customWidth="1"/>
    <col min="989" max="1215" width="9.109375" style="1"/>
    <col min="1216" max="1216" width="0" style="1" hidden="1" customWidth="1"/>
    <col min="1217" max="1217" width="6" style="1" customWidth="1"/>
    <col min="1218" max="1218" width="4.33203125" style="1" customWidth="1"/>
    <col min="1219" max="1219" width="1.44140625" style="1" customWidth="1"/>
    <col min="1220" max="1220" width="6.6640625" style="1" customWidth="1"/>
    <col min="1221" max="1221" width="12.33203125" style="1" customWidth="1"/>
    <col min="1222" max="1222" width="3" style="1" customWidth="1"/>
    <col min="1223" max="1223" width="20.5546875" style="1" customWidth="1"/>
    <col min="1224" max="1224" width="11.6640625" style="1" customWidth="1"/>
    <col min="1225" max="1225" width="1.44140625" style="1" customWidth="1"/>
    <col min="1226" max="1226" width="4.44140625" style="1" customWidth="1"/>
    <col min="1227" max="1227" width="10.33203125" style="1" customWidth="1"/>
    <col min="1228" max="1228" width="1.44140625" style="1" customWidth="1"/>
    <col min="1229" max="1229" width="4.44140625" style="1" customWidth="1"/>
    <col min="1230" max="1230" width="10.33203125" style="1" customWidth="1"/>
    <col min="1231" max="1232" width="1.44140625" style="1" customWidth="1"/>
    <col min="1233" max="1233" width="10.33203125" style="1" customWidth="1"/>
    <col min="1234" max="1234" width="3" style="1" customWidth="1"/>
    <col min="1235" max="1235" width="1.44140625" style="1" customWidth="1"/>
    <col min="1236" max="1236" width="4.44140625" style="1" customWidth="1"/>
    <col min="1237" max="1237" width="10.33203125" style="1" customWidth="1"/>
    <col min="1238" max="1238" width="1.44140625" style="1" customWidth="1"/>
    <col min="1239" max="1239" width="1.109375" style="1" customWidth="1"/>
    <col min="1240" max="1240" width="4.6640625" style="1" customWidth="1"/>
    <col min="1241" max="1241" width="8.88671875" style="1" customWidth="1"/>
    <col min="1242" max="1242" width="1.109375" style="1" customWidth="1"/>
    <col min="1243" max="1243" width="5.88671875" style="1" customWidth="1"/>
    <col min="1244" max="1244" width="8.88671875" style="1" customWidth="1"/>
    <col min="1245" max="1471" width="9.109375" style="1"/>
    <col min="1472" max="1472" width="0" style="1" hidden="1" customWidth="1"/>
    <col min="1473" max="1473" width="6" style="1" customWidth="1"/>
    <col min="1474" max="1474" width="4.33203125" style="1" customWidth="1"/>
    <col min="1475" max="1475" width="1.44140625" style="1" customWidth="1"/>
    <col min="1476" max="1476" width="6.6640625" style="1" customWidth="1"/>
    <col min="1477" max="1477" width="12.33203125" style="1" customWidth="1"/>
    <col min="1478" max="1478" width="3" style="1" customWidth="1"/>
    <col min="1479" max="1479" width="20.5546875" style="1" customWidth="1"/>
    <col min="1480" max="1480" width="11.6640625" style="1" customWidth="1"/>
    <col min="1481" max="1481" width="1.44140625" style="1" customWidth="1"/>
    <col min="1482" max="1482" width="4.44140625" style="1" customWidth="1"/>
    <col min="1483" max="1483" width="10.33203125" style="1" customWidth="1"/>
    <col min="1484" max="1484" width="1.44140625" style="1" customWidth="1"/>
    <col min="1485" max="1485" width="4.44140625" style="1" customWidth="1"/>
    <col min="1486" max="1486" width="10.33203125" style="1" customWidth="1"/>
    <col min="1487" max="1488" width="1.44140625" style="1" customWidth="1"/>
    <col min="1489" max="1489" width="10.33203125" style="1" customWidth="1"/>
    <col min="1490" max="1490" width="3" style="1" customWidth="1"/>
    <col min="1491" max="1491" width="1.44140625" style="1" customWidth="1"/>
    <col min="1492" max="1492" width="4.44140625" style="1" customWidth="1"/>
    <col min="1493" max="1493" width="10.33203125" style="1" customWidth="1"/>
    <col min="1494" max="1494" width="1.44140625" style="1" customWidth="1"/>
    <col min="1495" max="1495" width="1.109375" style="1" customWidth="1"/>
    <col min="1496" max="1496" width="4.6640625" style="1" customWidth="1"/>
    <col min="1497" max="1497" width="8.88671875" style="1" customWidth="1"/>
    <col min="1498" max="1498" width="1.109375" style="1" customWidth="1"/>
    <col min="1499" max="1499" width="5.88671875" style="1" customWidth="1"/>
    <col min="1500" max="1500" width="8.88671875" style="1" customWidth="1"/>
    <col min="1501" max="1727" width="9.109375" style="1"/>
    <col min="1728" max="1728" width="0" style="1" hidden="1" customWidth="1"/>
    <col min="1729" max="1729" width="6" style="1" customWidth="1"/>
    <col min="1730" max="1730" width="4.33203125" style="1" customWidth="1"/>
    <col min="1731" max="1731" width="1.44140625" style="1" customWidth="1"/>
    <col min="1732" max="1732" width="6.6640625" style="1" customWidth="1"/>
    <col min="1733" max="1733" width="12.33203125" style="1" customWidth="1"/>
    <col min="1734" max="1734" width="3" style="1" customWidth="1"/>
    <col min="1735" max="1735" width="20.5546875" style="1" customWidth="1"/>
    <col min="1736" max="1736" width="11.6640625" style="1" customWidth="1"/>
    <col min="1737" max="1737" width="1.44140625" style="1" customWidth="1"/>
    <col min="1738" max="1738" width="4.44140625" style="1" customWidth="1"/>
    <col min="1739" max="1739" width="10.33203125" style="1" customWidth="1"/>
    <col min="1740" max="1740" width="1.44140625" style="1" customWidth="1"/>
    <col min="1741" max="1741" width="4.44140625" style="1" customWidth="1"/>
    <col min="1742" max="1742" width="10.33203125" style="1" customWidth="1"/>
    <col min="1743" max="1744" width="1.44140625" style="1" customWidth="1"/>
    <col min="1745" max="1745" width="10.33203125" style="1" customWidth="1"/>
    <col min="1746" max="1746" width="3" style="1" customWidth="1"/>
    <col min="1747" max="1747" width="1.44140625" style="1" customWidth="1"/>
    <col min="1748" max="1748" width="4.44140625" style="1" customWidth="1"/>
    <col min="1749" max="1749" width="10.33203125" style="1" customWidth="1"/>
    <col min="1750" max="1750" width="1.44140625" style="1" customWidth="1"/>
    <col min="1751" max="1751" width="1.109375" style="1" customWidth="1"/>
    <col min="1752" max="1752" width="4.6640625" style="1" customWidth="1"/>
    <col min="1753" max="1753" width="8.88671875" style="1" customWidth="1"/>
    <col min="1754" max="1754" width="1.109375" style="1" customWidth="1"/>
    <col min="1755" max="1755" width="5.88671875" style="1" customWidth="1"/>
    <col min="1756" max="1756" width="8.88671875" style="1" customWidth="1"/>
    <col min="1757" max="1983" width="9.109375" style="1"/>
    <col min="1984" max="1984" width="0" style="1" hidden="1" customWidth="1"/>
    <col min="1985" max="1985" width="6" style="1" customWidth="1"/>
    <col min="1986" max="1986" width="4.33203125" style="1" customWidth="1"/>
    <col min="1987" max="1987" width="1.44140625" style="1" customWidth="1"/>
    <col min="1988" max="1988" width="6.6640625" style="1" customWidth="1"/>
    <col min="1989" max="1989" width="12.33203125" style="1" customWidth="1"/>
    <col min="1990" max="1990" width="3" style="1" customWidth="1"/>
    <col min="1991" max="1991" width="20.5546875" style="1" customWidth="1"/>
    <col min="1992" max="1992" width="11.6640625" style="1" customWidth="1"/>
    <col min="1993" max="1993" width="1.44140625" style="1" customWidth="1"/>
    <col min="1994" max="1994" width="4.44140625" style="1" customWidth="1"/>
    <col min="1995" max="1995" width="10.33203125" style="1" customWidth="1"/>
    <col min="1996" max="1996" width="1.44140625" style="1" customWidth="1"/>
    <col min="1997" max="1997" width="4.44140625" style="1" customWidth="1"/>
    <col min="1998" max="1998" width="10.33203125" style="1" customWidth="1"/>
    <col min="1999" max="2000" width="1.44140625" style="1" customWidth="1"/>
    <col min="2001" max="2001" width="10.33203125" style="1" customWidth="1"/>
    <col min="2002" max="2002" width="3" style="1" customWidth="1"/>
    <col min="2003" max="2003" width="1.44140625" style="1" customWidth="1"/>
    <col min="2004" max="2004" width="4.44140625" style="1" customWidth="1"/>
    <col min="2005" max="2005" width="10.33203125" style="1" customWidth="1"/>
    <col min="2006" max="2006" width="1.44140625" style="1" customWidth="1"/>
    <col min="2007" max="2007" width="1.109375" style="1" customWidth="1"/>
    <col min="2008" max="2008" width="4.6640625" style="1" customWidth="1"/>
    <col min="2009" max="2009" width="8.88671875" style="1" customWidth="1"/>
    <col min="2010" max="2010" width="1.109375" style="1" customWidth="1"/>
    <col min="2011" max="2011" width="5.88671875" style="1" customWidth="1"/>
    <col min="2012" max="2012" width="8.88671875" style="1" customWidth="1"/>
    <col min="2013" max="2239" width="9.109375" style="1"/>
    <col min="2240" max="2240" width="0" style="1" hidden="1" customWidth="1"/>
    <col min="2241" max="2241" width="6" style="1" customWidth="1"/>
    <col min="2242" max="2242" width="4.33203125" style="1" customWidth="1"/>
    <col min="2243" max="2243" width="1.44140625" style="1" customWidth="1"/>
    <col min="2244" max="2244" width="6.6640625" style="1" customWidth="1"/>
    <col min="2245" max="2245" width="12.33203125" style="1" customWidth="1"/>
    <col min="2246" max="2246" width="3" style="1" customWidth="1"/>
    <col min="2247" max="2247" width="20.5546875" style="1" customWidth="1"/>
    <col min="2248" max="2248" width="11.6640625" style="1" customWidth="1"/>
    <col min="2249" max="2249" width="1.44140625" style="1" customWidth="1"/>
    <col min="2250" max="2250" width="4.44140625" style="1" customWidth="1"/>
    <col min="2251" max="2251" width="10.33203125" style="1" customWidth="1"/>
    <col min="2252" max="2252" width="1.44140625" style="1" customWidth="1"/>
    <col min="2253" max="2253" width="4.44140625" style="1" customWidth="1"/>
    <col min="2254" max="2254" width="10.33203125" style="1" customWidth="1"/>
    <col min="2255" max="2256" width="1.44140625" style="1" customWidth="1"/>
    <col min="2257" max="2257" width="10.33203125" style="1" customWidth="1"/>
    <col min="2258" max="2258" width="3" style="1" customWidth="1"/>
    <col min="2259" max="2259" width="1.44140625" style="1" customWidth="1"/>
    <col min="2260" max="2260" width="4.44140625" style="1" customWidth="1"/>
    <col min="2261" max="2261" width="10.33203125" style="1" customWidth="1"/>
    <col min="2262" max="2262" width="1.44140625" style="1" customWidth="1"/>
    <col min="2263" max="2263" width="1.109375" style="1" customWidth="1"/>
    <col min="2264" max="2264" width="4.6640625" style="1" customWidth="1"/>
    <col min="2265" max="2265" width="8.88671875" style="1" customWidth="1"/>
    <col min="2266" max="2266" width="1.109375" style="1" customWidth="1"/>
    <col min="2267" max="2267" width="5.88671875" style="1" customWidth="1"/>
    <col min="2268" max="2268" width="8.88671875" style="1" customWidth="1"/>
    <col min="2269" max="2495" width="9.109375" style="1"/>
    <col min="2496" max="2496" width="0" style="1" hidden="1" customWidth="1"/>
    <col min="2497" max="2497" width="6" style="1" customWidth="1"/>
    <col min="2498" max="2498" width="4.33203125" style="1" customWidth="1"/>
    <col min="2499" max="2499" width="1.44140625" style="1" customWidth="1"/>
    <col min="2500" max="2500" width="6.6640625" style="1" customWidth="1"/>
    <col min="2501" max="2501" width="12.33203125" style="1" customWidth="1"/>
    <col min="2502" max="2502" width="3" style="1" customWidth="1"/>
    <col min="2503" max="2503" width="20.5546875" style="1" customWidth="1"/>
    <col min="2504" max="2504" width="11.6640625" style="1" customWidth="1"/>
    <col min="2505" max="2505" width="1.44140625" style="1" customWidth="1"/>
    <col min="2506" max="2506" width="4.44140625" style="1" customWidth="1"/>
    <col min="2507" max="2507" width="10.33203125" style="1" customWidth="1"/>
    <col min="2508" max="2508" width="1.44140625" style="1" customWidth="1"/>
    <col min="2509" max="2509" width="4.44140625" style="1" customWidth="1"/>
    <col min="2510" max="2510" width="10.33203125" style="1" customWidth="1"/>
    <col min="2511" max="2512" width="1.44140625" style="1" customWidth="1"/>
    <col min="2513" max="2513" width="10.33203125" style="1" customWidth="1"/>
    <col min="2514" max="2514" width="3" style="1" customWidth="1"/>
    <col min="2515" max="2515" width="1.44140625" style="1" customWidth="1"/>
    <col min="2516" max="2516" width="4.44140625" style="1" customWidth="1"/>
    <col min="2517" max="2517" width="10.33203125" style="1" customWidth="1"/>
    <col min="2518" max="2518" width="1.44140625" style="1" customWidth="1"/>
    <col min="2519" max="2519" width="1.109375" style="1" customWidth="1"/>
    <col min="2520" max="2520" width="4.6640625" style="1" customWidth="1"/>
    <col min="2521" max="2521" width="8.88671875" style="1" customWidth="1"/>
    <col min="2522" max="2522" width="1.109375" style="1" customWidth="1"/>
    <col min="2523" max="2523" width="5.88671875" style="1" customWidth="1"/>
    <col min="2524" max="2524" width="8.88671875" style="1" customWidth="1"/>
    <col min="2525" max="2751" width="9.109375" style="1"/>
    <col min="2752" max="2752" width="0" style="1" hidden="1" customWidth="1"/>
    <col min="2753" max="2753" width="6" style="1" customWidth="1"/>
    <col min="2754" max="2754" width="4.33203125" style="1" customWidth="1"/>
    <col min="2755" max="2755" width="1.44140625" style="1" customWidth="1"/>
    <col min="2756" max="2756" width="6.6640625" style="1" customWidth="1"/>
    <col min="2757" max="2757" width="12.33203125" style="1" customWidth="1"/>
    <col min="2758" max="2758" width="3" style="1" customWidth="1"/>
    <col min="2759" max="2759" width="20.5546875" style="1" customWidth="1"/>
    <col min="2760" max="2760" width="11.6640625" style="1" customWidth="1"/>
    <col min="2761" max="2761" width="1.44140625" style="1" customWidth="1"/>
    <col min="2762" max="2762" width="4.44140625" style="1" customWidth="1"/>
    <col min="2763" max="2763" width="10.33203125" style="1" customWidth="1"/>
    <col min="2764" max="2764" width="1.44140625" style="1" customWidth="1"/>
    <col min="2765" max="2765" width="4.44140625" style="1" customWidth="1"/>
    <col min="2766" max="2766" width="10.33203125" style="1" customWidth="1"/>
    <col min="2767" max="2768" width="1.44140625" style="1" customWidth="1"/>
    <col min="2769" max="2769" width="10.33203125" style="1" customWidth="1"/>
    <col min="2770" max="2770" width="3" style="1" customWidth="1"/>
    <col min="2771" max="2771" width="1.44140625" style="1" customWidth="1"/>
    <col min="2772" max="2772" width="4.44140625" style="1" customWidth="1"/>
    <col min="2773" max="2773" width="10.33203125" style="1" customWidth="1"/>
    <col min="2774" max="2774" width="1.44140625" style="1" customWidth="1"/>
    <col min="2775" max="2775" width="1.109375" style="1" customWidth="1"/>
    <col min="2776" max="2776" width="4.6640625" style="1" customWidth="1"/>
    <col min="2777" max="2777" width="8.88671875" style="1" customWidth="1"/>
    <col min="2778" max="2778" width="1.109375" style="1" customWidth="1"/>
    <col min="2779" max="2779" width="5.88671875" style="1" customWidth="1"/>
    <col min="2780" max="2780" width="8.88671875" style="1" customWidth="1"/>
    <col min="2781" max="3007" width="9.109375" style="1"/>
    <col min="3008" max="3008" width="0" style="1" hidden="1" customWidth="1"/>
    <col min="3009" max="3009" width="6" style="1" customWidth="1"/>
    <col min="3010" max="3010" width="4.33203125" style="1" customWidth="1"/>
    <col min="3011" max="3011" width="1.44140625" style="1" customWidth="1"/>
    <col min="3012" max="3012" width="6.6640625" style="1" customWidth="1"/>
    <col min="3013" max="3013" width="12.33203125" style="1" customWidth="1"/>
    <col min="3014" max="3014" width="3" style="1" customWidth="1"/>
    <col min="3015" max="3015" width="20.5546875" style="1" customWidth="1"/>
    <col min="3016" max="3016" width="11.6640625" style="1" customWidth="1"/>
    <col min="3017" max="3017" width="1.44140625" style="1" customWidth="1"/>
    <col min="3018" max="3018" width="4.44140625" style="1" customWidth="1"/>
    <col min="3019" max="3019" width="10.33203125" style="1" customWidth="1"/>
    <col min="3020" max="3020" width="1.44140625" style="1" customWidth="1"/>
    <col min="3021" max="3021" width="4.44140625" style="1" customWidth="1"/>
    <col min="3022" max="3022" width="10.33203125" style="1" customWidth="1"/>
    <col min="3023" max="3024" width="1.44140625" style="1" customWidth="1"/>
    <col min="3025" max="3025" width="10.33203125" style="1" customWidth="1"/>
    <col min="3026" max="3026" width="3" style="1" customWidth="1"/>
    <col min="3027" max="3027" width="1.44140625" style="1" customWidth="1"/>
    <col min="3028" max="3028" width="4.44140625" style="1" customWidth="1"/>
    <col min="3029" max="3029" width="10.33203125" style="1" customWidth="1"/>
    <col min="3030" max="3030" width="1.44140625" style="1" customWidth="1"/>
    <col min="3031" max="3031" width="1.109375" style="1" customWidth="1"/>
    <col min="3032" max="3032" width="4.6640625" style="1" customWidth="1"/>
    <col min="3033" max="3033" width="8.88671875" style="1" customWidth="1"/>
    <col min="3034" max="3034" width="1.109375" style="1" customWidth="1"/>
    <col min="3035" max="3035" width="5.88671875" style="1" customWidth="1"/>
    <col min="3036" max="3036" width="8.88671875" style="1" customWidth="1"/>
    <col min="3037" max="3263" width="9.109375" style="1"/>
    <col min="3264" max="3264" width="0" style="1" hidden="1" customWidth="1"/>
    <col min="3265" max="3265" width="6" style="1" customWidth="1"/>
    <col min="3266" max="3266" width="4.33203125" style="1" customWidth="1"/>
    <col min="3267" max="3267" width="1.44140625" style="1" customWidth="1"/>
    <col min="3268" max="3268" width="6.6640625" style="1" customWidth="1"/>
    <col min="3269" max="3269" width="12.33203125" style="1" customWidth="1"/>
    <col min="3270" max="3270" width="3" style="1" customWidth="1"/>
    <col min="3271" max="3271" width="20.5546875" style="1" customWidth="1"/>
    <col min="3272" max="3272" width="11.6640625" style="1" customWidth="1"/>
    <col min="3273" max="3273" width="1.44140625" style="1" customWidth="1"/>
    <col min="3274" max="3274" width="4.44140625" style="1" customWidth="1"/>
    <col min="3275" max="3275" width="10.33203125" style="1" customWidth="1"/>
    <col min="3276" max="3276" width="1.44140625" style="1" customWidth="1"/>
    <col min="3277" max="3277" width="4.44140625" style="1" customWidth="1"/>
    <col min="3278" max="3278" width="10.33203125" style="1" customWidth="1"/>
    <col min="3279" max="3280" width="1.44140625" style="1" customWidth="1"/>
    <col min="3281" max="3281" width="10.33203125" style="1" customWidth="1"/>
    <col min="3282" max="3282" width="3" style="1" customWidth="1"/>
    <col min="3283" max="3283" width="1.44140625" style="1" customWidth="1"/>
    <col min="3284" max="3284" width="4.44140625" style="1" customWidth="1"/>
    <col min="3285" max="3285" width="10.33203125" style="1" customWidth="1"/>
    <col min="3286" max="3286" width="1.44140625" style="1" customWidth="1"/>
    <col min="3287" max="3287" width="1.109375" style="1" customWidth="1"/>
    <col min="3288" max="3288" width="4.6640625" style="1" customWidth="1"/>
    <col min="3289" max="3289" width="8.88671875" style="1" customWidth="1"/>
    <col min="3290" max="3290" width="1.109375" style="1" customWidth="1"/>
    <col min="3291" max="3291" width="5.88671875" style="1" customWidth="1"/>
    <col min="3292" max="3292" width="8.88671875" style="1" customWidth="1"/>
    <col min="3293" max="3519" width="9.109375" style="1"/>
    <col min="3520" max="3520" width="0" style="1" hidden="1" customWidth="1"/>
    <col min="3521" max="3521" width="6" style="1" customWidth="1"/>
    <col min="3522" max="3522" width="4.33203125" style="1" customWidth="1"/>
    <col min="3523" max="3523" width="1.44140625" style="1" customWidth="1"/>
    <col min="3524" max="3524" width="6.6640625" style="1" customWidth="1"/>
    <col min="3525" max="3525" width="12.33203125" style="1" customWidth="1"/>
    <col min="3526" max="3526" width="3" style="1" customWidth="1"/>
    <col min="3527" max="3527" width="20.5546875" style="1" customWidth="1"/>
    <col min="3528" max="3528" width="11.6640625" style="1" customWidth="1"/>
    <col min="3529" max="3529" width="1.44140625" style="1" customWidth="1"/>
    <col min="3530" max="3530" width="4.44140625" style="1" customWidth="1"/>
    <col min="3531" max="3531" width="10.33203125" style="1" customWidth="1"/>
    <col min="3532" max="3532" width="1.44140625" style="1" customWidth="1"/>
    <col min="3533" max="3533" width="4.44140625" style="1" customWidth="1"/>
    <col min="3534" max="3534" width="10.33203125" style="1" customWidth="1"/>
    <col min="3535" max="3536" width="1.44140625" style="1" customWidth="1"/>
    <col min="3537" max="3537" width="10.33203125" style="1" customWidth="1"/>
    <col min="3538" max="3538" width="3" style="1" customWidth="1"/>
    <col min="3539" max="3539" width="1.44140625" style="1" customWidth="1"/>
    <col min="3540" max="3540" width="4.44140625" style="1" customWidth="1"/>
    <col min="3541" max="3541" width="10.33203125" style="1" customWidth="1"/>
    <col min="3542" max="3542" width="1.44140625" style="1" customWidth="1"/>
    <col min="3543" max="3543" width="1.109375" style="1" customWidth="1"/>
    <col min="3544" max="3544" width="4.6640625" style="1" customWidth="1"/>
    <col min="3545" max="3545" width="8.88671875" style="1" customWidth="1"/>
    <col min="3546" max="3546" width="1.109375" style="1" customWidth="1"/>
    <col min="3547" max="3547" width="5.88671875" style="1" customWidth="1"/>
    <col min="3548" max="3548" width="8.88671875" style="1" customWidth="1"/>
    <col min="3549" max="3775" width="9.109375" style="1"/>
    <col min="3776" max="3776" width="0" style="1" hidden="1" customWidth="1"/>
    <col min="3777" max="3777" width="6" style="1" customWidth="1"/>
    <col min="3778" max="3778" width="4.33203125" style="1" customWidth="1"/>
    <col min="3779" max="3779" width="1.44140625" style="1" customWidth="1"/>
    <col min="3780" max="3780" width="6.6640625" style="1" customWidth="1"/>
    <col min="3781" max="3781" width="12.33203125" style="1" customWidth="1"/>
    <col min="3782" max="3782" width="3" style="1" customWidth="1"/>
    <col min="3783" max="3783" width="20.5546875" style="1" customWidth="1"/>
    <col min="3784" max="3784" width="11.6640625" style="1" customWidth="1"/>
    <col min="3785" max="3785" width="1.44140625" style="1" customWidth="1"/>
    <col min="3786" max="3786" width="4.44140625" style="1" customWidth="1"/>
    <col min="3787" max="3787" width="10.33203125" style="1" customWidth="1"/>
    <col min="3788" max="3788" width="1.44140625" style="1" customWidth="1"/>
    <col min="3789" max="3789" width="4.44140625" style="1" customWidth="1"/>
    <col min="3790" max="3790" width="10.33203125" style="1" customWidth="1"/>
    <col min="3791" max="3792" width="1.44140625" style="1" customWidth="1"/>
    <col min="3793" max="3793" width="10.33203125" style="1" customWidth="1"/>
    <col min="3794" max="3794" width="3" style="1" customWidth="1"/>
    <col min="3795" max="3795" width="1.44140625" style="1" customWidth="1"/>
    <col min="3796" max="3796" width="4.44140625" style="1" customWidth="1"/>
    <col min="3797" max="3797" width="10.33203125" style="1" customWidth="1"/>
    <col min="3798" max="3798" width="1.44140625" style="1" customWidth="1"/>
    <col min="3799" max="3799" width="1.109375" style="1" customWidth="1"/>
    <col min="3800" max="3800" width="4.6640625" style="1" customWidth="1"/>
    <col min="3801" max="3801" width="8.88671875" style="1" customWidth="1"/>
    <col min="3802" max="3802" width="1.109375" style="1" customWidth="1"/>
    <col min="3803" max="3803" width="5.88671875" style="1" customWidth="1"/>
    <col min="3804" max="3804" width="8.88671875" style="1" customWidth="1"/>
    <col min="3805" max="4031" width="9.109375" style="1"/>
    <col min="4032" max="4032" width="0" style="1" hidden="1" customWidth="1"/>
    <col min="4033" max="4033" width="6" style="1" customWidth="1"/>
    <col min="4034" max="4034" width="4.33203125" style="1" customWidth="1"/>
    <col min="4035" max="4035" width="1.44140625" style="1" customWidth="1"/>
    <col min="4036" max="4036" width="6.6640625" style="1" customWidth="1"/>
    <col min="4037" max="4037" width="12.33203125" style="1" customWidth="1"/>
    <col min="4038" max="4038" width="3" style="1" customWidth="1"/>
    <col min="4039" max="4039" width="20.5546875" style="1" customWidth="1"/>
    <col min="4040" max="4040" width="11.6640625" style="1" customWidth="1"/>
    <col min="4041" max="4041" width="1.44140625" style="1" customWidth="1"/>
    <col min="4042" max="4042" width="4.44140625" style="1" customWidth="1"/>
    <col min="4043" max="4043" width="10.33203125" style="1" customWidth="1"/>
    <col min="4044" max="4044" width="1.44140625" style="1" customWidth="1"/>
    <col min="4045" max="4045" width="4.44140625" style="1" customWidth="1"/>
    <col min="4046" max="4046" width="10.33203125" style="1" customWidth="1"/>
    <col min="4047" max="4048" width="1.44140625" style="1" customWidth="1"/>
    <col min="4049" max="4049" width="10.33203125" style="1" customWidth="1"/>
    <col min="4050" max="4050" width="3" style="1" customWidth="1"/>
    <col min="4051" max="4051" width="1.44140625" style="1" customWidth="1"/>
    <col min="4052" max="4052" width="4.44140625" style="1" customWidth="1"/>
    <col min="4053" max="4053" width="10.33203125" style="1" customWidth="1"/>
    <col min="4054" max="4054" width="1.44140625" style="1" customWidth="1"/>
    <col min="4055" max="4055" width="1.109375" style="1" customWidth="1"/>
    <col min="4056" max="4056" width="4.6640625" style="1" customWidth="1"/>
    <col min="4057" max="4057" width="8.88671875" style="1" customWidth="1"/>
    <col min="4058" max="4058" width="1.109375" style="1" customWidth="1"/>
    <col min="4059" max="4059" width="5.88671875" style="1" customWidth="1"/>
    <col min="4060" max="4060" width="8.88671875" style="1" customWidth="1"/>
    <col min="4061" max="4287" width="9.109375" style="1"/>
    <col min="4288" max="4288" width="0" style="1" hidden="1" customWidth="1"/>
    <col min="4289" max="4289" width="6" style="1" customWidth="1"/>
    <col min="4290" max="4290" width="4.33203125" style="1" customWidth="1"/>
    <col min="4291" max="4291" width="1.44140625" style="1" customWidth="1"/>
    <col min="4292" max="4292" width="6.6640625" style="1" customWidth="1"/>
    <col min="4293" max="4293" width="12.33203125" style="1" customWidth="1"/>
    <col min="4294" max="4294" width="3" style="1" customWidth="1"/>
    <col min="4295" max="4295" width="20.5546875" style="1" customWidth="1"/>
    <col min="4296" max="4296" width="11.6640625" style="1" customWidth="1"/>
    <col min="4297" max="4297" width="1.44140625" style="1" customWidth="1"/>
    <col min="4298" max="4298" width="4.44140625" style="1" customWidth="1"/>
    <col min="4299" max="4299" width="10.33203125" style="1" customWidth="1"/>
    <col min="4300" max="4300" width="1.44140625" style="1" customWidth="1"/>
    <col min="4301" max="4301" width="4.44140625" style="1" customWidth="1"/>
    <col min="4302" max="4302" width="10.33203125" style="1" customWidth="1"/>
    <col min="4303" max="4304" width="1.44140625" style="1" customWidth="1"/>
    <col min="4305" max="4305" width="10.33203125" style="1" customWidth="1"/>
    <col min="4306" max="4306" width="3" style="1" customWidth="1"/>
    <col min="4307" max="4307" width="1.44140625" style="1" customWidth="1"/>
    <col min="4308" max="4308" width="4.44140625" style="1" customWidth="1"/>
    <col min="4309" max="4309" width="10.33203125" style="1" customWidth="1"/>
    <col min="4310" max="4310" width="1.44140625" style="1" customWidth="1"/>
    <col min="4311" max="4311" width="1.109375" style="1" customWidth="1"/>
    <col min="4312" max="4312" width="4.6640625" style="1" customWidth="1"/>
    <col min="4313" max="4313" width="8.88671875" style="1" customWidth="1"/>
    <col min="4314" max="4314" width="1.109375" style="1" customWidth="1"/>
    <col min="4315" max="4315" width="5.88671875" style="1" customWidth="1"/>
    <col min="4316" max="4316" width="8.88671875" style="1" customWidth="1"/>
    <col min="4317" max="4543" width="9.109375" style="1"/>
    <col min="4544" max="4544" width="0" style="1" hidden="1" customWidth="1"/>
    <col min="4545" max="4545" width="6" style="1" customWidth="1"/>
    <col min="4546" max="4546" width="4.33203125" style="1" customWidth="1"/>
    <col min="4547" max="4547" width="1.44140625" style="1" customWidth="1"/>
    <col min="4548" max="4548" width="6.6640625" style="1" customWidth="1"/>
    <col min="4549" max="4549" width="12.33203125" style="1" customWidth="1"/>
    <col min="4550" max="4550" width="3" style="1" customWidth="1"/>
    <col min="4551" max="4551" width="20.5546875" style="1" customWidth="1"/>
    <col min="4552" max="4552" width="11.6640625" style="1" customWidth="1"/>
    <col min="4553" max="4553" width="1.44140625" style="1" customWidth="1"/>
    <col min="4554" max="4554" width="4.44140625" style="1" customWidth="1"/>
    <col min="4555" max="4555" width="10.33203125" style="1" customWidth="1"/>
    <col min="4556" max="4556" width="1.44140625" style="1" customWidth="1"/>
    <col min="4557" max="4557" width="4.44140625" style="1" customWidth="1"/>
    <col min="4558" max="4558" width="10.33203125" style="1" customWidth="1"/>
    <col min="4559" max="4560" width="1.44140625" style="1" customWidth="1"/>
    <col min="4561" max="4561" width="10.33203125" style="1" customWidth="1"/>
    <col min="4562" max="4562" width="3" style="1" customWidth="1"/>
    <col min="4563" max="4563" width="1.44140625" style="1" customWidth="1"/>
    <col min="4564" max="4564" width="4.44140625" style="1" customWidth="1"/>
    <col min="4565" max="4565" width="10.33203125" style="1" customWidth="1"/>
    <col min="4566" max="4566" width="1.44140625" style="1" customWidth="1"/>
    <col min="4567" max="4567" width="1.109375" style="1" customWidth="1"/>
    <col min="4568" max="4568" width="4.6640625" style="1" customWidth="1"/>
    <col min="4569" max="4569" width="8.88671875" style="1" customWidth="1"/>
    <col min="4570" max="4570" width="1.109375" style="1" customWidth="1"/>
    <col min="4571" max="4571" width="5.88671875" style="1" customWidth="1"/>
    <col min="4572" max="4572" width="8.88671875" style="1" customWidth="1"/>
    <col min="4573" max="4799" width="9.109375" style="1"/>
    <col min="4800" max="4800" width="0" style="1" hidden="1" customWidth="1"/>
    <col min="4801" max="4801" width="6" style="1" customWidth="1"/>
    <col min="4802" max="4802" width="4.33203125" style="1" customWidth="1"/>
    <col min="4803" max="4803" width="1.44140625" style="1" customWidth="1"/>
    <col min="4804" max="4804" width="6.6640625" style="1" customWidth="1"/>
    <col min="4805" max="4805" width="12.33203125" style="1" customWidth="1"/>
    <col min="4806" max="4806" width="3" style="1" customWidth="1"/>
    <col min="4807" max="4807" width="20.5546875" style="1" customWidth="1"/>
    <col min="4808" max="4808" width="11.6640625" style="1" customWidth="1"/>
    <col min="4809" max="4809" width="1.44140625" style="1" customWidth="1"/>
    <col min="4810" max="4810" width="4.44140625" style="1" customWidth="1"/>
    <col min="4811" max="4811" width="10.33203125" style="1" customWidth="1"/>
    <col min="4812" max="4812" width="1.44140625" style="1" customWidth="1"/>
    <col min="4813" max="4813" width="4.44140625" style="1" customWidth="1"/>
    <col min="4814" max="4814" width="10.33203125" style="1" customWidth="1"/>
    <col min="4815" max="4816" width="1.44140625" style="1" customWidth="1"/>
    <col min="4817" max="4817" width="10.33203125" style="1" customWidth="1"/>
    <col min="4818" max="4818" width="3" style="1" customWidth="1"/>
    <col min="4819" max="4819" width="1.44140625" style="1" customWidth="1"/>
    <col min="4820" max="4820" width="4.44140625" style="1" customWidth="1"/>
    <col min="4821" max="4821" width="10.33203125" style="1" customWidth="1"/>
    <col min="4822" max="4822" width="1.44140625" style="1" customWidth="1"/>
    <col min="4823" max="4823" width="1.109375" style="1" customWidth="1"/>
    <col min="4824" max="4824" width="4.6640625" style="1" customWidth="1"/>
    <col min="4825" max="4825" width="8.88671875" style="1" customWidth="1"/>
    <col min="4826" max="4826" width="1.109375" style="1" customWidth="1"/>
    <col min="4827" max="4827" width="5.88671875" style="1" customWidth="1"/>
    <col min="4828" max="4828" width="8.88671875" style="1" customWidth="1"/>
    <col min="4829" max="5055" width="9.109375" style="1"/>
    <col min="5056" max="5056" width="0" style="1" hidden="1" customWidth="1"/>
    <col min="5057" max="5057" width="6" style="1" customWidth="1"/>
    <col min="5058" max="5058" width="4.33203125" style="1" customWidth="1"/>
    <col min="5059" max="5059" width="1.44140625" style="1" customWidth="1"/>
    <col min="5060" max="5060" width="6.6640625" style="1" customWidth="1"/>
    <col min="5061" max="5061" width="12.33203125" style="1" customWidth="1"/>
    <col min="5062" max="5062" width="3" style="1" customWidth="1"/>
    <col min="5063" max="5063" width="20.5546875" style="1" customWidth="1"/>
    <col min="5064" max="5064" width="11.6640625" style="1" customWidth="1"/>
    <col min="5065" max="5065" width="1.44140625" style="1" customWidth="1"/>
    <col min="5066" max="5066" width="4.44140625" style="1" customWidth="1"/>
    <col min="5067" max="5067" width="10.33203125" style="1" customWidth="1"/>
    <col min="5068" max="5068" width="1.44140625" style="1" customWidth="1"/>
    <col min="5069" max="5069" width="4.44140625" style="1" customWidth="1"/>
    <col min="5070" max="5070" width="10.33203125" style="1" customWidth="1"/>
    <col min="5071" max="5072" width="1.44140625" style="1" customWidth="1"/>
    <col min="5073" max="5073" width="10.33203125" style="1" customWidth="1"/>
    <col min="5074" max="5074" width="3" style="1" customWidth="1"/>
    <col min="5075" max="5075" width="1.44140625" style="1" customWidth="1"/>
    <col min="5076" max="5076" width="4.44140625" style="1" customWidth="1"/>
    <col min="5077" max="5077" width="10.33203125" style="1" customWidth="1"/>
    <col min="5078" max="5078" width="1.44140625" style="1" customWidth="1"/>
    <col min="5079" max="5079" width="1.109375" style="1" customWidth="1"/>
    <col min="5080" max="5080" width="4.6640625" style="1" customWidth="1"/>
    <col min="5081" max="5081" width="8.88671875" style="1" customWidth="1"/>
    <col min="5082" max="5082" width="1.109375" style="1" customWidth="1"/>
    <col min="5083" max="5083" width="5.88671875" style="1" customWidth="1"/>
    <col min="5084" max="5084" width="8.88671875" style="1" customWidth="1"/>
    <col min="5085" max="5311" width="9.109375" style="1"/>
    <col min="5312" max="5312" width="0" style="1" hidden="1" customWidth="1"/>
    <col min="5313" max="5313" width="6" style="1" customWidth="1"/>
    <col min="5314" max="5314" width="4.33203125" style="1" customWidth="1"/>
    <col min="5315" max="5315" width="1.44140625" style="1" customWidth="1"/>
    <col min="5316" max="5316" width="6.6640625" style="1" customWidth="1"/>
    <col min="5317" max="5317" width="12.33203125" style="1" customWidth="1"/>
    <col min="5318" max="5318" width="3" style="1" customWidth="1"/>
    <col min="5319" max="5319" width="20.5546875" style="1" customWidth="1"/>
    <col min="5320" max="5320" width="11.6640625" style="1" customWidth="1"/>
    <col min="5321" max="5321" width="1.44140625" style="1" customWidth="1"/>
    <col min="5322" max="5322" width="4.44140625" style="1" customWidth="1"/>
    <col min="5323" max="5323" width="10.33203125" style="1" customWidth="1"/>
    <col min="5324" max="5324" width="1.44140625" style="1" customWidth="1"/>
    <col min="5325" max="5325" width="4.44140625" style="1" customWidth="1"/>
    <col min="5326" max="5326" width="10.33203125" style="1" customWidth="1"/>
    <col min="5327" max="5328" width="1.44140625" style="1" customWidth="1"/>
    <col min="5329" max="5329" width="10.33203125" style="1" customWidth="1"/>
    <col min="5330" max="5330" width="3" style="1" customWidth="1"/>
    <col min="5331" max="5331" width="1.44140625" style="1" customWidth="1"/>
    <col min="5332" max="5332" width="4.44140625" style="1" customWidth="1"/>
    <col min="5333" max="5333" width="10.33203125" style="1" customWidth="1"/>
    <col min="5334" max="5334" width="1.44140625" style="1" customWidth="1"/>
    <col min="5335" max="5335" width="1.109375" style="1" customWidth="1"/>
    <col min="5336" max="5336" width="4.6640625" style="1" customWidth="1"/>
    <col min="5337" max="5337" width="8.88671875" style="1" customWidth="1"/>
    <col min="5338" max="5338" width="1.109375" style="1" customWidth="1"/>
    <col min="5339" max="5339" width="5.88671875" style="1" customWidth="1"/>
    <col min="5340" max="5340" width="8.88671875" style="1" customWidth="1"/>
    <col min="5341" max="5567" width="9.109375" style="1"/>
    <col min="5568" max="5568" width="0" style="1" hidden="1" customWidth="1"/>
    <col min="5569" max="5569" width="6" style="1" customWidth="1"/>
    <col min="5570" max="5570" width="4.33203125" style="1" customWidth="1"/>
    <col min="5571" max="5571" width="1.44140625" style="1" customWidth="1"/>
    <col min="5572" max="5572" width="6.6640625" style="1" customWidth="1"/>
    <col min="5573" max="5573" width="12.33203125" style="1" customWidth="1"/>
    <col min="5574" max="5574" width="3" style="1" customWidth="1"/>
    <col min="5575" max="5575" width="20.5546875" style="1" customWidth="1"/>
    <col min="5576" max="5576" width="11.6640625" style="1" customWidth="1"/>
    <col min="5577" max="5577" width="1.44140625" style="1" customWidth="1"/>
    <col min="5578" max="5578" width="4.44140625" style="1" customWidth="1"/>
    <col min="5579" max="5579" width="10.33203125" style="1" customWidth="1"/>
    <col min="5580" max="5580" width="1.44140625" style="1" customWidth="1"/>
    <col min="5581" max="5581" width="4.44140625" style="1" customWidth="1"/>
    <col min="5582" max="5582" width="10.33203125" style="1" customWidth="1"/>
    <col min="5583" max="5584" width="1.44140625" style="1" customWidth="1"/>
    <col min="5585" max="5585" width="10.33203125" style="1" customWidth="1"/>
    <col min="5586" max="5586" width="3" style="1" customWidth="1"/>
    <col min="5587" max="5587" width="1.44140625" style="1" customWidth="1"/>
    <col min="5588" max="5588" width="4.44140625" style="1" customWidth="1"/>
    <col min="5589" max="5589" width="10.33203125" style="1" customWidth="1"/>
    <col min="5590" max="5590" width="1.44140625" style="1" customWidth="1"/>
    <col min="5591" max="5591" width="1.109375" style="1" customWidth="1"/>
    <col min="5592" max="5592" width="4.6640625" style="1" customWidth="1"/>
    <col min="5593" max="5593" width="8.88671875" style="1" customWidth="1"/>
    <col min="5594" max="5594" width="1.109375" style="1" customWidth="1"/>
    <col min="5595" max="5595" width="5.88671875" style="1" customWidth="1"/>
    <col min="5596" max="5596" width="8.88671875" style="1" customWidth="1"/>
    <col min="5597" max="5823" width="9.109375" style="1"/>
    <col min="5824" max="5824" width="0" style="1" hidden="1" customWidth="1"/>
    <col min="5825" max="5825" width="6" style="1" customWidth="1"/>
    <col min="5826" max="5826" width="4.33203125" style="1" customWidth="1"/>
    <col min="5827" max="5827" width="1.44140625" style="1" customWidth="1"/>
    <col min="5828" max="5828" width="6.6640625" style="1" customWidth="1"/>
    <col min="5829" max="5829" width="12.33203125" style="1" customWidth="1"/>
    <col min="5830" max="5830" width="3" style="1" customWidth="1"/>
    <col min="5831" max="5831" width="20.5546875" style="1" customWidth="1"/>
    <col min="5832" max="5832" width="11.6640625" style="1" customWidth="1"/>
    <col min="5833" max="5833" width="1.44140625" style="1" customWidth="1"/>
    <col min="5834" max="5834" width="4.44140625" style="1" customWidth="1"/>
    <col min="5835" max="5835" width="10.33203125" style="1" customWidth="1"/>
    <col min="5836" max="5836" width="1.44140625" style="1" customWidth="1"/>
    <col min="5837" max="5837" width="4.44140625" style="1" customWidth="1"/>
    <col min="5838" max="5838" width="10.33203125" style="1" customWidth="1"/>
    <col min="5839" max="5840" width="1.44140625" style="1" customWidth="1"/>
    <col min="5841" max="5841" width="10.33203125" style="1" customWidth="1"/>
    <col min="5842" max="5842" width="3" style="1" customWidth="1"/>
    <col min="5843" max="5843" width="1.44140625" style="1" customWidth="1"/>
    <col min="5844" max="5844" width="4.44140625" style="1" customWidth="1"/>
    <col min="5845" max="5845" width="10.33203125" style="1" customWidth="1"/>
    <col min="5846" max="5846" width="1.44140625" style="1" customWidth="1"/>
    <col min="5847" max="5847" width="1.109375" style="1" customWidth="1"/>
    <col min="5848" max="5848" width="4.6640625" style="1" customWidth="1"/>
    <col min="5849" max="5849" width="8.88671875" style="1" customWidth="1"/>
    <col min="5850" max="5850" width="1.109375" style="1" customWidth="1"/>
    <col min="5851" max="5851" width="5.88671875" style="1" customWidth="1"/>
    <col min="5852" max="5852" width="8.88671875" style="1" customWidth="1"/>
    <col min="5853" max="6079" width="9.109375" style="1"/>
    <col min="6080" max="6080" width="0" style="1" hidden="1" customWidth="1"/>
    <col min="6081" max="6081" width="6" style="1" customWidth="1"/>
    <col min="6082" max="6082" width="4.33203125" style="1" customWidth="1"/>
    <col min="6083" max="6083" width="1.44140625" style="1" customWidth="1"/>
    <col min="6084" max="6084" width="6.6640625" style="1" customWidth="1"/>
    <col min="6085" max="6085" width="12.33203125" style="1" customWidth="1"/>
    <col min="6086" max="6086" width="3" style="1" customWidth="1"/>
    <col min="6087" max="6087" width="20.5546875" style="1" customWidth="1"/>
    <col min="6088" max="6088" width="11.6640625" style="1" customWidth="1"/>
    <col min="6089" max="6089" width="1.44140625" style="1" customWidth="1"/>
    <col min="6090" max="6090" width="4.44140625" style="1" customWidth="1"/>
    <col min="6091" max="6091" width="10.33203125" style="1" customWidth="1"/>
    <col min="6092" max="6092" width="1.44140625" style="1" customWidth="1"/>
    <col min="6093" max="6093" width="4.44140625" style="1" customWidth="1"/>
    <col min="6094" max="6094" width="10.33203125" style="1" customWidth="1"/>
    <col min="6095" max="6096" width="1.44140625" style="1" customWidth="1"/>
    <col min="6097" max="6097" width="10.33203125" style="1" customWidth="1"/>
    <col min="6098" max="6098" width="3" style="1" customWidth="1"/>
    <col min="6099" max="6099" width="1.44140625" style="1" customWidth="1"/>
    <col min="6100" max="6100" width="4.44140625" style="1" customWidth="1"/>
    <col min="6101" max="6101" width="10.33203125" style="1" customWidth="1"/>
    <col min="6102" max="6102" width="1.44140625" style="1" customWidth="1"/>
    <col min="6103" max="6103" width="1.109375" style="1" customWidth="1"/>
    <col min="6104" max="6104" width="4.6640625" style="1" customWidth="1"/>
    <col min="6105" max="6105" width="8.88671875" style="1" customWidth="1"/>
    <col min="6106" max="6106" width="1.109375" style="1" customWidth="1"/>
    <col min="6107" max="6107" width="5.88671875" style="1" customWidth="1"/>
    <col min="6108" max="6108" width="8.88671875" style="1" customWidth="1"/>
    <col min="6109" max="6335" width="9.109375" style="1"/>
    <col min="6336" max="6336" width="0" style="1" hidden="1" customWidth="1"/>
    <col min="6337" max="6337" width="6" style="1" customWidth="1"/>
    <col min="6338" max="6338" width="4.33203125" style="1" customWidth="1"/>
    <col min="6339" max="6339" width="1.44140625" style="1" customWidth="1"/>
    <col min="6340" max="6340" width="6.6640625" style="1" customWidth="1"/>
    <col min="6341" max="6341" width="12.33203125" style="1" customWidth="1"/>
    <col min="6342" max="6342" width="3" style="1" customWidth="1"/>
    <col min="6343" max="6343" width="20.5546875" style="1" customWidth="1"/>
    <col min="6344" max="6344" width="11.6640625" style="1" customWidth="1"/>
    <col min="6345" max="6345" width="1.44140625" style="1" customWidth="1"/>
    <col min="6346" max="6346" width="4.44140625" style="1" customWidth="1"/>
    <col min="6347" max="6347" width="10.33203125" style="1" customWidth="1"/>
    <col min="6348" max="6348" width="1.44140625" style="1" customWidth="1"/>
    <col min="6349" max="6349" width="4.44140625" style="1" customWidth="1"/>
    <col min="6350" max="6350" width="10.33203125" style="1" customWidth="1"/>
    <col min="6351" max="6352" width="1.44140625" style="1" customWidth="1"/>
    <col min="6353" max="6353" width="10.33203125" style="1" customWidth="1"/>
    <col min="6354" max="6354" width="3" style="1" customWidth="1"/>
    <col min="6355" max="6355" width="1.44140625" style="1" customWidth="1"/>
    <col min="6356" max="6356" width="4.44140625" style="1" customWidth="1"/>
    <col min="6357" max="6357" width="10.33203125" style="1" customWidth="1"/>
    <col min="6358" max="6358" width="1.44140625" style="1" customWidth="1"/>
    <col min="6359" max="6359" width="1.109375" style="1" customWidth="1"/>
    <col min="6360" max="6360" width="4.6640625" style="1" customWidth="1"/>
    <col min="6361" max="6361" width="8.88671875" style="1" customWidth="1"/>
    <col min="6362" max="6362" width="1.109375" style="1" customWidth="1"/>
    <col min="6363" max="6363" width="5.88671875" style="1" customWidth="1"/>
    <col min="6364" max="6364" width="8.88671875" style="1" customWidth="1"/>
    <col min="6365" max="6591" width="9.109375" style="1"/>
    <col min="6592" max="6592" width="0" style="1" hidden="1" customWidth="1"/>
    <col min="6593" max="6593" width="6" style="1" customWidth="1"/>
    <col min="6594" max="6594" width="4.33203125" style="1" customWidth="1"/>
    <col min="6595" max="6595" width="1.44140625" style="1" customWidth="1"/>
    <col min="6596" max="6596" width="6.6640625" style="1" customWidth="1"/>
    <col min="6597" max="6597" width="12.33203125" style="1" customWidth="1"/>
    <col min="6598" max="6598" width="3" style="1" customWidth="1"/>
    <col min="6599" max="6599" width="20.5546875" style="1" customWidth="1"/>
    <col min="6600" max="6600" width="11.6640625" style="1" customWidth="1"/>
    <col min="6601" max="6601" width="1.44140625" style="1" customWidth="1"/>
    <col min="6602" max="6602" width="4.44140625" style="1" customWidth="1"/>
    <col min="6603" max="6603" width="10.33203125" style="1" customWidth="1"/>
    <col min="6604" max="6604" width="1.44140625" style="1" customWidth="1"/>
    <col min="6605" max="6605" width="4.44140625" style="1" customWidth="1"/>
    <col min="6606" max="6606" width="10.33203125" style="1" customWidth="1"/>
    <col min="6607" max="6608" width="1.44140625" style="1" customWidth="1"/>
    <col min="6609" max="6609" width="10.33203125" style="1" customWidth="1"/>
    <col min="6610" max="6610" width="3" style="1" customWidth="1"/>
    <col min="6611" max="6611" width="1.44140625" style="1" customWidth="1"/>
    <col min="6612" max="6612" width="4.44140625" style="1" customWidth="1"/>
    <col min="6613" max="6613" width="10.33203125" style="1" customWidth="1"/>
    <col min="6614" max="6614" width="1.44140625" style="1" customWidth="1"/>
    <col min="6615" max="6615" width="1.109375" style="1" customWidth="1"/>
    <col min="6616" max="6616" width="4.6640625" style="1" customWidth="1"/>
    <col min="6617" max="6617" width="8.88671875" style="1" customWidth="1"/>
    <col min="6618" max="6618" width="1.109375" style="1" customWidth="1"/>
    <col min="6619" max="6619" width="5.88671875" style="1" customWidth="1"/>
    <col min="6620" max="6620" width="8.88671875" style="1" customWidth="1"/>
    <col min="6621" max="6847" width="9.109375" style="1"/>
    <col min="6848" max="6848" width="0" style="1" hidden="1" customWidth="1"/>
    <col min="6849" max="6849" width="6" style="1" customWidth="1"/>
    <col min="6850" max="6850" width="4.33203125" style="1" customWidth="1"/>
    <col min="6851" max="6851" width="1.44140625" style="1" customWidth="1"/>
    <col min="6852" max="6852" width="6.6640625" style="1" customWidth="1"/>
    <col min="6853" max="6853" width="12.33203125" style="1" customWidth="1"/>
    <col min="6854" max="6854" width="3" style="1" customWidth="1"/>
    <col min="6855" max="6855" width="20.5546875" style="1" customWidth="1"/>
    <col min="6856" max="6856" width="11.6640625" style="1" customWidth="1"/>
    <col min="6857" max="6857" width="1.44140625" style="1" customWidth="1"/>
    <col min="6858" max="6858" width="4.44140625" style="1" customWidth="1"/>
    <col min="6859" max="6859" width="10.33203125" style="1" customWidth="1"/>
    <col min="6860" max="6860" width="1.44140625" style="1" customWidth="1"/>
    <col min="6861" max="6861" width="4.44140625" style="1" customWidth="1"/>
    <col min="6862" max="6862" width="10.33203125" style="1" customWidth="1"/>
    <col min="6863" max="6864" width="1.44140625" style="1" customWidth="1"/>
    <col min="6865" max="6865" width="10.33203125" style="1" customWidth="1"/>
    <col min="6866" max="6866" width="3" style="1" customWidth="1"/>
    <col min="6867" max="6867" width="1.44140625" style="1" customWidth="1"/>
    <col min="6868" max="6868" width="4.44140625" style="1" customWidth="1"/>
    <col min="6869" max="6869" width="10.33203125" style="1" customWidth="1"/>
    <col min="6870" max="6870" width="1.44140625" style="1" customWidth="1"/>
    <col min="6871" max="6871" width="1.109375" style="1" customWidth="1"/>
    <col min="6872" max="6872" width="4.6640625" style="1" customWidth="1"/>
    <col min="6873" max="6873" width="8.88671875" style="1" customWidth="1"/>
    <col min="6874" max="6874" width="1.109375" style="1" customWidth="1"/>
    <col min="6875" max="6875" width="5.88671875" style="1" customWidth="1"/>
    <col min="6876" max="6876" width="8.88671875" style="1" customWidth="1"/>
    <col min="6877" max="7103" width="9.109375" style="1"/>
    <col min="7104" max="7104" width="0" style="1" hidden="1" customWidth="1"/>
    <col min="7105" max="7105" width="6" style="1" customWidth="1"/>
    <col min="7106" max="7106" width="4.33203125" style="1" customWidth="1"/>
    <col min="7107" max="7107" width="1.44140625" style="1" customWidth="1"/>
    <col min="7108" max="7108" width="6.6640625" style="1" customWidth="1"/>
    <col min="7109" max="7109" width="12.33203125" style="1" customWidth="1"/>
    <col min="7110" max="7110" width="3" style="1" customWidth="1"/>
    <col min="7111" max="7111" width="20.5546875" style="1" customWidth="1"/>
    <col min="7112" max="7112" width="11.6640625" style="1" customWidth="1"/>
    <col min="7113" max="7113" width="1.44140625" style="1" customWidth="1"/>
    <col min="7114" max="7114" width="4.44140625" style="1" customWidth="1"/>
    <col min="7115" max="7115" width="10.33203125" style="1" customWidth="1"/>
    <col min="7116" max="7116" width="1.44140625" style="1" customWidth="1"/>
    <col min="7117" max="7117" width="4.44140625" style="1" customWidth="1"/>
    <col min="7118" max="7118" width="10.33203125" style="1" customWidth="1"/>
    <col min="7119" max="7120" width="1.44140625" style="1" customWidth="1"/>
    <col min="7121" max="7121" width="10.33203125" style="1" customWidth="1"/>
    <col min="7122" max="7122" width="3" style="1" customWidth="1"/>
    <col min="7123" max="7123" width="1.44140625" style="1" customWidth="1"/>
    <col min="7124" max="7124" width="4.44140625" style="1" customWidth="1"/>
    <col min="7125" max="7125" width="10.33203125" style="1" customWidth="1"/>
    <col min="7126" max="7126" width="1.44140625" style="1" customWidth="1"/>
    <col min="7127" max="7127" width="1.109375" style="1" customWidth="1"/>
    <col min="7128" max="7128" width="4.6640625" style="1" customWidth="1"/>
    <col min="7129" max="7129" width="8.88671875" style="1" customWidth="1"/>
    <col min="7130" max="7130" width="1.109375" style="1" customWidth="1"/>
    <col min="7131" max="7131" width="5.88671875" style="1" customWidth="1"/>
    <col min="7132" max="7132" width="8.88671875" style="1" customWidth="1"/>
    <col min="7133" max="7359" width="9.109375" style="1"/>
    <col min="7360" max="7360" width="0" style="1" hidden="1" customWidth="1"/>
    <col min="7361" max="7361" width="6" style="1" customWidth="1"/>
    <col min="7362" max="7362" width="4.33203125" style="1" customWidth="1"/>
    <col min="7363" max="7363" width="1.44140625" style="1" customWidth="1"/>
    <col min="7364" max="7364" width="6.6640625" style="1" customWidth="1"/>
    <col min="7365" max="7365" width="12.33203125" style="1" customWidth="1"/>
    <col min="7366" max="7366" width="3" style="1" customWidth="1"/>
    <col min="7367" max="7367" width="20.5546875" style="1" customWidth="1"/>
    <col min="7368" max="7368" width="11.6640625" style="1" customWidth="1"/>
    <col min="7369" max="7369" width="1.44140625" style="1" customWidth="1"/>
    <col min="7370" max="7370" width="4.44140625" style="1" customWidth="1"/>
    <col min="7371" max="7371" width="10.33203125" style="1" customWidth="1"/>
    <col min="7372" max="7372" width="1.44140625" style="1" customWidth="1"/>
    <col min="7373" max="7373" width="4.44140625" style="1" customWidth="1"/>
    <col min="7374" max="7374" width="10.33203125" style="1" customWidth="1"/>
    <col min="7375" max="7376" width="1.44140625" style="1" customWidth="1"/>
    <col min="7377" max="7377" width="10.33203125" style="1" customWidth="1"/>
    <col min="7378" max="7378" width="3" style="1" customWidth="1"/>
    <col min="7379" max="7379" width="1.44140625" style="1" customWidth="1"/>
    <col min="7380" max="7380" width="4.44140625" style="1" customWidth="1"/>
    <col min="7381" max="7381" width="10.33203125" style="1" customWidth="1"/>
    <col min="7382" max="7382" width="1.44140625" style="1" customWidth="1"/>
    <col min="7383" max="7383" width="1.109375" style="1" customWidth="1"/>
    <col min="7384" max="7384" width="4.6640625" style="1" customWidth="1"/>
    <col min="7385" max="7385" width="8.88671875" style="1" customWidth="1"/>
    <col min="7386" max="7386" width="1.109375" style="1" customWidth="1"/>
    <col min="7387" max="7387" width="5.88671875" style="1" customWidth="1"/>
    <col min="7388" max="7388" width="8.88671875" style="1" customWidth="1"/>
    <col min="7389" max="7615" width="9.109375" style="1"/>
    <col min="7616" max="7616" width="0" style="1" hidden="1" customWidth="1"/>
    <col min="7617" max="7617" width="6" style="1" customWidth="1"/>
    <col min="7618" max="7618" width="4.33203125" style="1" customWidth="1"/>
    <col min="7619" max="7619" width="1.44140625" style="1" customWidth="1"/>
    <col min="7620" max="7620" width="6.6640625" style="1" customWidth="1"/>
    <col min="7621" max="7621" width="12.33203125" style="1" customWidth="1"/>
    <col min="7622" max="7622" width="3" style="1" customWidth="1"/>
    <col min="7623" max="7623" width="20.5546875" style="1" customWidth="1"/>
    <col min="7624" max="7624" width="11.6640625" style="1" customWidth="1"/>
    <col min="7625" max="7625" width="1.44140625" style="1" customWidth="1"/>
    <col min="7626" max="7626" width="4.44140625" style="1" customWidth="1"/>
    <col min="7627" max="7627" width="10.33203125" style="1" customWidth="1"/>
    <col min="7628" max="7628" width="1.44140625" style="1" customWidth="1"/>
    <col min="7629" max="7629" width="4.44140625" style="1" customWidth="1"/>
    <col min="7630" max="7630" width="10.33203125" style="1" customWidth="1"/>
    <col min="7631" max="7632" width="1.44140625" style="1" customWidth="1"/>
    <col min="7633" max="7633" width="10.33203125" style="1" customWidth="1"/>
    <col min="7634" max="7634" width="3" style="1" customWidth="1"/>
    <col min="7635" max="7635" width="1.44140625" style="1" customWidth="1"/>
    <col min="7636" max="7636" width="4.44140625" style="1" customWidth="1"/>
    <col min="7637" max="7637" width="10.33203125" style="1" customWidth="1"/>
    <col min="7638" max="7638" width="1.44140625" style="1" customWidth="1"/>
    <col min="7639" max="7639" width="1.109375" style="1" customWidth="1"/>
    <col min="7640" max="7640" width="4.6640625" style="1" customWidth="1"/>
    <col min="7641" max="7641" width="8.88671875" style="1" customWidth="1"/>
    <col min="7642" max="7642" width="1.109375" style="1" customWidth="1"/>
    <col min="7643" max="7643" width="5.88671875" style="1" customWidth="1"/>
    <col min="7644" max="7644" width="8.88671875" style="1" customWidth="1"/>
    <col min="7645" max="7871" width="9.109375" style="1"/>
    <col min="7872" max="7872" width="0" style="1" hidden="1" customWidth="1"/>
    <col min="7873" max="7873" width="6" style="1" customWidth="1"/>
    <col min="7874" max="7874" width="4.33203125" style="1" customWidth="1"/>
    <col min="7875" max="7875" width="1.44140625" style="1" customWidth="1"/>
    <col min="7876" max="7876" width="6.6640625" style="1" customWidth="1"/>
    <col min="7877" max="7877" width="12.33203125" style="1" customWidth="1"/>
    <col min="7878" max="7878" width="3" style="1" customWidth="1"/>
    <col min="7879" max="7879" width="20.5546875" style="1" customWidth="1"/>
    <col min="7880" max="7880" width="11.6640625" style="1" customWidth="1"/>
    <col min="7881" max="7881" width="1.44140625" style="1" customWidth="1"/>
    <col min="7882" max="7882" width="4.44140625" style="1" customWidth="1"/>
    <col min="7883" max="7883" width="10.33203125" style="1" customWidth="1"/>
    <col min="7884" max="7884" width="1.44140625" style="1" customWidth="1"/>
    <col min="7885" max="7885" width="4.44140625" style="1" customWidth="1"/>
    <col min="7886" max="7886" width="10.33203125" style="1" customWidth="1"/>
    <col min="7887" max="7888" width="1.44140625" style="1" customWidth="1"/>
    <col min="7889" max="7889" width="10.33203125" style="1" customWidth="1"/>
    <col min="7890" max="7890" width="3" style="1" customWidth="1"/>
    <col min="7891" max="7891" width="1.44140625" style="1" customWidth="1"/>
    <col min="7892" max="7892" width="4.44140625" style="1" customWidth="1"/>
    <col min="7893" max="7893" width="10.33203125" style="1" customWidth="1"/>
    <col min="7894" max="7894" width="1.44140625" style="1" customWidth="1"/>
    <col min="7895" max="7895" width="1.109375" style="1" customWidth="1"/>
    <col min="7896" max="7896" width="4.6640625" style="1" customWidth="1"/>
    <col min="7897" max="7897" width="8.88671875" style="1" customWidth="1"/>
    <col min="7898" max="7898" width="1.109375" style="1" customWidth="1"/>
    <col min="7899" max="7899" width="5.88671875" style="1" customWidth="1"/>
    <col min="7900" max="7900" width="8.88671875" style="1" customWidth="1"/>
    <col min="7901" max="8127" width="9.109375" style="1"/>
    <col min="8128" max="8128" width="0" style="1" hidden="1" customWidth="1"/>
    <col min="8129" max="8129" width="6" style="1" customWidth="1"/>
    <col min="8130" max="8130" width="4.33203125" style="1" customWidth="1"/>
    <col min="8131" max="8131" width="1.44140625" style="1" customWidth="1"/>
    <col min="8132" max="8132" width="6.6640625" style="1" customWidth="1"/>
    <col min="8133" max="8133" width="12.33203125" style="1" customWidth="1"/>
    <col min="8134" max="8134" width="3" style="1" customWidth="1"/>
    <col min="8135" max="8135" width="20.5546875" style="1" customWidth="1"/>
    <col min="8136" max="8136" width="11.6640625" style="1" customWidth="1"/>
    <col min="8137" max="8137" width="1.44140625" style="1" customWidth="1"/>
    <col min="8138" max="8138" width="4.44140625" style="1" customWidth="1"/>
    <col min="8139" max="8139" width="10.33203125" style="1" customWidth="1"/>
    <col min="8140" max="8140" width="1.44140625" style="1" customWidth="1"/>
    <col min="8141" max="8141" width="4.44140625" style="1" customWidth="1"/>
    <col min="8142" max="8142" width="10.33203125" style="1" customWidth="1"/>
    <col min="8143" max="8144" width="1.44140625" style="1" customWidth="1"/>
    <col min="8145" max="8145" width="10.33203125" style="1" customWidth="1"/>
    <col min="8146" max="8146" width="3" style="1" customWidth="1"/>
    <col min="8147" max="8147" width="1.44140625" style="1" customWidth="1"/>
    <col min="8148" max="8148" width="4.44140625" style="1" customWidth="1"/>
    <col min="8149" max="8149" width="10.33203125" style="1" customWidth="1"/>
    <col min="8150" max="8150" width="1.44140625" style="1" customWidth="1"/>
    <col min="8151" max="8151" width="1.109375" style="1" customWidth="1"/>
    <col min="8152" max="8152" width="4.6640625" style="1" customWidth="1"/>
    <col min="8153" max="8153" width="8.88671875" style="1" customWidth="1"/>
    <col min="8154" max="8154" width="1.109375" style="1" customWidth="1"/>
    <col min="8155" max="8155" width="5.88671875" style="1" customWidth="1"/>
    <col min="8156" max="8156" width="8.88671875" style="1" customWidth="1"/>
    <col min="8157" max="8383" width="9.109375" style="1"/>
    <col min="8384" max="8384" width="0" style="1" hidden="1" customWidth="1"/>
    <col min="8385" max="8385" width="6" style="1" customWidth="1"/>
    <col min="8386" max="8386" width="4.33203125" style="1" customWidth="1"/>
    <col min="8387" max="8387" width="1.44140625" style="1" customWidth="1"/>
    <col min="8388" max="8388" width="6.6640625" style="1" customWidth="1"/>
    <col min="8389" max="8389" width="12.33203125" style="1" customWidth="1"/>
    <col min="8390" max="8390" width="3" style="1" customWidth="1"/>
    <col min="8391" max="8391" width="20.5546875" style="1" customWidth="1"/>
    <col min="8392" max="8392" width="11.6640625" style="1" customWidth="1"/>
    <col min="8393" max="8393" width="1.44140625" style="1" customWidth="1"/>
    <col min="8394" max="8394" width="4.44140625" style="1" customWidth="1"/>
    <col min="8395" max="8395" width="10.33203125" style="1" customWidth="1"/>
    <col min="8396" max="8396" width="1.44140625" style="1" customWidth="1"/>
    <col min="8397" max="8397" width="4.44140625" style="1" customWidth="1"/>
    <col min="8398" max="8398" width="10.33203125" style="1" customWidth="1"/>
    <col min="8399" max="8400" width="1.44140625" style="1" customWidth="1"/>
    <col min="8401" max="8401" width="10.33203125" style="1" customWidth="1"/>
    <col min="8402" max="8402" width="3" style="1" customWidth="1"/>
    <col min="8403" max="8403" width="1.44140625" style="1" customWidth="1"/>
    <col min="8404" max="8404" width="4.44140625" style="1" customWidth="1"/>
    <col min="8405" max="8405" width="10.33203125" style="1" customWidth="1"/>
    <col min="8406" max="8406" width="1.44140625" style="1" customWidth="1"/>
    <col min="8407" max="8407" width="1.109375" style="1" customWidth="1"/>
    <col min="8408" max="8408" width="4.6640625" style="1" customWidth="1"/>
    <col min="8409" max="8409" width="8.88671875" style="1" customWidth="1"/>
    <col min="8410" max="8410" width="1.109375" style="1" customWidth="1"/>
    <col min="8411" max="8411" width="5.88671875" style="1" customWidth="1"/>
    <col min="8412" max="8412" width="8.88671875" style="1" customWidth="1"/>
    <col min="8413" max="8639" width="9.109375" style="1"/>
    <col min="8640" max="8640" width="0" style="1" hidden="1" customWidth="1"/>
    <col min="8641" max="8641" width="6" style="1" customWidth="1"/>
    <col min="8642" max="8642" width="4.33203125" style="1" customWidth="1"/>
    <col min="8643" max="8643" width="1.44140625" style="1" customWidth="1"/>
    <col min="8644" max="8644" width="6.6640625" style="1" customWidth="1"/>
    <col min="8645" max="8645" width="12.33203125" style="1" customWidth="1"/>
    <col min="8646" max="8646" width="3" style="1" customWidth="1"/>
    <col min="8647" max="8647" width="20.5546875" style="1" customWidth="1"/>
    <col min="8648" max="8648" width="11.6640625" style="1" customWidth="1"/>
    <col min="8649" max="8649" width="1.44140625" style="1" customWidth="1"/>
    <col min="8650" max="8650" width="4.44140625" style="1" customWidth="1"/>
    <col min="8651" max="8651" width="10.33203125" style="1" customWidth="1"/>
    <col min="8652" max="8652" width="1.44140625" style="1" customWidth="1"/>
    <col min="8653" max="8653" width="4.44140625" style="1" customWidth="1"/>
    <col min="8654" max="8654" width="10.33203125" style="1" customWidth="1"/>
    <col min="8655" max="8656" width="1.44140625" style="1" customWidth="1"/>
    <col min="8657" max="8657" width="10.33203125" style="1" customWidth="1"/>
    <col min="8658" max="8658" width="3" style="1" customWidth="1"/>
    <col min="8659" max="8659" width="1.44140625" style="1" customWidth="1"/>
    <col min="8660" max="8660" width="4.44140625" style="1" customWidth="1"/>
    <col min="8661" max="8661" width="10.33203125" style="1" customWidth="1"/>
    <col min="8662" max="8662" width="1.44140625" style="1" customWidth="1"/>
    <col min="8663" max="8663" width="1.109375" style="1" customWidth="1"/>
    <col min="8664" max="8664" width="4.6640625" style="1" customWidth="1"/>
    <col min="8665" max="8665" width="8.88671875" style="1" customWidth="1"/>
    <col min="8666" max="8666" width="1.109375" style="1" customWidth="1"/>
    <col min="8667" max="8667" width="5.88671875" style="1" customWidth="1"/>
    <col min="8668" max="8668" width="8.88671875" style="1" customWidth="1"/>
    <col min="8669" max="8895" width="9.109375" style="1"/>
    <col min="8896" max="8896" width="0" style="1" hidden="1" customWidth="1"/>
    <col min="8897" max="8897" width="6" style="1" customWidth="1"/>
    <col min="8898" max="8898" width="4.33203125" style="1" customWidth="1"/>
    <col min="8899" max="8899" width="1.44140625" style="1" customWidth="1"/>
    <col min="8900" max="8900" width="6.6640625" style="1" customWidth="1"/>
    <col min="8901" max="8901" width="12.33203125" style="1" customWidth="1"/>
    <col min="8902" max="8902" width="3" style="1" customWidth="1"/>
    <col min="8903" max="8903" width="20.5546875" style="1" customWidth="1"/>
    <col min="8904" max="8904" width="11.6640625" style="1" customWidth="1"/>
    <col min="8905" max="8905" width="1.44140625" style="1" customWidth="1"/>
    <col min="8906" max="8906" width="4.44140625" style="1" customWidth="1"/>
    <col min="8907" max="8907" width="10.33203125" style="1" customWidth="1"/>
    <col min="8908" max="8908" width="1.44140625" style="1" customWidth="1"/>
    <col min="8909" max="8909" width="4.44140625" style="1" customWidth="1"/>
    <col min="8910" max="8910" width="10.33203125" style="1" customWidth="1"/>
    <col min="8911" max="8912" width="1.44140625" style="1" customWidth="1"/>
    <col min="8913" max="8913" width="10.33203125" style="1" customWidth="1"/>
    <col min="8914" max="8914" width="3" style="1" customWidth="1"/>
    <col min="8915" max="8915" width="1.44140625" style="1" customWidth="1"/>
    <col min="8916" max="8916" width="4.44140625" style="1" customWidth="1"/>
    <col min="8917" max="8917" width="10.33203125" style="1" customWidth="1"/>
    <col min="8918" max="8918" width="1.44140625" style="1" customWidth="1"/>
    <col min="8919" max="8919" width="1.109375" style="1" customWidth="1"/>
    <col min="8920" max="8920" width="4.6640625" style="1" customWidth="1"/>
    <col min="8921" max="8921" width="8.88671875" style="1" customWidth="1"/>
    <col min="8922" max="8922" width="1.109375" style="1" customWidth="1"/>
    <col min="8923" max="8923" width="5.88671875" style="1" customWidth="1"/>
    <col min="8924" max="8924" width="8.88671875" style="1" customWidth="1"/>
    <col min="8925" max="9151" width="9.109375" style="1"/>
    <col min="9152" max="9152" width="0" style="1" hidden="1" customWidth="1"/>
    <col min="9153" max="9153" width="6" style="1" customWidth="1"/>
    <col min="9154" max="9154" width="4.33203125" style="1" customWidth="1"/>
    <col min="9155" max="9155" width="1.44140625" style="1" customWidth="1"/>
    <col min="9156" max="9156" width="6.6640625" style="1" customWidth="1"/>
    <col min="9157" max="9157" width="12.33203125" style="1" customWidth="1"/>
    <col min="9158" max="9158" width="3" style="1" customWidth="1"/>
    <col min="9159" max="9159" width="20.5546875" style="1" customWidth="1"/>
    <col min="9160" max="9160" width="11.6640625" style="1" customWidth="1"/>
    <col min="9161" max="9161" width="1.44140625" style="1" customWidth="1"/>
    <col min="9162" max="9162" width="4.44140625" style="1" customWidth="1"/>
    <col min="9163" max="9163" width="10.33203125" style="1" customWidth="1"/>
    <col min="9164" max="9164" width="1.44140625" style="1" customWidth="1"/>
    <col min="9165" max="9165" width="4.44140625" style="1" customWidth="1"/>
    <col min="9166" max="9166" width="10.33203125" style="1" customWidth="1"/>
    <col min="9167" max="9168" width="1.44140625" style="1" customWidth="1"/>
    <col min="9169" max="9169" width="10.33203125" style="1" customWidth="1"/>
    <col min="9170" max="9170" width="3" style="1" customWidth="1"/>
    <col min="9171" max="9171" width="1.44140625" style="1" customWidth="1"/>
    <col min="9172" max="9172" width="4.44140625" style="1" customWidth="1"/>
    <col min="9173" max="9173" width="10.33203125" style="1" customWidth="1"/>
    <col min="9174" max="9174" width="1.44140625" style="1" customWidth="1"/>
    <col min="9175" max="9175" width="1.109375" style="1" customWidth="1"/>
    <col min="9176" max="9176" width="4.6640625" style="1" customWidth="1"/>
    <col min="9177" max="9177" width="8.88671875" style="1" customWidth="1"/>
    <col min="9178" max="9178" width="1.109375" style="1" customWidth="1"/>
    <col min="9179" max="9179" width="5.88671875" style="1" customWidth="1"/>
    <col min="9180" max="9180" width="8.88671875" style="1" customWidth="1"/>
    <col min="9181" max="9407" width="9.109375" style="1"/>
    <col min="9408" max="9408" width="0" style="1" hidden="1" customWidth="1"/>
    <col min="9409" max="9409" width="6" style="1" customWidth="1"/>
    <col min="9410" max="9410" width="4.33203125" style="1" customWidth="1"/>
    <col min="9411" max="9411" width="1.44140625" style="1" customWidth="1"/>
    <col min="9412" max="9412" width="6.6640625" style="1" customWidth="1"/>
    <col min="9413" max="9413" width="12.33203125" style="1" customWidth="1"/>
    <col min="9414" max="9414" width="3" style="1" customWidth="1"/>
    <col min="9415" max="9415" width="20.5546875" style="1" customWidth="1"/>
    <col min="9416" max="9416" width="11.6640625" style="1" customWidth="1"/>
    <col min="9417" max="9417" width="1.44140625" style="1" customWidth="1"/>
    <col min="9418" max="9418" width="4.44140625" style="1" customWidth="1"/>
    <col min="9419" max="9419" width="10.33203125" style="1" customWidth="1"/>
    <col min="9420" max="9420" width="1.44140625" style="1" customWidth="1"/>
    <col min="9421" max="9421" width="4.44140625" style="1" customWidth="1"/>
    <col min="9422" max="9422" width="10.33203125" style="1" customWidth="1"/>
    <col min="9423" max="9424" width="1.44140625" style="1" customWidth="1"/>
    <col min="9425" max="9425" width="10.33203125" style="1" customWidth="1"/>
    <col min="9426" max="9426" width="3" style="1" customWidth="1"/>
    <col min="9427" max="9427" width="1.44140625" style="1" customWidth="1"/>
    <col min="9428" max="9428" width="4.44140625" style="1" customWidth="1"/>
    <col min="9429" max="9429" width="10.33203125" style="1" customWidth="1"/>
    <col min="9430" max="9430" width="1.44140625" style="1" customWidth="1"/>
    <col min="9431" max="9431" width="1.109375" style="1" customWidth="1"/>
    <col min="9432" max="9432" width="4.6640625" style="1" customWidth="1"/>
    <col min="9433" max="9433" width="8.88671875" style="1" customWidth="1"/>
    <col min="9434" max="9434" width="1.109375" style="1" customWidth="1"/>
    <col min="9435" max="9435" width="5.88671875" style="1" customWidth="1"/>
    <col min="9436" max="9436" width="8.88671875" style="1" customWidth="1"/>
    <col min="9437" max="9663" width="9.109375" style="1"/>
    <col min="9664" max="9664" width="0" style="1" hidden="1" customWidth="1"/>
    <col min="9665" max="9665" width="6" style="1" customWidth="1"/>
    <col min="9666" max="9666" width="4.33203125" style="1" customWidth="1"/>
    <col min="9667" max="9667" width="1.44140625" style="1" customWidth="1"/>
    <col min="9668" max="9668" width="6.6640625" style="1" customWidth="1"/>
    <col min="9669" max="9669" width="12.33203125" style="1" customWidth="1"/>
    <col min="9670" max="9670" width="3" style="1" customWidth="1"/>
    <col min="9671" max="9671" width="20.5546875" style="1" customWidth="1"/>
    <col min="9672" max="9672" width="11.6640625" style="1" customWidth="1"/>
    <col min="9673" max="9673" width="1.44140625" style="1" customWidth="1"/>
    <col min="9674" max="9674" width="4.44140625" style="1" customWidth="1"/>
    <col min="9675" max="9675" width="10.33203125" style="1" customWidth="1"/>
    <col min="9676" max="9676" width="1.44140625" style="1" customWidth="1"/>
    <col min="9677" max="9677" width="4.44140625" style="1" customWidth="1"/>
    <col min="9678" max="9678" width="10.33203125" style="1" customWidth="1"/>
    <col min="9679" max="9680" width="1.44140625" style="1" customWidth="1"/>
    <col min="9681" max="9681" width="10.33203125" style="1" customWidth="1"/>
    <col min="9682" max="9682" width="3" style="1" customWidth="1"/>
    <col min="9683" max="9683" width="1.44140625" style="1" customWidth="1"/>
    <col min="9684" max="9684" width="4.44140625" style="1" customWidth="1"/>
    <col min="9685" max="9685" width="10.33203125" style="1" customWidth="1"/>
    <col min="9686" max="9686" width="1.44140625" style="1" customWidth="1"/>
    <col min="9687" max="9687" width="1.109375" style="1" customWidth="1"/>
    <col min="9688" max="9688" width="4.6640625" style="1" customWidth="1"/>
    <col min="9689" max="9689" width="8.88671875" style="1" customWidth="1"/>
    <col min="9690" max="9690" width="1.109375" style="1" customWidth="1"/>
    <col min="9691" max="9691" width="5.88671875" style="1" customWidth="1"/>
    <col min="9692" max="9692" width="8.88671875" style="1" customWidth="1"/>
    <col min="9693" max="9919" width="9.109375" style="1"/>
    <col min="9920" max="9920" width="0" style="1" hidden="1" customWidth="1"/>
    <col min="9921" max="9921" width="6" style="1" customWidth="1"/>
    <col min="9922" max="9922" width="4.33203125" style="1" customWidth="1"/>
    <col min="9923" max="9923" width="1.44140625" style="1" customWidth="1"/>
    <col min="9924" max="9924" width="6.6640625" style="1" customWidth="1"/>
    <col min="9925" max="9925" width="12.33203125" style="1" customWidth="1"/>
    <col min="9926" max="9926" width="3" style="1" customWidth="1"/>
    <col min="9927" max="9927" width="20.5546875" style="1" customWidth="1"/>
    <col min="9928" max="9928" width="11.6640625" style="1" customWidth="1"/>
    <col min="9929" max="9929" width="1.44140625" style="1" customWidth="1"/>
    <col min="9930" max="9930" width="4.44140625" style="1" customWidth="1"/>
    <col min="9931" max="9931" width="10.33203125" style="1" customWidth="1"/>
    <col min="9932" max="9932" width="1.44140625" style="1" customWidth="1"/>
    <col min="9933" max="9933" width="4.44140625" style="1" customWidth="1"/>
    <col min="9934" max="9934" width="10.33203125" style="1" customWidth="1"/>
    <col min="9935" max="9936" width="1.44140625" style="1" customWidth="1"/>
    <col min="9937" max="9937" width="10.33203125" style="1" customWidth="1"/>
    <col min="9938" max="9938" width="3" style="1" customWidth="1"/>
    <col min="9939" max="9939" width="1.44140625" style="1" customWidth="1"/>
    <col min="9940" max="9940" width="4.44140625" style="1" customWidth="1"/>
    <col min="9941" max="9941" width="10.33203125" style="1" customWidth="1"/>
    <col min="9942" max="9942" width="1.44140625" style="1" customWidth="1"/>
    <col min="9943" max="9943" width="1.109375" style="1" customWidth="1"/>
    <col min="9944" max="9944" width="4.6640625" style="1" customWidth="1"/>
    <col min="9945" max="9945" width="8.88671875" style="1" customWidth="1"/>
    <col min="9946" max="9946" width="1.109375" style="1" customWidth="1"/>
    <col min="9947" max="9947" width="5.88671875" style="1" customWidth="1"/>
    <col min="9948" max="9948" width="8.88671875" style="1" customWidth="1"/>
    <col min="9949" max="10175" width="9.109375" style="1"/>
    <col min="10176" max="10176" width="0" style="1" hidden="1" customWidth="1"/>
    <col min="10177" max="10177" width="6" style="1" customWidth="1"/>
    <col min="10178" max="10178" width="4.33203125" style="1" customWidth="1"/>
    <col min="10179" max="10179" width="1.44140625" style="1" customWidth="1"/>
    <col min="10180" max="10180" width="6.6640625" style="1" customWidth="1"/>
    <col min="10181" max="10181" width="12.33203125" style="1" customWidth="1"/>
    <col min="10182" max="10182" width="3" style="1" customWidth="1"/>
    <col min="10183" max="10183" width="20.5546875" style="1" customWidth="1"/>
    <col min="10184" max="10184" width="11.6640625" style="1" customWidth="1"/>
    <col min="10185" max="10185" width="1.44140625" style="1" customWidth="1"/>
    <col min="10186" max="10186" width="4.44140625" style="1" customWidth="1"/>
    <col min="10187" max="10187" width="10.33203125" style="1" customWidth="1"/>
    <col min="10188" max="10188" width="1.44140625" style="1" customWidth="1"/>
    <col min="10189" max="10189" width="4.44140625" style="1" customWidth="1"/>
    <col min="10190" max="10190" width="10.33203125" style="1" customWidth="1"/>
    <col min="10191" max="10192" width="1.44140625" style="1" customWidth="1"/>
    <col min="10193" max="10193" width="10.33203125" style="1" customWidth="1"/>
    <col min="10194" max="10194" width="3" style="1" customWidth="1"/>
    <col min="10195" max="10195" width="1.44140625" style="1" customWidth="1"/>
    <col min="10196" max="10196" width="4.44140625" style="1" customWidth="1"/>
    <col min="10197" max="10197" width="10.33203125" style="1" customWidth="1"/>
    <col min="10198" max="10198" width="1.44140625" style="1" customWidth="1"/>
    <col min="10199" max="10199" width="1.109375" style="1" customWidth="1"/>
    <col min="10200" max="10200" width="4.6640625" style="1" customWidth="1"/>
    <col min="10201" max="10201" width="8.88671875" style="1" customWidth="1"/>
    <col min="10202" max="10202" width="1.109375" style="1" customWidth="1"/>
    <col min="10203" max="10203" width="5.88671875" style="1" customWidth="1"/>
    <col min="10204" max="10204" width="8.88671875" style="1" customWidth="1"/>
    <col min="10205" max="10431" width="9.109375" style="1"/>
    <col min="10432" max="10432" width="0" style="1" hidden="1" customWidth="1"/>
    <col min="10433" max="10433" width="6" style="1" customWidth="1"/>
    <col min="10434" max="10434" width="4.33203125" style="1" customWidth="1"/>
    <col min="10435" max="10435" width="1.44140625" style="1" customWidth="1"/>
    <col min="10436" max="10436" width="6.6640625" style="1" customWidth="1"/>
    <col min="10437" max="10437" width="12.33203125" style="1" customWidth="1"/>
    <col min="10438" max="10438" width="3" style="1" customWidth="1"/>
    <col min="10439" max="10439" width="20.5546875" style="1" customWidth="1"/>
    <col min="10440" max="10440" width="11.6640625" style="1" customWidth="1"/>
    <col min="10441" max="10441" width="1.44140625" style="1" customWidth="1"/>
    <col min="10442" max="10442" width="4.44140625" style="1" customWidth="1"/>
    <col min="10443" max="10443" width="10.33203125" style="1" customWidth="1"/>
    <col min="10444" max="10444" width="1.44140625" style="1" customWidth="1"/>
    <col min="10445" max="10445" width="4.44140625" style="1" customWidth="1"/>
    <col min="10446" max="10446" width="10.33203125" style="1" customWidth="1"/>
    <col min="10447" max="10448" width="1.44140625" style="1" customWidth="1"/>
    <col min="10449" max="10449" width="10.33203125" style="1" customWidth="1"/>
    <col min="10450" max="10450" width="3" style="1" customWidth="1"/>
    <col min="10451" max="10451" width="1.44140625" style="1" customWidth="1"/>
    <col min="10452" max="10452" width="4.44140625" style="1" customWidth="1"/>
    <col min="10453" max="10453" width="10.33203125" style="1" customWidth="1"/>
    <col min="10454" max="10454" width="1.44140625" style="1" customWidth="1"/>
    <col min="10455" max="10455" width="1.109375" style="1" customWidth="1"/>
    <col min="10456" max="10456" width="4.6640625" style="1" customWidth="1"/>
    <col min="10457" max="10457" width="8.88671875" style="1" customWidth="1"/>
    <col min="10458" max="10458" width="1.109375" style="1" customWidth="1"/>
    <col min="10459" max="10459" width="5.88671875" style="1" customWidth="1"/>
    <col min="10460" max="10460" width="8.88671875" style="1" customWidth="1"/>
    <col min="10461" max="10687" width="9.109375" style="1"/>
    <col min="10688" max="10688" width="0" style="1" hidden="1" customWidth="1"/>
    <col min="10689" max="10689" width="6" style="1" customWidth="1"/>
    <col min="10690" max="10690" width="4.33203125" style="1" customWidth="1"/>
    <col min="10691" max="10691" width="1.44140625" style="1" customWidth="1"/>
    <col min="10692" max="10692" width="6.6640625" style="1" customWidth="1"/>
    <col min="10693" max="10693" width="12.33203125" style="1" customWidth="1"/>
    <col min="10694" max="10694" width="3" style="1" customWidth="1"/>
    <col min="10695" max="10695" width="20.5546875" style="1" customWidth="1"/>
    <col min="10696" max="10696" width="11.6640625" style="1" customWidth="1"/>
    <col min="10697" max="10697" width="1.44140625" style="1" customWidth="1"/>
    <col min="10698" max="10698" width="4.44140625" style="1" customWidth="1"/>
    <col min="10699" max="10699" width="10.33203125" style="1" customWidth="1"/>
    <col min="10700" max="10700" width="1.44140625" style="1" customWidth="1"/>
    <col min="10701" max="10701" width="4.44140625" style="1" customWidth="1"/>
    <col min="10702" max="10702" width="10.33203125" style="1" customWidth="1"/>
    <col min="10703" max="10704" width="1.44140625" style="1" customWidth="1"/>
    <col min="10705" max="10705" width="10.33203125" style="1" customWidth="1"/>
    <col min="10706" max="10706" width="3" style="1" customWidth="1"/>
    <col min="10707" max="10707" width="1.44140625" style="1" customWidth="1"/>
    <col min="10708" max="10708" width="4.44140625" style="1" customWidth="1"/>
    <col min="10709" max="10709" width="10.33203125" style="1" customWidth="1"/>
    <col min="10710" max="10710" width="1.44140625" style="1" customWidth="1"/>
    <col min="10711" max="10711" width="1.109375" style="1" customWidth="1"/>
    <col min="10712" max="10712" width="4.6640625" style="1" customWidth="1"/>
    <col min="10713" max="10713" width="8.88671875" style="1" customWidth="1"/>
    <col min="10714" max="10714" width="1.109375" style="1" customWidth="1"/>
    <col min="10715" max="10715" width="5.88671875" style="1" customWidth="1"/>
    <col min="10716" max="10716" width="8.88671875" style="1" customWidth="1"/>
    <col min="10717" max="10943" width="9.109375" style="1"/>
    <col min="10944" max="10944" width="0" style="1" hidden="1" customWidth="1"/>
    <col min="10945" max="10945" width="6" style="1" customWidth="1"/>
    <col min="10946" max="10946" width="4.33203125" style="1" customWidth="1"/>
    <col min="10947" max="10947" width="1.44140625" style="1" customWidth="1"/>
    <col min="10948" max="10948" width="6.6640625" style="1" customWidth="1"/>
    <col min="10949" max="10949" width="12.33203125" style="1" customWidth="1"/>
    <col min="10950" max="10950" width="3" style="1" customWidth="1"/>
    <col min="10951" max="10951" width="20.5546875" style="1" customWidth="1"/>
    <col min="10952" max="10952" width="11.6640625" style="1" customWidth="1"/>
    <col min="10953" max="10953" width="1.44140625" style="1" customWidth="1"/>
    <col min="10954" max="10954" width="4.44140625" style="1" customWidth="1"/>
    <col min="10955" max="10955" width="10.33203125" style="1" customWidth="1"/>
    <col min="10956" max="10956" width="1.44140625" style="1" customWidth="1"/>
    <col min="10957" max="10957" width="4.44140625" style="1" customWidth="1"/>
    <col min="10958" max="10958" width="10.33203125" style="1" customWidth="1"/>
    <col min="10959" max="10960" width="1.44140625" style="1" customWidth="1"/>
    <col min="10961" max="10961" width="10.33203125" style="1" customWidth="1"/>
    <col min="10962" max="10962" width="3" style="1" customWidth="1"/>
    <col min="10963" max="10963" width="1.44140625" style="1" customWidth="1"/>
    <col min="10964" max="10964" width="4.44140625" style="1" customWidth="1"/>
    <col min="10965" max="10965" width="10.33203125" style="1" customWidth="1"/>
    <col min="10966" max="10966" width="1.44140625" style="1" customWidth="1"/>
    <col min="10967" max="10967" width="1.109375" style="1" customWidth="1"/>
    <col min="10968" max="10968" width="4.6640625" style="1" customWidth="1"/>
    <col min="10969" max="10969" width="8.88671875" style="1" customWidth="1"/>
    <col min="10970" max="10970" width="1.109375" style="1" customWidth="1"/>
    <col min="10971" max="10971" width="5.88671875" style="1" customWidth="1"/>
    <col min="10972" max="10972" width="8.88671875" style="1" customWidth="1"/>
    <col min="10973" max="11199" width="9.109375" style="1"/>
    <col min="11200" max="11200" width="0" style="1" hidden="1" customWidth="1"/>
    <col min="11201" max="11201" width="6" style="1" customWidth="1"/>
    <col min="11202" max="11202" width="4.33203125" style="1" customWidth="1"/>
    <col min="11203" max="11203" width="1.44140625" style="1" customWidth="1"/>
    <col min="11204" max="11204" width="6.6640625" style="1" customWidth="1"/>
    <col min="11205" max="11205" width="12.33203125" style="1" customWidth="1"/>
    <col min="11206" max="11206" width="3" style="1" customWidth="1"/>
    <col min="11207" max="11207" width="20.5546875" style="1" customWidth="1"/>
    <col min="11208" max="11208" width="11.6640625" style="1" customWidth="1"/>
    <col min="11209" max="11209" width="1.44140625" style="1" customWidth="1"/>
    <col min="11210" max="11210" width="4.44140625" style="1" customWidth="1"/>
    <col min="11211" max="11211" width="10.33203125" style="1" customWidth="1"/>
    <col min="11212" max="11212" width="1.44140625" style="1" customWidth="1"/>
    <col min="11213" max="11213" width="4.44140625" style="1" customWidth="1"/>
    <col min="11214" max="11214" width="10.33203125" style="1" customWidth="1"/>
    <col min="11215" max="11216" width="1.44140625" style="1" customWidth="1"/>
    <col min="11217" max="11217" width="10.33203125" style="1" customWidth="1"/>
    <col min="11218" max="11218" width="3" style="1" customWidth="1"/>
    <col min="11219" max="11219" width="1.44140625" style="1" customWidth="1"/>
    <col min="11220" max="11220" width="4.44140625" style="1" customWidth="1"/>
    <col min="11221" max="11221" width="10.33203125" style="1" customWidth="1"/>
    <col min="11222" max="11222" width="1.44140625" style="1" customWidth="1"/>
    <col min="11223" max="11223" width="1.109375" style="1" customWidth="1"/>
    <col min="11224" max="11224" width="4.6640625" style="1" customWidth="1"/>
    <col min="11225" max="11225" width="8.88671875" style="1" customWidth="1"/>
    <col min="11226" max="11226" width="1.109375" style="1" customWidth="1"/>
    <col min="11227" max="11227" width="5.88671875" style="1" customWidth="1"/>
    <col min="11228" max="11228" width="8.88671875" style="1" customWidth="1"/>
    <col min="11229" max="11455" width="9.109375" style="1"/>
    <col min="11456" max="11456" width="0" style="1" hidden="1" customWidth="1"/>
    <col min="11457" max="11457" width="6" style="1" customWidth="1"/>
    <col min="11458" max="11458" width="4.33203125" style="1" customWidth="1"/>
    <col min="11459" max="11459" width="1.44140625" style="1" customWidth="1"/>
    <col min="11460" max="11460" width="6.6640625" style="1" customWidth="1"/>
    <col min="11461" max="11461" width="12.33203125" style="1" customWidth="1"/>
    <col min="11462" max="11462" width="3" style="1" customWidth="1"/>
    <col min="11463" max="11463" width="20.5546875" style="1" customWidth="1"/>
    <col min="11464" max="11464" width="11.6640625" style="1" customWidth="1"/>
    <col min="11465" max="11465" width="1.44140625" style="1" customWidth="1"/>
    <col min="11466" max="11466" width="4.44140625" style="1" customWidth="1"/>
    <col min="11467" max="11467" width="10.33203125" style="1" customWidth="1"/>
    <col min="11468" max="11468" width="1.44140625" style="1" customWidth="1"/>
    <col min="11469" max="11469" width="4.44140625" style="1" customWidth="1"/>
    <col min="11470" max="11470" width="10.33203125" style="1" customWidth="1"/>
    <col min="11471" max="11472" width="1.44140625" style="1" customWidth="1"/>
    <col min="11473" max="11473" width="10.33203125" style="1" customWidth="1"/>
    <col min="11474" max="11474" width="3" style="1" customWidth="1"/>
    <col min="11475" max="11475" width="1.44140625" style="1" customWidth="1"/>
    <col min="11476" max="11476" width="4.44140625" style="1" customWidth="1"/>
    <col min="11477" max="11477" width="10.33203125" style="1" customWidth="1"/>
    <col min="11478" max="11478" width="1.44140625" style="1" customWidth="1"/>
    <col min="11479" max="11479" width="1.109375" style="1" customWidth="1"/>
    <col min="11480" max="11480" width="4.6640625" style="1" customWidth="1"/>
    <col min="11481" max="11481" width="8.88671875" style="1" customWidth="1"/>
    <col min="11482" max="11482" width="1.109375" style="1" customWidth="1"/>
    <col min="11483" max="11483" width="5.88671875" style="1" customWidth="1"/>
    <col min="11484" max="11484" width="8.88671875" style="1" customWidth="1"/>
    <col min="11485" max="11711" width="9.109375" style="1"/>
    <col min="11712" max="11712" width="0" style="1" hidden="1" customWidth="1"/>
    <col min="11713" max="11713" width="6" style="1" customWidth="1"/>
    <col min="11714" max="11714" width="4.33203125" style="1" customWidth="1"/>
    <col min="11715" max="11715" width="1.44140625" style="1" customWidth="1"/>
    <col min="11716" max="11716" width="6.6640625" style="1" customWidth="1"/>
    <col min="11717" max="11717" width="12.33203125" style="1" customWidth="1"/>
    <col min="11718" max="11718" width="3" style="1" customWidth="1"/>
    <col min="11719" max="11719" width="20.5546875" style="1" customWidth="1"/>
    <col min="11720" max="11720" width="11.6640625" style="1" customWidth="1"/>
    <col min="11721" max="11721" width="1.44140625" style="1" customWidth="1"/>
    <col min="11722" max="11722" width="4.44140625" style="1" customWidth="1"/>
    <col min="11723" max="11723" width="10.33203125" style="1" customWidth="1"/>
    <col min="11724" max="11724" width="1.44140625" style="1" customWidth="1"/>
    <col min="11725" max="11725" width="4.44140625" style="1" customWidth="1"/>
    <col min="11726" max="11726" width="10.33203125" style="1" customWidth="1"/>
    <col min="11727" max="11728" width="1.44140625" style="1" customWidth="1"/>
    <col min="11729" max="11729" width="10.33203125" style="1" customWidth="1"/>
    <col min="11730" max="11730" width="3" style="1" customWidth="1"/>
    <col min="11731" max="11731" width="1.44140625" style="1" customWidth="1"/>
    <col min="11732" max="11732" width="4.44140625" style="1" customWidth="1"/>
    <col min="11733" max="11733" width="10.33203125" style="1" customWidth="1"/>
    <col min="11734" max="11734" width="1.44140625" style="1" customWidth="1"/>
    <col min="11735" max="11735" width="1.109375" style="1" customWidth="1"/>
    <col min="11736" max="11736" width="4.6640625" style="1" customWidth="1"/>
    <col min="11737" max="11737" width="8.88671875" style="1" customWidth="1"/>
    <col min="11738" max="11738" width="1.109375" style="1" customWidth="1"/>
    <col min="11739" max="11739" width="5.88671875" style="1" customWidth="1"/>
    <col min="11740" max="11740" width="8.88671875" style="1" customWidth="1"/>
    <col min="11741" max="11967" width="9.109375" style="1"/>
    <col min="11968" max="11968" width="0" style="1" hidden="1" customWidth="1"/>
    <col min="11969" max="11969" width="6" style="1" customWidth="1"/>
    <col min="11970" max="11970" width="4.33203125" style="1" customWidth="1"/>
    <col min="11971" max="11971" width="1.44140625" style="1" customWidth="1"/>
    <col min="11972" max="11972" width="6.6640625" style="1" customWidth="1"/>
    <col min="11973" max="11973" width="12.33203125" style="1" customWidth="1"/>
    <col min="11974" max="11974" width="3" style="1" customWidth="1"/>
    <col min="11975" max="11975" width="20.5546875" style="1" customWidth="1"/>
    <col min="11976" max="11976" width="11.6640625" style="1" customWidth="1"/>
    <col min="11977" max="11977" width="1.44140625" style="1" customWidth="1"/>
    <col min="11978" max="11978" width="4.44140625" style="1" customWidth="1"/>
    <col min="11979" max="11979" width="10.33203125" style="1" customWidth="1"/>
    <col min="11980" max="11980" width="1.44140625" style="1" customWidth="1"/>
    <col min="11981" max="11981" width="4.44140625" style="1" customWidth="1"/>
    <col min="11982" max="11982" width="10.33203125" style="1" customWidth="1"/>
    <col min="11983" max="11984" width="1.44140625" style="1" customWidth="1"/>
    <col min="11985" max="11985" width="10.33203125" style="1" customWidth="1"/>
    <col min="11986" max="11986" width="3" style="1" customWidth="1"/>
    <col min="11987" max="11987" width="1.44140625" style="1" customWidth="1"/>
    <col min="11988" max="11988" width="4.44140625" style="1" customWidth="1"/>
    <col min="11989" max="11989" width="10.33203125" style="1" customWidth="1"/>
    <col min="11990" max="11990" width="1.44140625" style="1" customWidth="1"/>
    <col min="11991" max="11991" width="1.109375" style="1" customWidth="1"/>
    <col min="11992" max="11992" width="4.6640625" style="1" customWidth="1"/>
    <col min="11993" max="11993" width="8.88671875" style="1" customWidth="1"/>
    <col min="11994" max="11994" width="1.109375" style="1" customWidth="1"/>
    <col min="11995" max="11995" width="5.88671875" style="1" customWidth="1"/>
    <col min="11996" max="11996" width="8.88671875" style="1" customWidth="1"/>
    <col min="11997" max="12223" width="9.109375" style="1"/>
    <col min="12224" max="12224" width="0" style="1" hidden="1" customWidth="1"/>
    <col min="12225" max="12225" width="6" style="1" customWidth="1"/>
    <col min="12226" max="12226" width="4.33203125" style="1" customWidth="1"/>
    <col min="12227" max="12227" width="1.44140625" style="1" customWidth="1"/>
    <col min="12228" max="12228" width="6.6640625" style="1" customWidth="1"/>
    <col min="12229" max="12229" width="12.33203125" style="1" customWidth="1"/>
    <col min="12230" max="12230" width="3" style="1" customWidth="1"/>
    <col min="12231" max="12231" width="20.5546875" style="1" customWidth="1"/>
    <col min="12232" max="12232" width="11.6640625" style="1" customWidth="1"/>
    <col min="12233" max="12233" width="1.44140625" style="1" customWidth="1"/>
    <col min="12234" max="12234" width="4.44140625" style="1" customWidth="1"/>
    <col min="12235" max="12235" width="10.33203125" style="1" customWidth="1"/>
    <col min="12236" max="12236" width="1.44140625" style="1" customWidth="1"/>
    <col min="12237" max="12237" width="4.44140625" style="1" customWidth="1"/>
    <col min="12238" max="12238" width="10.33203125" style="1" customWidth="1"/>
    <col min="12239" max="12240" width="1.44140625" style="1" customWidth="1"/>
    <col min="12241" max="12241" width="10.33203125" style="1" customWidth="1"/>
    <col min="12242" max="12242" width="3" style="1" customWidth="1"/>
    <col min="12243" max="12243" width="1.44140625" style="1" customWidth="1"/>
    <col min="12244" max="12244" width="4.44140625" style="1" customWidth="1"/>
    <col min="12245" max="12245" width="10.33203125" style="1" customWidth="1"/>
    <col min="12246" max="12246" width="1.44140625" style="1" customWidth="1"/>
    <col min="12247" max="12247" width="1.109375" style="1" customWidth="1"/>
    <col min="12248" max="12248" width="4.6640625" style="1" customWidth="1"/>
    <col min="12249" max="12249" width="8.88671875" style="1" customWidth="1"/>
    <col min="12250" max="12250" width="1.109375" style="1" customWidth="1"/>
    <col min="12251" max="12251" width="5.88671875" style="1" customWidth="1"/>
    <col min="12252" max="12252" width="8.88671875" style="1" customWidth="1"/>
    <col min="12253" max="12479" width="9.109375" style="1"/>
    <col min="12480" max="12480" width="0" style="1" hidden="1" customWidth="1"/>
    <col min="12481" max="12481" width="6" style="1" customWidth="1"/>
    <col min="12482" max="12482" width="4.33203125" style="1" customWidth="1"/>
    <col min="12483" max="12483" width="1.44140625" style="1" customWidth="1"/>
    <col min="12484" max="12484" width="6.6640625" style="1" customWidth="1"/>
    <col min="12485" max="12485" width="12.33203125" style="1" customWidth="1"/>
    <col min="12486" max="12486" width="3" style="1" customWidth="1"/>
    <col min="12487" max="12487" width="20.5546875" style="1" customWidth="1"/>
    <col min="12488" max="12488" width="11.6640625" style="1" customWidth="1"/>
    <col min="12489" max="12489" width="1.44140625" style="1" customWidth="1"/>
    <col min="12490" max="12490" width="4.44140625" style="1" customWidth="1"/>
    <col min="12491" max="12491" width="10.33203125" style="1" customWidth="1"/>
    <col min="12492" max="12492" width="1.44140625" style="1" customWidth="1"/>
    <col min="12493" max="12493" width="4.44140625" style="1" customWidth="1"/>
    <col min="12494" max="12494" width="10.33203125" style="1" customWidth="1"/>
    <col min="12495" max="12496" width="1.44140625" style="1" customWidth="1"/>
    <col min="12497" max="12497" width="10.33203125" style="1" customWidth="1"/>
    <col min="12498" max="12498" width="3" style="1" customWidth="1"/>
    <col min="12499" max="12499" width="1.44140625" style="1" customWidth="1"/>
    <col min="12500" max="12500" width="4.44140625" style="1" customWidth="1"/>
    <col min="12501" max="12501" width="10.33203125" style="1" customWidth="1"/>
    <col min="12502" max="12502" width="1.44140625" style="1" customWidth="1"/>
    <col min="12503" max="12503" width="1.109375" style="1" customWidth="1"/>
    <col min="12504" max="12504" width="4.6640625" style="1" customWidth="1"/>
    <col min="12505" max="12505" width="8.88671875" style="1" customWidth="1"/>
    <col min="12506" max="12506" width="1.109375" style="1" customWidth="1"/>
    <col min="12507" max="12507" width="5.88671875" style="1" customWidth="1"/>
    <col min="12508" max="12508" width="8.88671875" style="1" customWidth="1"/>
    <col min="12509" max="12735" width="9.109375" style="1"/>
    <col min="12736" max="12736" width="0" style="1" hidden="1" customWidth="1"/>
    <col min="12737" max="12737" width="6" style="1" customWidth="1"/>
    <col min="12738" max="12738" width="4.33203125" style="1" customWidth="1"/>
    <col min="12739" max="12739" width="1.44140625" style="1" customWidth="1"/>
    <col min="12740" max="12740" width="6.6640625" style="1" customWidth="1"/>
    <col min="12741" max="12741" width="12.33203125" style="1" customWidth="1"/>
    <col min="12742" max="12742" width="3" style="1" customWidth="1"/>
    <col min="12743" max="12743" width="20.5546875" style="1" customWidth="1"/>
    <col min="12744" max="12744" width="11.6640625" style="1" customWidth="1"/>
    <col min="12745" max="12745" width="1.44140625" style="1" customWidth="1"/>
    <col min="12746" max="12746" width="4.44140625" style="1" customWidth="1"/>
    <col min="12747" max="12747" width="10.33203125" style="1" customWidth="1"/>
    <col min="12748" max="12748" width="1.44140625" style="1" customWidth="1"/>
    <col min="12749" max="12749" width="4.44140625" style="1" customWidth="1"/>
    <col min="12750" max="12750" width="10.33203125" style="1" customWidth="1"/>
    <col min="12751" max="12752" width="1.44140625" style="1" customWidth="1"/>
    <col min="12753" max="12753" width="10.33203125" style="1" customWidth="1"/>
    <col min="12754" max="12754" width="3" style="1" customWidth="1"/>
    <col min="12755" max="12755" width="1.44140625" style="1" customWidth="1"/>
    <col min="12756" max="12756" width="4.44140625" style="1" customWidth="1"/>
    <col min="12757" max="12757" width="10.33203125" style="1" customWidth="1"/>
    <col min="12758" max="12758" width="1.44140625" style="1" customWidth="1"/>
    <col min="12759" max="12759" width="1.109375" style="1" customWidth="1"/>
    <col min="12760" max="12760" width="4.6640625" style="1" customWidth="1"/>
    <col min="12761" max="12761" width="8.88671875" style="1" customWidth="1"/>
    <col min="12762" max="12762" width="1.109375" style="1" customWidth="1"/>
    <col min="12763" max="12763" width="5.88671875" style="1" customWidth="1"/>
    <col min="12764" max="12764" width="8.88671875" style="1" customWidth="1"/>
    <col min="12765" max="12991" width="9.109375" style="1"/>
    <col min="12992" max="12992" width="0" style="1" hidden="1" customWidth="1"/>
    <col min="12993" max="12993" width="6" style="1" customWidth="1"/>
    <col min="12994" max="12994" width="4.33203125" style="1" customWidth="1"/>
    <col min="12995" max="12995" width="1.44140625" style="1" customWidth="1"/>
    <col min="12996" max="12996" width="6.6640625" style="1" customWidth="1"/>
    <col min="12997" max="12997" width="12.33203125" style="1" customWidth="1"/>
    <col min="12998" max="12998" width="3" style="1" customWidth="1"/>
    <col min="12999" max="12999" width="20.5546875" style="1" customWidth="1"/>
    <col min="13000" max="13000" width="11.6640625" style="1" customWidth="1"/>
    <col min="13001" max="13001" width="1.44140625" style="1" customWidth="1"/>
    <col min="13002" max="13002" width="4.44140625" style="1" customWidth="1"/>
    <col min="13003" max="13003" width="10.33203125" style="1" customWidth="1"/>
    <col min="13004" max="13004" width="1.44140625" style="1" customWidth="1"/>
    <col min="13005" max="13005" width="4.44140625" style="1" customWidth="1"/>
    <col min="13006" max="13006" width="10.33203125" style="1" customWidth="1"/>
    <col min="13007" max="13008" width="1.44140625" style="1" customWidth="1"/>
    <col min="13009" max="13009" width="10.33203125" style="1" customWidth="1"/>
    <col min="13010" max="13010" width="3" style="1" customWidth="1"/>
    <col min="13011" max="13011" width="1.44140625" style="1" customWidth="1"/>
    <col min="13012" max="13012" width="4.44140625" style="1" customWidth="1"/>
    <col min="13013" max="13013" width="10.33203125" style="1" customWidth="1"/>
    <col min="13014" max="13014" width="1.44140625" style="1" customWidth="1"/>
    <col min="13015" max="13015" width="1.109375" style="1" customWidth="1"/>
    <col min="13016" max="13016" width="4.6640625" style="1" customWidth="1"/>
    <col min="13017" max="13017" width="8.88671875" style="1" customWidth="1"/>
    <col min="13018" max="13018" width="1.109375" style="1" customWidth="1"/>
    <col min="13019" max="13019" width="5.88671875" style="1" customWidth="1"/>
    <col min="13020" max="13020" width="8.88671875" style="1" customWidth="1"/>
    <col min="13021" max="13247" width="9.109375" style="1"/>
    <col min="13248" max="13248" width="0" style="1" hidden="1" customWidth="1"/>
    <col min="13249" max="13249" width="6" style="1" customWidth="1"/>
    <col min="13250" max="13250" width="4.33203125" style="1" customWidth="1"/>
    <col min="13251" max="13251" width="1.44140625" style="1" customWidth="1"/>
    <col min="13252" max="13252" width="6.6640625" style="1" customWidth="1"/>
    <col min="13253" max="13253" width="12.33203125" style="1" customWidth="1"/>
    <col min="13254" max="13254" width="3" style="1" customWidth="1"/>
    <col min="13255" max="13255" width="20.5546875" style="1" customWidth="1"/>
    <col min="13256" max="13256" width="11.6640625" style="1" customWidth="1"/>
    <col min="13257" max="13257" width="1.44140625" style="1" customWidth="1"/>
    <col min="13258" max="13258" width="4.44140625" style="1" customWidth="1"/>
    <col min="13259" max="13259" width="10.33203125" style="1" customWidth="1"/>
    <col min="13260" max="13260" width="1.44140625" style="1" customWidth="1"/>
    <col min="13261" max="13261" width="4.44140625" style="1" customWidth="1"/>
    <col min="13262" max="13262" width="10.33203125" style="1" customWidth="1"/>
    <col min="13263" max="13264" width="1.44140625" style="1" customWidth="1"/>
    <col min="13265" max="13265" width="10.33203125" style="1" customWidth="1"/>
    <col min="13266" max="13266" width="3" style="1" customWidth="1"/>
    <col min="13267" max="13267" width="1.44140625" style="1" customWidth="1"/>
    <col min="13268" max="13268" width="4.44140625" style="1" customWidth="1"/>
    <col min="13269" max="13269" width="10.33203125" style="1" customWidth="1"/>
    <col min="13270" max="13270" width="1.44140625" style="1" customWidth="1"/>
    <col min="13271" max="13271" width="1.109375" style="1" customWidth="1"/>
    <col min="13272" max="13272" width="4.6640625" style="1" customWidth="1"/>
    <col min="13273" max="13273" width="8.88671875" style="1" customWidth="1"/>
    <col min="13274" max="13274" width="1.109375" style="1" customWidth="1"/>
    <col min="13275" max="13275" width="5.88671875" style="1" customWidth="1"/>
    <col min="13276" max="13276" width="8.88671875" style="1" customWidth="1"/>
    <col min="13277" max="13503" width="9.109375" style="1"/>
    <col min="13504" max="13504" width="0" style="1" hidden="1" customWidth="1"/>
    <col min="13505" max="13505" width="6" style="1" customWidth="1"/>
    <col min="13506" max="13506" width="4.33203125" style="1" customWidth="1"/>
    <col min="13507" max="13507" width="1.44140625" style="1" customWidth="1"/>
    <col min="13508" max="13508" width="6.6640625" style="1" customWidth="1"/>
    <col min="13509" max="13509" width="12.33203125" style="1" customWidth="1"/>
    <col min="13510" max="13510" width="3" style="1" customWidth="1"/>
    <col min="13511" max="13511" width="20.5546875" style="1" customWidth="1"/>
    <col min="13512" max="13512" width="11.6640625" style="1" customWidth="1"/>
    <col min="13513" max="13513" width="1.44140625" style="1" customWidth="1"/>
    <col min="13514" max="13514" width="4.44140625" style="1" customWidth="1"/>
    <col min="13515" max="13515" width="10.33203125" style="1" customWidth="1"/>
    <col min="13516" max="13516" width="1.44140625" style="1" customWidth="1"/>
    <col min="13517" max="13517" width="4.44140625" style="1" customWidth="1"/>
    <col min="13518" max="13518" width="10.33203125" style="1" customWidth="1"/>
    <col min="13519" max="13520" width="1.44140625" style="1" customWidth="1"/>
    <col min="13521" max="13521" width="10.33203125" style="1" customWidth="1"/>
    <col min="13522" max="13522" width="3" style="1" customWidth="1"/>
    <col min="13523" max="13523" width="1.44140625" style="1" customWidth="1"/>
    <col min="13524" max="13524" width="4.44140625" style="1" customWidth="1"/>
    <col min="13525" max="13525" width="10.33203125" style="1" customWidth="1"/>
    <col min="13526" max="13526" width="1.44140625" style="1" customWidth="1"/>
    <col min="13527" max="13527" width="1.109375" style="1" customWidth="1"/>
    <col min="13528" max="13528" width="4.6640625" style="1" customWidth="1"/>
    <col min="13529" max="13529" width="8.88671875" style="1" customWidth="1"/>
    <col min="13530" max="13530" width="1.109375" style="1" customWidth="1"/>
    <col min="13531" max="13531" width="5.88671875" style="1" customWidth="1"/>
    <col min="13532" max="13532" width="8.88671875" style="1" customWidth="1"/>
    <col min="13533" max="13759" width="9.109375" style="1"/>
    <col min="13760" max="13760" width="0" style="1" hidden="1" customWidth="1"/>
    <col min="13761" max="13761" width="6" style="1" customWidth="1"/>
    <col min="13762" max="13762" width="4.33203125" style="1" customWidth="1"/>
    <col min="13763" max="13763" width="1.44140625" style="1" customWidth="1"/>
    <col min="13764" max="13764" width="6.6640625" style="1" customWidth="1"/>
    <col min="13765" max="13765" width="12.33203125" style="1" customWidth="1"/>
    <col min="13766" max="13766" width="3" style="1" customWidth="1"/>
    <col min="13767" max="13767" width="20.5546875" style="1" customWidth="1"/>
    <col min="13768" max="13768" width="11.6640625" style="1" customWidth="1"/>
    <col min="13769" max="13769" width="1.44140625" style="1" customWidth="1"/>
    <col min="13770" max="13770" width="4.44140625" style="1" customWidth="1"/>
    <col min="13771" max="13771" width="10.33203125" style="1" customWidth="1"/>
    <col min="13772" max="13772" width="1.44140625" style="1" customWidth="1"/>
    <col min="13773" max="13773" width="4.44140625" style="1" customWidth="1"/>
    <col min="13774" max="13774" width="10.33203125" style="1" customWidth="1"/>
    <col min="13775" max="13776" width="1.44140625" style="1" customWidth="1"/>
    <col min="13777" max="13777" width="10.33203125" style="1" customWidth="1"/>
    <col min="13778" max="13778" width="3" style="1" customWidth="1"/>
    <col min="13779" max="13779" width="1.44140625" style="1" customWidth="1"/>
    <col min="13780" max="13780" width="4.44140625" style="1" customWidth="1"/>
    <col min="13781" max="13781" width="10.33203125" style="1" customWidth="1"/>
    <col min="13782" max="13782" width="1.44140625" style="1" customWidth="1"/>
    <col min="13783" max="13783" width="1.109375" style="1" customWidth="1"/>
    <col min="13784" max="13784" width="4.6640625" style="1" customWidth="1"/>
    <col min="13785" max="13785" width="8.88671875" style="1" customWidth="1"/>
    <col min="13786" max="13786" width="1.109375" style="1" customWidth="1"/>
    <col min="13787" max="13787" width="5.88671875" style="1" customWidth="1"/>
    <col min="13788" max="13788" width="8.88671875" style="1" customWidth="1"/>
    <col min="13789" max="14015" width="9.109375" style="1"/>
    <col min="14016" max="14016" width="0" style="1" hidden="1" customWidth="1"/>
    <col min="14017" max="14017" width="6" style="1" customWidth="1"/>
    <col min="14018" max="14018" width="4.33203125" style="1" customWidth="1"/>
    <col min="14019" max="14019" width="1.44140625" style="1" customWidth="1"/>
    <col min="14020" max="14020" width="6.6640625" style="1" customWidth="1"/>
    <col min="14021" max="14021" width="12.33203125" style="1" customWidth="1"/>
    <col min="14022" max="14022" width="3" style="1" customWidth="1"/>
    <col min="14023" max="14023" width="20.5546875" style="1" customWidth="1"/>
    <col min="14024" max="14024" width="11.6640625" style="1" customWidth="1"/>
    <col min="14025" max="14025" width="1.44140625" style="1" customWidth="1"/>
    <col min="14026" max="14026" width="4.44140625" style="1" customWidth="1"/>
    <col min="14027" max="14027" width="10.33203125" style="1" customWidth="1"/>
    <col min="14028" max="14028" width="1.44140625" style="1" customWidth="1"/>
    <col min="14029" max="14029" width="4.44140625" style="1" customWidth="1"/>
    <col min="14030" max="14030" width="10.33203125" style="1" customWidth="1"/>
    <col min="14031" max="14032" width="1.44140625" style="1" customWidth="1"/>
    <col min="14033" max="14033" width="10.33203125" style="1" customWidth="1"/>
    <col min="14034" max="14034" width="3" style="1" customWidth="1"/>
    <col min="14035" max="14035" width="1.44140625" style="1" customWidth="1"/>
    <col min="14036" max="14036" width="4.44140625" style="1" customWidth="1"/>
    <col min="14037" max="14037" width="10.33203125" style="1" customWidth="1"/>
    <col min="14038" max="14038" width="1.44140625" style="1" customWidth="1"/>
    <col min="14039" max="14039" width="1.109375" style="1" customWidth="1"/>
    <col min="14040" max="14040" width="4.6640625" style="1" customWidth="1"/>
    <col min="14041" max="14041" width="8.88671875" style="1" customWidth="1"/>
    <col min="14042" max="14042" width="1.109375" style="1" customWidth="1"/>
    <col min="14043" max="14043" width="5.88671875" style="1" customWidth="1"/>
    <col min="14044" max="14044" width="8.88671875" style="1" customWidth="1"/>
    <col min="14045" max="14271" width="9.109375" style="1"/>
    <col min="14272" max="14272" width="0" style="1" hidden="1" customWidth="1"/>
    <col min="14273" max="14273" width="6" style="1" customWidth="1"/>
    <col min="14274" max="14274" width="4.33203125" style="1" customWidth="1"/>
    <col min="14275" max="14275" width="1.44140625" style="1" customWidth="1"/>
    <col min="14276" max="14276" width="6.6640625" style="1" customWidth="1"/>
    <col min="14277" max="14277" width="12.33203125" style="1" customWidth="1"/>
    <col min="14278" max="14278" width="3" style="1" customWidth="1"/>
    <col min="14279" max="14279" width="20.5546875" style="1" customWidth="1"/>
    <col min="14280" max="14280" width="11.6640625" style="1" customWidth="1"/>
    <col min="14281" max="14281" width="1.44140625" style="1" customWidth="1"/>
    <col min="14282" max="14282" width="4.44140625" style="1" customWidth="1"/>
    <col min="14283" max="14283" width="10.33203125" style="1" customWidth="1"/>
    <col min="14284" max="14284" width="1.44140625" style="1" customWidth="1"/>
    <col min="14285" max="14285" width="4.44140625" style="1" customWidth="1"/>
    <col min="14286" max="14286" width="10.33203125" style="1" customWidth="1"/>
    <col min="14287" max="14288" width="1.44140625" style="1" customWidth="1"/>
    <col min="14289" max="14289" width="10.33203125" style="1" customWidth="1"/>
    <col min="14290" max="14290" width="3" style="1" customWidth="1"/>
    <col min="14291" max="14291" width="1.44140625" style="1" customWidth="1"/>
    <col min="14292" max="14292" width="4.44140625" style="1" customWidth="1"/>
    <col min="14293" max="14293" width="10.33203125" style="1" customWidth="1"/>
    <col min="14294" max="14294" width="1.44140625" style="1" customWidth="1"/>
    <col min="14295" max="14295" width="1.109375" style="1" customWidth="1"/>
    <col min="14296" max="14296" width="4.6640625" style="1" customWidth="1"/>
    <col min="14297" max="14297" width="8.88671875" style="1" customWidth="1"/>
    <col min="14298" max="14298" width="1.109375" style="1" customWidth="1"/>
    <col min="14299" max="14299" width="5.88671875" style="1" customWidth="1"/>
    <col min="14300" max="14300" width="8.88671875" style="1" customWidth="1"/>
    <col min="14301" max="14527" width="9.109375" style="1"/>
    <col min="14528" max="14528" width="0" style="1" hidden="1" customWidth="1"/>
    <col min="14529" max="14529" width="6" style="1" customWidth="1"/>
    <col min="14530" max="14530" width="4.33203125" style="1" customWidth="1"/>
    <col min="14531" max="14531" width="1.44140625" style="1" customWidth="1"/>
    <col min="14532" max="14532" width="6.6640625" style="1" customWidth="1"/>
    <col min="14533" max="14533" width="12.33203125" style="1" customWidth="1"/>
    <col min="14534" max="14534" width="3" style="1" customWidth="1"/>
    <col min="14535" max="14535" width="20.5546875" style="1" customWidth="1"/>
    <col min="14536" max="14536" width="11.6640625" style="1" customWidth="1"/>
    <col min="14537" max="14537" width="1.44140625" style="1" customWidth="1"/>
    <col min="14538" max="14538" width="4.44140625" style="1" customWidth="1"/>
    <col min="14539" max="14539" width="10.33203125" style="1" customWidth="1"/>
    <col min="14540" max="14540" width="1.44140625" style="1" customWidth="1"/>
    <col min="14541" max="14541" width="4.44140625" style="1" customWidth="1"/>
    <col min="14542" max="14542" width="10.33203125" style="1" customWidth="1"/>
    <col min="14543" max="14544" width="1.44140625" style="1" customWidth="1"/>
    <col min="14545" max="14545" width="10.33203125" style="1" customWidth="1"/>
    <col min="14546" max="14546" width="3" style="1" customWidth="1"/>
    <col min="14547" max="14547" width="1.44140625" style="1" customWidth="1"/>
    <col min="14548" max="14548" width="4.44140625" style="1" customWidth="1"/>
    <col min="14549" max="14549" width="10.33203125" style="1" customWidth="1"/>
    <col min="14550" max="14550" width="1.44140625" style="1" customWidth="1"/>
    <col min="14551" max="14551" width="1.109375" style="1" customWidth="1"/>
    <col min="14552" max="14552" width="4.6640625" style="1" customWidth="1"/>
    <col min="14553" max="14553" width="8.88671875" style="1" customWidth="1"/>
    <col min="14554" max="14554" width="1.109375" style="1" customWidth="1"/>
    <col min="14555" max="14555" width="5.88671875" style="1" customWidth="1"/>
    <col min="14556" max="14556" width="8.88671875" style="1" customWidth="1"/>
    <col min="14557" max="14783" width="9.109375" style="1"/>
    <col min="14784" max="14784" width="0" style="1" hidden="1" customWidth="1"/>
    <col min="14785" max="14785" width="6" style="1" customWidth="1"/>
    <col min="14786" max="14786" width="4.33203125" style="1" customWidth="1"/>
    <col min="14787" max="14787" width="1.44140625" style="1" customWidth="1"/>
    <col min="14788" max="14788" width="6.6640625" style="1" customWidth="1"/>
    <col min="14789" max="14789" width="12.33203125" style="1" customWidth="1"/>
    <col min="14790" max="14790" width="3" style="1" customWidth="1"/>
    <col min="14791" max="14791" width="20.5546875" style="1" customWidth="1"/>
    <col min="14792" max="14792" width="11.6640625" style="1" customWidth="1"/>
    <col min="14793" max="14793" width="1.44140625" style="1" customWidth="1"/>
    <col min="14794" max="14794" width="4.44140625" style="1" customWidth="1"/>
    <col min="14795" max="14795" width="10.33203125" style="1" customWidth="1"/>
    <col min="14796" max="14796" width="1.44140625" style="1" customWidth="1"/>
    <col min="14797" max="14797" width="4.44140625" style="1" customWidth="1"/>
    <col min="14798" max="14798" width="10.33203125" style="1" customWidth="1"/>
    <col min="14799" max="14800" width="1.44140625" style="1" customWidth="1"/>
    <col min="14801" max="14801" width="10.33203125" style="1" customWidth="1"/>
    <col min="14802" max="14802" width="3" style="1" customWidth="1"/>
    <col min="14803" max="14803" width="1.44140625" style="1" customWidth="1"/>
    <col min="14804" max="14804" width="4.44140625" style="1" customWidth="1"/>
    <col min="14805" max="14805" width="10.33203125" style="1" customWidth="1"/>
    <col min="14806" max="14806" width="1.44140625" style="1" customWidth="1"/>
    <col min="14807" max="14807" width="1.109375" style="1" customWidth="1"/>
    <col min="14808" max="14808" width="4.6640625" style="1" customWidth="1"/>
    <col min="14809" max="14809" width="8.88671875" style="1" customWidth="1"/>
    <col min="14810" max="14810" width="1.109375" style="1" customWidth="1"/>
    <col min="14811" max="14811" width="5.88671875" style="1" customWidth="1"/>
    <col min="14812" max="14812" width="8.88671875" style="1" customWidth="1"/>
    <col min="14813" max="15039" width="9.109375" style="1"/>
    <col min="15040" max="15040" width="0" style="1" hidden="1" customWidth="1"/>
    <col min="15041" max="15041" width="6" style="1" customWidth="1"/>
    <col min="15042" max="15042" width="4.33203125" style="1" customWidth="1"/>
    <col min="15043" max="15043" width="1.44140625" style="1" customWidth="1"/>
    <col min="15044" max="15044" width="6.6640625" style="1" customWidth="1"/>
    <col min="15045" max="15045" width="12.33203125" style="1" customWidth="1"/>
    <col min="15046" max="15046" width="3" style="1" customWidth="1"/>
    <col min="15047" max="15047" width="20.5546875" style="1" customWidth="1"/>
    <col min="15048" max="15048" width="11.6640625" style="1" customWidth="1"/>
    <col min="15049" max="15049" width="1.44140625" style="1" customWidth="1"/>
    <col min="15050" max="15050" width="4.44140625" style="1" customWidth="1"/>
    <col min="15051" max="15051" width="10.33203125" style="1" customWidth="1"/>
    <col min="15052" max="15052" width="1.44140625" style="1" customWidth="1"/>
    <col min="15053" max="15053" width="4.44140625" style="1" customWidth="1"/>
    <col min="15054" max="15054" width="10.33203125" style="1" customWidth="1"/>
    <col min="15055" max="15056" width="1.44140625" style="1" customWidth="1"/>
    <col min="15057" max="15057" width="10.33203125" style="1" customWidth="1"/>
    <col min="15058" max="15058" width="3" style="1" customWidth="1"/>
    <col min="15059" max="15059" width="1.44140625" style="1" customWidth="1"/>
    <col min="15060" max="15060" width="4.44140625" style="1" customWidth="1"/>
    <col min="15061" max="15061" width="10.33203125" style="1" customWidth="1"/>
    <col min="15062" max="15062" width="1.44140625" style="1" customWidth="1"/>
    <col min="15063" max="15063" width="1.109375" style="1" customWidth="1"/>
    <col min="15064" max="15064" width="4.6640625" style="1" customWidth="1"/>
    <col min="15065" max="15065" width="8.88671875" style="1" customWidth="1"/>
    <col min="15066" max="15066" width="1.109375" style="1" customWidth="1"/>
    <col min="15067" max="15067" width="5.88671875" style="1" customWidth="1"/>
    <col min="15068" max="15068" width="8.88671875" style="1" customWidth="1"/>
    <col min="15069" max="15295" width="9.109375" style="1"/>
    <col min="15296" max="15296" width="0" style="1" hidden="1" customWidth="1"/>
    <col min="15297" max="15297" width="6" style="1" customWidth="1"/>
    <col min="15298" max="15298" width="4.33203125" style="1" customWidth="1"/>
    <col min="15299" max="15299" width="1.44140625" style="1" customWidth="1"/>
    <col min="15300" max="15300" width="6.6640625" style="1" customWidth="1"/>
    <col min="15301" max="15301" width="12.33203125" style="1" customWidth="1"/>
    <col min="15302" max="15302" width="3" style="1" customWidth="1"/>
    <col min="15303" max="15303" width="20.5546875" style="1" customWidth="1"/>
    <col min="15304" max="15304" width="11.6640625" style="1" customWidth="1"/>
    <col min="15305" max="15305" width="1.44140625" style="1" customWidth="1"/>
    <col min="15306" max="15306" width="4.44140625" style="1" customWidth="1"/>
    <col min="15307" max="15307" width="10.33203125" style="1" customWidth="1"/>
    <col min="15308" max="15308" width="1.44140625" style="1" customWidth="1"/>
    <col min="15309" max="15309" width="4.44140625" style="1" customWidth="1"/>
    <col min="15310" max="15310" width="10.33203125" style="1" customWidth="1"/>
    <col min="15311" max="15312" width="1.44140625" style="1" customWidth="1"/>
    <col min="15313" max="15313" width="10.33203125" style="1" customWidth="1"/>
    <col min="15314" max="15314" width="3" style="1" customWidth="1"/>
    <col min="15315" max="15315" width="1.44140625" style="1" customWidth="1"/>
    <col min="15316" max="15316" width="4.44140625" style="1" customWidth="1"/>
    <col min="15317" max="15317" width="10.33203125" style="1" customWidth="1"/>
    <col min="15318" max="15318" width="1.44140625" style="1" customWidth="1"/>
    <col min="15319" max="15319" width="1.109375" style="1" customWidth="1"/>
    <col min="15320" max="15320" width="4.6640625" style="1" customWidth="1"/>
    <col min="15321" max="15321" width="8.88671875" style="1" customWidth="1"/>
    <col min="15322" max="15322" width="1.109375" style="1" customWidth="1"/>
    <col min="15323" max="15323" width="5.88671875" style="1" customWidth="1"/>
    <col min="15324" max="15324" width="8.88671875" style="1" customWidth="1"/>
    <col min="15325" max="15551" width="9.109375" style="1"/>
    <col min="15552" max="15552" width="0" style="1" hidden="1" customWidth="1"/>
    <col min="15553" max="15553" width="6" style="1" customWidth="1"/>
    <col min="15554" max="15554" width="4.33203125" style="1" customWidth="1"/>
    <col min="15555" max="15555" width="1.44140625" style="1" customWidth="1"/>
    <col min="15556" max="15556" width="6.6640625" style="1" customWidth="1"/>
    <col min="15557" max="15557" width="12.33203125" style="1" customWidth="1"/>
    <col min="15558" max="15558" width="3" style="1" customWidth="1"/>
    <col min="15559" max="15559" width="20.5546875" style="1" customWidth="1"/>
    <col min="15560" max="15560" width="11.6640625" style="1" customWidth="1"/>
    <col min="15561" max="15561" width="1.44140625" style="1" customWidth="1"/>
    <col min="15562" max="15562" width="4.44140625" style="1" customWidth="1"/>
    <col min="15563" max="15563" width="10.33203125" style="1" customWidth="1"/>
    <col min="15564" max="15564" width="1.44140625" style="1" customWidth="1"/>
    <col min="15565" max="15565" width="4.44140625" style="1" customWidth="1"/>
    <col min="15566" max="15566" width="10.33203125" style="1" customWidth="1"/>
    <col min="15567" max="15568" width="1.44140625" style="1" customWidth="1"/>
    <col min="15569" max="15569" width="10.33203125" style="1" customWidth="1"/>
    <col min="15570" max="15570" width="3" style="1" customWidth="1"/>
    <col min="15571" max="15571" width="1.44140625" style="1" customWidth="1"/>
    <col min="15572" max="15572" width="4.44140625" style="1" customWidth="1"/>
    <col min="15573" max="15573" width="10.33203125" style="1" customWidth="1"/>
    <col min="15574" max="15574" width="1.44140625" style="1" customWidth="1"/>
    <col min="15575" max="15575" width="1.109375" style="1" customWidth="1"/>
    <col min="15576" max="15576" width="4.6640625" style="1" customWidth="1"/>
    <col min="15577" max="15577" width="8.88671875" style="1" customWidth="1"/>
    <col min="15578" max="15578" width="1.109375" style="1" customWidth="1"/>
    <col min="15579" max="15579" width="5.88671875" style="1" customWidth="1"/>
    <col min="15580" max="15580" width="8.88671875" style="1" customWidth="1"/>
    <col min="15581" max="15807" width="9.109375" style="1"/>
    <col min="15808" max="15808" width="0" style="1" hidden="1" customWidth="1"/>
    <col min="15809" max="15809" width="6" style="1" customWidth="1"/>
    <col min="15810" max="15810" width="4.33203125" style="1" customWidth="1"/>
    <col min="15811" max="15811" width="1.44140625" style="1" customWidth="1"/>
    <col min="15812" max="15812" width="6.6640625" style="1" customWidth="1"/>
    <col min="15813" max="15813" width="12.33203125" style="1" customWidth="1"/>
    <col min="15814" max="15814" width="3" style="1" customWidth="1"/>
    <col min="15815" max="15815" width="20.5546875" style="1" customWidth="1"/>
    <col min="15816" max="15816" width="11.6640625" style="1" customWidth="1"/>
    <col min="15817" max="15817" width="1.44140625" style="1" customWidth="1"/>
    <col min="15818" max="15818" width="4.44140625" style="1" customWidth="1"/>
    <col min="15819" max="15819" width="10.33203125" style="1" customWidth="1"/>
    <col min="15820" max="15820" width="1.44140625" style="1" customWidth="1"/>
    <col min="15821" max="15821" width="4.44140625" style="1" customWidth="1"/>
    <col min="15822" max="15822" width="10.33203125" style="1" customWidth="1"/>
    <col min="15823" max="15824" width="1.44140625" style="1" customWidth="1"/>
    <col min="15825" max="15825" width="10.33203125" style="1" customWidth="1"/>
    <col min="15826" max="15826" width="3" style="1" customWidth="1"/>
    <col min="15827" max="15827" width="1.44140625" style="1" customWidth="1"/>
    <col min="15828" max="15828" width="4.44140625" style="1" customWidth="1"/>
    <col min="15829" max="15829" width="10.33203125" style="1" customWidth="1"/>
    <col min="15830" max="15830" width="1.44140625" style="1" customWidth="1"/>
    <col min="15831" max="15831" width="1.109375" style="1" customWidth="1"/>
    <col min="15832" max="15832" width="4.6640625" style="1" customWidth="1"/>
    <col min="15833" max="15833" width="8.88671875" style="1" customWidth="1"/>
    <col min="15834" max="15834" width="1.109375" style="1" customWidth="1"/>
    <col min="15835" max="15835" width="5.88671875" style="1" customWidth="1"/>
    <col min="15836" max="15836" width="8.88671875" style="1" customWidth="1"/>
    <col min="15837" max="16063" width="9.109375" style="1"/>
    <col min="16064" max="16064" width="0" style="1" hidden="1" customWidth="1"/>
    <col min="16065" max="16065" width="6" style="1" customWidth="1"/>
    <col min="16066" max="16066" width="4.33203125" style="1" customWidth="1"/>
    <col min="16067" max="16067" width="1.44140625" style="1" customWidth="1"/>
    <col min="16068" max="16068" width="6.6640625" style="1" customWidth="1"/>
    <col min="16069" max="16069" width="12.33203125" style="1" customWidth="1"/>
    <col min="16070" max="16070" width="3" style="1" customWidth="1"/>
    <col min="16071" max="16071" width="20.5546875" style="1" customWidth="1"/>
    <col min="16072" max="16072" width="11.6640625" style="1" customWidth="1"/>
    <col min="16073" max="16073" width="1.44140625" style="1" customWidth="1"/>
    <col min="16074" max="16074" width="4.44140625" style="1" customWidth="1"/>
    <col min="16075" max="16075" width="10.33203125" style="1" customWidth="1"/>
    <col min="16076" max="16076" width="1.44140625" style="1" customWidth="1"/>
    <col min="16077" max="16077" width="4.44140625" style="1" customWidth="1"/>
    <col min="16078" max="16078" width="10.33203125" style="1" customWidth="1"/>
    <col min="16079" max="16080" width="1.44140625" style="1" customWidth="1"/>
    <col min="16081" max="16081" width="10.33203125" style="1" customWidth="1"/>
    <col min="16082" max="16082" width="3" style="1" customWidth="1"/>
    <col min="16083" max="16083" width="1.44140625" style="1" customWidth="1"/>
    <col min="16084" max="16084" width="4.44140625" style="1" customWidth="1"/>
    <col min="16085" max="16085" width="10.33203125" style="1" customWidth="1"/>
    <col min="16086" max="16086" width="1.44140625" style="1" customWidth="1"/>
    <col min="16087" max="16087" width="1.109375" style="1" customWidth="1"/>
    <col min="16088" max="16088" width="4.6640625" style="1" customWidth="1"/>
    <col min="16089" max="16089" width="8.88671875" style="1" customWidth="1"/>
    <col min="16090" max="16090" width="1.109375" style="1" customWidth="1"/>
    <col min="16091" max="16091" width="5.88671875" style="1" customWidth="1"/>
    <col min="16092" max="16092" width="8.88671875" style="1" customWidth="1"/>
    <col min="16093" max="16319" width="9.109375" style="1"/>
    <col min="16320" max="16349" width="9.109375" style="1" customWidth="1"/>
    <col min="16350" max="16384" width="9.109375" style="1"/>
  </cols>
  <sheetData>
    <row r="1" spans="1:28" ht="17.399999999999999">
      <c r="A1" s="1067" t="s">
        <v>1213</v>
      </c>
      <c r="B1" s="1068"/>
      <c r="C1" s="1068"/>
      <c r="D1" s="1068"/>
      <c r="E1" s="1068"/>
      <c r="F1" s="1068"/>
      <c r="G1" s="1068"/>
      <c r="H1" s="1068"/>
      <c r="I1" s="1068"/>
      <c r="J1" s="1068"/>
      <c r="K1" s="1068"/>
      <c r="L1" s="1068"/>
      <c r="M1" s="1068"/>
      <c r="N1" s="1068"/>
      <c r="O1" s="1068"/>
      <c r="P1" s="1068"/>
      <c r="Q1" s="1068"/>
      <c r="R1" s="1068"/>
      <c r="S1" s="1068"/>
      <c r="T1" s="1068"/>
      <c r="U1" s="1068"/>
      <c r="V1" s="1068"/>
      <c r="W1" s="1068"/>
      <c r="X1" s="1090" t="s">
        <v>728</v>
      </c>
      <c r="Y1" s="1086"/>
      <c r="Z1" s="1086"/>
      <c r="AA1" s="1086"/>
      <c r="AB1" s="1086"/>
    </row>
    <row r="2" spans="1:28">
      <c r="A2" s="1069"/>
      <c r="B2" s="1068"/>
      <c r="C2" s="1068"/>
      <c r="D2" s="1068"/>
      <c r="E2" s="1068"/>
      <c r="F2" s="1068"/>
      <c r="G2" s="1068"/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8"/>
      <c r="U2" s="1068"/>
      <c r="V2" s="1068"/>
      <c r="W2" s="1068"/>
      <c r="X2" s="1090" t="s">
        <v>1214</v>
      </c>
      <c r="Y2" s="1086"/>
      <c r="Z2" s="1086"/>
      <c r="AA2" s="1086"/>
      <c r="AB2" s="1086"/>
    </row>
    <row r="3" spans="1:28" ht="15" thickBot="1">
      <c r="A3" s="1070" t="s">
        <v>0</v>
      </c>
      <c r="B3" s="1071"/>
      <c r="C3" s="1071"/>
      <c r="D3" s="1071"/>
      <c r="E3" s="1071"/>
      <c r="F3" s="1071"/>
      <c r="G3" s="1071" t="s">
        <v>729</v>
      </c>
      <c r="H3" s="1071" t="s">
        <v>730</v>
      </c>
      <c r="I3" s="1071" t="s">
        <v>1323</v>
      </c>
      <c r="J3" s="1071"/>
      <c r="K3" s="1071"/>
      <c r="L3" s="1071"/>
      <c r="M3" s="1071"/>
      <c r="N3" s="1071"/>
      <c r="O3" s="1071"/>
      <c r="P3" s="1071"/>
      <c r="Q3" s="1071"/>
      <c r="R3" s="1071"/>
      <c r="S3" s="1071"/>
      <c r="T3" s="1071"/>
      <c r="U3" s="1071"/>
      <c r="V3" s="1071"/>
      <c r="W3" s="1071"/>
      <c r="X3" s="1071"/>
      <c r="Y3" s="1071"/>
      <c r="Z3" s="1071"/>
      <c r="AA3" s="1071"/>
      <c r="AB3" s="1071"/>
    </row>
    <row r="4" spans="1:28" ht="15" thickTop="1">
      <c r="A4" s="1072"/>
      <c r="B4" s="1072"/>
      <c r="C4" s="1072"/>
      <c r="D4" s="1072"/>
      <c r="E4" s="1072"/>
      <c r="F4" s="1072"/>
      <c r="G4" s="1072"/>
      <c r="H4" s="1072"/>
      <c r="I4" s="1072"/>
      <c r="J4" s="1072"/>
      <c r="K4" s="1072"/>
      <c r="L4" s="1072"/>
      <c r="M4" s="1072"/>
      <c r="N4" s="1072"/>
      <c r="O4" s="1072"/>
      <c r="P4" s="1072"/>
      <c r="Q4" s="1072"/>
      <c r="R4" s="1072"/>
      <c r="S4" s="1072"/>
      <c r="T4" s="1072"/>
      <c r="U4" s="1072"/>
      <c r="V4" s="1072"/>
      <c r="W4" s="1072"/>
      <c r="X4" s="1072"/>
      <c r="Y4" s="1072"/>
      <c r="Z4" s="1072"/>
      <c r="AA4" s="1072"/>
      <c r="AB4" s="1072"/>
    </row>
    <row r="5" spans="1:28">
      <c r="A5" s="1073" t="s">
        <v>1215</v>
      </c>
      <c r="B5" s="1068"/>
      <c r="C5" s="1068"/>
      <c r="D5" s="1068"/>
      <c r="E5" s="1068"/>
      <c r="F5" s="1068"/>
      <c r="G5" s="1068"/>
      <c r="H5" s="1068"/>
      <c r="I5" s="1068"/>
      <c r="J5" s="1068"/>
      <c r="K5" s="1074" t="s">
        <v>86</v>
      </c>
      <c r="L5" s="1068"/>
      <c r="M5" s="1068"/>
      <c r="N5" s="1074" t="s">
        <v>1216</v>
      </c>
      <c r="O5" s="1068"/>
      <c r="P5" s="1068"/>
      <c r="Q5" s="1091" t="s">
        <v>1217</v>
      </c>
      <c r="R5" s="1086"/>
      <c r="S5" s="1068"/>
      <c r="T5" s="1068"/>
      <c r="U5" s="1074" t="s">
        <v>1218</v>
      </c>
      <c r="V5" s="1068"/>
      <c r="W5" s="1068"/>
      <c r="X5" s="1068"/>
      <c r="Y5" s="1074" t="s">
        <v>1219</v>
      </c>
      <c r="Z5" s="1068"/>
      <c r="AA5" s="1068"/>
      <c r="AB5" s="1074" t="s">
        <v>1220</v>
      </c>
    </row>
    <row r="6" spans="1:28">
      <c r="A6" s="1069"/>
      <c r="B6" s="1068"/>
      <c r="C6" s="1068"/>
      <c r="D6" s="1073" t="s">
        <v>1221</v>
      </c>
      <c r="E6" s="1068"/>
      <c r="F6" s="1068"/>
      <c r="G6" s="1068"/>
      <c r="H6" s="1068"/>
      <c r="I6" s="1068"/>
      <c r="J6" s="1068"/>
      <c r="K6" s="1068"/>
      <c r="L6" s="1068"/>
      <c r="M6" s="1068"/>
      <c r="N6" s="1068"/>
      <c r="O6" s="1068"/>
      <c r="P6" s="1068"/>
      <c r="Q6" s="1068"/>
      <c r="R6" s="1068"/>
      <c r="S6" s="1068"/>
      <c r="T6" s="1068"/>
      <c r="U6" s="1068"/>
      <c r="V6" s="1068"/>
      <c r="W6" s="1068"/>
      <c r="X6" s="1068"/>
      <c r="Y6" s="1068"/>
      <c r="Z6" s="1068"/>
      <c r="AA6" s="1068"/>
      <c r="AB6" s="1068"/>
    </row>
    <row r="7" spans="1:28">
      <c r="A7" s="1075"/>
      <c r="B7" s="1075"/>
      <c r="C7" s="1075"/>
      <c r="D7" s="1075"/>
      <c r="E7" s="1075"/>
      <c r="F7" s="1075"/>
      <c r="G7" s="1075"/>
      <c r="H7" s="1075"/>
      <c r="I7" s="1075"/>
      <c r="J7" s="1075"/>
      <c r="K7" s="1075"/>
      <c r="L7" s="1075"/>
      <c r="M7" s="1075"/>
      <c r="N7" s="1075"/>
      <c r="O7" s="1075"/>
      <c r="P7" s="1075"/>
      <c r="Q7" s="1075"/>
      <c r="R7" s="1075"/>
      <c r="S7" s="1075"/>
      <c r="T7" s="1075"/>
      <c r="U7" s="1075"/>
      <c r="V7" s="1075"/>
      <c r="W7" s="1075"/>
      <c r="X7" s="1075"/>
      <c r="Y7" s="1075"/>
      <c r="Z7" s="1075"/>
      <c r="AA7" s="1075"/>
      <c r="AB7" s="1075"/>
    </row>
    <row r="8" spans="1:28">
      <c r="A8" s="1076" t="s">
        <v>1</v>
      </c>
      <c r="B8" s="1076"/>
      <c r="C8" s="1076"/>
      <c r="D8" s="1076" t="s">
        <v>1222</v>
      </c>
      <c r="E8" s="1076"/>
      <c r="F8" s="1076"/>
      <c r="G8" s="1076"/>
      <c r="H8" s="1076"/>
      <c r="I8" s="1076"/>
      <c r="J8" s="1092">
        <v>416651545.75</v>
      </c>
      <c r="K8" s="1093"/>
      <c r="L8" s="1076"/>
      <c r="M8" s="1092">
        <v>0</v>
      </c>
      <c r="N8" s="1093"/>
      <c r="O8" s="1076"/>
      <c r="P8" s="1092">
        <v>715361</v>
      </c>
      <c r="Q8" s="1093"/>
      <c r="R8" s="1093"/>
      <c r="S8" s="1076"/>
      <c r="T8" s="1092">
        <v>0</v>
      </c>
      <c r="U8" s="1093"/>
      <c r="V8" s="1076"/>
      <c r="W8" s="1092">
        <v>417366906.75</v>
      </c>
      <c r="X8" s="1093"/>
      <c r="Y8" s="1093"/>
      <c r="Z8" s="1076"/>
      <c r="AA8" s="1092">
        <v>0</v>
      </c>
      <c r="AB8" s="1093"/>
    </row>
    <row r="9" spans="1:28">
      <c r="A9" s="1077" t="s">
        <v>2</v>
      </c>
      <c r="B9" s="1068"/>
      <c r="C9" s="1068"/>
      <c r="D9" s="1077" t="s">
        <v>1223</v>
      </c>
      <c r="E9" s="1068"/>
      <c r="F9" s="1068"/>
      <c r="G9" s="1068"/>
      <c r="H9" s="1068"/>
      <c r="I9" s="1068"/>
      <c r="J9" s="1085">
        <v>343593756.75</v>
      </c>
      <c r="K9" s="1086"/>
      <c r="L9" s="1068"/>
      <c r="M9" s="1085">
        <v>0</v>
      </c>
      <c r="N9" s="1086"/>
      <c r="O9" s="1068"/>
      <c r="P9" s="1085">
        <v>0</v>
      </c>
      <c r="Q9" s="1086"/>
      <c r="R9" s="1086"/>
      <c r="S9" s="1068"/>
      <c r="T9" s="1085">
        <v>0</v>
      </c>
      <c r="U9" s="1086"/>
      <c r="V9" s="1068"/>
      <c r="W9" s="1085">
        <v>343593756.75</v>
      </c>
      <c r="X9" s="1086"/>
      <c r="Y9" s="1086"/>
      <c r="Z9" s="1068"/>
      <c r="AA9" s="1085">
        <v>0</v>
      </c>
      <c r="AB9" s="1086"/>
    </row>
    <row r="10" spans="1:28">
      <c r="A10" s="1077" t="s">
        <v>790</v>
      </c>
      <c r="B10" s="1068"/>
      <c r="C10" s="1068"/>
      <c r="D10" s="1077" t="s">
        <v>1224</v>
      </c>
      <c r="E10" s="1068"/>
      <c r="F10" s="1068"/>
      <c r="G10" s="1068"/>
      <c r="H10" s="1068"/>
      <c r="I10" s="1068"/>
      <c r="J10" s="1085">
        <v>-4704052.67</v>
      </c>
      <c r="K10" s="1086"/>
      <c r="L10" s="1068"/>
      <c r="M10" s="1085">
        <v>0</v>
      </c>
      <c r="N10" s="1086"/>
      <c r="O10" s="1068"/>
      <c r="P10" s="1085">
        <v>0</v>
      </c>
      <c r="Q10" s="1086"/>
      <c r="R10" s="1086"/>
      <c r="S10" s="1068"/>
      <c r="T10" s="1085">
        <v>0</v>
      </c>
      <c r="U10" s="1086"/>
      <c r="V10" s="1068"/>
      <c r="W10" s="1085">
        <v>-4704052.67</v>
      </c>
      <c r="X10" s="1086"/>
      <c r="Y10" s="1086"/>
      <c r="Z10" s="1068"/>
      <c r="AA10" s="1085">
        <v>0</v>
      </c>
      <c r="AB10" s="1086"/>
    </row>
    <row r="11" spans="1:28">
      <c r="A11" s="1077" t="s">
        <v>3</v>
      </c>
      <c r="B11" s="1068"/>
      <c r="C11" s="1068"/>
      <c r="D11" s="1077" t="s">
        <v>1225</v>
      </c>
      <c r="E11" s="1068"/>
      <c r="F11" s="1068"/>
      <c r="G11" s="1068"/>
      <c r="H11" s="1068"/>
      <c r="I11" s="1068"/>
      <c r="J11" s="1085">
        <v>99956178.679999992</v>
      </c>
      <c r="K11" s="1086"/>
      <c r="L11" s="1068"/>
      <c r="M11" s="1085">
        <v>0</v>
      </c>
      <c r="N11" s="1086"/>
      <c r="O11" s="1068"/>
      <c r="P11" s="1085">
        <v>0</v>
      </c>
      <c r="Q11" s="1086"/>
      <c r="R11" s="1086"/>
      <c r="S11" s="1068"/>
      <c r="T11" s="1085">
        <v>0</v>
      </c>
      <c r="U11" s="1086"/>
      <c r="V11" s="1068"/>
      <c r="W11" s="1085">
        <v>99956178.679999992</v>
      </c>
      <c r="X11" s="1086"/>
      <c r="Y11" s="1086"/>
      <c r="Z11" s="1068"/>
      <c r="AA11" s="1085">
        <v>0</v>
      </c>
      <c r="AB11" s="1086"/>
    </row>
    <row r="12" spans="1:28">
      <c r="A12" s="1077" t="s">
        <v>101</v>
      </c>
      <c r="B12" s="1068"/>
      <c r="C12" s="1068"/>
      <c r="D12" s="1077" t="s">
        <v>1226</v>
      </c>
      <c r="E12" s="1068"/>
      <c r="F12" s="1068"/>
      <c r="G12" s="1068"/>
      <c r="H12" s="1068"/>
      <c r="I12" s="1068"/>
      <c r="J12" s="1085">
        <v>1906005.72</v>
      </c>
      <c r="K12" s="1086"/>
      <c r="L12" s="1068"/>
      <c r="M12" s="1085">
        <v>0</v>
      </c>
      <c r="N12" s="1086"/>
      <c r="O12" s="1068"/>
      <c r="P12" s="1085">
        <v>715361</v>
      </c>
      <c r="Q12" s="1086"/>
      <c r="R12" s="1086"/>
      <c r="S12" s="1068"/>
      <c r="T12" s="1085">
        <v>715361</v>
      </c>
      <c r="U12" s="1086"/>
      <c r="V12" s="1068"/>
      <c r="W12" s="1085">
        <v>1906005.72</v>
      </c>
      <c r="X12" s="1086"/>
      <c r="Y12" s="1086"/>
      <c r="Z12" s="1068"/>
      <c r="AA12" s="1085">
        <v>0</v>
      </c>
      <c r="AB12" s="1086"/>
    </row>
    <row r="13" spans="1:28">
      <c r="A13" s="1077" t="s">
        <v>102</v>
      </c>
      <c r="B13" s="1068"/>
      <c r="C13" s="1068"/>
      <c r="D13" s="1077" t="s">
        <v>1227</v>
      </c>
      <c r="E13" s="1068"/>
      <c r="F13" s="1068"/>
      <c r="G13" s="1068"/>
      <c r="H13" s="1068"/>
      <c r="I13" s="1068"/>
      <c r="J13" s="1085">
        <v>15586</v>
      </c>
      <c r="K13" s="1086"/>
      <c r="L13" s="1068"/>
      <c r="M13" s="1085">
        <v>0</v>
      </c>
      <c r="N13" s="1086"/>
      <c r="O13" s="1068"/>
      <c r="P13" s="1085">
        <v>32375.5</v>
      </c>
      <c r="Q13" s="1086"/>
      <c r="R13" s="1086"/>
      <c r="S13" s="1068"/>
      <c r="T13" s="1085">
        <v>0</v>
      </c>
      <c r="U13" s="1086"/>
      <c r="V13" s="1068"/>
      <c r="W13" s="1085">
        <v>47961.5</v>
      </c>
      <c r="X13" s="1086"/>
      <c r="Y13" s="1086"/>
      <c r="Z13" s="1068"/>
      <c r="AA13" s="1085">
        <v>0</v>
      </c>
      <c r="AB13" s="1086"/>
    </row>
    <row r="14" spans="1:28">
      <c r="A14" s="1077" t="s">
        <v>4</v>
      </c>
      <c r="B14" s="1068"/>
      <c r="C14" s="1068"/>
      <c r="D14" s="1077" t="s">
        <v>1228</v>
      </c>
      <c r="E14" s="1068"/>
      <c r="F14" s="1068"/>
      <c r="G14" s="1068"/>
      <c r="H14" s="1068"/>
      <c r="I14" s="1068"/>
      <c r="J14" s="1085">
        <v>-59686083.200000003</v>
      </c>
      <c r="K14" s="1086"/>
      <c r="L14" s="1068"/>
      <c r="M14" s="1085">
        <v>0</v>
      </c>
      <c r="N14" s="1086"/>
      <c r="O14" s="1068"/>
      <c r="P14" s="1085">
        <v>0</v>
      </c>
      <c r="Q14" s="1086"/>
      <c r="R14" s="1086"/>
      <c r="S14" s="1068"/>
      <c r="T14" s="1085">
        <v>13004721</v>
      </c>
      <c r="U14" s="1086"/>
      <c r="V14" s="1068"/>
      <c r="W14" s="1085">
        <v>-72690804.200000003</v>
      </c>
      <c r="X14" s="1086"/>
      <c r="Y14" s="1086"/>
      <c r="Z14" s="1068"/>
      <c r="AA14" s="1085">
        <v>0</v>
      </c>
      <c r="AB14" s="1086"/>
    </row>
    <row r="15" spans="1:28">
      <c r="A15" s="1077" t="s">
        <v>5</v>
      </c>
      <c r="B15" s="1068"/>
      <c r="C15" s="1068"/>
      <c r="D15" s="1077" t="s">
        <v>1229</v>
      </c>
      <c r="E15" s="1068"/>
      <c r="F15" s="1068"/>
      <c r="G15" s="1068"/>
      <c r="H15" s="1068"/>
      <c r="I15" s="1068"/>
      <c r="J15" s="1085">
        <v>-50901217.149999999</v>
      </c>
      <c r="K15" s="1086"/>
      <c r="L15" s="1068"/>
      <c r="M15" s="1085">
        <v>0</v>
      </c>
      <c r="N15" s="1086"/>
      <c r="O15" s="1068"/>
      <c r="P15" s="1085">
        <v>0</v>
      </c>
      <c r="Q15" s="1086"/>
      <c r="R15" s="1086"/>
      <c r="S15" s="1068"/>
      <c r="T15" s="1085">
        <v>-6672151</v>
      </c>
      <c r="U15" s="1086"/>
      <c r="V15" s="1068"/>
      <c r="W15" s="1085">
        <v>-44229066.149999999</v>
      </c>
      <c r="X15" s="1086"/>
      <c r="Y15" s="1086"/>
      <c r="Z15" s="1068"/>
      <c r="AA15" s="1085">
        <v>0</v>
      </c>
      <c r="AB15" s="1086"/>
    </row>
    <row r="16" spans="1:28">
      <c r="A16" s="1077" t="s">
        <v>551</v>
      </c>
      <c r="B16" s="1068"/>
      <c r="C16" s="1068"/>
      <c r="D16" s="1077" t="s">
        <v>1230</v>
      </c>
      <c r="E16" s="1068"/>
      <c r="F16" s="1068"/>
      <c r="G16" s="1068"/>
      <c r="H16" s="1068"/>
      <c r="I16" s="1068"/>
      <c r="J16" s="1085">
        <v>5821</v>
      </c>
      <c r="K16" s="1086"/>
      <c r="L16" s="1068"/>
      <c r="M16" s="1085">
        <v>0</v>
      </c>
      <c r="N16" s="1086"/>
      <c r="O16" s="1068"/>
      <c r="P16" s="1085">
        <v>0</v>
      </c>
      <c r="Q16" s="1086"/>
      <c r="R16" s="1086"/>
      <c r="S16" s="1068"/>
      <c r="T16" s="1085">
        <v>0</v>
      </c>
      <c r="U16" s="1086"/>
      <c r="V16" s="1068"/>
      <c r="W16" s="1085">
        <v>5821</v>
      </c>
      <c r="X16" s="1086"/>
      <c r="Y16" s="1086"/>
      <c r="Z16" s="1068"/>
      <c r="AA16" s="1085">
        <v>0</v>
      </c>
      <c r="AB16" s="1086"/>
    </row>
    <row r="17" spans="1:28">
      <c r="A17" s="1077" t="s">
        <v>342</v>
      </c>
      <c r="B17" s="1068"/>
      <c r="C17" s="1068"/>
      <c r="D17" s="1077" t="s">
        <v>1231</v>
      </c>
      <c r="E17" s="1068"/>
      <c r="F17" s="1068"/>
      <c r="G17" s="1068"/>
      <c r="H17" s="1068"/>
      <c r="I17" s="1068"/>
      <c r="J17" s="1085">
        <v>4573303.9000000004</v>
      </c>
      <c r="K17" s="1086"/>
      <c r="L17" s="1068"/>
      <c r="M17" s="1085">
        <v>0</v>
      </c>
      <c r="N17" s="1086"/>
      <c r="O17" s="1068"/>
      <c r="P17" s="1085">
        <v>28351497.899999999</v>
      </c>
      <c r="Q17" s="1086"/>
      <c r="R17" s="1086"/>
      <c r="S17" s="1068"/>
      <c r="T17" s="1085">
        <v>26196009.600000001</v>
      </c>
      <c r="U17" s="1086"/>
      <c r="V17" s="1068"/>
      <c r="W17" s="1085">
        <v>6728792.2000000002</v>
      </c>
      <c r="X17" s="1086"/>
      <c r="Y17" s="1086"/>
      <c r="Z17" s="1068"/>
      <c r="AA17" s="1085">
        <v>0</v>
      </c>
      <c r="AB17" s="1086"/>
    </row>
    <row r="18" spans="1:28">
      <c r="A18" s="1077" t="s">
        <v>84</v>
      </c>
      <c r="B18" s="1068"/>
      <c r="C18" s="1068"/>
      <c r="D18" s="1077" t="s">
        <v>1232</v>
      </c>
      <c r="E18" s="1068"/>
      <c r="F18" s="1068"/>
      <c r="G18" s="1068"/>
      <c r="H18" s="1068"/>
      <c r="I18" s="1068"/>
      <c r="J18" s="1085">
        <v>594293.22</v>
      </c>
      <c r="K18" s="1086"/>
      <c r="L18" s="1068"/>
      <c r="M18" s="1085">
        <v>0</v>
      </c>
      <c r="N18" s="1086"/>
      <c r="O18" s="1068"/>
      <c r="P18" s="1085">
        <v>1118826.43</v>
      </c>
      <c r="Q18" s="1086"/>
      <c r="R18" s="1086"/>
      <c r="S18" s="1068"/>
      <c r="T18" s="1085">
        <v>956616.84000000008</v>
      </c>
      <c r="U18" s="1086"/>
      <c r="V18" s="1068"/>
      <c r="W18" s="1085">
        <v>756502.81</v>
      </c>
      <c r="X18" s="1086"/>
      <c r="Y18" s="1086"/>
      <c r="Z18" s="1068"/>
      <c r="AA18" s="1085">
        <v>0</v>
      </c>
      <c r="AB18" s="1086"/>
    </row>
    <row r="19" spans="1:28">
      <c r="A19" s="1077" t="s">
        <v>560</v>
      </c>
      <c r="B19" s="1068"/>
      <c r="C19" s="1068"/>
      <c r="D19" s="1077" t="s">
        <v>1233</v>
      </c>
      <c r="E19" s="1068"/>
      <c r="F19" s="1068"/>
      <c r="G19" s="1068"/>
      <c r="H19" s="1068"/>
      <c r="I19" s="1068"/>
      <c r="J19" s="1085">
        <v>0</v>
      </c>
      <c r="K19" s="1086"/>
      <c r="L19" s="1068"/>
      <c r="M19" s="1085">
        <v>24334718.640000001</v>
      </c>
      <c r="N19" s="1086"/>
      <c r="O19" s="1068"/>
      <c r="P19" s="1085">
        <v>24334718.630000003</v>
      </c>
      <c r="Q19" s="1086"/>
      <c r="R19" s="1086"/>
      <c r="S19" s="1068"/>
      <c r="T19" s="1085">
        <v>23404805.050000001</v>
      </c>
      <c r="U19" s="1086"/>
      <c r="V19" s="1068"/>
      <c r="W19" s="1085">
        <v>0</v>
      </c>
      <c r="X19" s="1086"/>
      <c r="Y19" s="1086"/>
      <c r="Z19" s="1068"/>
      <c r="AA19" s="1085">
        <v>23404805.059999999</v>
      </c>
      <c r="AB19" s="1086"/>
    </row>
    <row r="20" spans="1:28">
      <c r="A20" s="1077" t="s">
        <v>1027</v>
      </c>
      <c r="B20" s="1068"/>
      <c r="C20" s="1068"/>
      <c r="D20" s="1077" t="s">
        <v>1234</v>
      </c>
      <c r="E20" s="1068"/>
      <c r="F20" s="1068"/>
      <c r="G20" s="1068"/>
      <c r="H20" s="1068"/>
      <c r="I20" s="1068"/>
      <c r="J20" s="1085">
        <v>0</v>
      </c>
      <c r="K20" s="1086"/>
      <c r="L20" s="1068"/>
      <c r="M20" s="1085">
        <v>0</v>
      </c>
      <c r="N20" s="1086"/>
      <c r="O20" s="1068"/>
      <c r="P20" s="1085">
        <v>929908.53</v>
      </c>
      <c r="Q20" s="1086"/>
      <c r="R20" s="1086"/>
      <c r="S20" s="1068"/>
      <c r="T20" s="1085">
        <v>1844509.3900000001</v>
      </c>
      <c r="U20" s="1086"/>
      <c r="V20" s="1068"/>
      <c r="W20" s="1085">
        <v>0</v>
      </c>
      <c r="X20" s="1086"/>
      <c r="Y20" s="1086"/>
      <c r="Z20" s="1068"/>
      <c r="AA20" s="1085">
        <v>914600.8600000001</v>
      </c>
      <c r="AB20" s="1086"/>
    </row>
    <row r="21" spans="1:28">
      <c r="A21" s="1077" t="s">
        <v>331</v>
      </c>
      <c r="B21" s="1068"/>
      <c r="C21" s="1068"/>
      <c r="D21" s="1077" t="s">
        <v>1235</v>
      </c>
      <c r="E21" s="1068"/>
      <c r="F21" s="1068"/>
      <c r="G21" s="1068"/>
      <c r="H21" s="1068"/>
      <c r="I21" s="1068"/>
      <c r="J21" s="1085">
        <v>0</v>
      </c>
      <c r="K21" s="1086"/>
      <c r="L21" s="1068"/>
      <c r="M21" s="1085">
        <v>0</v>
      </c>
      <c r="N21" s="1086"/>
      <c r="O21" s="1068"/>
      <c r="P21" s="1085">
        <v>20452245.59</v>
      </c>
      <c r="Q21" s="1086"/>
      <c r="R21" s="1086"/>
      <c r="S21" s="1068"/>
      <c r="T21" s="1085">
        <v>20452245.59</v>
      </c>
      <c r="U21" s="1086"/>
      <c r="V21" s="1068"/>
      <c r="W21" s="1085">
        <v>0</v>
      </c>
      <c r="X21" s="1086"/>
      <c r="Y21" s="1086"/>
      <c r="Z21" s="1068"/>
      <c r="AA21" s="1085">
        <v>0</v>
      </c>
      <c r="AB21" s="1086"/>
    </row>
    <row r="22" spans="1:28">
      <c r="A22" s="1077" t="s">
        <v>535</v>
      </c>
      <c r="B22" s="1068"/>
      <c r="C22" s="1068"/>
      <c r="D22" s="1077" t="s">
        <v>1236</v>
      </c>
      <c r="E22" s="1068"/>
      <c r="F22" s="1068"/>
      <c r="G22" s="1068"/>
      <c r="H22" s="1068"/>
      <c r="I22" s="1068"/>
      <c r="J22" s="1085">
        <v>0</v>
      </c>
      <c r="K22" s="1086"/>
      <c r="L22" s="1068"/>
      <c r="M22" s="1085">
        <v>0</v>
      </c>
      <c r="N22" s="1086"/>
      <c r="O22" s="1068"/>
      <c r="P22" s="1085">
        <v>24733246.600000001</v>
      </c>
      <c r="Q22" s="1086"/>
      <c r="R22" s="1086"/>
      <c r="S22" s="1068"/>
      <c r="T22" s="1085">
        <v>24733246.600000001</v>
      </c>
      <c r="U22" s="1086"/>
      <c r="V22" s="1068"/>
      <c r="W22" s="1085">
        <v>0</v>
      </c>
      <c r="X22" s="1086"/>
      <c r="Y22" s="1086"/>
      <c r="Z22" s="1068"/>
      <c r="AA22" s="1085">
        <v>0</v>
      </c>
      <c r="AB22" s="1086"/>
    </row>
    <row r="23" spans="1:28">
      <c r="A23" s="1077" t="s">
        <v>463</v>
      </c>
      <c r="B23" s="1068"/>
      <c r="C23" s="1068"/>
      <c r="D23" s="1077" t="s">
        <v>1237</v>
      </c>
      <c r="E23" s="1068"/>
      <c r="F23" s="1068"/>
      <c r="G23" s="1068"/>
      <c r="H23" s="1068"/>
      <c r="I23" s="1068"/>
      <c r="J23" s="1085">
        <v>60309.42</v>
      </c>
      <c r="K23" s="1086"/>
      <c r="L23" s="1068"/>
      <c r="M23" s="1085">
        <v>0</v>
      </c>
      <c r="N23" s="1086"/>
      <c r="O23" s="1068"/>
      <c r="P23" s="1085">
        <v>110740.98</v>
      </c>
      <c r="Q23" s="1086"/>
      <c r="R23" s="1086"/>
      <c r="S23" s="1068"/>
      <c r="T23" s="1085">
        <v>169255.57</v>
      </c>
      <c r="U23" s="1086"/>
      <c r="V23" s="1068"/>
      <c r="W23" s="1085">
        <v>1794.83</v>
      </c>
      <c r="X23" s="1086"/>
      <c r="Y23" s="1086"/>
      <c r="Z23" s="1068"/>
      <c r="AA23" s="1085">
        <v>0</v>
      </c>
      <c r="AB23" s="1086"/>
    </row>
    <row r="24" spans="1:28">
      <c r="A24" s="1077" t="s">
        <v>529</v>
      </c>
      <c r="B24" s="1068"/>
      <c r="C24" s="1068"/>
      <c r="D24" s="1077" t="s">
        <v>1238</v>
      </c>
      <c r="E24" s="1068"/>
      <c r="F24" s="1068"/>
      <c r="G24" s="1068"/>
      <c r="H24" s="1068"/>
      <c r="I24" s="1068"/>
      <c r="J24" s="1085">
        <v>0</v>
      </c>
      <c r="K24" s="1086"/>
      <c r="L24" s="1068"/>
      <c r="M24" s="1085">
        <v>0</v>
      </c>
      <c r="N24" s="1086"/>
      <c r="O24" s="1068"/>
      <c r="P24" s="1085">
        <v>146412.5</v>
      </c>
      <c r="Q24" s="1086"/>
      <c r="R24" s="1086"/>
      <c r="S24" s="1068"/>
      <c r="T24" s="1085">
        <v>80162.5</v>
      </c>
      <c r="U24" s="1086"/>
      <c r="V24" s="1068"/>
      <c r="W24" s="1085">
        <v>66250</v>
      </c>
      <c r="X24" s="1086"/>
      <c r="Y24" s="1086"/>
      <c r="Z24" s="1068"/>
      <c r="AA24" s="1085">
        <v>0</v>
      </c>
      <c r="AB24" s="1086"/>
    </row>
    <row r="25" spans="1:28">
      <c r="A25" s="1077" t="s">
        <v>103</v>
      </c>
      <c r="B25" s="1068"/>
      <c r="C25" s="1068"/>
      <c r="D25" s="1077" t="s">
        <v>1239</v>
      </c>
      <c r="E25" s="1068"/>
      <c r="F25" s="1068"/>
      <c r="G25" s="1068"/>
      <c r="H25" s="1068"/>
      <c r="I25" s="1068"/>
      <c r="J25" s="1085">
        <v>0</v>
      </c>
      <c r="K25" s="1086"/>
      <c r="L25" s="1068"/>
      <c r="M25" s="1085">
        <v>220939.18</v>
      </c>
      <c r="N25" s="1086"/>
      <c r="O25" s="1068"/>
      <c r="P25" s="1085">
        <v>1702951.84</v>
      </c>
      <c r="Q25" s="1086"/>
      <c r="R25" s="1086"/>
      <c r="S25" s="1068"/>
      <c r="T25" s="1085">
        <v>1681698.02</v>
      </c>
      <c r="U25" s="1086"/>
      <c r="V25" s="1068"/>
      <c r="W25" s="1085">
        <v>0</v>
      </c>
      <c r="X25" s="1086"/>
      <c r="Y25" s="1086"/>
      <c r="Z25" s="1068"/>
      <c r="AA25" s="1085">
        <v>199685.36</v>
      </c>
      <c r="AB25" s="1086"/>
    </row>
    <row r="26" spans="1:28">
      <c r="A26" s="1077" t="s">
        <v>875</v>
      </c>
      <c r="B26" s="1068"/>
      <c r="C26" s="1068"/>
      <c r="D26" s="1077" t="s">
        <v>1240</v>
      </c>
      <c r="E26" s="1068"/>
      <c r="F26" s="1068"/>
      <c r="G26" s="1068"/>
      <c r="H26" s="1068"/>
      <c r="I26" s="1068"/>
      <c r="J26" s="1085">
        <v>0</v>
      </c>
      <c r="K26" s="1086"/>
      <c r="L26" s="1068"/>
      <c r="M26" s="1085">
        <v>-13600</v>
      </c>
      <c r="N26" s="1086"/>
      <c r="O26" s="1068"/>
      <c r="P26" s="1085">
        <v>0</v>
      </c>
      <c r="Q26" s="1086"/>
      <c r="R26" s="1086"/>
      <c r="S26" s="1068"/>
      <c r="T26" s="1085">
        <v>0</v>
      </c>
      <c r="U26" s="1086"/>
      <c r="V26" s="1068"/>
      <c r="W26" s="1085">
        <v>0</v>
      </c>
      <c r="X26" s="1086"/>
      <c r="Y26" s="1086"/>
      <c r="Z26" s="1068"/>
      <c r="AA26" s="1085">
        <v>-13600</v>
      </c>
      <c r="AB26" s="1086"/>
    </row>
    <row r="27" spans="1:28">
      <c r="A27" s="1077" t="s">
        <v>104</v>
      </c>
      <c r="B27" s="1068"/>
      <c r="C27" s="1068"/>
      <c r="D27" s="1077" t="s">
        <v>1241</v>
      </c>
      <c r="E27" s="1068"/>
      <c r="F27" s="1068"/>
      <c r="G27" s="1068"/>
      <c r="H27" s="1068"/>
      <c r="I27" s="1068"/>
      <c r="J27" s="1085">
        <v>0</v>
      </c>
      <c r="K27" s="1086"/>
      <c r="L27" s="1068"/>
      <c r="M27" s="1085">
        <v>0</v>
      </c>
      <c r="N27" s="1086"/>
      <c r="O27" s="1068"/>
      <c r="P27" s="1085">
        <v>154417.41</v>
      </c>
      <c r="Q27" s="1086"/>
      <c r="R27" s="1086"/>
      <c r="S27" s="1068"/>
      <c r="T27" s="1085">
        <v>154417.41</v>
      </c>
      <c r="U27" s="1086"/>
      <c r="V27" s="1068"/>
      <c r="W27" s="1085">
        <v>0</v>
      </c>
      <c r="X27" s="1086"/>
      <c r="Y27" s="1086"/>
      <c r="Z27" s="1068"/>
      <c r="AA27" s="1085">
        <v>0</v>
      </c>
      <c r="AB27" s="1086"/>
    </row>
    <row r="28" spans="1:28">
      <c r="A28" s="1077" t="s">
        <v>852</v>
      </c>
      <c r="B28" s="1068"/>
      <c r="C28" s="1068"/>
      <c r="D28" s="1077" t="s">
        <v>1242</v>
      </c>
      <c r="E28" s="1068"/>
      <c r="F28" s="1068"/>
      <c r="G28" s="1068"/>
      <c r="H28" s="1068"/>
      <c r="I28" s="1068"/>
      <c r="J28" s="1085">
        <v>0</v>
      </c>
      <c r="K28" s="1086"/>
      <c r="L28" s="1068"/>
      <c r="M28" s="1085">
        <v>0</v>
      </c>
      <c r="N28" s="1086"/>
      <c r="O28" s="1068"/>
      <c r="P28" s="1085">
        <v>4294415.9300000006</v>
      </c>
      <c r="Q28" s="1086"/>
      <c r="R28" s="1086"/>
      <c r="S28" s="1068"/>
      <c r="T28" s="1085">
        <v>4294415.9300000006</v>
      </c>
      <c r="U28" s="1086"/>
      <c r="V28" s="1068"/>
      <c r="W28" s="1085">
        <v>0</v>
      </c>
      <c r="X28" s="1086"/>
      <c r="Y28" s="1086"/>
      <c r="Z28" s="1068"/>
      <c r="AA28" s="1085">
        <v>0</v>
      </c>
      <c r="AB28" s="1086"/>
    </row>
    <row r="29" spans="1:28">
      <c r="A29" s="1077" t="s">
        <v>855</v>
      </c>
      <c r="B29" s="1068"/>
      <c r="C29" s="1068"/>
      <c r="D29" s="1077" t="s">
        <v>1243</v>
      </c>
      <c r="E29" s="1068"/>
      <c r="F29" s="1068"/>
      <c r="G29" s="1068"/>
      <c r="H29" s="1068"/>
      <c r="I29" s="1068"/>
      <c r="J29" s="1085">
        <v>0</v>
      </c>
      <c r="K29" s="1086"/>
      <c r="L29" s="1068"/>
      <c r="M29" s="1085">
        <v>0</v>
      </c>
      <c r="N29" s="1086"/>
      <c r="O29" s="1068"/>
      <c r="P29" s="1085">
        <v>0</v>
      </c>
      <c r="Q29" s="1086"/>
      <c r="R29" s="1086"/>
      <c r="S29" s="1068"/>
      <c r="T29" s="1085">
        <v>0</v>
      </c>
      <c r="U29" s="1086"/>
      <c r="V29" s="1068"/>
      <c r="W29" s="1085">
        <v>0</v>
      </c>
      <c r="X29" s="1086"/>
      <c r="Y29" s="1086"/>
      <c r="Z29" s="1068"/>
      <c r="AA29" s="1085">
        <v>0</v>
      </c>
      <c r="AB29" s="1086"/>
    </row>
    <row r="30" spans="1:28">
      <c r="A30" s="1077" t="s">
        <v>326</v>
      </c>
      <c r="B30" s="1068"/>
      <c r="C30" s="1068"/>
      <c r="D30" s="1077" t="s">
        <v>1244</v>
      </c>
      <c r="E30" s="1068"/>
      <c r="F30" s="1068"/>
      <c r="G30" s="1068"/>
      <c r="H30" s="1068"/>
      <c r="I30" s="1068"/>
      <c r="J30" s="1085">
        <v>0</v>
      </c>
      <c r="K30" s="1086"/>
      <c r="L30" s="1068"/>
      <c r="M30" s="1085">
        <v>671405</v>
      </c>
      <c r="N30" s="1086"/>
      <c r="O30" s="1068"/>
      <c r="P30" s="1085">
        <v>4157169</v>
      </c>
      <c r="Q30" s="1086"/>
      <c r="R30" s="1086"/>
      <c r="S30" s="1068"/>
      <c r="T30" s="1085">
        <v>4118684</v>
      </c>
      <c r="U30" s="1086"/>
      <c r="V30" s="1068"/>
      <c r="W30" s="1085">
        <v>0</v>
      </c>
      <c r="X30" s="1086"/>
      <c r="Y30" s="1086"/>
      <c r="Z30" s="1068"/>
      <c r="AA30" s="1085">
        <v>632920</v>
      </c>
      <c r="AB30" s="1086"/>
    </row>
    <row r="31" spans="1:28">
      <c r="A31" s="1077" t="s">
        <v>303</v>
      </c>
      <c r="B31" s="1068"/>
      <c r="C31" s="1068"/>
      <c r="D31" s="1077" t="s">
        <v>1245</v>
      </c>
      <c r="E31" s="1068"/>
      <c r="F31" s="1068"/>
      <c r="G31" s="1068"/>
      <c r="H31" s="1068"/>
      <c r="I31" s="1068"/>
      <c r="J31" s="1085">
        <v>0</v>
      </c>
      <c r="K31" s="1086"/>
      <c r="L31" s="1068"/>
      <c r="M31" s="1085">
        <v>0</v>
      </c>
      <c r="N31" s="1086"/>
      <c r="O31" s="1068"/>
      <c r="P31" s="1085">
        <v>224778</v>
      </c>
      <c r="Q31" s="1086"/>
      <c r="R31" s="1086"/>
      <c r="S31" s="1068"/>
      <c r="T31" s="1085">
        <v>449556</v>
      </c>
      <c r="U31" s="1086"/>
      <c r="V31" s="1068"/>
      <c r="W31" s="1085">
        <v>0</v>
      </c>
      <c r="X31" s="1086"/>
      <c r="Y31" s="1086"/>
      <c r="Z31" s="1068"/>
      <c r="AA31" s="1085">
        <v>224778</v>
      </c>
      <c r="AB31" s="1086"/>
    </row>
    <row r="32" spans="1:28">
      <c r="A32" s="1077" t="s">
        <v>105</v>
      </c>
      <c r="B32" s="1068"/>
      <c r="C32" s="1068"/>
      <c r="D32" s="1077" t="s">
        <v>1246</v>
      </c>
      <c r="E32" s="1068"/>
      <c r="F32" s="1068"/>
      <c r="G32" s="1068"/>
      <c r="H32" s="1068"/>
      <c r="I32" s="1068"/>
      <c r="J32" s="1085">
        <v>0</v>
      </c>
      <c r="K32" s="1086"/>
      <c r="L32" s="1068"/>
      <c r="M32" s="1085">
        <v>0</v>
      </c>
      <c r="N32" s="1086"/>
      <c r="O32" s="1068"/>
      <c r="P32" s="1085">
        <v>1625059.41</v>
      </c>
      <c r="Q32" s="1086"/>
      <c r="R32" s="1086"/>
      <c r="S32" s="1068"/>
      <c r="T32" s="1085">
        <v>1625059.41</v>
      </c>
      <c r="U32" s="1086"/>
      <c r="V32" s="1068"/>
      <c r="W32" s="1085">
        <v>0</v>
      </c>
      <c r="X32" s="1086"/>
      <c r="Y32" s="1086"/>
      <c r="Z32" s="1068"/>
      <c r="AA32" s="1085">
        <v>0</v>
      </c>
      <c r="AB32" s="1086"/>
    </row>
    <row r="33" spans="1:28">
      <c r="A33" s="1077" t="s">
        <v>190</v>
      </c>
      <c r="B33" s="1068"/>
      <c r="C33" s="1068"/>
      <c r="D33" s="1077" t="s">
        <v>1247</v>
      </c>
      <c r="E33" s="1068"/>
      <c r="F33" s="1068"/>
      <c r="G33" s="1068"/>
      <c r="H33" s="1068"/>
      <c r="I33" s="1068"/>
      <c r="J33" s="1085">
        <v>0</v>
      </c>
      <c r="K33" s="1086"/>
      <c r="L33" s="1068"/>
      <c r="M33" s="1085">
        <v>0</v>
      </c>
      <c r="N33" s="1086"/>
      <c r="O33" s="1068"/>
      <c r="P33" s="1085">
        <v>39700000</v>
      </c>
      <c r="Q33" s="1086"/>
      <c r="R33" s="1086"/>
      <c r="S33" s="1068"/>
      <c r="T33" s="1085">
        <v>39700000</v>
      </c>
      <c r="U33" s="1086"/>
      <c r="V33" s="1068"/>
      <c r="W33" s="1085">
        <v>0</v>
      </c>
      <c r="X33" s="1086"/>
      <c r="Y33" s="1086"/>
      <c r="Z33" s="1068"/>
      <c r="AA33" s="1085">
        <v>0</v>
      </c>
      <c r="AB33" s="1086"/>
    </row>
    <row r="34" spans="1:28">
      <c r="A34" s="1077" t="s">
        <v>106</v>
      </c>
      <c r="B34" s="1068"/>
      <c r="C34" s="1068"/>
      <c r="D34" s="1077" t="s">
        <v>1248</v>
      </c>
      <c r="E34" s="1068"/>
      <c r="F34" s="1068"/>
      <c r="G34" s="1068"/>
      <c r="H34" s="1068"/>
      <c r="I34" s="1068"/>
      <c r="J34" s="1085">
        <v>0</v>
      </c>
      <c r="K34" s="1086"/>
      <c r="L34" s="1068"/>
      <c r="M34" s="1085">
        <v>260453294.76999998</v>
      </c>
      <c r="N34" s="1086"/>
      <c r="O34" s="1068"/>
      <c r="P34" s="1085">
        <v>39700000</v>
      </c>
      <c r="Q34" s="1086"/>
      <c r="R34" s="1086"/>
      <c r="S34" s="1068"/>
      <c r="T34" s="1085">
        <v>0</v>
      </c>
      <c r="U34" s="1086"/>
      <c r="V34" s="1068"/>
      <c r="W34" s="1085">
        <v>0</v>
      </c>
      <c r="X34" s="1086"/>
      <c r="Y34" s="1086"/>
      <c r="Z34" s="1068"/>
      <c r="AA34" s="1085">
        <v>220753294.76999998</v>
      </c>
      <c r="AB34" s="1086"/>
    </row>
    <row r="35" spans="1:28">
      <c r="A35" s="1077" t="s">
        <v>369</v>
      </c>
      <c r="B35" s="1068"/>
      <c r="C35" s="1068"/>
      <c r="D35" s="1077" t="s">
        <v>1249</v>
      </c>
      <c r="E35" s="1068"/>
      <c r="F35" s="1068"/>
      <c r="G35" s="1068"/>
      <c r="H35" s="1068"/>
      <c r="I35" s="1068"/>
      <c r="J35" s="1085">
        <v>0</v>
      </c>
      <c r="K35" s="1086"/>
      <c r="L35" s="1068"/>
      <c r="M35" s="1085">
        <v>45633217</v>
      </c>
      <c r="N35" s="1086"/>
      <c r="O35" s="1068"/>
      <c r="P35" s="1085">
        <v>0</v>
      </c>
      <c r="Q35" s="1086"/>
      <c r="R35" s="1086"/>
      <c r="S35" s="1068"/>
      <c r="T35" s="1085">
        <v>19195220.850000001</v>
      </c>
      <c r="U35" s="1086"/>
      <c r="V35" s="1068"/>
      <c r="W35" s="1085">
        <v>0</v>
      </c>
      <c r="X35" s="1086"/>
      <c r="Y35" s="1086"/>
      <c r="Z35" s="1068"/>
      <c r="AA35" s="1085">
        <v>64828437.849999994</v>
      </c>
      <c r="AB35" s="1086"/>
    </row>
    <row r="36" spans="1:28">
      <c r="A36" s="1077" t="s">
        <v>1211</v>
      </c>
      <c r="B36" s="1068"/>
      <c r="C36" s="1068"/>
      <c r="D36" s="1077" t="s">
        <v>1250</v>
      </c>
      <c r="E36" s="1068"/>
      <c r="F36" s="1068"/>
      <c r="G36" s="1068"/>
      <c r="H36" s="1068"/>
      <c r="I36" s="1068"/>
      <c r="J36" s="1085">
        <v>0</v>
      </c>
      <c r="K36" s="1086"/>
      <c r="L36" s="1068"/>
      <c r="M36" s="1085">
        <v>0</v>
      </c>
      <c r="N36" s="1086"/>
      <c r="O36" s="1068"/>
      <c r="P36" s="1085">
        <v>0</v>
      </c>
      <c r="Q36" s="1086"/>
      <c r="R36" s="1086"/>
      <c r="S36" s="1068"/>
      <c r="T36" s="1085">
        <v>0</v>
      </c>
      <c r="U36" s="1086"/>
      <c r="V36" s="1068"/>
      <c r="W36" s="1085">
        <v>0</v>
      </c>
      <c r="X36" s="1086"/>
      <c r="Y36" s="1086"/>
      <c r="Z36" s="1068"/>
      <c r="AA36" s="1085">
        <v>0</v>
      </c>
      <c r="AB36" s="1086"/>
    </row>
    <row r="37" spans="1:28">
      <c r="A37" s="1077" t="s">
        <v>348</v>
      </c>
      <c r="B37" s="1068"/>
      <c r="C37" s="1068"/>
      <c r="D37" s="1077" t="s">
        <v>1251</v>
      </c>
      <c r="E37" s="1068"/>
      <c r="F37" s="1068"/>
      <c r="G37" s="1068"/>
      <c r="H37" s="1068"/>
      <c r="I37" s="1068"/>
      <c r="J37" s="1085">
        <v>0</v>
      </c>
      <c r="K37" s="1086"/>
      <c r="L37" s="1068"/>
      <c r="M37" s="1085">
        <v>69313.03</v>
      </c>
      <c r="N37" s="1086"/>
      <c r="O37" s="1068"/>
      <c r="P37" s="1085">
        <v>0</v>
      </c>
      <c r="Q37" s="1086"/>
      <c r="R37" s="1086"/>
      <c r="S37" s="1068"/>
      <c r="T37" s="1085">
        <v>132421.37</v>
      </c>
      <c r="U37" s="1086"/>
      <c r="V37" s="1068"/>
      <c r="W37" s="1085">
        <v>0</v>
      </c>
      <c r="X37" s="1086"/>
      <c r="Y37" s="1086"/>
      <c r="Z37" s="1068"/>
      <c r="AA37" s="1085">
        <v>201734.39999999999</v>
      </c>
      <c r="AB37" s="1086"/>
    </row>
    <row r="38" spans="1:28">
      <c r="A38" s="1077" t="s">
        <v>1212</v>
      </c>
      <c r="B38" s="1068"/>
      <c r="C38" s="1068"/>
      <c r="D38" s="1077" t="s">
        <v>1252</v>
      </c>
      <c r="E38" s="1068"/>
      <c r="F38" s="1068"/>
      <c r="G38" s="1068"/>
      <c r="H38" s="1068"/>
      <c r="I38" s="1068"/>
      <c r="J38" s="1085">
        <v>0</v>
      </c>
      <c r="K38" s="1086"/>
      <c r="L38" s="1068"/>
      <c r="M38" s="1085">
        <v>0</v>
      </c>
      <c r="N38" s="1086"/>
      <c r="O38" s="1068"/>
      <c r="P38" s="1085">
        <v>0</v>
      </c>
      <c r="Q38" s="1086"/>
      <c r="R38" s="1086"/>
      <c r="S38" s="1068"/>
      <c r="T38" s="1085">
        <v>0</v>
      </c>
      <c r="U38" s="1086"/>
      <c r="V38" s="1068"/>
      <c r="W38" s="1085">
        <v>0</v>
      </c>
      <c r="X38" s="1086"/>
      <c r="Y38" s="1086"/>
      <c r="Z38" s="1068"/>
      <c r="AA38" s="1085">
        <v>0</v>
      </c>
      <c r="AB38" s="1086"/>
    </row>
    <row r="39" spans="1:28">
      <c r="A39" s="1077" t="s">
        <v>358</v>
      </c>
      <c r="B39" s="1068"/>
      <c r="C39" s="1068"/>
      <c r="D39" s="1077" t="s">
        <v>1253</v>
      </c>
      <c r="E39" s="1068"/>
      <c r="F39" s="1068"/>
      <c r="G39" s="1068"/>
      <c r="H39" s="1068"/>
      <c r="I39" s="1068"/>
      <c r="J39" s="1085">
        <v>0</v>
      </c>
      <c r="K39" s="1086"/>
      <c r="L39" s="1068"/>
      <c r="M39" s="1085">
        <v>261671.9</v>
      </c>
      <c r="N39" s="1086"/>
      <c r="O39" s="1068"/>
      <c r="P39" s="1085">
        <v>5177.1900000000005</v>
      </c>
      <c r="Q39" s="1086"/>
      <c r="R39" s="1086"/>
      <c r="S39" s="1068"/>
      <c r="T39" s="1085">
        <v>77464.22</v>
      </c>
      <c r="U39" s="1086"/>
      <c r="V39" s="1068"/>
      <c r="W39" s="1085">
        <v>0</v>
      </c>
      <c r="X39" s="1086"/>
      <c r="Y39" s="1086"/>
      <c r="Z39" s="1068"/>
      <c r="AA39" s="1085">
        <v>333958.93000000005</v>
      </c>
      <c r="AB39" s="1086"/>
    </row>
    <row r="40" spans="1:28">
      <c r="A40" s="1077" t="s">
        <v>643</v>
      </c>
      <c r="B40" s="1068"/>
      <c r="C40" s="1068"/>
      <c r="D40" s="1077" t="s">
        <v>1254</v>
      </c>
      <c r="E40" s="1068"/>
      <c r="F40" s="1068"/>
      <c r="G40" s="1068"/>
      <c r="H40" s="1068"/>
      <c r="I40" s="1068"/>
      <c r="J40" s="1085">
        <v>0</v>
      </c>
      <c r="K40" s="1086"/>
      <c r="L40" s="1068"/>
      <c r="M40" s="1085">
        <v>3752565</v>
      </c>
      <c r="N40" s="1086"/>
      <c r="O40" s="1068"/>
      <c r="P40" s="1085">
        <v>64815</v>
      </c>
      <c r="Q40" s="1086"/>
      <c r="R40" s="1086"/>
      <c r="S40" s="1068"/>
      <c r="T40" s="1085">
        <v>0</v>
      </c>
      <c r="U40" s="1086"/>
      <c r="V40" s="1068"/>
      <c r="W40" s="1085">
        <v>0</v>
      </c>
      <c r="X40" s="1086"/>
      <c r="Y40" s="1086"/>
      <c r="Z40" s="1068"/>
      <c r="AA40" s="1085">
        <v>3687750</v>
      </c>
      <c r="AB40" s="1086"/>
    </row>
    <row r="41" spans="1:28">
      <c r="A41" s="1077" t="s">
        <v>647</v>
      </c>
      <c r="B41" s="1068"/>
      <c r="C41" s="1068"/>
      <c r="D41" s="1077" t="s">
        <v>1255</v>
      </c>
      <c r="E41" s="1068"/>
      <c r="F41" s="1068"/>
      <c r="G41" s="1068"/>
      <c r="H41" s="1068"/>
      <c r="I41" s="1068"/>
      <c r="J41" s="1085">
        <v>0</v>
      </c>
      <c r="K41" s="1086"/>
      <c r="L41" s="1068"/>
      <c r="M41" s="1085">
        <v>3337969.64</v>
      </c>
      <c r="N41" s="1086"/>
      <c r="O41" s="1068"/>
      <c r="P41" s="1085">
        <v>0</v>
      </c>
      <c r="Q41" s="1086"/>
      <c r="R41" s="1086"/>
      <c r="S41" s="1068"/>
      <c r="T41" s="1085">
        <v>0</v>
      </c>
      <c r="U41" s="1086"/>
      <c r="V41" s="1068"/>
      <c r="W41" s="1085">
        <v>0</v>
      </c>
      <c r="X41" s="1086"/>
      <c r="Y41" s="1086"/>
      <c r="Z41" s="1068"/>
      <c r="AA41" s="1085">
        <v>3337969.64</v>
      </c>
      <c r="AB41" s="1086"/>
    </row>
    <row r="42" spans="1:28">
      <c r="A42" s="1077" t="s">
        <v>107</v>
      </c>
      <c r="B42" s="1068"/>
      <c r="C42" s="1068"/>
      <c r="D42" s="1077" t="s">
        <v>1256</v>
      </c>
      <c r="E42" s="1068"/>
      <c r="F42" s="1068"/>
      <c r="G42" s="1068"/>
      <c r="H42" s="1068"/>
      <c r="I42" s="1068"/>
      <c r="J42" s="1085">
        <v>6784407.46</v>
      </c>
      <c r="K42" s="1086"/>
      <c r="L42" s="1068"/>
      <c r="M42" s="1085">
        <v>0</v>
      </c>
      <c r="N42" s="1086"/>
      <c r="O42" s="1068"/>
      <c r="P42" s="1085">
        <v>-2735431.16</v>
      </c>
      <c r="Q42" s="1086"/>
      <c r="R42" s="1086"/>
      <c r="S42" s="1068"/>
      <c r="T42" s="1085">
        <v>-121657</v>
      </c>
      <c r="U42" s="1086"/>
      <c r="V42" s="1068"/>
      <c r="W42" s="1085">
        <v>4170633.3</v>
      </c>
      <c r="X42" s="1086"/>
      <c r="Y42" s="1086"/>
      <c r="Z42" s="1068"/>
      <c r="AA42" s="1085">
        <v>0</v>
      </c>
      <c r="AB42" s="1086"/>
    </row>
    <row r="43" spans="1:28">
      <c r="A43" s="1077" t="s">
        <v>108</v>
      </c>
      <c r="B43" s="1068"/>
      <c r="C43" s="1068"/>
      <c r="D43" s="1077" t="s">
        <v>1256</v>
      </c>
      <c r="E43" s="1068"/>
      <c r="F43" s="1068"/>
      <c r="G43" s="1068"/>
      <c r="H43" s="1068"/>
      <c r="I43" s="1068"/>
      <c r="J43" s="1085">
        <v>250282</v>
      </c>
      <c r="K43" s="1086"/>
      <c r="L43" s="1068"/>
      <c r="M43" s="1085">
        <v>0</v>
      </c>
      <c r="N43" s="1086"/>
      <c r="O43" s="1068"/>
      <c r="P43" s="1085">
        <v>-121657</v>
      </c>
      <c r="Q43" s="1086"/>
      <c r="R43" s="1086"/>
      <c r="S43" s="1068"/>
      <c r="T43" s="1085">
        <v>0</v>
      </c>
      <c r="U43" s="1086"/>
      <c r="V43" s="1068"/>
      <c r="W43" s="1085">
        <v>128625</v>
      </c>
      <c r="X43" s="1086"/>
      <c r="Y43" s="1086"/>
      <c r="Z43" s="1068"/>
      <c r="AA43" s="1085">
        <v>0</v>
      </c>
      <c r="AB43" s="1086"/>
    </row>
    <row r="44" spans="1:28">
      <c r="A44" s="1077" t="s">
        <v>314</v>
      </c>
      <c r="B44" s="1068"/>
      <c r="C44" s="1068"/>
      <c r="D44" s="1077" t="s">
        <v>1257</v>
      </c>
      <c r="E44" s="1068"/>
      <c r="F44" s="1068"/>
      <c r="G44" s="1068"/>
      <c r="H44" s="1068"/>
      <c r="I44" s="1068"/>
      <c r="J44" s="1085">
        <v>0</v>
      </c>
      <c r="K44" s="1086"/>
      <c r="L44" s="1068"/>
      <c r="M44" s="1085">
        <v>44940</v>
      </c>
      <c r="N44" s="1086"/>
      <c r="O44" s="1068"/>
      <c r="P44" s="1085">
        <v>144912</v>
      </c>
      <c r="Q44" s="1086"/>
      <c r="R44" s="1086"/>
      <c r="S44" s="1068"/>
      <c r="T44" s="1085">
        <v>176125.77000000002</v>
      </c>
      <c r="U44" s="1086"/>
      <c r="V44" s="1068"/>
      <c r="W44" s="1085">
        <v>0</v>
      </c>
      <c r="X44" s="1086"/>
      <c r="Y44" s="1086"/>
      <c r="Z44" s="1068"/>
      <c r="AA44" s="1085">
        <v>76153.77</v>
      </c>
      <c r="AB44" s="1086"/>
    </row>
    <row r="45" spans="1:28">
      <c r="A45" s="1077" t="s">
        <v>1258</v>
      </c>
      <c r="B45" s="1068"/>
      <c r="C45" s="1068"/>
      <c r="D45" s="1077" t="s">
        <v>1259</v>
      </c>
      <c r="E45" s="1068"/>
      <c r="F45" s="1068"/>
      <c r="G45" s="1068"/>
      <c r="H45" s="1068"/>
      <c r="I45" s="1068"/>
      <c r="J45" s="1085">
        <v>0</v>
      </c>
      <c r="K45" s="1086"/>
      <c r="L45" s="1068"/>
      <c r="M45" s="1085">
        <v>0</v>
      </c>
      <c r="N45" s="1086"/>
      <c r="O45" s="1068"/>
      <c r="P45" s="1085">
        <v>-40629.51</v>
      </c>
      <c r="Q45" s="1086"/>
      <c r="R45" s="1086"/>
      <c r="S45" s="1068"/>
      <c r="T45" s="1085">
        <v>0</v>
      </c>
      <c r="U45" s="1086"/>
      <c r="V45" s="1068"/>
      <c r="W45" s="1085">
        <v>0</v>
      </c>
      <c r="X45" s="1086"/>
      <c r="Y45" s="1086"/>
      <c r="Z45" s="1068"/>
      <c r="AA45" s="1085">
        <v>40629.51</v>
      </c>
      <c r="AB45" s="1086"/>
    </row>
    <row r="46" spans="1:28">
      <c r="A46" s="1077" t="s">
        <v>1316</v>
      </c>
      <c r="B46" s="1068"/>
      <c r="C46" s="1068"/>
      <c r="D46" s="1077" t="s">
        <v>1324</v>
      </c>
      <c r="E46" s="1068"/>
      <c r="F46" s="1068"/>
      <c r="G46" s="1068"/>
      <c r="H46" s="1068"/>
      <c r="I46" s="1068"/>
      <c r="J46" s="1085">
        <v>0</v>
      </c>
      <c r="K46" s="1086"/>
      <c r="L46" s="1068"/>
      <c r="M46" s="1085">
        <v>0</v>
      </c>
      <c r="N46" s="1086"/>
      <c r="O46" s="1068"/>
      <c r="P46" s="1085">
        <v>286170</v>
      </c>
      <c r="Q46" s="1086"/>
      <c r="R46" s="1086"/>
      <c r="S46" s="1068"/>
      <c r="T46" s="1085">
        <v>0</v>
      </c>
      <c r="U46" s="1086"/>
      <c r="V46" s="1068"/>
      <c r="W46" s="1085">
        <v>286170</v>
      </c>
      <c r="X46" s="1086"/>
      <c r="Y46" s="1086"/>
      <c r="Z46" s="1068"/>
      <c r="AA46" s="1085">
        <v>0</v>
      </c>
      <c r="AB46" s="1086"/>
    </row>
    <row r="47" spans="1:28">
      <c r="A47" s="1077" t="s">
        <v>655</v>
      </c>
      <c r="B47" s="1068"/>
      <c r="C47" s="1068"/>
      <c r="D47" s="1077" t="s">
        <v>1260</v>
      </c>
      <c r="E47" s="1068"/>
      <c r="F47" s="1068"/>
      <c r="G47" s="1068"/>
      <c r="H47" s="1068"/>
      <c r="I47" s="1068"/>
      <c r="J47" s="1085">
        <v>0</v>
      </c>
      <c r="K47" s="1086"/>
      <c r="L47" s="1068"/>
      <c r="M47" s="1085">
        <v>203509.6</v>
      </c>
      <c r="N47" s="1086"/>
      <c r="O47" s="1068"/>
      <c r="P47" s="1085">
        <v>203509.6</v>
      </c>
      <c r="Q47" s="1086"/>
      <c r="R47" s="1086"/>
      <c r="S47" s="1068"/>
      <c r="T47" s="1085">
        <v>421081.22000000003</v>
      </c>
      <c r="U47" s="1086"/>
      <c r="V47" s="1068"/>
      <c r="W47" s="1085">
        <v>0</v>
      </c>
      <c r="X47" s="1086"/>
      <c r="Y47" s="1086"/>
      <c r="Z47" s="1068"/>
      <c r="AA47" s="1085">
        <v>421081.22000000003</v>
      </c>
      <c r="AB47" s="1086"/>
    </row>
    <row r="48" spans="1:28">
      <c r="A48" s="1077" t="s">
        <v>642</v>
      </c>
      <c r="B48" s="1068"/>
      <c r="C48" s="1068"/>
      <c r="D48" s="1077" t="s">
        <v>1261</v>
      </c>
      <c r="E48" s="1068"/>
      <c r="F48" s="1068"/>
      <c r="G48" s="1068"/>
      <c r="H48" s="1068"/>
      <c r="I48" s="1068"/>
      <c r="J48" s="1085">
        <v>0</v>
      </c>
      <c r="K48" s="1086"/>
      <c r="L48" s="1068"/>
      <c r="M48" s="1085">
        <v>0</v>
      </c>
      <c r="N48" s="1086"/>
      <c r="O48" s="1068"/>
      <c r="P48" s="1085">
        <v>929908.53</v>
      </c>
      <c r="Q48" s="1086"/>
      <c r="R48" s="1086"/>
      <c r="S48" s="1068"/>
      <c r="T48" s="1085">
        <v>929908.53</v>
      </c>
      <c r="U48" s="1086"/>
      <c r="V48" s="1068"/>
      <c r="W48" s="1085">
        <v>0</v>
      </c>
      <c r="X48" s="1086"/>
      <c r="Y48" s="1086"/>
      <c r="Z48" s="1068"/>
      <c r="AA48" s="1085">
        <v>0</v>
      </c>
      <c r="AB48" s="1086"/>
    </row>
    <row r="49" spans="1:28">
      <c r="A49" s="1077" t="s">
        <v>658</v>
      </c>
      <c r="B49" s="1068"/>
      <c r="C49" s="1068"/>
      <c r="D49" s="1077" t="s">
        <v>1262</v>
      </c>
      <c r="E49" s="1068"/>
      <c r="F49" s="1068"/>
      <c r="G49" s="1068"/>
      <c r="H49" s="1068"/>
      <c r="I49" s="1068"/>
      <c r="J49" s="1085">
        <v>0</v>
      </c>
      <c r="K49" s="1086"/>
      <c r="L49" s="1068"/>
      <c r="M49" s="1085">
        <v>100000</v>
      </c>
      <c r="N49" s="1086"/>
      <c r="O49" s="1068"/>
      <c r="P49" s="1085">
        <v>0</v>
      </c>
      <c r="Q49" s="1086"/>
      <c r="R49" s="1086"/>
      <c r="S49" s="1068"/>
      <c r="T49" s="1085">
        <v>0</v>
      </c>
      <c r="U49" s="1086"/>
      <c r="V49" s="1068"/>
      <c r="W49" s="1085">
        <v>0</v>
      </c>
      <c r="X49" s="1086"/>
      <c r="Y49" s="1086"/>
      <c r="Z49" s="1068"/>
      <c r="AA49" s="1085">
        <v>100000</v>
      </c>
      <c r="AB49" s="1086"/>
    </row>
    <row r="50" spans="1:28">
      <c r="A50" s="1077" t="s">
        <v>109</v>
      </c>
      <c r="B50" s="1068"/>
      <c r="C50" s="1068"/>
      <c r="D50" s="1077" t="s">
        <v>1263</v>
      </c>
      <c r="E50" s="1068"/>
      <c r="F50" s="1068"/>
      <c r="G50" s="1068"/>
      <c r="H50" s="1068"/>
      <c r="I50" s="1068"/>
      <c r="J50" s="1085">
        <v>0</v>
      </c>
      <c r="K50" s="1086"/>
      <c r="L50" s="1068"/>
      <c r="M50" s="1085">
        <v>169551831.25999999</v>
      </c>
      <c r="N50" s="1086"/>
      <c r="O50" s="1068"/>
      <c r="P50" s="1085">
        <v>0</v>
      </c>
      <c r="Q50" s="1086"/>
      <c r="R50" s="1086"/>
      <c r="S50" s="1068"/>
      <c r="T50" s="1085">
        <v>39700000</v>
      </c>
      <c r="U50" s="1086"/>
      <c r="V50" s="1068"/>
      <c r="W50" s="1085">
        <v>0</v>
      </c>
      <c r="X50" s="1086"/>
      <c r="Y50" s="1086"/>
      <c r="Z50" s="1068"/>
      <c r="AA50" s="1085">
        <v>209251831.25999999</v>
      </c>
      <c r="AB50" s="1086"/>
    </row>
    <row r="51" spans="1:28">
      <c r="A51" s="1077" t="s">
        <v>110</v>
      </c>
      <c r="B51" s="1068"/>
      <c r="C51" s="1068"/>
      <c r="D51" s="1077" t="s">
        <v>1264</v>
      </c>
      <c r="E51" s="1068"/>
      <c r="F51" s="1068"/>
      <c r="G51" s="1068"/>
      <c r="H51" s="1068"/>
      <c r="I51" s="1068"/>
      <c r="J51" s="1085">
        <v>0</v>
      </c>
      <c r="K51" s="1086"/>
      <c r="L51" s="1068"/>
      <c r="M51" s="1085">
        <v>4880330</v>
      </c>
      <c r="N51" s="1086"/>
      <c r="O51" s="1068"/>
      <c r="P51" s="1085">
        <v>0</v>
      </c>
      <c r="Q51" s="1086"/>
      <c r="R51" s="1086"/>
      <c r="S51" s="1068"/>
      <c r="T51" s="1085">
        <v>-2172560</v>
      </c>
      <c r="U51" s="1086"/>
      <c r="V51" s="1068"/>
      <c r="W51" s="1085">
        <v>0</v>
      </c>
      <c r="X51" s="1086"/>
      <c r="Y51" s="1086"/>
      <c r="Z51" s="1068"/>
      <c r="AA51" s="1085">
        <v>2707770</v>
      </c>
      <c r="AB51" s="1086"/>
    </row>
    <row r="52" spans="1:28">
      <c r="A52" s="1077" t="s">
        <v>111</v>
      </c>
      <c r="B52" s="1068"/>
      <c r="C52" s="1068"/>
      <c r="D52" s="1077" t="s">
        <v>1265</v>
      </c>
      <c r="E52" s="1068"/>
      <c r="F52" s="1068"/>
      <c r="G52" s="1068"/>
      <c r="H52" s="1068"/>
      <c r="I52" s="1068"/>
      <c r="J52" s="1085">
        <v>0</v>
      </c>
      <c r="K52" s="1086"/>
      <c r="L52" s="1068"/>
      <c r="M52" s="1085">
        <v>-114783913.19</v>
      </c>
      <c r="N52" s="1086"/>
      <c r="O52" s="1068"/>
      <c r="P52" s="1085">
        <v>32747314.550000001</v>
      </c>
      <c r="Q52" s="1086"/>
      <c r="R52" s="1086"/>
      <c r="S52" s="1068"/>
      <c r="T52" s="1085">
        <v>0</v>
      </c>
      <c r="U52" s="1086"/>
      <c r="V52" s="1068"/>
      <c r="W52" s="1085">
        <v>0</v>
      </c>
      <c r="X52" s="1086"/>
      <c r="Y52" s="1086"/>
      <c r="Z52" s="1068"/>
      <c r="AA52" s="1085">
        <v>-147531227.73999998</v>
      </c>
      <c r="AB52" s="1086"/>
    </row>
    <row r="53" spans="1:28">
      <c r="A53" s="1077" t="s">
        <v>112</v>
      </c>
      <c r="B53" s="1068"/>
      <c r="C53" s="1068"/>
      <c r="D53" s="1077" t="s">
        <v>1266</v>
      </c>
      <c r="E53" s="1068"/>
      <c r="F53" s="1068"/>
      <c r="G53" s="1068"/>
      <c r="H53" s="1068"/>
      <c r="I53" s="1068"/>
      <c r="J53" s="1085">
        <v>0</v>
      </c>
      <c r="K53" s="1086"/>
      <c r="L53" s="1068"/>
      <c r="M53" s="1085">
        <v>-32747314.550000001</v>
      </c>
      <c r="N53" s="1086"/>
      <c r="O53" s="1068"/>
      <c r="P53" s="1085">
        <v>0</v>
      </c>
      <c r="Q53" s="1086"/>
      <c r="R53" s="1086"/>
      <c r="S53" s="1068"/>
      <c r="T53" s="1085">
        <v>32747314.550000001</v>
      </c>
      <c r="U53" s="1086"/>
      <c r="V53" s="1068"/>
      <c r="W53" s="1085">
        <v>0</v>
      </c>
      <c r="X53" s="1086"/>
      <c r="Y53" s="1086"/>
      <c r="Z53" s="1068"/>
      <c r="AA53" s="1085">
        <v>0</v>
      </c>
      <c r="AB53" s="1086"/>
    </row>
    <row r="54" spans="1:28">
      <c r="A54" s="1077" t="s">
        <v>559</v>
      </c>
      <c r="B54" s="1068"/>
      <c r="C54" s="1068"/>
      <c r="D54" s="1077" t="s">
        <v>1267</v>
      </c>
      <c r="E54" s="1068"/>
      <c r="F54" s="1068"/>
      <c r="G54" s="1068"/>
      <c r="H54" s="1068"/>
      <c r="I54" s="1068"/>
      <c r="J54" s="1085">
        <v>0</v>
      </c>
      <c r="K54" s="1086"/>
      <c r="L54" s="1068"/>
      <c r="M54" s="1085">
        <v>250774268.16999999</v>
      </c>
      <c r="N54" s="1086"/>
      <c r="O54" s="1068"/>
      <c r="P54" s="1085">
        <v>35107210.109999999</v>
      </c>
      <c r="Q54" s="1086"/>
      <c r="R54" s="1086"/>
      <c r="S54" s="1068"/>
      <c r="T54" s="1085">
        <v>23404810.100000001</v>
      </c>
      <c r="U54" s="1086"/>
      <c r="V54" s="1068"/>
      <c r="W54" s="1085">
        <v>0</v>
      </c>
      <c r="X54" s="1086"/>
      <c r="Y54" s="1086"/>
      <c r="Z54" s="1068"/>
      <c r="AA54" s="1085">
        <v>239071868.16</v>
      </c>
      <c r="AB54" s="1086"/>
    </row>
    <row r="55" spans="1:28">
      <c r="A55" s="1077" t="s">
        <v>562</v>
      </c>
      <c r="B55" s="1068"/>
      <c r="C55" s="1068"/>
      <c r="D55" s="1077" t="s">
        <v>1268</v>
      </c>
      <c r="E55" s="1068"/>
      <c r="F55" s="1068"/>
      <c r="G55" s="1068"/>
      <c r="H55" s="1068"/>
      <c r="I55" s="1068"/>
      <c r="J55" s="1085">
        <v>0</v>
      </c>
      <c r="K55" s="1086"/>
      <c r="L55" s="1068"/>
      <c r="M55" s="1085">
        <v>18939140.650000002</v>
      </c>
      <c r="N55" s="1086"/>
      <c r="O55" s="1068"/>
      <c r="P55" s="1085">
        <v>2628554.84</v>
      </c>
      <c r="Q55" s="1086"/>
      <c r="R55" s="1086"/>
      <c r="S55" s="1068"/>
      <c r="T55" s="1085">
        <v>929909.52</v>
      </c>
      <c r="U55" s="1086"/>
      <c r="V55" s="1068"/>
      <c r="W55" s="1085">
        <v>0</v>
      </c>
      <c r="X55" s="1086"/>
      <c r="Y55" s="1086"/>
      <c r="Z55" s="1068"/>
      <c r="AA55" s="1085">
        <v>17240495.330000002</v>
      </c>
      <c r="AB55" s="1086"/>
    </row>
    <row r="56" spans="1:28">
      <c r="A56" s="1077" t="s">
        <v>6</v>
      </c>
      <c r="B56" s="1068"/>
      <c r="C56" s="1068"/>
      <c r="D56" s="1077" t="s">
        <v>7</v>
      </c>
      <c r="E56" s="1068"/>
      <c r="F56" s="1068"/>
      <c r="G56" s="1068"/>
      <c r="H56" s="1068"/>
      <c r="I56" s="1068"/>
      <c r="J56" s="1085">
        <v>0</v>
      </c>
      <c r="K56" s="1086"/>
      <c r="L56" s="1068"/>
      <c r="M56" s="1085">
        <v>122118547.78</v>
      </c>
      <c r="N56" s="1086"/>
      <c r="O56" s="1068"/>
      <c r="P56" s="1085">
        <v>2213903.16</v>
      </c>
      <c r="Q56" s="1086"/>
      <c r="R56" s="1086"/>
      <c r="S56" s="1068"/>
      <c r="T56" s="1085">
        <v>0</v>
      </c>
      <c r="U56" s="1086"/>
      <c r="V56" s="1068"/>
      <c r="W56" s="1085">
        <v>0</v>
      </c>
      <c r="X56" s="1086"/>
      <c r="Y56" s="1086"/>
      <c r="Z56" s="1068"/>
      <c r="AA56" s="1085">
        <v>119904644.61999999</v>
      </c>
      <c r="AB56" s="1086"/>
    </row>
    <row r="57" spans="1:28">
      <c r="A57" s="1077" t="s">
        <v>8</v>
      </c>
      <c r="B57" s="1068"/>
      <c r="C57" s="1068"/>
      <c r="D57" s="1077" t="s">
        <v>1269</v>
      </c>
      <c r="E57" s="1068"/>
      <c r="F57" s="1068"/>
      <c r="G57" s="1068"/>
      <c r="H57" s="1068"/>
      <c r="I57" s="1068"/>
      <c r="J57" s="1085">
        <v>0</v>
      </c>
      <c r="K57" s="1086"/>
      <c r="L57" s="1068"/>
      <c r="M57" s="1085">
        <v>1297303</v>
      </c>
      <c r="N57" s="1086"/>
      <c r="O57" s="1068"/>
      <c r="P57" s="1085">
        <v>0</v>
      </c>
      <c r="Q57" s="1086"/>
      <c r="R57" s="1086"/>
      <c r="S57" s="1068"/>
      <c r="T57" s="1085">
        <v>-557516</v>
      </c>
      <c r="U57" s="1086"/>
      <c r="V57" s="1068"/>
      <c r="W57" s="1085">
        <v>0</v>
      </c>
      <c r="X57" s="1086"/>
      <c r="Y57" s="1086"/>
      <c r="Z57" s="1068"/>
      <c r="AA57" s="1085">
        <v>739787</v>
      </c>
      <c r="AB57" s="1086"/>
    </row>
    <row r="58" spans="1:28">
      <c r="A58" s="1077" t="s">
        <v>253</v>
      </c>
      <c r="B58" s="1068"/>
      <c r="C58" s="1068"/>
      <c r="D58" s="1077" t="s">
        <v>1270</v>
      </c>
      <c r="E58" s="1068"/>
      <c r="F58" s="1068"/>
      <c r="G58" s="1068"/>
      <c r="H58" s="1068"/>
      <c r="I58" s="1068"/>
      <c r="J58" s="1085">
        <v>0</v>
      </c>
      <c r="K58" s="1086"/>
      <c r="L58" s="1068"/>
      <c r="M58" s="1085">
        <v>0</v>
      </c>
      <c r="N58" s="1086"/>
      <c r="O58" s="1068"/>
      <c r="P58" s="1085">
        <v>31960</v>
      </c>
      <c r="Q58" s="1086"/>
      <c r="R58" s="1086"/>
      <c r="S58" s="1068"/>
      <c r="T58" s="1085">
        <v>0</v>
      </c>
      <c r="U58" s="1086"/>
      <c r="V58" s="1068"/>
      <c r="W58" s="1085">
        <v>31960</v>
      </c>
      <c r="X58" s="1086"/>
      <c r="Y58" s="1086"/>
      <c r="Z58" s="1068"/>
      <c r="AA58" s="1085">
        <v>0</v>
      </c>
      <c r="AB58" s="1086"/>
    </row>
    <row r="59" spans="1:28">
      <c r="A59" s="1077" t="s">
        <v>256</v>
      </c>
      <c r="B59" s="1068"/>
      <c r="C59" s="1068"/>
      <c r="D59" s="1077" t="s">
        <v>1271</v>
      </c>
      <c r="E59" s="1068"/>
      <c r="F59" s="1068"/>
      <c r="G59" s="1068"/>
      <c r="H59" s="1068"/>
      <c r="I59" s="1068"/>
      <c r="J59" s="1085">
        <v>0</v>
      </c>
      <c r="K59" s="1086"/>
      <c r="L59" s="1068"/>
      <c r="M59" s="1085">
        <v>0</v>
      </c>
      <c r="N59" s="1086"/>
      <c r="O59" s="1068"/>
      <c r="P59" s="1085">
        <v>16135</v>
      </c>
      <c r="Q59" s="1086"/>
      <c r="R59" s="1086"/>
      <c r="S59" s="1068"/>
      <c r="T59" s="1085">
        <v>0</v>
      </c>
      <c r="U59" s="1086"/>
      <c r="V59" s="1068"/>
      <c r="W59" s="1085">
        <v>16135</v>
      </c>
      <c r="X59" s="1086"/>
      <c r="Y59" s="1086"/>
      <c r="Z59" s="1068"/>
      <c r="AA59" s="1085">
        <v>0</v>
      </c>
      <c r="AB59" s="1086"/>
    </row>
    <row r="60" spans="1:28">
      <c r="A60" s="1077" t="s">
        <v>265</v>
      </c>
      <c r="B60" s="1068"/>
      <c r="C60" s="1068"/>
      <c r="D60" s="1077" t="s">
        <v>1272</v>
      </c>
      <c r="E60" s="1068"/>
      <c r="F60" s="1068"/>
      <c r="G60" s="1068"/>
      <c r="H60" s="1068"/>
      <c r="I60" s="1068"/>
      <c r="J60" s="1085">
        <v>0</v>
      </c>
      <c r="K60" s="1086"/>
      <c r="L60" s="1068"/>
      <c r="M60" s="1085">
        <v>0</v>
      </c>
      <c r="N60" s="1086"/>
      <c r="O60" s="1068"/>
      <c r="P60" s="1085">
        <v>185885.81</v>
      </c>
      <c r="Q60" s="1086"/>
      <c r="R60" s="1086"/>
      <c r="S60" s="1068"/>
      <c r="T60" s="1085">
        <v>0</v>
      </c>
      <c r="U60" s="1086"/>
      <c r="V60" s="1068"/>
      <c r="W60" s="1085">
        <v>185885.81</v>
      </c>
      <c r="X60" s="1086"/>
      <c r="Y60" s="1086"/>
      <c r="Z60" s="1068"/>
      <c r="AA60" s="1085">
        <v>0</v>
      </c>
      <c r="AB60" s="1086"/>
    </row>
    <row r="61" spans="1:28">
      <c r="A61" s="1077" t="s">
        <v>269</v>
      </c>
      <c r="B61" s="1068"/>
      <c r="C61" s="1068"/>
      <c r="D61" s="1077" t="s">
        <v>1273</v>
      </c>
      <c r="E61" s="1068"/>
      <c r="F61" s="1068"/>
      <c r="G61" s="1068"/>
      <c r="H61" s="1068"/>
      <c r="I61" s="1068"/>
      <c r="J61" s="1085">
        <v>0</v>
      </c>
      <c r="K61" s="1086"/>
      <c r="L61" s="1068"/>
      <c r="M61" s="1085">
        <v>0</v>
      </c>
      <c r="N61" s="1086"/>
      <c r="O61" s="1068"/>
      <c r="P61" s="1085">
        <v>208332</v>
      </c>
      <c r="Q61" s="1086"/>
      <c r="R61" s="1086"/>
      <c r="S61" s="1068"/>
      <c r="T61" s="1085">
        <v>0</v>
      </c>
      <c r="U61" s="1086"/>
      <c r="V61" s="1068"/>
      <c r="W61" s="1085">
        <v>208332</v>
      </c>
      <c r="X61" s="1086"/>
      <c r="Y61" s="1086"/>
      <c r="Z61" s="1068"/>
      <c r="AA61" s="1085">
        <v>0</v>
      </c>
      <c r="AB61" s="1086"/>
    </row>
    <row r="62" spans="1:28">
      <c r="A62" s="1077" t="s">
        <v>279</v>
      </c>
      <c r="B62" s="1068"/>
      <c r="C62" s="1068"/>
      <c r="D62" s="1077" t="s">
        <v>1274</v>
      </c>
      <c r="E62" s="1068"/>
      <c r="F62" s="1068"/>
      <c r="G62" s="1068"/>
      <c r="H62" s="1068"/>
      <c r="I62" s="1068"/>
      <c r="J62" s="1085">
        <v>0</v>
      </c>
      <c r="K62" s="1086"/>
      <c r="L62" s="1068"/>
      <c r="M62" s="1085">
        <v>0</v>
      </c>
      <c r="N62" s="1086"/>
      <c r="O62" s="1068"/>
      <c r="P62" s="1085">
        <v>251476</v>
      </c>
      <c r="Q62" s="1086"/>
      <c r="R62" s="1086"/>
      <c r="S62" s="1068"/>
      <c r="T62" s="1085">
        <v>0</v>
      </c>
      <c r="U62" s="1086"/>
      <c r="V62" s="1068"/>
      <c r="W62" s="1085">
        <v>251476</v>
      </c>
      <c r="X62" s="1086"/>
      <c r="Y62" s="1086"/>
      <c r="Z62" s="1068"/>
      <c r="AA62" s="1085">
        <v>0</v>
      </c>
      <c r="AB62" s="1086"/>
    </row>
    <row r="63" spans="1:28">
      <c r="A63" s="1077" t="s">
        <v>1060</v>
      </c>
      <c r="B63" s="1068"/>
      <c r="C63" s="1068"/>
      <c r="D63" s="1077" t="s">
        <v>1275</v>
      </c>
      <c r="E63" s="1068"/>
      <c r="F63" s="1068"/>
      <c r="G63" s="1068"/>
      <c r="H63" s="1068"/>
      <c r="I63" s="1068"/>
      <c r="J63" s="1085">
        <v>0</v>
      </c>
      <c r="K63" s="1086"/>
      <c r="L63" s="1068"/>
      <c r="M63" s="1085">
        <v>0</v>
      </c>
      <c r="N63" s="1086"/>
      <c r="O63" s="1068"/>
      <c r="P63" s="1085">
        <v>46000</v>
      </c>
      <c r="Q63" s="1086"/>
      <c r="R63" s="1086"/>
      <c r="S63" s="1068"/>
      <c r="T63" s="1085">
        <v>0</v>
      </c>
      <c r="U63" s="1086"/>
      <c r="V63" s="1068"/>
      <c r="W63" s="1085">
        <v>46000</v>
      </c>
      <c r="X63" s="1086"/>
      <c r="Y63" s="1086"/>
      <c r="Z63" s="1068"/>
      <c r="AA63" s="1085">
        <v>0</v>
      </c>
      <c r="AB63" s="1086"/>
    </row>
    <row r="64" spans="1:28">
      <c r="A64" s="1077" t="s">
        <v>1065</v>
      </c>
      <c r="B64" s="1068"/>
      <c r="C64" s="1068"/>
      <c r="D64" s="1077" t="s">
        <v>1276</v>
      </c>
      <c r="E64" s="1068"/>
      <c r="F64" s="1068"/>
      <c r="G64" s="1068"/>
      <c r="H64" s="1068"/>
      <c r="I64" s="1068"/>
      <c r="J64" s="1085">
        <v>0</v>
      </c>
      <c r="K64" s="1086"/>
      <c r="L64" s="1068"/>
      <c r="M64" s="1085">
        <v>0</v>
      </c>
      <c r="N64" s="1086"/>
      <c r="O64" s="1068"/>
      <c r="P64" s="1085">
        <v>118731</v>
      </c>
      <c r="Q64" s="1086"/>
      <c r="R64" s="1086"/>
      <c r="S64" s="1068"/>
      <c r="T64" s="1085">
        <v>0</v>
      </c>
      <c r="U64" s="1086"/>
      <c r="V64" s="1068"/>
      <c r="W64" s="1085">
        <v>118731</v>
      </c>
      <c r="X64" s="1086"/>
      <c r="Y64" s="1086"/>
      <c r="Z64" s="1068"/>
      <c r="AA64" s="1085">
        <v>0</v>
      </c>
      <c r="AB64" s="1086"/>
    </row>
    <row r="65" spans="1:28">
      <c r="A65" s="1077" t="s">
        <v>292</v>
      </c>
      <c r="B65" s="1068"/>
      <c r="C65" s="1068"/>
      <c r="D65" s="1077" t="s">
        <v>1277</v>
      </c>
      <c r="E65" s="1068"/>
      <c r="F65" s="1068"/>
      <c r="G65" s="1068"/>
      <c r="H65" s="1068"/>
      <c r="I65" s="1068"/>
      <c r="J65" s="1085">
        <v>0</v>
      </c>
      <c r="K65" s="1086"/>
      <c r="L65" s="1068"/>
      <c r="M65" s="1085">
        <v>0</v>
      </c>
      <c r="N65" s="1086"/>
      <c r="O65" s="1068"/>
      <c r="P65" s="1085">
        <v>90000</v>
      </c>
      <c r="Q65" s="1086"/>
      <c r="R65" s="1086"/>
      <c r="S65" s="1068"/>
      <c r="T65" s="1085">
        <v>0</v>
      </c>
      <c r="U65" s="1086"/>
      <c r="V65" s="1068"/>
      <c r="W65" s="1085">
        <v>90000</v>
      </c>
      <c r="X65" s="1086"/>
      <c r="Y65" s="1086"/>
      <c r="Z65" s="1068"/>
      <c r="AA65" s="1085">
        <v>0</v>
      </c>
      <c r="AB65" s="1086"/>
    </row>
    <row r="66" spans="1:28">
      <c r="A66" s="1077" t="s">
        <v>299</v>
      </c>
      <c r="B66" s="1068"/>
      <c r="C66" s="1068"/>
      <c r="D66" s="1077" t="s">
        <v>1278</v>
      </c>
      <c r="E66" s="1068"/>
      <c r="F66" s="1068"/>
      <c r="G66" s="1068"/>
      <c r="H66" s="1068"/>
      <c r="I66" s="1068"/>
      <c r="J66" s="1085">
        <v>0</v>
      </c>
      <c r="K66" s="1086"/>
      <c r="L66" s="1068"/>
      <c r="M66" s="1085">
        <v>0</v>
      </c>
      <c r="N66" s="1086"/>
      <c r="O66" s="1068"/>
      <c r="P66" s="1085">
        <v>18546.21</v>
      </c>
      <c r="Q66" s="1086"/>
      <c r="R66" s="1086"/>
      <c r="S66" s="1068"/>
      <c r="T66" s="1085">
        <v>0</v>
      </c>
      <c r="U66" s="1086"/>
      <c r="V66" s="1068"/>
      <c r="W66" s="1085">
        <v>18546.21</v>
      </c>
      <c r="X66" s="1086"/>
      <c r="Y66" s="1086"/>
      <c r="Z66" s="1068"/>
      <c r="AA66" s="1085">
        <v>0</v>
      </c>
      <c r="AB66" s="1086"/>
    </row>
    <row r="67" spans="1:28">
      <c r="A67" s="1077" t="s">
        <v>302</v>
      </c>
      <c r="B67" s="1068"/>
      <c r="C67" s="1068"/>
      <c r="D67" s="1077" t="s">
        <v>1279</v>
      </c>
      <c r="E67" s="1068"/>
      <c r="F67" s="1068"/>
      <c r="G67" s="1068"/>
      <c r="H67" s="1068"/>
      <c r="I67" s="1068"/>
      <c r="J67" s="1085">
        <v>0</v>
      </c>
      <c r="K67" s="1086"/>
      <c r="L67" s="1068"/>
      <c r="M67" s="1085">
        <v>0</v>
      </c>
      <c r="N67" s="1086"/>
      <c r="O67" s="1068"/>
      <c r="P67" s="1085">
        <v>449556</v>
      </c>
      <c r="Q67" s="1086"/>
      <c r="R67" s="1086"/>
      <c r="S67" s="1068"/>
      <c r="T67" s="1085">
        <v>0</v>
      </c>
      <c r="U67" s="1086"/>
      <c r="V67" s="1068"/>
      <c r="W67" s="1085">
        <v>449556</v>
      </c>
      <c r="X67" s="1086"/>
      <c r="Y67" s="1086"/>
      <c r="Z67" s="1068"/>
      <c r="AA67" s="1085">
        <v>0</v>
      </c>
      <c r="AB67" s="1086"/>
    </row>
    <row r="68" spans="1:28">
      <c r="A68" s="1077" t="s">
        <v>554</v>
      </c>
      <c r="B68" s="1068"/>
      <c r="C68" s="1068"/>
      <c r="D68" s="1077" t="s">
        <v>1280</v>
      </c>
      <c r="E68" s="1068"/>
      <c r="F68" s="1068"/>
      <c r="G68" s="1068"/>
      <c r="H68" s="1068"/>
      <c r="I68" s="1068"/>
      <c r="J68" s="1085">
        <v>0</v>
      </c>
      <c r="K68" s="1086"/>
      <c r="L68" s="1068"/>
      <c r="M68" s="1085">
        <v>0</v>
      </c>
      <c r="N68" s="1086"/>
      <c r="O68" s="1068"/>
      <c r="P68" s="1085">
        <v>2000</v>
      </c>
      <c r="Q68" s="1086"/>
      <c r="R68" s="1086"/>
      <c r="S68" s="1068"/>
      <c r="T68" s="1085">
        <v>0</v>
      </c>
      <c r="U68" s="1086"/>
      <c r="V68" s="1068"/>
      <c r="W68" s="1085">
        <v>2000</v>
      </c>
      <c r="X68" s="1086"/>
      <c r="Y68" s="1086"/>
      <c r="Z68" s="1068"/>
      <c r="AA68" s="1085">
        <v>0</v>
      </c>
      <c r="AB68" s="1086"/>
    </row>
    <row r="69" spans="1:28">
      <c r="A69" s="1077" t="s">
        <v>307</v>
      </c>
      <c r="B69" s="1068"/>
      <c r="C69" s="1068"/>
      <c r="D69" s="1077" t="s">
        <v>1281</v>
      </c>
      <c r="E69" s="1068"/>
      <c r="F69" s="1068"/>
      <c r="G69" s="1068"/>
      <c r="H69" s="1068"/>
      <c r="I69" s="1068"/>
      <c r="J69" s="1085">
        <v>0</v>
      </c>
      <c r="K69" s="1086"/>
      <c r="L69" s="1068"/>
      <c r="M69" s="1085">
        <v>0</v>
      </c>
      <c r="N69" s="1086"/>
      <c r="O69" s="1068"/>
      <c r="P69" s="1085">
        <v>108871.98</v>
      </c>
      <c r="Q69" s="1086"/>
      <c r="R69" s="1086"/>
      <c r="S69" s="1068"/>
      <c r="T69" s="1085">
        <v>0</v>
      </c>
      <c r="U69" s="1086"/>
      <c r="V69" s="1068"/>
      <c r="W69" s="1085">
        <v>108871.98</v>
      </c>
      <c r="X69" s="1086"/>
      <c r="Y69" s="1086"/>
      <c r="Z69" s="1068"/>
      <c r="AA69" s="1085">
        <v>0</v>
      </c>
      <c r="AB69" s="1086"/>
    </row>
    <row r="70" spans="1:28">
      <c r="A70" s="1077" t="s">
        <v>924</v>
      </c>
      <c r="B70" s="1068"/>
      <c r="C70" s="1068"/>
      <c r="D70" s="1077" t="s">
        <v>1282</v>
      </c>
      <c r="E70" s="1068"/>
      <c r="F70" s="1068"/>
      <c r="G70" s="1068"/>
      <c r="H70" s="1068"/>
      <c r="I70" s="1068"/>
      <c r="J70" s="1085">
        <v>0</v>
      </c>
      <c r="K70" s="1086"/>
      <c r="L70" s="1068"/>
      <c r="M70" s="1085">
        <v>0</v>
      </c>
      <c r="N70" s="1086"/>
      <c r="O70" s="1068"/>
      <c r="P70" s="1085">
        <v>11750</v>
      </c>
      <c r="Q70" s="1086"/>
      <c r="R70" s="1086"/>
      <c r="S70" s="1068"/>
      <c r="T70" s="1085">
        <v>0</v>
      </c>
      <c r="U70" s="1086"/>
      <c r="V70" s="1068"/>
      <c r="W70" s="1085">
        <v>11750</v>
      </c>
      <c r="X70" s="1086"/>
      <c r="Y70" s="1086"/>
      <c r="Z70" s="1068"/>
      <c r="AA70" s="1085">
        <v>0</v>
      </c>
      <c r="AB70" s="1086"/>
    </row>
    <row r="71" spans="1:28">
      <c r="A71" s="1077" t="s">
        <v>325</v>
      </c>
      <c r="B71" s="1068"/>
      <c r="C71" s="1068"/>
      <c r="D71" s="1077" t="s">
        <v>1283</v>
      </c>
      <c r="E71" s="1068"/>
      <c r="F71" s="1068"/>
      <c r="G71" s="1068"/>
      <c r="H71" s="1068"/>
      <c r="I71" s="1068"/>
      <c r="J71" s="1085">
        <v>0</v>
      </c>
      <c r="K71" s="1086"/>
      <c r="L71" s="1068"/>
      <c r="M71" s="1085">
        <v>0</v>
      </c>
      <c r="N71" s="1086"/>
      <c r="O71" s="1068"/>
      <c r="P71" s="1085">
        <v>-0.68000000000000016</v>
      </c>
      <c r="Q71" s="1086"/>
      <c r="R71" s="1086"/>
      <c r="S71" s="1068"/>
      <c r="T71" s="1085">
        <v>0</v>
      </c>
      <c r="U71" s="1086"/>
      <c r="V71" s="1068"/>
      <c r="W71" s="1085">
        <v>-0.68000000000000016</v>
      </c>
      <c r="X71" s="1086"/>
      <c r="Y71" s="1086"/>
      <c r="Z71" s="1068"/>
      <c r="AA71" s="1085">
        <v>0</v>
      </c>
      <c r="AB71" s="1086"/>
    </row>
    <row r="72" spans="1:28">
      <c r="A72" s="1077" t="s">
        <v>807</v>
      </c>
      <c r="B72" s="1068"/>
      <c r="C72" s="1068"/>
      <c r="D72" s="1077" t="s">
        <v>1284</v>
      </c>
      <c r="E72" s="1068"/>
      <c r="F72" s="1068"/>
      <c r="G72" s="1068"/>
      <c r="H72" s="1068"/>
      <c r="I72" s="1068"/>
      <c r="J72" s="1085">
        <v>0</v>
      </c>
      <c r="K72" s="1086"/>
      <c r="L72" s="1068"/>
      <c r="M72" s="1085">
        <v>0</v>
      </c>
      <c r="N72" s="1086"/>
      <c r="O72" s="1068"/>
      <c r="P72" s="1085">
        <v>13004721</v>
      </c>
      <c r="Q72" s="1086"/>
      <c r="R72" s="1086"/>
      <c r="S72" s="1068"/>
      <c r="T72" s="1085">
        <v>0</v>
      </c>
      <c r="U72" s="1086"/>
      <c r="V72" s="1068"/>
      <c r="W72" s="1085">
        <v>13004721</v>
      </c>
      <c r="X72" s="1086"/>
      <c r="Y72" s="1086"/>
      <c r="Z72" s="1068"/>
      <c r="AA72" s="1085">
        <v>0</v>
      </c>
      <c r="AB72" s="1086"/>
    </row>
    <row r="73" spans="1:28">
      <c r="A73" s="1077" t="s">
        <v>808</v>
      </c>
      <c r="B73" s="1068"/>
      <c r="C73" s="1068"/>
      <c r="D73" s="1077" t="s">
        <v>1284</v>
      </c>
      <c r="E73" s="1068"/>
      <c r="F73" s="1068"/>
      <c r="G73" s="1068"/>
      <c r="H73" s="1068"/>
      <c r="I73" s="1068"/>
      <c r="J73" s="1085">
        <v>0</v>
      </c>
      <c r="K73" s="1086"/>
      <c r="L73" s="1068"/>
      <c r="M73" s="1085">
        <v>0</v>
      </c>
      <c r="N73" s="1086"/>
      <c r="O73" s="1068"/>
      <c r="P73" s="1085">
        <v>-6672151</v>
      </c>
      <c r="Q73" s="1086"/>
      <c r="R73" s="1086"/>
      <c r="S73" s="1068"/>
      <c r="T73" s="1085">
        <v>0</v>
      </c>
      <c r="U73" s="1086"/>
      <c r="V73" s="1068"/>
      <c r="W73" s="1085">
        <v>-6672151</v>
      </c>
      <c r="X73" s="1086"/>
      <c r="Y73" s="1086"/>
      <c r="Z73" s="1068"/>
      <c r="AA73" s="1085">
        <v>0</v>
      </c>
      <c r="AB73" s="1086"/>
    </row>
    <row r="74" spans="1:28">
      <c r="A74" s="1077" t="s">
        <v>330</v>
      </c>
      <c r="B74" s="1068"/>
      <c r="C74" s="1068"/>
      <c r="D74" s="1077" t="s">
        <v>1285</v>
      </c>
      <c r="E74" s="1068"/>
      <c r="F74" s="1068"/>
      <c r="G74" s="1068"/>
      <c r="H74" s="1068"/>
      <c r="I74" s="1068"/>
      <c r="J74" s="1085">
        <v>0</v>
      </c>
      <c r="K74" s="1086"/>
      <c r="L74" s="1068"/>
      <c r="M74" s="1085">
        <v>0</v>
      </c>
      <c r="N74" s="1086"/>
      <c r="O74" s="1068"/>
      <c r="P74" s="1085">
        <v>6982968.6499999994</v>
      </c>
      <c r="Q74" s="1086"/>
      <c r="R74" s="1086"/>
      <c r="S74" s="1068"/>
      <c r="T74" s="1085">
        <v>0</v>
      </c>
      <c r="U74" s="1086"/>
      <c r="V74" s="1068"/>
      <c r="W74" s="1085">
        <v>6982968.6499999994</v>
      </c>
      <c r="X74" s="1086"/>
      <c r="Y74" s="1086"/>
      <c r="Z74" s="1068"/>
      <c r="AA74" s="1085">
        <v>0</v>
      </c>
      <c r="AB74" s="1086"/>
    </row>
    <row r="75" spans="1:28">
      <c r="A75" s="1077" t="s">
        <v>338</v>
      </c>
      <c r="B75" s="1068"/>
      <c r="C75" s="1068"/>
      <c r="D75" s="1077" t="s">
        <v>1286</v>
      </c>
      <c r="E75" s="1068"/>
      <c r="F75" s="1068"/>
      <c r="G75" s="1068"/>
      <c r="H75" s="1068"/>
      <c r="I75" s="1068"/>
      <c r="J75" s="1085">
        <v>0</v>
      </c>
      <c r="K75" s="1086"/>
      <c r="L75" s="1068"/>
      <c r="M75" s="1085">
        <v>0</v>
      </c>
      <c r="N75" s="1086"/>
      <c r="O75" s="1068"/>
      <c r="P75" s="1085">
        <v>426838.16</v>
      </c>
      <c r="Q75" s="1086"/>
      <c r="R75" s="1086"/>
      <c r="S75" s="1068"/>
      <c r="T75" s="1085">
        <v>0</v>
      </c>
      <c r="U75" s="1086"/>
      <c r="V75" s="1068"/>
      <c r="W75" s="1085">
        <v>426838.16</v>
      </c>
      <c r="X75" s="1086"/>
      <c r="Y75" s="1086"/>
      <c r="Z75" s="1068"/>
      <c r="AA75" s="1085">
        <v>0</v>
      </c>
      <c r="AB75" s="1086"/>
    </row>
    <row r="76" spans="1:28">
      <c r="A76" s="1077" t="s">
        <v>341</v>
      </c>
      <c r="B76" s="1068"/>
      <c r="C76" s="1068"/>
      <c r="D76" s="1077" t="s">
        <v>1287</v>
      </c>
      <c r="E76" s="1068"/>
      <c r="F76" s="1068"/>
      <c r="G76" s="1068"/>
      <c r="H76" s="1068"/>
      <c r="I76" s="1068"/>
      <c r="J76" s="1085">
        <v>0</v>
      </c>
      <c r="K76" s="1086"/>
      <c r="L76" s="1068"/>
      <c r="M76" s="1085">
        <v>0</v>
      </c>
      <c r="N76" s="1086"/>
      <c r="O76" s="1068"/>
      <c r="P76" s="1085">
        <v>337341.57</v>
      </c>
      <c r="Q76" s="1086"/>
      <c r="R76" s="1086"/>
      <c r="S76" s="1068"/>
      <c r="T76" s="1085">
        <v>0</v>
      </c>
      <c r="U76" s="1086"/>
      <c r="V76" s="1068"/>
      <c r="W76" s="1085">
        <v>337341.57</v>
      </c>
      <c r="X76" s="1086"/>
      <c r="Y76" s="1086"/>
      <c r="Z76" s="1068"/>
      <c r="AA76" s="1085">
        <v>0</v>
      </c>
      <c r="AB76" s="1086"/>
    </row>
    <row r="77" spans="1:28">
      <c r="A77" s="1077" t="s">
        <v>347</v>
      </c>
      <c r="B77" s="1068"/>
      <c r="C77" s="1068"/>
      <c r="D77" s="1077" t="s">
        <v>1288</v>
      </c>
      <c r="E77" s="1068"/>
      <c r="F77" s="1068"/>
      <c r="G77" s="1068"/>
      <c r="H77" s="1068"/>
      <c r="I77" s="1068"/>
      <c r="J77" s="1085">
        <v>0</v>
      </c>
      <c r="K77" s="1086"/>
      <c r="L77" s="1068"/>
      <c r="M77" s="1085">
        <v>0</v>
      </c>
      <c r="N77" s="1086"/>
      <c r="O77" s="1068"/>
      <c r="P77" s="1085">
        <v>132421.37</v>
      </c>
      <c r="Q77" s="1086"/>
      <c r="R77" s="1086"/>
      <c r="S77" s="1068"/>
      <c r="T77" s="1085">
        <v>0</v>
      </c>
      <c r="U77" s="1086"/>
      <c r="V77" s="1068"/>
      <c r="W77" s="1085">
        <v>132421.37</v>
      </c>
      <c r="X77" s="1086"/>
      <c r="Y77" s="1086"/>
      <c r="Z77" s="1068"/>
      <c r="AA77" s="1085">
        <v>0</v>
      </c>
      <c r="AB77" s="1086"/>
    </row>
    <row r="78" spans="1:28">
      <c r="A78" s="1077" t="s">
        <v>357</v>
      </c>
      <c r="B78" s="1068"/>
      <c r="C78" s="1068"/>
      <c r="D78" s="1077" t="s">
        <v>1289</v>
      </c>
      <c r="E78" s="1068"/>
      <c r="F78" s="1068"/>
      <c r="G78" s="1068"/>
      <c r="H78" s="1068"/>
      <c r="I78" s="1068"/>
      <c r="J78" s="1085">
        <v>0</v>
      </c>
      <c r="K78" s="1086"/>
      <c r="L78" s="1068"/>
      <c r="M78" s="1085">
        <v>0</v>
      </c>
      <c r="N78" s="1086"/>
      <c r="O78" s="1068"/>
      <c r="P78" s="1085">
        <v>77464.2</v>
      </c>
      <c r="Q78" s="1086"/>
      <c r="R78" s="1086"/>
      <c r="S78" s="1068"/>
      <c r="T78" s="1085">
        <v>0</v>
      </c>
      <c r="U78" s="1086"/>
      <c r="V78" s="1068"/>
      <c r="W78" s="1085">
        <v>77464.2</v>
      </c>
      <c r="X78" s="1086"/>
      <c r="Y78" s="1086"/>
      <c r="Z78" s="1068"/>
      <c r="AA78" s="1085">
        <v>0</v>
      </c>
      <c r="AB78" s="1086"/>
    </row>
    <row r="79" spans="1:28">
      <c r="A79" s="1077" t="s">
        <v>368</v>
      </c>
      <c r="B79" s="1068"/>
      <c r="C79" s="1068"/>
      <c r="D79" s="1077" t="s">
        <v>1290</v>
      </c>
      <c r="E79" s="1068"/>
      <c r="F79" s="1068"/>
      <c r="G79" s="1068"/>
      <c r="H79" s="1068"/>
      <c r="I79" s="1068"/>
      <c r="J79" s="1085">
        <v>0</v>
      </c>
      <c r="K79" s="1086"/>
      <c r="L79" s="1068"/>
      <c r="M79" s="1085">
        <v>0</v>
      </c>
      <c r="N79" s="1086"/>
      <c r="O79" s="1068"/>
      <c r="P79" s="1085">
        <v>19195220.850000001</v>
      </c>
      <c r="Q79" s="1086"/>
      <c r="R79" s="1086"/>
      <c r="S79" s="1068"/>
      <c r="T79" s="1085">
        <v>0</v>
      </c>
      <c r="U79" s="1086"/>
      <c r="V79" s="1068"/>
      <c r="W79" s="1085">
        <v>19195220.850000001</v>
      </c>
      <c r="X79" s="1086"/>
      <c r="Y79" s="1086"/>
      <c r="Z79" s="1068"/>
      <c r="AA79" s="1085">
        <v>0</v>
      </c>
      <c r="AB79" s="1086"/>
    </row>
    <row r="80" spans="1:28">
      <c r="A80" s="1077" t="s">
        <v>381</v>
      </c>
      <c r="B80" s="1068"/>
      <c r="C80" s="1068"/>
      <c r="D80" s="1077" t="s">
        <v>1291</v>
      </c>
      <c r="E80" s="1068"/>
      <c r="F80" s="1068"/>
      <c r="G80" s="1068"/>
      <c r="H80" s="1068"/>
      <c r="I80" s="1068"/>
      <c r="J80" s="1085">
        <v>0</v>
      </c>
      <c r="K80" s="1086"/>
      <c r="L80" s="1068"/>
      <c r="M80" s="1085">
        <v>0</v>
      </c>
      <c r="N80" s="1086"/>
      <c r="O80" s="1068"/>
      <c r="P80" s="1085">
        <v>22274.940000000002</v>
      </c>
      <c r="Q80" s="1086"/>
      <c r="R80" s="1086"/>
      <c r="S80" s="1068"/>
      <c r="T80" s="1085">
        <v>0</v>
      </c>
      <c r="U80" s="1086"/>
      <c r="V80" s="1068"/>
      <c r="W80" s="1085">
        <v>22274.940000000002</v>
      </c>
      <c r="X80" s="1086"/>
      <c r="Y80" s="1086"/>
      <c r="Z80" s="1068"/>
      <c r="AA80" s="1085">
        <v>0</v>
      </c>
      <c r="AB80" s="1086"/>
    </row>
    <row r="81" spans="1:28">
      <c r="A81" s="1077" t="s">
        <v>113</v>
      </c>
      <c r="B81" s="1068"/>
      <c r="C81" s="1068"/>
      <c r="D81" s="1077" t="s">
        <v>1292</v>
      </c>
      <c r="E81" s="1068"/>
      <c r="F81" s="1068"/>
      <c r="G81" s="1068"/>
      <c r="H81" s="1068"/>
      <c r="I81" s="1068"/>
      <c r="J81" s="1085">
        <v>0</v>
      </c>
      <c r="K81" s="1086"/>
      <c r="L81" s="1068"/>
      <c r="M81" s="1085">
        <v>0</v>
      </c>
      <c r="N81" s="1086"/>
      <c r="O81" s="1068"/>
      <c r="P81" s="1085">
        <v>0</v>
      </c>
      <c r="Q81" s="1086"/>
      <c r="R81" s="1086"/>
      <c r="S81" s="1068"/>
      <c r="T81" s="1085">
        <v>0</v>
      </c>
      <c r="U81" s="1086"/>
      <c r="V81" s="1068"/>
      <c r="W81" s="1085">
        <v>0</v>
      </c>
      <c r="X81" s="1086"/>
      <c r="Y81" s="1086"/>
      <c r="Z81" s="1068"/>
      <c r="AA81" s="1085">
        <v>0</v>
      </c>
      <c r="AB81" s="1086"/>
    </row>
    <row r="82" spans="1:28">
      <c r="A82" s="1077" t="s">
        <v>409</v>
      </c>
      <c r="B82" s="1068"/>
      <c r="C82" s="1068"/>
      <c r="D82" s="1077" t="s">
        <v>1293</v>
      </c>
      <c r="E82" s="1068"/>
      <c r="F82" s="1068"/>
      <c r="G82" s="1068"/>
      <c r="H82" s="1068"/>
      <c r="I82" s="1068"/>
      <c r="J82" s="1085">
        <v>0</v>
      </c>
      <c r="K82" s="1086"/>
      <c r="L82" s="1068"/>
      <c r="M82" s="1085">
        <v>0</v>
      </c>
      <c r="N82" s="1086"/>
      <c r="O82" s="1068"/>
      <c r="P82" s="1085">
        <v>0</v>
      </c>
      <c r="Q82" s="1086"/>
      <c r="R82" s="1086"/>
      <c r="S82" s="1068"/>
      <c r="T82" s="1085">
        <v>-5355.17</v>
      </c>
      <c r="U82" s="1086"/>
      <c r="V82" s="1068"/>
      <c r="W82" s="1085">
        <v>5355.17</v>
      </c>
      <c r="X82" s="1086"/>
      <c r="Y82" s="1086"/>
      <c r="Z82" s="1068"/>
      <c r="AA82" s="1085">
        <v>0</v>
      </c>
      <c r="AB82" s="1086"/>
    </row>
    <row r="83" spans="1:28">
      <c r="A83" s="1077" t="s">
        <v>420</v>
      </c>
      <c r="B83" s="1068"/>
      <c r="C83" s="1068"/>
      <c r="D83" s="1077" t="s">
        <v>1294</v>
      </c>
      <c r="E83" s="1068"/>
      <c r="F83" s="1068"/>
      <c r="G83" s="1068"/>
      <c r="H83" s="1068"/>
      <c r="I83" s="1068"/>
      <c r="J83" s="1085">
        <v>0</v>
      </c>
      <c r="K83" s="1086"/>
      <c r="L83" s="1068"/>
      <c r="M83" s="1085">
        <v>0</v>
      </c>
      <c r="N83" s="1086"/>
      <c r="O83" s="1068"/>
      <c r="P83" s="1085">
        <v>3456.48</v>
      </c>
      <c r="Q83" s="1086"/>
      <c r="R83" s="1086"/>
      <c r="S83" s="1068"/>
      <c r="T83" s="1085">
        <v>0</v>
      </c>
      <c r="U83" s="1086"/>
      <c r="V83" s="1068"/>
      <c r="W83" s="1085">
        <v>3456.48</v>
      </c>
      <c r="X83" s="1086"/>
      <c r="Y83" s="1086"/>
      <c r="Z83" s="1068"/>
      <c r="AA83" s="1085">
        <v>0</v>
      </c>
      <c r="AB83" s="1086"/>
    </row>
    <row r="84" spans="1:28">
      <c r="A84" s="1077" t="s">
        <v>454</v>
      </c>
      <c r="B84" s="1068"/>
      <c r="C84" s="1068"/>
      <c r="D84" s="1077" t="s">
        <v>1295</v>
      </c>
      <c r="E84" s="1068"/>
      <c r="F84" s="1068"/>
      <c r="G84" s="1068"/>
      <c r="H84" s="1068"/>
      <c r="I84" s="1068"/>
      <c r="J84" s="1085">
        <v>0</v>
      </c>
      <c r="K84" s="1086"/>
      <c r="L84" s="1068"/>
      <c r="M84" s="1085">
        <v>0</v>
      </c>
      <c r="N84" s="1086"/>
      <c r="O84" s="1068"/>
      <c r="P84" s="1085">
        <v>1140</v>
      </c>
      <c r="Q84" s="1086"/>
      <c r="R84" s="1086"/>
      <c r="S84" s="1068"/>
      <c r="T84" s="1085">
        <v>0</v>
      </c>
      <c r="U84" s="1086"/>
      <c r="V84" s="1068"/>
      <c r="W84" s="1085">
        <v>1140</v>
      </c>
      <c r="X84" s="1086"/>
      <c r="Y84" s="1086"/>
      <c r="Z84" s="1068"/>
      <c r="AA84" s="1085">
        <v>0</v>
      </c>
      <c r="AB84" s="1086"/>
    </row>
    <row r="85" spans="1:28">
      <c r="A85" s="1077" t="s">
        <v>460</v>
      </c>
      <c r="B85" s="1068"/>
      <c r="C85" s="1068"/>
      <c r="D85" s="1077" t="s">
        <v>1296</v>
      </c>
      <c r="E85" s="1068"/>
      <c r="F85" s="1068"/>
      <c r="G85" s="1068"/>
      <c r="H85" s="1068"/>
      <c r="I85" s="1068"/>
      <c r="J85" s="1085">
        <v>0</v>
      </c>
      <c r="K85" s="1086"/>
      <c r="L85" s="1068"/>
      <c r="M85" s="1085">
        <v>0</v>
      </c>
      <c r="N85" s="1086"/>
      <c r="O85" s="1068"/>
      <c r="P85" s="1085">
        <v>102634.97</v>
      </c>
      <c r="Q85" s="1086"/>
      <c r="R85" s="1086"/>
      <c r="S85" s="1068"/>
      <c r="T85" s="1085">
        <v>0</v>
      </c>
      <c r="U85" s="1086"/>
      <c r="V85" s="1068"/>
      <c r="W85" s="1085">
        <v>102634.97</v>
      </c>
      <c r="X85" s="1086"/>
      <c r="Y85" s="1086"/>
      <c r="Z85" s="1068"/>
      <c r="AA85" s="1085">
        <v>0</v>
      </c>
      <c r="AB85" s="1086"/>
    </row>
    <row r="86" spans="1:28">
      <c r="A86" s="1077" t="s">
        <v>224</v>
      </c>
      <c r="B86" s="1068"/>
      <c r="C86" s="1068"/>
      <c r="D86" s="1077" t="s">
        <v>1297</v>
      </c>
      <c r="E86" s="1068"/>
      <c r="F86" s="1068"/>
      <c r="G86" s="1068"/>
      <c r="H86" s="1068"/>
      <c r="I86" s="1068"/>
      <c r="J86" s="1085">
        <v>0</v>
      </c>
      <c r="K86" s="1086"/>
      <c r="L86" s="1068"/>
      <c r="M86" s="1085">
        <v>0</v>
      </c>
      <c r="N86" s="1086"/>
      <c r="O86" s="1068"/>
      <c r="P86" s="1085">
        <v>0</v>
      </c>
      <c r="Q86" s="1086"/>
      <c r="R86" s="1086"/>
      <c r="S86" s="1068"/>
      <c r="T86" s="1085">
        <v>2213903.16</v>
      </c>
      <c r="U86" s="1086"/>
      <c r="V86" s="1068"/>
      <c r="W86" s="1085">
        <v>-2213903.16</v>
      </c>
      <c r="X86" s="1086"/>
      <c r="Y86" s="1086"/>
      <c r="Z86" s="1068"/>
      <c r="AA86" s="1085">
        <v>0</v>
      </c>
      <c r="AB86" s="1086"/>
    </row>
    <row r="87" spans="1:28">
      <c r="A87" s="1077" t="s">
        <v>536</v>
      </c>
      <c r="B87" s="1068"/>
      <c r="C87" s="1068"/>
      <c r="D87" s="1077" t="s">
        <v>1298</v>
      </c>
      <c r="E87" s="1068"/>
      <c r="F87" s="1068"/>
      <c r="G87" s="1068"/>
      <c r="H87" s="1068"/>
      <c r="I87" s="1068"/>
      <c r="J87" s="1085">
        <v>0</v>
      </c>
      <c r="K87" s="1086"/>
      <c r="L87" s="1068"/>
      <c r="M87" s="1085">
        <v>0</v>
      </c>
      <c r="N87" s="1086"/>
      <c r="O87" s="1068"/>
      <c r="P87" s="1085">
        <v>0</v>
      </c>
      <c r="Q87" s="1086"/>
      <c r="R87" s="1086"/>
      <c r="S87" s="1068"/>
      <c r="T87" s="1085">
        <v>20400070.16</v>
      </c>
      <c r="U87" s="1086"/>
      <c r="V87" s="1068"/>
      <c r="W87" s="1085">
        <v>0</v>
      </c>
      <c r="X87" s="1086"/>
      <c r="Y87" s="1086"/>
      <c r="Z87" s="1068"/>
      <c r="AA87" s="1085">
        <v>20400070.16</v>
      </c>
      <c r="AB87" s="1086"/>
    </row>
    <row r="88" spans="1:28">
      <c r="A88" s="1077" t="s">
        <v>1317</v>
      </c>
      <c r="B88" s="1068"/>
      <c r="C88" s="1068"/>
      <c r="D88" s="1077" t="s">
        <v>1325</v>
      </c>
      <c r="E88" s="1068"/>
      <c r="F88" s="1068"/>
      <c r="G88" s="1068"/>
      <c r="H88" s="1068"/>
      <c r="I88" s="1068"/>
      <c r="J88" s="1085">
        <v>0</v>
      </c>
      <c r="K88" s="1086"/>
      <c r="L88" s="1068"/>
      <c r="M88" s="1085">
        <v>0</v>
      </c>
      <c r="N88" s="1086"/>
      <c r="O88" s="1068"/>
      <c r="P88" s="1085">
        <v>0</v>
      </c>
      <c r="Q88" s="1086"/>
      <c r="R88" s="1086"/>
      <c r="S88" s="1068"/>
      <c r="T88" s="1085">
        <v>76350</v>
      </c>
      <c r="U88" s="1086"/>
      <c r="V88" s="1068"/>
      <c r="W88" s="1085">
        <v>0</v>
      </c>
      <c r="X88" s="1086"/>
      <c r="Y88" s="1086"/>
      <c r="Z88" s="1068"/>
      <c r="AA88" s="1085">
        <v>76350</v>
      </c>
      <c r="AB88" s="1086"/>
    </row>
    <row r="89" spans="1:28">
      <c r="A89" s="1077" t="s">
        <v>1322</v>
      </c>
      <c r="B89" s="1068"/>
      <c r="C89" s="1068"/>
      <c r="D89" s="1077" t="s">
        <v>1326</v>
      </c>
      <c r="E89" s="1068"/>
      <c r="F89" s="1068"/>
      <c r="G89" s="1068"/>
      <c r="H89" s="1068"/>
      <c r="I89" s="1068"/>
      <c r="J89" s="1085">
        <v>0</v>
      </c>
      <c r="K89" s="1086"/>
      <c r="L89" s="1068"/>
      <c r="M89" s="1085">
        <v>0</v>
      </c>
      <c r="N89" s="1086"/>
      <c r="O89" s="1068"/>
      <c r="P89" s="1085">
        <v>0</v>
      </c>
      <c r="Q89" s="1086"/>
      <c r="R89" s="1086"/>
      <c r="S89" s="1068"/>
      <c r="T89" s="1085">
        <v>209820</v>
      </c>
      <c r="U89" s="1086"/>
      <c r="V89" s="1068"/>
      <c r="W89" s="1085">
        <v>0</v>
      </c>
      <c r="X89" s="1086"/>
      <c r="Y89" s="1086"/>
      <c r="Z89" s="1068"/>
      <c r="AA89" s="1085">
        <v>209820</v>
      </c>
      <c r="AB89" s="1086"/>
    </row>
    <row r="90" spans="1:28">
      <c r="A90" s="1077" t="s">
        <v>464</v>
      </c>
      <c r="B90" s="1068"/>
      <c r="C90" s="1068"/>
      <c r="D90" s="1077" t="s">
        <v>1281</v>
      </c>
      <c r="E90" s="1068"/>
      <c r="F90" s="1068"/>
      <c r="G90" s="1068"/>
      <c r="H90" s="1068"/>
      <c r="I90" s="1068"/>
      <c r="J90" s="1085">
        <v>0</v>
      </c>
      <c r="K90" s="1086"/>
      <c r="L90" s="1068"/>
      <c r="M90" s="1085">
        <v>0</v>
      </c>
      <c r="N90" s="1086"/>
      <c r="O90" s="1068"/>
      <c r="P90" s="1085">
        <v>0</v>
      </c>
      <c r="Q90" s="1086"/>
      <c r="R90" s="1086"/>
      <c r="S90" s="1068"/>
      <c r="T90" s="1085">
        <v>108871.98</v>
      </c>
      <c r="U90" s="1086"/>
      <c r="V90" s="1068"/>
      <c r="W90" s="1085">
        <v>0</v>
      </c>
      <c r="X90" s="1086"/>
      <c r="Y90" s="1086"/>
      <c r="Z90" s="1068"/>
      <c r="AA90" s="1085">
        <v>108871.98</v>
      </c>
      <c r="AB90" s="1086"/>
    </row>
    <row r="91" spans="1:28">
      <c r="A91" s="1077" t="s">
        <v>479</v>
      </c>
      <c r="B91" s="1068"/>
      <c r="C91" s="1068"/>
      <c r="D91" s="1077" t="s">
        <v>1299</v>
      </c>
      <c r="E91" s="1068"/>
      <c r="F91" s="1068"/>
      <c r="G91" s="1068"/>
      <c r="H91" s="1068"/>
      <c r="I91" s="1068"/>
      <c r="J91" s="1085">
        <v>0</v>
      </c>
      <c r="K91" s="1086"/>
      <c r="L91" s="1068"/>
      <c r="M91" s="1085">
        <v>0</v>
      </c>
      <c r="N91" s="1086"/>
      <c r="O91" s="1068"/>
      <c r="P91" s="1085">
        <v>-0.60000000000000009</v>
      </c>
      <c r="Q91" s="1086"/>
      <c r="R91" s="1086"/>
      <c r="S91" s="1068"/>
      <c r="T91" s="1085">
        <v>1.0000000000000002E-2</v>
      </c>
      <c r="U91" s="1086"/>
      <c r="V91" s="1068"/>
      <c r="W91" s="1085">
        <v>0</v>
      </c>
      <c r="X91" s="1086"/>
      <c r="Y91" s="1086"/>
      <c r="Z91" s="1068"/>
      <c r="AA91" s="1085">
        <v>0.6100000000000001</v>
      </c>
      <c r="AB91" s="1086"/>
    </row>
    <row r="92" spans="1:28">
      <c r="A92" s="1077" t="s">
        <v>482</v>
      </c>
      <c r="B92" s="1068"/>
      <c r="C92" s="1068"/>
      <c r="D92" s="1077" t="s">
        <v>1300</v>
      </c>
      <c r="E92" s="1068"/>
      <c r="F92" s="1068"/>
      <c r="G92" s="1068"/>
      <c r="H92" s="1068"/>
      <c r="I92" s="1068"/>
      <c r="J92" s="1085">
        <v>0</v>
      </c>
      <c r="K92" s="1086"/>
      <c r="L92" s="1068"/>
      <c r="M92" s="1085">
        <v>0</v>
      </c>
      <c r="N92" s="1086"/>
      <c r="O92" s="1068"/>
      <c r="P92" s="1085">
        <v>0</v>
      </c>
      <c r="Q92" s="1086"/>
      <c r="R92" s="1086"/>
      <c r="S92" s="1068"/>
      <c r="T92" s="1085">
        <v>56104.83</v>
      </c>
      <c r="U92" s="1086"/>
      <c r="V92" s="1068"/>
      <c r="W92" s="1085">
        <v>0</v>
      </c>
      <c r="X92" s="1086"/>
      <c r="Y92" s="1086"/>
      <c r="Z92" s="1068"/>
      <c r="AA92" s="1085">
        <v>56104.83</v>
      </c>
      <c r="AB92" s="1086"/>
    </row>
    <row r="93" spans="1:28">
      <c r="A93" s="1077" t="s">
        <v>487</v>
      </c>
      <c r="B93" s="1068"/>
      <c r="C93" s="1068"/>
      <c r="D93" s="1077" t="s">
        <v>1301</v>
      </c>
      <c r="E93" s="1068"/>
      <c r="F93" s="1068"/>
      <c r="G93" s="1068"/>
      <c r="H93" s="1068"/>
      <c r="I93" s="1068"/>
      <c r="J93" s="1085">
        <v>0</v>
      </c>
      <c r="K93" s="1086"/>
      <c r="L93" s="1068"/>
      <c r="M93" s="1085">
        <v>0</v>
      </c>
      <c r="N93" s="1086"/>
      <c r="O93" s="1068"/>
      <c r="P93" s="1085">
        <v>0</v>
      </c>
      <c r="Q93" s="1086"/>
      <c r="R93" s="1086"/>
      <c r="S93" s="1068"/>
      <c r="T93" s="1085">
        <v>62515.6</v>
      </c>
      <c r="U93" s="1086"/>
      <c r="V93" s="1068"/>
      <c r="W93" s="1085">
        <v>0</v>
      </c>
      <c r="X93" s="1086"/>
      <c r="Y93" s="1086"/>
      <c r="Z93" s="1068"/>
      <c r="AA93" s="1085">
        <v>62515.6</v>
      </c>
      <c r="AB93" s="1086"/>
    </row>
    <row r="94" spans="1:28">
      <c r="A94" s="1077" t="s">
        <v>491</v>
      </c>
      <c r="B94" s="1068"/>
      <c r="C94" s="1068"/>
      <c r="D94" s="1077" t="s">
        <v>1302</v>
      </c>
      <c r="E94" s="1068"/>
      <c r="F94" s="1068"/>
      <c r="G94" s="1068"/>
      <c r="H94" s="1068"/>
      <c r="I94" s="1068"/>
      <c r="J94" s="1085">
        <v>0</v>
      </c>
      <c r="K94" s="1086"/>
      <c r="L94" s="1068"/>
      <c r="M94" s="1085">
        <v>0</v>
      </c>
      <c r="N94" s="1086"/>
      <c r="O94" s="1068"/>
      <c r="P94" s="1085">
        <v>0</v>
      </c>
      <c r="Q94" s="1086"/>
      <c r="R94" s="1086"/>
      <c r="S94" s="1068"/>
      <c r="T94" s="1085">
        <v>3419467.73</v>
      </c>
      <c r="U94" s="1086"/>
      <c r="V94" s="1068"/>
      <c r="W94" s="1085">
        <v>0</v>
      </c>
      <c r="X94" s="1086"/>
      <c r="Y94" s="1086"/>
      <c r="Z94" s="1068"/>
      <c r="AA94" s="1085">
        <v>3419467.73</v>
      </c>
      <c r="AB94" s="1086"/>
    </row>
    <row r="95" spans="1:28">
      <c r="A95" s="1077" t="s">
        <v>506</v>
      </c>
      <c r="B95" s="1068"/>
      <c r="C95" s="1068"/>
      <c r="D95" s="1077" t="s">
        <v>1303</v>
      </c>
      <c r="E95" s="1068"/>
      <c r="F95" s="1068"/>
      <c r="G95" s="1068"/>
      <c r="H95" s="1068"/>
      <c r="I95" s="1068"/>
      <c r="J95" s="1085">
        <v>0</v>
      </c>
      <c r="K95" s="1086"/>
      <c r="L95" s="1068"/>
      <c r="M95" s="1085">
        <v>0</v>
      </c>
      <c r="N95" s="1086"/>
      <c r="O95" s="1068"/>
      <c r="P95" s="1085">
        <v>0</v>
      </c>
      <c r="Q95" s="1086"/>
      <c r="R95" s="1086"/>
      <c r="S95" s="1068"/>
      <c r="T95" s="1085">
        <v>148609</v>
      </c>
      <c r="U95" s="1086"/>
      <c r="V95" s="1068"/>
      <c r="W95" s="1085">
        <v>0</v>
      </c>
      <c r="X95" s="1086"/>
      <c r="Y95" s="1086"/>
      <c r="Z95" s="1068"/>
      <c r="AA95" s="1085">
        <v>148609</v>
      </c>
      <c r="AB95" s="1086"/>
    </row>
    <row r="96" spans="1:28">
      <c r="A96" s="1077" t="s">
        <v>904</v>
      </c>
      <c r="B96" s="1068"/>
      <c r="C96" s="1068"/>
      <c r="D96" s="1077" t="s">
        <v>1304</v>
      </c>
      <c r="E96" s="1068"/>
      <c r="F96" s="1068"/>
      <c r="G96" s="1068"/>
      <c r="H96" s="1068"/>
      <c r="I96" s="1068"/>
      <c r="J96" s="1085">
        <v>0</v>
      </c>
      <c r="K96" s="1086"/>
      <c r="L96" s="1068"/>
      <c r="M96" s="1085">
        <v>0</v>
      </c>
      <c r="N96" s="1086"/>
      <c r="O96" s="1068"/>
      <c r="P96" s="1085">
        <v>0</v>
      </c>
      <c r="Q96" s="1086"/>
      <c r="R96" s="1086"/>
      <c r="S96" s="1068"/>
      <c r="T96" s="1085">
        <v>1325324.1300000001</v>
      </c>
      <c r="U96" s="1086"/>
      <c r="V96" s="1068"/>
      <c r="W96" s="1085">
        <v>0</v>
      </c>
      <c r="X96" s="1086"/>
      <c r="Y96" s="1086"/>
      <c r="Z96" s="1068"/>
      <c r="AA96" s="1085">
        <v>1325324.1300000001</v>
      </c>
      <c r="AB96" s="1086"/>
    </row>
    <row r="97" spans="1:28">
      <c r="A97" s="1077" t="s">
        <v>114</v>
      </c>
      <c r="B97" s="1068"/>
      <c r="C97" s="1068"/>
      <c r="D97" s="1077" t="s">
        <v>1305</v>
      </c>
      <c r="E97" s="1068"/>
      <c r="F97" s="1068"/>
      <c r="G97" s="1068"/>
      <c r="H97" s="1068"/>
      <c r="I97" s="1068"/>
      <c r="J97" s="1085">
        <v>0</v>
      </c>
      <c r="K97" s="1086"/>
      <c r="L97" s="1068"/>
      <c r="M97" s="1085">
        <v>0</v>
      </c>
      <c r="N97" s="1086"/>
      <c r="O97" s="1068"/>
      <c r="P97" s="1085">
        <v>0</v>
      </c>
      <c r="Q97" s="1086"/>
      <c r="R97" s="1086"/>
      <c r="S97" s="1068"/>
      <c r="T97" s="1085">
        <v>0</v>
      </c>
      <c r="U97" s="1086"/>
      <c r="V97" s="1068"/>
      <c r="W97" s="1085">
        <v>0</v>
      </c>
      <c r="X97" s="1086"/>
      <c r="Y97" s="1086"/>
      <c r="Z97" s="1068"/>
      <c r="AA97" s="1085">
        <v>0</v>
      </c>
      <c r="AB97" s="1086"/>
    </row>
    <row r="98" spans="1:28">
      <c r="A98" s="1077" t="s">
        <v>192</v>
      </c>
      <c r="B98" s="1068"/>
      <c r="C98" s="1068"/>
      <c r="D98" s="1077" t="s">
        <v>1306</v>
      </c>
      <c r="E98" s="1068"/>
      <c r="F98" s="1068"/>
      <c r="G98" s="1068"/>
      <c r="H98" s="1068"/>
      <c r="I98" s="1068"/>
      <c r="J98" s="1085">
        <v>0</v>
      </c>
      <c r="K98" s="1086"/>
      <c r="L98" s="1068"/>
      <c r="M98" s="1085">
        <v>0</v>
      </c>
      <c r="N98" s="1086"/>
      <c r="O98" s="1068"/>
      <c r="P98" s="1085">
        <v>0</v>
      </c>
      <c r="Q98" s="1086"/>
      <c r="R98" s="1086"/>
      <c r="S98" s="1068"/>
      <c r="T98" s="1085">
        <v>0</v>
      </c>
      <c r="U98" s="1086"/>
      <c r="V98" s="1068"/>
      <c r="W98" s="1085">
        <v>0</v>
      </c>
      <c r="X98" s="1086"/>
      <c r="Y98" s="1086"/>
      <c r="Z98" s="1068"/>
      <c r="AA98" s="1085">
        <v>0</v>
      </c>
      <c r="AB98" s="1086"/>
    </row>
    <row r="99" spans="1:28">
      <c r="A99" s="1075" t="s">
        <v>100</v>
      </c>
      <c r="B99" s="1075"/>
      <c r="C99" s="1075"/>
      <c r="D99" s="1075" t="s">
        <v>1307</v>
      </c>
      <c r="E99" s="1075"/>
      <c r="F99" s="1075"/>
      <c r="G99" s="1075"/>
      <c r="H99" s="1075"/>
      <c r="I99" s="1075"/>
      <c r="J99" s="1089">
        <v>0</v>
      </c>
      <c r="K99" s="1088"/>
      <c r="L99" s="1075"/>
      <c r="M99" s="1089">
        <v>0</v>
      </c>
      <c r="N99" s="1088"/>
      <c r="O99" s="1075"/>
      <c r="P99" s="1089">
        <v>0</v>
      </c>
      <c r="Q99" s="1088"/>
      <c r="R99" s="1088"/>
      <c r="S99" s="1075"/>
      <c r="T99" s="1089">
        <v>0</v>
      </c>
      <c r="U99" s="1088"/>
      <c r="V99" s="1075"/>
      <c r="W99" s="1089">
        <v>0</v>
      </c>
      <c r="X99" s="1088"/>
      <c r="Y99" s="1088"/>
      <c r="Z99" s="1075"/>
      <c r="AA99" s="1089">
        <v>0</v>
      </c>
      <c r="AB99" s="1088"/>
    </row>
    <row r="100" spans="1:28">
      <c r="A100" s="1076"/>
      <c r="B100" s="1076"/>
      <c r="C100" s="1076"/>
      <c r="D100" s="1076"/>
      <c r="E100" s="1076"/>
      <c r="F100" s="1076"/>
      <c r="G100" s="1076"/>
      <c r="H100" s="1076"/>
      <c r="I100" s="1076"/>
      <c r="J100" s="1076"/>
      <c r="K100" s="1076"/>
      <c r="L100" s="1076"/>
      <c r="M100" s="1076"/>
      <c r="N100" s="1076"/>
      <c r="O100" s="1076"/>
      <c r="P100" s="1076"/>
      <c r="Q100" s="1076"/>
      <c r="R100" s="1076"/>
      <c r="S100" s="1076"/>
      <c r="T100" s="1076"/>
      <c r="U100" s="1076"/>
      <c r="V100" s="1076"/>
      <c r="W100" s="1076"/>
      <c r="X100" s="1076"/>
      <c r="Y100" s="1076"/>
      <c r="Z100" s="1076"/>
      <c r="AA100" s="1076"/>
      <c r="AB100" s="1076"/>
    </row>
    <row r="101" spans="1:28">
      <c r="A101" s="1075"/>
      <c r="B101" s="1075"/>
      <c r="C101" s="1075"/>
      <c r="D101" s="1078" t="s">
        <v>9</v>
      </c>
      <c r="E101" s="1075"/>
      <c r="F101" s="1075"/>
      <c r="G101" s="1075"/>
      <c r="H101" s="1075"/>
      <c r="I101" s="1075"/>
      <c r="J101" s="1087">
        <v>759100136.88</v>
      </c>
      <c r="K101" s="1088"/>
      <c r="L101" s="1075"/>
      <c r="M101" s="1087">
        <v>759100136.88</v>
      </c>
      <c r="N101" s="1088"/>
      <c r="O101" s="1075"/>
      <c r="P101" s="1087">
        <v>299786817.46999997</v>
      </c>
      <c r="Q101" s="1088"/>
      <c r="R101" s="1088"/>
      <c r="S101" s="1075"/>
      <c r="T101" s="1087">
        <v>299786817.46999997</v>
      </c>
      <c r="U101" s="1088"/>
      <c r="V101" s="1075"/>
      <c r="W101" s="1087">
        <v>786336502.03999996</v>
      </c>
      <c r="X101" s="1088"/>
      <c r="Y101" s="1088"/>
      <c r="Z101" s="1075"/>
      <c r="AA101" s="1087">
        <v>786336502.03999996</v>
      </c>
      <c r="AB101" s="1088"/>
    </row>
    <row r="102" spans="1:28">
      <c r="A102" s="1076" t="s">
        <v>1308</v>
      </c>
      <c r="B102" s="1076"/>
      <c r="C102" s="1076"/>
      <c r="D102" s="1076"/>
      <c r="E102" s="1076"/>
      <c r="F102" s="1076"/>
      <c r="G102" s="1076"/>
      <c r="H102" s="1076"/>
      <c r="I102" s="1076"/>
      <c r="J102" s="1076"/>
      <c r="K102" s="1076"/>
      <c r="L102" s="1076"/>
      <c r="M102" s="1076"/>
      <c r="N102" s="1076"/>
      <c r="O102" s="1076"/>
      <c r="P102" s="1076"/>
      <c r="Q102" s="1076"/>
      <c r="R102" s="1076"/>
      <c r="S102" s="1076"/>
      <c r="T102" s="1076"/>
      <c r="U102" s="1076"/>
      <c r="V102" s="1076"/>
      <c r="W102" s="1076"/>
      <c r="X102" s="1076"/>
      <c r="Y102" s="1076"/>
      <c r="Z102" s="1076"/>
      <c r="AA102" s="1076"/>
      <c r="AB102" s="1076"/>
    </row>
  </sheetData>
  <mergeCells count="561">
    <mergeCell ref="AA9:AB9"/>
    <mergeCell ref="J9:K9"/>
    <mergeCell ref="M9:N9"/>
    <mergeCell ref="P9:R9"/>
    <mergeCell ref="T9:U9"/>
    <mergeCell ref="W9:Y9"/>
    <mergeCell ref="X1:AB1"/>
    <mergeCell ref="X2:AB2"/>
    <mergeCell ref="Q5:R5"/>
    <mergeCell ref="AA8:AB8"/>
    <mergeCell ref="J8:K8"/>
    <mergeCell ref="M8:N8"/>
    <mergeCell ref="P8:R8"/>
    <mergeCell ref="T8:U8"/>
    <mergeCell ref="W8:Y8"/>
    <mergeCell ref="AA11:AB11"/>
    <mergeCell ref="J11:K11"/>
    <mergeCell ref="M11:N11"/>
    <mergeCell ref="P11:R11"/>
    <mergeCell ref="T11:U11"/>
    <mergeCell ref="W11:Y11"/>
    <mergeCell ref="AA10:AB10"/>
    <mergeCell ref="J10:K10"/>
    <mergeCell ref="M10:N10"/>
    <mergeCell ref="P10:R10"/>
    <mergeCell ref="T10:U10"/>
    <mergeCell ref="W10:Y10"/>
    <mergeCell ref="AA13:AB13"/>
    <mergeCell ref="J13:K13"/>
    <mergeCell ref="M13:N13"/>
    <mergeCell ref="P13:R13"/>
    <mergeCell ref="T13:U13"/>
    <mergeCell ref="W13:Y13"/>
    <mergeCell ref="AA12:AB12"/>
    <mergeCell ref="J12:K12"/>
    <mergeCell ref="M12:N12"/>
    <mergeCell ref="P12:R12"/>
    <mergeCell ref="T12:U12"/>
    <mergeCell ref="W12:Y12"/>
    <mergeCell ref="AA92:AB92"/>
    <mergeCell ref="J92:K92"/>
    <mergeCell ref="M92:N92"/>
    <mergeCell ref="P92:R92"/>
    <mergeCell ref="T92:U92"/>
    <mergeCell ref="W92:Y92"/>
    <mergeCell ref="P14:R14"/>
    <mergeCell ref="T14:U14"/>
    <mergeCell ref="W14:Y14"/>
    <mergeCell ref="AA95:AB95"/>
    <mergeCell ref="J95:K95"/>
    <mergeCell ref="M95:N95"/>
    <mergeCell ref="P95:R95"/>
    <mergeCell ref="T95:U95"/>
    <mergeCell ref="W95:Y95"/>
    <mergeCell ref="AA93:AB93"/>
    <mergeCell ref="J93:K93"/>
    <mergeCell ref="M93:N93"/>
    <mergeCell ref="P93:R93"/>
    <mergeCell ref="T93:U93"/>
    <mergeCell ref="W93:Y93"/>
    <mergeCell ref="M101:N101"/>
    <mergeCell ref="AA101:AB101"/>
    <mergeCell ref="W101:Y101"/>
    <mergeCell ref="T101:U101"/>
    <mergeCell ref="P101:R101"/>
    <mergeCell ref="J101:K101"/>
    <mergeCell ref="AA99:AB99"/>
    <mergeCell ref="J99:K99"/>
    <mergeCell ref="M99:N99"/>
    <mergeCell ref="P99:R99"/>
    <mergeCell ref="T99:U99"/>
    <mergeCell ref="W99:Y99"/>
    <mergeCell ref="AA94:AB94"/>
    <mergeCell ref="J94:K94"/>
    <mergeCell ref="M94:N94"/>
    <mergeCell ref="P94:R94"/>
    <mergeCell ref="T94:U94"/>
    <mergeCell ref="W94:Y94"/>
    <mergeCell ref="AA98:AB98"/>
    <mergeCell ref="J98:K98"/>
    <mergeCell ref="M98:N98"/>
    <mergeCell ref="P98:R98"/>
    <mergeCell ref="T98:U98"/>
    <mergeCell ref="W98:Y98"/>
    <mergeCell ref="AA97:AB97"/>
    <mergeCell ref="J97:K97"/>
    <mergeCell ref="M97:N97"/>
    <mergeCell ref="P97:R97"/>
    <mergeCell ref="T97:U97"/>
    <mergeCell ref="W97:Y97"/>
    <mergeCell ref="AA96:AB96"/>
    <mergeCell ref="J96:K96"/>
    <mergeCell ref="M96:N96"/>
    <mergeCell ref="P96:R96"/>
    <mergeCell ref="T96:U96"/>
    <mergeCell ref="W96:Y96"/>
    <mergeCell ref="AA15:AB15"/>
    <mergeCell ref="J15:K15"/>
    <mergeCell ref="M15:N15"/>
    <mergeCell ref="P15:R15"/>
    <mergeCell ref="T15:U15"/>
    <mergeCell ref="W15:Y15"/>
    <mergeCell ref="AA14:AB14"/>
    <mergeCell ref="J14:K14"/>
    <mergeCell ref="M14:N14"/>
    <mergeCell ref="AA17:AB17"/>
    <mergeCell ref="J17:K17"/>
    <mergeCell ref="M17:N17"/>
    <mergeCell ref="P17:R17"/>
    <mergeCell ref="T17:U17"/>
    <mergeCell ref="W17:Y17"/>
    <mergeCell ref="AA16:AB16"/>
    <mergeCell ref="J16:K16"/>
    <mergeCell ref="M16:N16"/>
    <mergeCell ref="P16:R16"/>
    <mergeCell ref="T16:U16"/>
    <mergeCell ref="W16:Y16"/>
    <mergeCell ref="AA19:AB19"/>
    <mergeCell ref="J19:K19"/>
    <mergeCell ref="M19:N19"/>
    <mergeCell ref="P19:R19"/>
    <mergeCell ref="T19:U19"/>
    <mergeCell ref="W19:Y19"/>
    <mergeCell ref="AA18:AB18"/>
    <mergeCell ref="J18:K18"/>
    <mergeCell ref="M18:N18"/>
    <mergeCell ref="P18:R18"/>
    <mergeCell ref="T18:U18"/>
    <mergeCell ref="W18:Y18"/>
    <mergeCell ref="AA21:AB21"/>
    <mergeCell ref="J21:K21"/>
    <mergeCell ref="M21:N21"/>
    <mergeCell ref="P21:R21"/>
    <mergeCell ref="T21:U21"/>
    <mergeCell ref="W21:Y21"/>
    <mergeCell ref="AA20:AB20"/>
    <mergeCell ref="J20:K20"/>
    <mergeCell ref="M20:N20"/>
    <mergeCell ref="P20:R20"/>
    <mergeCell ref="T20:U20"/>
    <mergeCell ref="W20:Y20"/>
    <mergeCell ref="AA23:AB23"/>
    <mergeCell ref="J23:K23"/>
    <mergeCell ref="M23:N23"/>
    <mergeCell ref="P23:R23"/>
    <mergeCell ref="T23:U23"/>
    <mergeCell ref="W23:Y23"/>
    <mergeCell ref="AA22:AB22"/>
    <mergeCell ref="J22:K22"/>
    <mergeCell ref="M22:N22"/>
    <mergeCell ref="P22:R22"/>
    <mergeCell ref="T22:U22"/>
    <mergeCell ref="W22:Y22"/>
    <mergeCell ref="AA25:AB25"/>
    <mergeCell ref="J25:K25"/>
    <mergeCell ref="M25:N25"/>
    <mergeCell ref="P25:R25"/>
    <mergeCell ref="T25:U25"/>
    <mergeCell ref="W25:Y25"/>
    <mergeCell ref="AA24:AB24"/>
    <mergeCell ref="J24:K24"/>
    <mergeCell ref="M24:N24"/>
    <mergeCell ref="P24:R24"/>
    <mergeCell ref="T24:U24"/>
    <mergeCell ref="W24:Y24"/>
    <mergeCell ref="AA27:AB27"/>
    <mergeCell ref="J27:K27"/>
    <mergeCell ref="M27:N27"/>
    <mergeCell ref="P27:R27"/>
    <mergeCell ref="T27:U27"/>
    <mergeCell ref="W27:Y27"/>
    <mergeCell ref="AA26:AB26"/>
    <mergeCell ref="J26:K26"/>
    <mergeCell ref="M26:N26"/>
    <mergeCell ref="P26:R26"/>
    <mergeCell ref="T26:U26"/>
    <mergeCell ref="W26:Y26"/>
    <mergeCell ref="AA29:AB29"/>
    <mergeCell ref="J29:K29"/>
    <mergeCell ref="M29:N29"/>
    <mergeCell ref="P29:R29"/>
    <mergeCell ref="T29:U29"/>
    <mergeCell ref="W29:Y29"/>
    <mergeCell ref="AA28:AB28"/>
    <mergeCell ref="J28:K28"/>
    <mergeCell ref="M28:N28"/>
    <mergeCell ref="P28:R28"/>
    <mergeCell ref="T28:U28"/>
    <mergeCell ref="W28:Y28"/>
    <mergeCell ref="AA31:AB31"/>
    <mergeCell ref="J31:K31"/>
    <mergeCell ref="M31:N31"/>
    <mergeCell ref="P31:R31"/>
    <mergeCell ref="T31:U31"/>
    <mergeCell ref="W31:Y31"/>
    <mergeCell ref="AA30:AB30"/>
    <mergeCell ref="J30:K30"/>
    <mergeCell ref="M30:N30"/>
    <mergeCell ref="P30:R30"/>
    <mergeCell ref="T30:U30"/>
    <mergeCell ref="W30:Y30"/>
    <mergeCell ref="AA33:AB33"/>
    <mergeCell ref="J33:K33"/>
    <mergeCell ref="M33:N33"/>
    <mergeCell ref="P33:R33"/>
    <mergeCell ref="T33:U33"/>
    <mergeCell ref="W33:Y33"/>
    <mergeCell ref="AA32:AB32"/>
    <mergeCell ref="J32:K32"/>
    <mergeCell ref="M32:N32"/>
    <mergeCell ref="P32:R32"/>
    <mergeCell ref="T32:U32"/>
    <mergeCell ref="W32:Y32"/>
    <mergeCell ref="AA35:AB35"/>
    <mergeCell ref="J35:K35"/>
    <mergeCell ref="M35:N35"/>
    <mergeCell ref="P35:R35"/>
    <mergeCell ref="T35:U35"/>
    <mergeCell ref="W35:Y35"/>
    <mergeCell ref="AA34:AB34"/>
    <mergeCell ref="J34:K34"/>
    <mergeCell ref="M34:N34"/>
    <mergeCell ref="P34:R34"/>
    <mergeCell ref="T34:U34"/>
    <mergeCell ref="W34:Y34"/>
    <mergeCell ref="AA37:AB37"/>
    <mergeCell ref="J37:K37"/>
    <mergeCell ref="M37:N37"/>
    <mergeCell ref="P37:R37"/>
    <mergeCell ref="T37:U37"/>
    <mergeCell ref="W37:Y37"/>
    <mergeCell ref="AA36:AB36"/>
    <mergeCell ref="J36:K36"/>
    <mergeCell ref="M36:N36"/>
    <mergeCell ref="P36:R36"/>
    <mergeCell ref="T36:U36"/>
    <mergeCell ref="W36:Y36"/>
    <mergeCell ref="AA39:AB39"/>
    <mergeCell ref="J39:K39"/>
    <mergeCell ref="M39:N39"/>
    <mergeCell ref="P39:R39"/>
    <mergeCell ref="T39:U39"/>
    <mergeCell ref="W39:Y39"/>
    <mergeCell ref="AA38:AB38"/>
    <mergeCell ref="J38:K38"/>
    <mergeCell ref="M38:N38"/>
    <mergeCell ref="P38:R38"/>
    <mergeCell ref="T38:U38"/>
    <mergeCell ref="W38:Y38"/>
    <mergeCell ref="AA41:AB41"/>
    <mergeCell ref="J41:K41"/>
    <mergeCell ref="M41:N41"/>
    <mergeCell ref="P41:R41"/>
    <mergeCell ref="T41:U41"/>
    <mergeCell ref="W41:Y41"/>
    <mergeCell ref="AA40:AB40"/>
    <mergeCell ref="J40:K40"/>
    <mergeCell ref="M40:N40"/>
    <mergeCell ref="P40:R40"/>
    <mergeCell ref="T40:U40"/>
    <mergeCell ref="W40:Y40"/>
    <mergeCell ref="AA43:AB43"/>
    <mergeCell ref="J43:K43"/>
    <mergeCell ref="M43:N43"/>
    <mergeCell ref="P43:R43"/>
    <mergeCell ref="T43:U43"/>
    <mergeCell ref="W43:Y43"/>
    <mergeCell ref="AA42:AB42"/>
    <mergeCell ref="J42:K42"/>
    <mergeCell ref="M42:N42"/>
    <mergeCell ref="P42:R42"/>
    <mergeCell ref="T42:U42"/>
    <mergeCell ref="W42:Y42"/>
    <mergeCell ref="AA45:AB45"/>
    <mergeCell ref="J45:K45"/>
    <mergeCell ref="M45:N45"/>
    <mergeCell ref="P45:R45"/>
    <mergeCell ref="T45:U45"/>
    <mergeCell ref="W45:Y45"/>
    <mergeCell ref="AA44:AB44"/>
    <mergeCell ref="J44:K44"/>
    <mergeCell ref="M44:N44"/>
    <mergeCell ref="P44:R44"/>
    <mergeCell ref="T44:U44"/>
    <mergeCell ref="W44:Y44"/>
    <mergeCell ref="AA47:AB47"/>
    <mergeCell ref="J47:K47"/>
    <mergeCell ref="M47:N47"/>
    <mergeCell ref="P47:R47"/>
    <mergeCell ref="T47:U47"/>
    <mergeCell ref="W47:Y47"/>
    <mergeCell ref="AA46:AB46"/>
    <mergeCell ref="J46:K46"/>
    <mergeCell ref="M46:N46"/>
    <mergeCell ref="P46:R46"/>
    <mergeCell ref="T46:U46"/>
    <mergeCell ref="W46:Y46"/>
    <mergeCell ref="AA49:AB49"/>
    <mergeCell ref="J49:K49"/>
    <mergeCell ref="M49:N49"/>
    <mergeCell ref="P49:R49"/>
    <mergeCell ref="T49:U49"/>
    <mergeCell ref="W49:Y49"/>
    <mergeCell ref="AA48:AB48"/>
    <mergeCell ref="J48:K48"/>
    <mergeCell ref="M48:N48"/>
    <mergeCell ref="P48:R48"/>
    <mergeCell ref="T48:U48"/>
    <mergeCell ref="W48:Y48"/>
    <mergeCell ref="AA51:AB51"/>
    <mergeCell ref="J51:K51"/>
    <mergeCell ref="M51:N51"/>
    <mergeCell ref="P51:R51"/>
    <mergeCell ref="T51:U51"/>
    <mergeCell ref="W51:Y51"/>
    <mergeCell ref="AA50:AB50"/>
    <mergeCell ref="J50:K50"/>
    <mergeCell ref="M50:N50"/>
    <mergeCell ref="P50:R50"/>
    <mergeCell ref="T50:U50"/>
    <mergeCell ref="W50:Y50"/>
    <mergeCell ref="AA53:AB53"/>
    <mergeCell ref="J53:K53"/>
    <mergeCell ref="M53:N53"/>
    <mergeCell ref="P53:R53"/>
    <mergeCell ref="T53:U53"/>
    <mergeCell ref="W53:Y53"/>
    <mergeCell ref="AA52:AB52"/>
    <mergeCell ref="J52:K52"/>
    <mergeCell ref="M52:N52"/>
    <mergeCell ref="P52:R52"/>
    <mergeCell ref="T52:U52"/>
    <mergeCell ref="W52:Y52"/>
    <mergeCell ref="AA55:AB55"/>
    <mergeCell ref="J55:K55"/>
    <mergeCell ref="M55:N55"/>
    <mergeCell ref="P55:R55"/>
    <mergeCell ref="T55:U55"/>
    <mergeCell ref="W55:Y55"/>
    <mergeCell ref="AA54:AB54"/>
    <mergeCell ref="J54:K54"/>
    <mergeCell ref="M54:N54"/>
    <mergeCell ref="P54:R54"/>
    <mergeCell ref="T54:U54"/>
    <mergeCell ref="W54:Y54"/>
    <mergeCell ref="AA57:AB57"/>
    <mergeCell ref="J57:K57"/>
    <mergeCell ref="M57:N57"/>
    <mergeCell ref="P57:R57"/>
    <mergeCell ref="T57:U57"/>
    <mergeCell ref="W57:Y57"/>
    <mergeCell ref="AA56:AB56"/>
    <mergeCell ref="J56:K56"/>
    <mergeCell ref="M56:N56"/>
    <mergeCell ref="P56:R56"/>
    <mergeCell ref="T56:U56"/>
    <mergeCell ref="W56:Y56"/>
    <mergeCell ref="AA59:AB59"/>
    <mergeCell ref="J59:K59"/>
    <mergeCell ref="M59:N59"/>
    <mergeCell ref="P59:R59"/>
    <mergeCell ref="T59:U59"/>
    <mergeCell ref="W59:Y59"/>
    <mergeCell ref="AA58:AB58"/>
    <mergeCell ref="J58:K58"/>
    <mergeCell ref="M58:N58"/>
    <mergeCell ref="P58:R58"/>
    <mergeCell ref="T58:U58"/>
    <mergeCell ref="W58:Y58"/>
    <mergeCell ref="AA61:AB61"/>
    <mergeCell ref="J61:K61"/>
    <mergeCell ref="M61:N61"/>
    <mergeCell ref="P61:R61"/>
    <mergeCell ref="T61:U61"/>
    <mergeCell ref="W61:Y61"/>
    <mergeCell ref="AA60:AB60"/>
    <mergeCell ref="J60:K60"/>
    <mergeCell ref="M60:N60"/>
    <mergeCell ref="P60:R60"/>
    <mergeCell ref="T60:U60"/>
    <mergeCell ref="W60:Y60"/>
    <mergeCell ref="AA63:AB63"/>
    <mergeCell ref="J63:K63"/>
    <mergeCell ref="M63:N63"/>
    <mergeCell ref="P63:R63"/>
    <mergeCell ref="T63:U63"/>
    <mergeCell ref="W63:Y63"/>
    <mergeCell ref="AA62:AB62"/>
    <mergeCell ref="J62:K62"/>
    <mergeCell ref="M62:N62"/>
    <mergeCell ref="P62:R62"/>
    <mergeCell ref="T62:U62"/>
    <mergeCell ref="W62:Y62"/>
    <mergeCell ref="AA65:AB65"/>
    <mergeCell ref="J65:K65"/>
    <mergeCell ref="M65:N65"/>
    <mergeCell ref="P65:R65"/>
    <mergeCell ref="T65:U65"/>
    <mergeCell ref="W65:Y65"/>
    <mergeCell ref="AA64:AB64"/>
    <mergeCell ref="J64:K64"/>
    <mergeCell ref="M64:N64"/>
    <mergeCell ref="P64:R64"/>
    <mergeCell ref="T64:U64"/>
    <mergeCell ref="W64:Y64"/>
    <mergeCell ref="AA67:AB67"/>
    <mergeCell ref="J67:K67"/>
    <mergeCell ref="M67:N67"/>
    <mergeCell ref="P67:R67"/>
    <mergeCell ref="T67:U67"/>
    <mergeCell ref="W67:Y67"/>
    <mergeCell ref="AA66:AB66"/>
    <mergeCell ref="J66:K66"/>
    <mergeCell ref="M66:N66"/>
    <mergeCell ref="P66:R66"/>
    <mergeCell ref="T66:U66"/>
    <mergeCell ref="W66:Y66"/>
    <mergeCell ref="AA69:AB69"/>
    <mergeCell ref="J69:K69"/>
    <mergeCell ref="M69:N69"/>
    <mergeCell ref="P69:R69"/>
    <mergeCell ref="T69:U69"/>
    <mergeCell ref="W69:Y69"/>
    <mergeCell ref="AA68:AB68"/>
    <mergeCell ref="J68:K68"/>
    <mergeCell ref="M68:N68"/>
    <mergeCell ref="P68:R68"/>
    <mergeCell ref="T68:U68"/>
    <mergeCell ref="W68:Y68"/>
    <mergeCell ref="AA71:AB71"/>
    <mergeCell ref="J71:K71"/>
    <mergeCell ref="M71:N71"/>
    <mergeCell ref="P71:R71"/>
    <mergeCell ref="T71:U71"/>
    <mergeCell ref="W71:Y71"/>
    <mergeCell ref="AA70:AB70"/>
    <mergeCell ref="J70:K70"/>
    <mergeCell ref="M70:N70"/>
    <mergeCell ref="P70:R70"/>
    <mergeCell ref="T70:U70"/>
    <mergeCell ref="W70:Y70"/>
    <mergeCell ref="AA73:AB73"/>
    <mergeCell ref="J73:K73"/>
    <mergeCell ref="M73:N73"/>
    <mergeCell ref="P73:R73"/>
    <mergeCell ref="T73:U73"/>
    <mergeCell ref="W73:Y73"/>
    <mergeCell ref="AA72:AB72"/>
    <mergeCell ref="J72:K72"/>
    <mergeCell ref="M72:N72"/>
    <mergeCell ref="P72:R72"/>
    <mergeCell ref="T72:U72"/>
    <mergeCell ref="W72:Y72"/>
    <mergeCell ref="AA75:AB75"/>
    <mergeCell ref="J75:K75"/>
    <mergeCell ref="M75:N75"/>
    <mergeCell ref="P75:R75"/>
    <mergeCell ref="T75:U75"/>
    <mergeCell ref="W75:Y75"/>
    <mergeCell ref="AA74:AB74"/>
    <mergeCell ref="J74:K74"/>
    <mergeCell ref="M74:N74"/>
    <mergeCell ref="P74:R74"/>
    <mergeCell ref="T74:U74"/>
    <mergeCell ref="W74:Y74"/>
    <mergeCell ref="AA77:AB77"/>
    <mergeCell ref="J77:K77"/>
    <mergeCell ref="M77:N77"/>
    <mergeCell ref="P77:R77"/>
    <mergeCell ref="T77:U77"/>
    <mergeCell ref="W77:Y77"/>
    <mergeCell ref="AA76:AB76"/>
    <mergeCell ref="J76:K76"/>
    <mergeCell ref="M76:N76"/>
    <mergeCell ref="P76:R76"/>
    <mergeCell ref="T76:U76"/>
    <mergeCell ref="W76:Y76"/>
    <mergeCell ref="AA79:AB79"/>
    <mergeCell ref="J79:K79"/>
    <mergeCell ref="M79:N79"/>
    <mergeCell ref="P79:R79"/>
    <mergeCell ref="T79:U79"/>
    <mergeCell ref="W79:Y79"/>
    <mergeCell ref="AA78:AB78"/>
    <mergeCell ref="J78:K78"/>
    <mergeCell ref="M78:N78"/>
    <mergeCell ref="P78:R78"/>
    <mergeCell ref="T78:U78"/>
    <mergeCell ref="W78:Y78"/>
    <mergeCell ref="AA81:AB81"/>
    <mergeCell ref="J81:K81"/>
    <mergeCell ref="M81:N81"/>
    <mergeCell ref="P81:R81"/>
    <mergeCell ref="T81:U81"/>
    <mergeCell ref="W81:Y81"/>
    <mergeCell ref="AA80:AB80"/>
    <mergeCell ref="J80:K80"/>
    <mergeCell ref="M80:N80"/>
    <mergeCell ref="P80:R80"/>
    <mergeCell ref="T80:U80"/>
    <mergeCell ref="W80:Y80"/>
    <mergeCell ref="AA83:AB83"/>
    <mergeCell ref="J83:K83"/>
    <mergeCell ref="M83:N83"/>
    <mergeCell ref="P83:R83"/>
    <mergeCell ref="T83:U83"/>
    <mergeCell ref="W83:Y83"/>
    <mergeCell ref="AA82:AB82"/>
    <mergeCell ref="J82:K82"/>
    <mergeCell ref="M82:N82"/>
    <mergeCell ref="P82:R82"/>
    <mergeCell ref="T82:U82"/>
    <mergeCell ref="W82:Y82"/>
    <mergeCell ref="AA85:AB85"/>
    <mergeCell ref="J85:K85"/>
    <mergeCell ref="M85:N85"/>
    <mergeCell ref="P85:R85"/>
    <mergeCell ref="T85:U85"/>
    <mergeCell ref="W85:Y85"/>
    <mergeCell ref="AA84:AB84"/>
    <mergeCell ref="J84:K84"/>
    <mergeCell ref="M84:N84"/>
    <mergeCell ref="P84:R84"/>
    <mergeCell ref="T84:U84"/>
    <mergeCell ref="W84:Y84"/>
    <mergeCell ref="AA87:AB87"/>
    <mergeCell ref="J87:K87"/>
    <mergeCell ref="M87:N87"/>
    <mergeCell ref="P87:R87"/>
    <mergeCell ref="T87:U87"/>
    <mergeCell ref="W87:Y87"/>
    <mergeCell ref="AA86:AB86"/>
    <mergeCell ref="J86:K86"/>
    <mergeCell ref="M86:N86"/>
    <mergeCell ref="P86:R86"/>
    <mergeCell ref="T86:U86"/>
    <mergeCell ref="W86:Y86"/>
    <mergeCell ref="AA89:AB89"/>
    <mergeCell ref="J89:K89"/>
    <mergeCell ref="M89:N89"/>
    <mergeCell ref="P89:R89"/>
    <mergeCell ref="T89:U89"/>
    <mergeCell ref="W89:Y89"/>
    <mergeCell ref="AA88:AB88"/>
    <mergeCell ref="J88:K88"/>
    <mergeCell ref="M88:N88"/>
    <mergeCell ref="P88:R88"/>
    <mergeCell ref="T88:U88"/>
    <mergeCell ref="W88:Y88"/>
    <mergeCell ref="AA91:AB91"/>
    <mergeCell ref="J91:K91"/>
    <mergeCell ref="M91:N91"/>
    <mergeCell ref="P91:R91"/>
    <mergeCell ref="T91:U91"/>
    <mergeCell ref="W91:Y91"/>
    <mergeCell ref="AA90:AB90"/>
    <mergeCell ref="J90:K90"/>
    <mergeCell ref="M90:N90"/>
    <mergeCell ref="P90:R90"/>
    <mergeCell ref="T90:U90"/>
    <mergeCell ref="W90:Y90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24910-0334-467B-AEFB-7AF62748A308}">
  <dimension ref="A1:O60"/>
  <sheetViews>
    <sheetView tabSelected="1" topLeftCell="A2" workbookViewId="0">
      <selection activeCell="D58" sqref="D58"/>
    </sheetView>
  </sheetViews>
  <sheetFormatPr defaultColWidth="9.109375" defaultRowHeight="11.4"/>
  <cols>
    <col min="1" max="1" width="9.88671875" style="4" bestFit="1" customWidth="1"/>
    <col min="2" max="2" width="40.88671875" style="4" customWidth="1"/>
    <col min="3" max="3" width="20.33203125" style="4" customWidth="1"/>
    <col min="4" max="4" width="22.33203125" style="4" customWidth="1"/>
    <col min="5" max="5" width="8.44140625" style="4" customWidth="1"/>
    <col min="6" max="6" width="17.109375" style="12" customWidth="1"/>
    <col min="7" max="7" width="14.6640625" style="4" customWidth="1"/>
    <col min="8" max="8" width="9.88671875" style="4" bestFit="1" customWidth="1"/>
    <col min="9" max="16384" width="9.109375" style="4"/>
  </cols>
  <sheetData>
    <row r="1" spans="1:15" ht="14.4">
      <c r="A1" s="523" t="s">
        <v>10</v>
      </c>
      <c r="B1" s="523" t="s">
        <v>11</v>
      </c>
      <c r="C1" s="523" t="s">
        <v>12</v>
      </c>
      <c r="D1" s="523" t="s">
        <v>13</v>
      </c>
      <c r="E1" s="523" t="s">
        <v>14</v>
      </c>
      <c r="F1" s="523" t="s">
        <v>15</v>
      </c>
      <c r="G1" s="523" t="s">
        <v>89</v>
      </c>
      <c r="H1" s="523" t="s">
        <v>90</v>
      </c>
    </row>
    <row r="2" spans="1:15" ht="14.4">
      <c r="A2" s="524">
        <v>45658</v>
      </c>
      <c r="B2" s="525" t="s">
        <v>115</v>
      </c>
      <c r="C2" s="525" t="s">
        <v>99</v>
      </c>
      <c r="D2" s="525" t="s">
        <v>1</v>
      </c>
      <c r="E2" s="525" t="s">
        <v>100</v>
      </c>
      <c r="F2" s="526">
        <v>416651545.75</v>
      </c>
      <c r="G2" s="525"/>
      <c r="H2" s="525"/>
    </row>
    <row r="3" spans="1:15" ht="14.4">
      <c r="A3" s="524">
        <v>45695</v>
      </c>
      <c r="B3" s="525" t="s">
        <v>720</v>
      </c>
      <c r="C3" s="525" t="s">
        <v>721</v>
      </c>
      <c r="D3" s="525" t="s">
        <v>1</v>
      </c>
      <c r="E3" s="525" t="s">
        <v>101</v>
      </c>
      <c r="F3" s="526">
        <v>703361</v>
      </c>
      <c r="G3" s="525" t="s">
        <v>567</v>
      </c>
      <c r="H3" s="525" t="s">
        <v>723</v>
      </c>
    </row>
    <row r="4" spans="1:15" ht="14.4">
      <c r="A4" s="524">
        <v>45695</v>
      </c>
      <c r="B4" s="525" t="s">
        <v>724</v>
      </c>
      <c r="C4" s="525" t="s">
        <v>721</v>
      </c>
      <c r="D4" s="525" t="s">
        <v>1</v>
      </c>
      <c r="E4" s="525" t="s">
        <v>101</v>
      </c>
      <c r="F4" s="526">
        <v>12000</v>
      </c>
      <c r="G4" s="525" t="s">
        <v>725</v>
      </c>
      <c r="H4" s="525" t="s">
        <v>726</v>
      </c>
    </row>
    <row r="5" spans="1:15" ht="12">
      <c r="F5" s="527">
        <f>SUM(F2:F4)</f>
        <v>417366906.75</v>
      </c>
    </row>
    <row r="9" spans="1:15" ht="17.399999999999999">
      <c r="B9" s="529" t="s">
        <v>727</v>
      </c>
      <c r="C9" s="528"/>
      <c r="D9" s="528"/>
      <c r="E9" s="528"/>
      <c r="F9" s="528"/>
      <c r="G9" s="528"/>
      <c r="H9" s="528"/>
      <c r="I9" s="528"/>
      <c r="J9" s="528"/>
      <c r="K9" s="528"/>
      <c r="L9" s="1094" t="s">
        <v>728</v>
      </c>
      <c r="M9" s="1095"/>
      <c r="N9" s="1095"/>
      <c r="O9" s="1095"/>
    </row>
    <row r="10" spans="1:15" ht="12.6" thickBot="1">
      <c r="B10" s="541" t="s">
        <v>0</v>
      </c>
      <c r="C10" s="532" t="s">
        <v>729</v>
      </c>
      <c r="D10" s="532" t="s">
        <v>730</v>
      </c>
      <c r="E10" s="532"/>
      <c r="F10" s="532"/>
      <c r="G10" s="532" t="s">
        <v>731</v>
      </c>
      <c r="H10" s="532"/>
      <c r="I10" s="532"/>
      <c r="J10" s="532"/>
      <c r="K10" s="532"/>
      <c r="L10" s="1096" t="s">
        <v>732</v>
      </c>
      <c r="M10" s="1097"/>
      <c r="N10" s="1097"/>
      <c r="O10" s="1097"/>
    </row>
    <row r="11" spans="1:15" ht="12" thickTop="1">
      <c r="B11" s="533"/>
      <c r="C11" s="533"/>
      <c r="D11" s="533"/>
      <c r="E11" s="533"/>
      <c r="F11" s="533"/>
      <c r="G11" s="533"/>
      <c r="H11" s="533"/>
      <c r="I11" s="533"/>
      <c r="J11" s="533"/>
      <c r="K11" s="533"/>
      <c r="L11" s="533"/>
      <c r="M11" s="533"/>
      <c r="N11" s="533"/>
      <c r="O11" s="533"/>
    </row>
    <row r="12" spans="1:15">
      <c r="B12" s="536"/>
      <c r="C12" s="534"/>
      <c r="D12" s="534"/>
      <c r="E12" s="534"/>
      <c r="F12" s="534"/>
      <c r="G12" s="534"/>
      <c r="H12" s="534"/>
      <c r="I12" s="534"/>
      <c r="J12" s="534"/>
      <c r="K12" s="534"/>
      <c r="L12" s="534"/>
      <c r="M12" s="534"/>
      <c r="N12" s="534"/>
      <c r="O12" s="537"/>
    </row>
    <row r="13" spans="1:15" ht="12">
      <c r="B13" s="530" t="s">
        <v>733</v>
      </c>
      <c r="C13" s="531" t="s">
        <v>19</v>
      </c>
      <c r="D13" s="545" t="s">
        <v>737</v>
      </c>
      <c r="F13" s="528"/>
      <c r="G13" s="528"/>
      <c r="H13" s="530" t="s">
        <v>734</v>
      </c>
      <c r="I13" s="528"/>
      <c r="J13" s="528"/>
      <c r="K13" s="528"/>
      <c r="L13" s="528"/>
      <c r="M13" s="531" t="s">
        <v>735</v>
      </c>
      <c r="N13" s="528"/>
      <c r="O13" s="535"/>
    </row>
    <row r="14" spans="1:15" ht="12">
      <c r="B14" s="530" t="s">
        <v>736</v>
      </c>
      <c r="D14" s="528"/>
      <c r="E14" s="528"/>
      <c r="F14" s="530" t="s">
        <v>738</v>
      </c>
      <c r="G14" s="531" t="s">
        <v>739</v>
      </c>
      <c r="H14" s="530" t="s">
        <v>740</v>
      </c>
      <c r="I14" s="543"/>
      <c r="J14" s="528"/>
      <c r="K14" s="528"/>
      <c r="L14" s="528"/>
      <c r="M14" s="528"/>
      <c r="N14" s="528"/>
      <c r="O14" s="535"/>
    </row>
    <row r="15" spans="1:15" ht="12">
      <c r="B15" s="530" t="s">
        <v>741</v>
      </c>
      <c r="D15" s="545" t="s">
        <v>742</v>
      </c>
      <c r="E15" s="528"/>
      <c r="F15" s="530" t="s">
        <v>743</v>
      </c>
      <c r="G15" s="531" t="s">
        <v>744</v>
      </c>
      <c r="H15" s="530" t="s">
        <v>745</v>
      </c>
      <c r="I15" s="543"/>
      <c r="J15" s="528"/>
      <c r="K15" s="528"/>
      <c r="L15" s="528"/>
      <c r="M15" s="528"/>
      <c r="N15" s="528"/>
      <c r="O15" s="535"/>
    </row>
    <row r="16" spans="1:15" ht="12">
      <c r="B16" s="530" t="s">
        <v>746</v>
      </c>
      <c r="D16" s="545" t="s">
        <v>747</v>
      </c>
      <c r="E16" s="528"/>
      <c r="F16" s="530" t="s">
        <v>748</v>
      </c>
      <c r="G16" s="531" t="s">
        <v>749</v>
      </c>
      <c r="H16" s="530" t="s">
        <v>750</v>
      </c>
      <c r="I16" s="543"/>
      <c r="J16" s="528"/>
      <c r="K16" s="528"/>
      <c r="L16" s="528"/>
      <c r="M16" s="528"/>
      <c r="N16" s="528"/>
      <c r="O16" s="535"/>
    </row>
    <row r="17" spans="2:15" ht="12">
      <c r="B17" s="530" t="s">
        <v>751</v>
      </c>
      <c r="D17" s="528"/>
      <c r="E17" s="528"/>
      <c r="F17" s="528"/>
      <c r="G17" s="528"/>
      <c r="H17" s="530" t="s">
        <v>752</v>
      </c>
      <c r="I17" s="528"/>
      <c r="J17" s="528"/>
      <c r="K17" s="528"/>
      <c r="L17" s="528"/>
      <c r="M17" s="531" t="s">
        <v>753</v>
      </c>
      <c r="N17" s="528"/>
      <c r="O17" s="535"/>
    </row>
    <row r="18" spans="2:15" ht="12">
      <c r="B18" s="530" t="s">
        <v>754</v>
      </c>
      <c r="D18" s="528"/>
      <c r="E18" s="528"/>
      <c r="F18" s="528"/>
      <c r="G18" s="528"/>
      <c r="H18" s="530" t="s">
        <v>755</v>
      </c>
      <c r="I18" s="528"/>
      <c r="J18" s="528"/>
      <c r="K18" s="528"/>
      <c r="L18" s="528"/>
      <c r="M18" s="531" t="s">
        <v>756</v>
      </c>
      <c r="N18" s="528"/>
      <c r="O18" s="535"/>
    </row>
    <row r="19" spans="2:15">
      <c r="B19" s="530" t="s">
        <v>757</v>
      </c>
      <c r="D19" s="528"/>
      <c r="E19" s="528"/>
      <c r="F19" s="528"/>
      <c r="G19" s="528"/>
      <c r="H19" s="528"/>
      <c r="I19" s="528"/>
      <c r="J19" s="528"/>
      <c r="K19" s="528"/>
      <c r="L19" s="528"/>
      <c r="M19" s="528"/>
      <c r="N19" s="528"/>
      <c r="O19" s="535"/>
    </row>
    <row r="20" spans="2:15" ht="12">
      <c r="B20" s="542" t="s">
        <v>10</v>
      </c>
      <c r="C20" s="542" t="s">
        <v>758</v>
      </c>
      <c r="D20" s="546" t="s">
        <v>15</v>
      </c>
      <c r="E20" s="539"/>
      <c r="F20" s="542" t="s">
        <v>759</v>
      </c>
      <c r="G20" s="539"/>
      <c r="H20" s="539"/>
      <c r="I20" s="539"/>
      <c r="J20" s="542" t="s">
        <v>180</v>
      </c>
      <c r="K20" s="542" t="s">
        <v>17</v>
      </c>
      <c r="L20" s="539"/>
      <c r="M20" s="539"/>
      <c r="N20" s="542" t="s">
        <v>760</v>
      </c>
      <c r="O20" s="540"/>
    </row>
    <row r="21" spans="2:15">
      <c r="B21" s="534"/>
      <c r="C21" s="534"/>
      <c r="D21" s="534"/>
      <c r="E21" s="534"/>
      <c r="F21" s="534"/>
      <c r="G21" s="534"/>
      <c r="H21" s="534"/>
      <c r="I21" s="534"/>
      <c r="J21" s="534"/>
      <c r="K21" s="534"/>
      <c r="L21" s="534"/>
      <c r="M21" s="534"/>
      <c r="N21" s="534"/>
      <c r="O21" s="537"/>
    </row>
    <row r="22" spans="2:15">
      <c r="B22" s="530" t="s">
        <v>742</v>
      </c>
      <c r="C22" s="530" t="s">
        <v>761</v>
      </c>
      <c r="D22" s="544">
        <v>395144117.07999998</v>
      </c>
      <c r="E22" s="528"/>
      <c r="F22" s="528"/>
      <c r="G22" s="528"/>
      <c r="H22" s="528"/>
      <c r="I22" s="528"/>
      <c r="J22" s="528"/>
      <c r="K22" s="528"/>
      <c r="L22" s="528"/>
      <c r="M22" s="528"/>
      <c r="N22" s="528"/>
      <c r="O22" s="535"/>
    </row>
    <row r="23" spans="2:15">
      <c r="B23" s="530" t="s">
        <v>747</v>
      </c>
      <c r="C23" s="530" t="s">
        <v>762</v>
      </c>
      <c r="D23" s="548">
        <v>395144117.07999998</v>
      </c>
      <c r="E23" s="528"/>
      <c r="F23" s="528"/>
      <c r="G23" s="528"/>
      <c r="H23" s="528"/>
      <c r="I23" s="528"/>
      <c r="J23" s="528"/>
      <c r="K23" s="528"/>
      <c r="L23" s="528"/>
      <c r="M23" s="528"/>
      <c r="N23" s="528"/>
      <c r="O23" s="535"/>
    </row>
    <row r="24" spans="2:15">
      <c r="B24" s="530" t="s">
        <v>763</v>
      </c>
      <c r="C24" s="530" t="s">
        <v>764</v>
      </c>
      <c r="D24" s="544">
        <v>5532018</v>
      </c>
      <c r="E24" s="528"/>
      <c r="F24" s="528"/>
      <c r="G24" s="528"/>
      <c r="H24" s="528"/>
      <c r="I24" s="528"/>
      <c r="J24" s="528"/>
      <c r="K24" s="528"/>
      <c r="L24" s="528"/>
      <c r="M24" s="528"/>
      <c r="N24" s="528"/>
      <c r="O24" s="535"/>
    </row>
    <row r="25" spans="2:15">
      <c r="B25" s="530" t="s">
        <v>763</v>
      </c>
      <c r="C25" s="530" t="s">
        <v>765</v>
      </c>
      <c r="D25" s="544">
        <v>-4452388</v>
      </c>
      <c r="E25" s="528"/>
      <c r="F25" s="528"/>
      <c r="G25" s="528"/>
      <c r="H25" s="528"/>
      <c r="I25" s="528"/>
      <c r="J25" s="528"/>
      <c r="K25" s="528"/>
      <c r="L25" s="528"/>
      <c r="M25" s="528"/>
      <c r="N25" s="528"/>
      <c r="O25" s="535"/>
    </row>
    <row r="26" spans="2:15">
      <c r="B26" s="530" t="s">
        <v>766</v>
      </c>
      <c r="C26" s="530" t="s">
        <v>767</v>
      </c>
      <c r="D26" s="548">
        <v>3130777</v>
      </c>
      <c r="E26" s="528"/>
      <c r="F26" s="528"/>
      <c r="G26" s="528"/>
      <c r="H26" s="528"/>
      <c r="I26" s="528"/>
      <c r="J26" s="528"/>
      <c r="K26" s="528"/>
      <c r="L26" s="528"/>
      <c r="M26" s="528"/>
      <c r="N26" s="528"/>
      <c r="O26" s="535"/>
    </row>
    <row r="27" spans="2:15">
      <c r="B27" s="530" t="s">
        <v>766</v>
      </c>
      <c r="C27" s="530" t="s">
        <v>764</v>
      </c>
      <c r="D27" s="544">
        <v>13541347</v>
      </c>
      <c r="E27" s="528"/>
      <c r="F27" s="528"/>
      <c r="G27" s="528"/>
      <c r="H27" s="528"/>
      <c r="I27" s="528"/>
      <c r="J27" s="528"/>
      <c r="K27" s="528"/>
      <c r="L27" s="528"/>
      <c r="M27" s="528"/>
      <c r="N27" s="528"/>
      <c r="O27" s="535"/>
    </row>
    <row r="28" spans="2:15">
      <c r="B28" s="530" t="s">
        <v>766</v>
      </c>
      <c r="C28" s="530" t="s">
        <v>765</v>
      </c>
      <c r="D28" s="544">
        <v>-7063567</v>
      </c>
      <c r="E28" s="528"/>
      <c r="F28" s="528"/>
      <c r="G28" s="528"/>
      <c r="H28" s="528"/>
      <c r="I28" s="528"/>
      <c r="J28" s="528"/>
      <c r="K28" s="528"/>
      <c r="L28" s="528"/>
      <c r="M28" s="528"/>
      <c r="N28" s="528"/>
      <c r="O28" s="535"/>
    </row>
    <row r="29" spans="2:15">
      <c r="B29" s="530" t="s">
        <v>768</v>
      </c>
      <c r="C29" s="530" t="s">
        <v>767</v>
      </c>
      <c r="D29" s="548">
        <v>2822109</v>
      </c>
      <c r="E29" s="528"/>
      <c r="F29" s="528"/>
      <c r="G29" s="528"/>
      <c r="H29" s="528"/>
      <c r="I29" s="528"/>
      <c r="J29" s="528"/>
      <c r="K29" s="528"/>
      <c r="L29" s="528"/>
      <c r="M29" s="528"/>
      <c r="N29" s="528"/>
      <c r="O29" s="535"/>
    </row>
    <row r="30" spans="2:15">
      <c r="B30" s="530" t="s">
        <v>769</v>
      </c>
      <c r="C30" s="530" t="s">
        <v>764</v>
      </c>
      <c r="D30" s="544">
        <v>13637299</v>
      </c>
      <c r="E30" s="528"/>
      <c r="F30" s="528"/>
      <c r="G30" s="528"/>
      <c r="H30" s="528"/>
      <c r="I30" s="528"/>
      <c r="J30" s="528"/>
      <c r="K30" s="528"/>
      <c r="L30" s="528"/>
      <c r="M30" s="528"/>
      <c r="N30" s="528"/>
      <c r="O30" s="535"/>
    </row>
    <row r="31" spans="2:15">
      <c r="B31" s="530" t="s">
        <v>769</v>
      </c>
      <c r="C31" s="530" t="s">
        <v>765</v>
      </c>
      <c r="D31" s="544">
        <v>-7107199</v>
      </c>
      <c r="E31" s="528"/>
      <c r="F31" s="528"/>
      <c r="G31" s="528"/>
      <c r="H31" s="528"/>
      <c r="I31" s="528"/>
      <c r="J31" s="528"/>
      <c r="K31" s="528"/>
      <c r="L31" s="528"/>
      <c r="M31" s="528"/>
      <c r="N31" s="528"/>
      <c r="O31" s="535"/>
    </row>
    <row r="32" spans="2:15">
      <c r="B32" s="530" t="s">
        <v>770</v>
      </c>
      <c r="C32" s="530" t="s">
        <v>764</v>
      </c>
      <c r="D32" s="544">
        <v>13637299</v>
      </c>
      <c r="E32" s="528"/>
      <c r="F32" s="528"/>
      <c r="G32" s="528"/>
      <c r="H32" s="528"/>
      <c r="I32" s="528"/>
      <c r="J32" s="528"/>
      <c r="K32" s="528"/>
      <c r="L32" s="528"/>
      <c r="M32" s="528"/>
      <c r="N32" s="528"/>
      <c r="O32" s="535"/>
    </row>
    <row r="33" spans="2:15">
      <c r="B33" s="530" t="s">
        <v>770</v>
      </c>
      <c r="C33" s="530" t="s">
        <v>765</v>
      </c>
      <c r="D33" s="544">
        <v>-7059223</v>
      </c>
      <c r="E33" s="528"/>
      <c r="F33" s="528"/>
      <c r="G33" s="528"/>
      <c r="H33" s="528"/>
      <c r="I33" s="528"/>
      <c r="J33" s="528"/>
      <c r="K33" s="528"/>
      <c r="L33" s="528"/>
      <c r="M33" s="528"/>
      <c r="N33" s="528"/>
      <c r="O33" s="535"/>
    </row>
    <row r="34" spans="2:15">
      <c r="B34" s="530" t="s">
        <v>771</v>
      </c>
      <c r="C34" s="530" t="s">
        <v>767</v>
      </c>
      <c r="D34" s="548">
        <v>2838909.66</v>
      </c>
      <c r="E34" s="528"/>
      <c r="F34" s="1034">
        <f>+D34+D29+D26+D23</f>
        <v>403935912.74000001</v>
      </c>
      <c r="G34" s="528"/>
      <c r="H34" s="528"/>
      <c r="I34" s="528"/>
      <c r="J34" s="528"/>
      <c r="K34" s="528"/>
      <c r="L34" s="528"/>
      <c r="M34" s="528"/>
      <c r="N34" s="528"/>
      <c r="O34" s="535"/>
    </row>
    <row r="35" spans="2:15">
      <c r="B35" s="530" t="s">
        <v>772</v>
      </c>
      <c r="C35" s="530" t="s">
        <v>764</v>
      </c>
      <c r="D35" s="544">
        <v>13733822</v>
      </c>
      <c r="E35" s="528"/>
      <c r="F35" s="1034">
        <f>+F34-G54</f>
        <v>403935912.74000001</v>
      </c>
      <c r="G35" s="528"/>
      <c r="H35" s="528"/>
      <c r="I35" s="528"/>
      <c r="J35" s="528"/>
      <c r="K35" s="528"/>
      <c r="L35" s="528"/>
      <c r="M35" s="528"/>
      <c r="N35" s="528"/>
      <c r="O35" s="535"/>
    </row>
    <row r="36" spans="2:15">
      <c r="B36" s="530" t="s">
        <v>772</v>
      </c>
      <c r="C36" s="530" t="s">
        <v>765</v>
      </c>
      <c r="D36" s="544">
        <v>-7110942</v>
      </c>
      <c r="E36" s="528"/>
      <c r="F36" s="1034">
        <f>+D39</f>
        <v>20000000</v>
      </c>
      <c r="G36" s="528"/>
      <c r="H36" s="528"/>
      <c r="I36" s="528"/>
      <c r="J36" s="528"/>
      <c r="K36" s="528"/>
      <c r="L36" s="528"/>
      <c r="M36" s="528"/>
      <c r="N36" s="528"/>
      <c r="O36" s="535"/>
    </row>
    <row r="37" spans="2:15">
      <c r="B37" s="530" t="s">
        <v>773</v>
      </c>
      <c r="C37" s="530" t="s">
        <v>764</v>
      </c>
      <c r="D37" s="544">
        <v>13733822</v>
      </c>
      <c r="E37" s="528"/>
      <c r="F37" s="1034">
        <f>+F36+F35</f>
        <v>423935912.74000001</v>
      </c>
      <c r="G37" s="528"/>
      <c r="H37" s="528"/>
      <c r="I37" s="528"/>
      <c r="J37" s="528"/>
      <c r="K37" s="528"/>
      <c r="L37" s="528"/>
      <c r="M37" s="528"/>
      <c r="N37" s="528"/>
      <c r="O37" s="535"/>
    </row>
    <row r="38" spans="2:15">
      <c r="B38" s="530" t="s">
        <v>773</v>
      </c>
      <c r="C38" s="530" t="s">
        <v>765</v>
      </c>
      <c r="D38" s="544">
        <v>-7109366</v>
      </c>
      <c r="E38" s="528"/>
      <c r="F38" s="528"/>
      <c r="G38" s="528"/>
      <c r="H38" s="528"/>
      <c r="I38" s="528"/>
      <c r="J38" s="528"/>
      <c r="K38" s="528"/>
      <c r="L38" s="528"/>
      <c r="M38" s="528"/>
      <c r="N38" s="528"/>
      <c r="O38" s="535"/>
    </row>
    <row r="39" spans="2:15">
      <c r="B39" s="530" t="s">
        <v>774</v>
      </c>
      <c r="C39" s="530" t="s">
        <v>767</v>
      </c>
      <c r="D39" s="548">
        <v>20000000</v>
      </c>
      <c r="E39" s="528"/>
      <c r="F39" s="528"/>
      <c r="G39" s="528"/>
      <c r="H39" s="528"/>
      <c r="I39" s="528"/>
      <c r="J39" s="528"/>
      <c r="K39" s="528"/>
      <c r="L39" s="528"/>
      <c r="M39" s="528"/>
      <c r="N39" s="528"/>
      <c r="O39" s="535"/>
    </row>
    <row r="40" spans="2:15">
      <c r="B40" s="530" t="s">
        <v>775</v>
      </c>
      <c r="C40" s="530" t="s">
        <v>764</v>
      </c>
      <c r="D40" s="544">
        <v>14413822</v>
      </c>
      <c r="E40" s="528"/>
      <c r="F40" s="530" t="s">
        <v>776</v>
      </c>
      <c r="G40" s="528"/>
      <c r="H40" s="528"/>
      <c r="I40" s="528"/>
      <c r="J40" s="528"/>
      <c r="K40" s="528"/>
      <c r="L40" s="528"/>
      <c r="M40" s="528"/>
      <c r="N40" s="528"/>
      <c r="O40" s="535"/>
    </row>
    <row r="41" spans="2:15">
      <c r="B41" s="530" t="s">
        <v>775</v>
      </c>
      <c r="C41" s="530" t="s">
        <v>765</v>
      </c>
      <c r="D41" s="544">
        <v>-7758505</v>
      </c>
      <c r="E41" s="528"/>
      <c r="F41" s="530" t="s">
        <v>776</v>
      </c>
      <c r="G41" s="528"/>
      <c r="H41" s="528"/>
      <c r="I41" s="528"/>
      <c r="J41" s="528"/>
      <c r="K41" s="528"/>
      <c r="L41" s="528"/>
      <c r="M41" s="528"/>
      <c r="N41" s="528"/>
      <c r="O41" s="535"/>
    </row>
    <row r="42" spans="2:15">
      <c r="B42" s="530" t="s">
        <v>777</v>
      </c>
      <c r="C42" s="530" t="s">
        <v>764</v>
      </c>
      <c r="D42" s="544">
        <v>14413822</v>
      </c>
      <c r="E42" s="528"/>
      <c r="F42" s="530" t="s">
        <v>776</v>
      </c>
      <c r="G42" s="528"/>
      <c r="H42" s="528"/>
      <c r="I42" s="528"/>
      <c r="J42" s="528"/>
      <c r="K42" s="528"/>
      <c r="L42" s="528"/>
      <c r="M42" s="528"/>
      <c r="N42" s="528"/>
      <c r="O42" s="535"/>
    </row>
    <row r="43" spans="2:15">
      <c r="B43" s="530" t="s">
        <v>777</v>
      </c>
      <c r="C43" s="530" t="s">
        <v>765</v>
      </c>
      <c r="D43" s="544">
        <v>-7425334</v>
      </c>
      <c r="E43" s="528"/>
      <c r="F43" s="530" t="s">
        <v>776</v>
      </c>
      <c r="G43" s="528"/>
      <c r="H43" s="528"/>
      <c r="I43" s="528"/>
      <c r="J43" s="528"/>
      <c r="K43" s="528"/>
      <c r="L43" s="528"/>
      <c r="M43" s="528"/>
      <c r="N43" s="528"/>
      <c r="O43" s="535"/>
    </row>
    <row r="44" spans="2:15">
      <c r="B44" s="530" t="s">
        <v>778</v>
      </c>
      <c r="C44" s="530" t="s">
        <v>779</v>
      </c>
      <c r="D44" s="548">
        <v>3196624</v>
      </c>
      <c r="E44" s="528"/>
      <c r="F44" s="530" t="s">
        <v>780</v>
      </c>
      <c r="G44" s="1034">
        <f>+D23+D26+D29+D34+D39</f>
        <v>423935912.74000001</v>
      </c>
      <c r="H44" s="528"/>
      <c r="I44" s="528"/>
      <c r="J44" s="528"/>
      <c r="K44" s="528"/>
      <c r="L44" s="528"/>
      <c r="M44" s="528"/>
      <c r="N44" s="528"/>
      <c r="O44" s="535"/>
    </row>
    <row r="45" spans="2:15">
      <c r="B45" s="530" t="s">
        <v>781</v>
      </c>
      <c r="C45" s="530" t="s">
        <v>764</v>
      </c>
      <c r="D45" s="544">
        <v>14305136</v>
      </c>
      <c r="E45" s="528"/>
      <c r="F45" s="530" t="s">
        <v>776</v>
      </c>
      <c r="G45" s="1034">
        <f>-D44</f>
        <v>-3196624</v>
      </c>
      <c r="H45" s="528"/>
      <c r="I45" s="528"/>
      <c r="J45" s="528"/>
      <c r="K45" s="528"/>
      <c r="L45" s="528"/>
      <c r="M45" s="528"/>
      <c r="N45" s="528"/>
      <c r="O45" s="535"/>
    </row>
    <row r="46" spans="2:15">
      <c r="B46" s="530" t="s">
        <v>781</v>
      </c>
      <c r="C46" s="530" t="s">
        <v>765</v>
      </c>
      <c r="D46" s="544">
        <v>-7356432</v>
      </c>
      <c r="E46" s="528"/>
      <c r="F46" s="530" t="s">
        <v>776</v>
      </c>
      <c r="G46" s="1034">
        <f>SUM(G44:G45)</f>
        <v>420739288.74000001</v>
      </c>
      <c r="H46" s="528"/>
      <c r="I46" s="528"/>
      <c r="J46" s="528"/>
      <c r="K46" s="528"/>
      <c r="L46" s="528"/>
      <c r="M46" s="528"/>
      <c r="N46" s="528"/>
      <c r="O46" s="535"/>
    </row>
    <row r="47" spans="2:15">
      <c r="B47" s="530" t="s">
        <v>782</v>
      </c>
      <c r="C47" s="530" t="s">
        <v>764</v>
      </c>
      <c r="D47" s="544">
        <v>14305136</v>
      </c>
      <c r="E47" s="528"/>
      <c r="F47" s="530" t="s">
        <v>783</v>
      </c>
      <c r="G47" s="528"/>
      <c r="H47" s="528"/>
      <c r="I47" s="528"/>
      <c r="J47" s="528"/>
      <c r="K47" s="528"/>
      <c r="L47" s="528"/>
      <c r="M47" s="528"/>
      <c r="N47" s="528"/>
      <c r="O47" s="535"/>
    </row>
    <row r="48" spans="2:15">
      <c r="B48" s="530" t="s">
        <v>782</v>
      </c>
      <c r="C48" s="530" t="s">
        <v>765</v>
      </c>
      <c r="D48" s="544">
        <v>-7376324</v>
      </c>
      <c r="E48" s="528"/>
      <c r="F48" s="530" t="s">
        <v>776</v>
      </c>
      <c r="G48" s="528"/>
      <c r="H48" s="528"/>
      <c r="I48" s="528"/>
      <c r="J48" s="528"/>
      <c r="K48" s="528"/>
      <c r="L48" s="528"/>
      <c r="M48" s="528"/>
      <c r="N48" s="528"/>
      <c r="O48" s="535"/>
    </row>
    <row r="49" spans="2:15">
      <c r="B49" s="530" t="s">
        <v>784</v>
      </c>
      <c r="C49" s="530" t="s">
        <v>767</v>
      </c>
      <c r="D49" s="548">
        <v>715361</v>
      </c>
      <c r="E49" s="528"/>
      <c r="F49" s="528"/>
      <c r="G49" s="528"/>
      <c r="H49" s="528"/>
      <c r="I49" s="528"/>
      <c r="J49" s="528"/>
      <c r="K49" s="528"/>
      <c r="L49" s="528"/>
      <c r="M49" s="528"/>
      <c r="N49" s="528"/>
      <c r="O49" s="535"/>
    </row>
    <row r="50" spans="2:15">
      <c r="B50" s="530" t="s">
        <v>785</v>
      </c>
      <c r="C50" s="530" t="s">
        <v>764</v>
      </c>
      <c r="D50" s="544">
        <v>14329459</v>
      </c>
      <c r="E50" s="528"/>
      <c r="F50" s="530" t="s">
        <v>783</v>
      </c>
      <c r="G50" s="528"/>
      <c r="H50" s="528"/>
      <c r="I50" s="528"/>
      <c r="J50" s="528"/>
      <c r="K50" s="528"/>
      <c r="L50" s="528"/>
      <c r="M50" s="528"/>
      <c r="N50" s="528"/>
      <c r="O50" s="535"/>
    </row>
    <row r="51" spans="2:15">
      <c r="B51" s="530" t="s">
        <v>785</v>
      </c>
      <c r="C51" s="530" t="s">
        <v>765</v>
      </c>
      <c r="D51" s="544">
        <v>-7386749</v>
      </c>
      <c r="E51" s="528"/>
      <c r="F51" s="530" t="s">
        <v>786</v>
      </c>
      <c r="G51" s="528"/>
      <c r="H51" s="528"/>
      <c r="I51" s="528"/>
      <c r="J51" s="528"/>
      <c r="K51" s="528"/>
      <c r="L51" s="528"/>
      <c r="M51" s="528"/>
      <c r="N51" s="528"/>
      <c r="O51" s="535"/>
    </row>
    <row r="52" spans="2:15">
      <c r="B52" s="538"/>
      <c r="C52" s="539"/>
      <c r="D52" s="539"/>
      <c r="E52" s="539"/>
      <c r="F52" s="539"/>
      <c r="G52" s="539"/>
      <c r="H52" s="539"/>
      <c r="I52" s="539"/>
      <c r="J52" s="539"/>
      <c r="K52" s="539"/>
      <c r="L52" s="539"/>
      <c r="M52" s="539"/>
      <c r="N52" s="539"/>
      <c r="O52" s="540"/>
    </row>
    <row r="54" spans="2:15">
      <c r="D54" s="1030"/>
      <c r="G54" s="1030"/>
    </row>
    <row r="55" spans="2:15">
      <c r="D55" s="1079">
        <f>SUM(D23,D26,D29,D34,D39,D49)-D44</f>
        <v>421454649.74000001</v>
      </c>
    </row>
    <row r="57" spans="2:15">
      <c r="D57" s="12">
        <f>+D55+'021003'!F3</f>
        <v>416750597.06999999</v>
      </c>
    </row>
    <row r="58" spans="2:15" ht="12">
      <c r="D58" s="549">
        <f>+D57+D49</f>
        <v>417465958.06999999</v>
      </c>
    </row>
    <row r="59" spans="2:15">
      <c r="D59" s="1030"/>
    </row>
    <row r="60" spans="2:15">
      <c r="D60" s="1030"/>
    </row>
  </sheetData>
  <mergeCells count="2">
    <mergeCell ref="L9:O9"/>
    <mergeCell ref="L10:O10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556BA-1553-4A9C-9BCB-FBF8D715E9C6}">
  <dimension ref="A1:P44"/>
  <sheetViews>
    <sheetView workbookViewId="0">
      <selection activeCell="L1" sqref="L1"/>
    </sheetView>
  </sheetViews>
  <sheetFormatPr defaultRowHeight="14.4"/>
  <cols>
    <col min="1" max="1" width="10.109375" bestFit="1" customWidth="1"/>
    <col min="3" max="3" width="18" bestFit="1" customWidth="1"/>
    <col min="4" max="4" width="16.109375" customWidth="1"/>
    <col min="6" max="6" width="16" style="2" bestFit="1" customWidth="1"/>
    <col min="7" max="7" width="19.88671875" customWidth="1"/>
  </cols>
  <sheetData>
    <row r="1" spans="1:16">
      <c r="A1" s="550" t="s">
        <v>10</v>
      </c>
      <c r="B1" s="550" t="s">
        <v>11</v>
      </c>
      <c r="C1" s="550" t="s">
        <v>12</v>
      </c>
      <c r="D1" s="550" t="s">
        <v>13</v>
      </c>
      <c r="E1" s="550" t="s">
        <v>14</v>
      </c>
      <c r="F1" s="550" t="s">
        <v>15</v>
      </c>
    </row>
    <row r="2" spans="1:16">
      <c r="A2" s="551">
        <v>45658</v>
      </c>
      <c r="B2" s="552" t="s">
        <v>115</v>
      </c>
      <c r="C2" s="552" t="s">
        <v>99</v>
      </c>
      <c r="D2" s="552" t="s">
        <v>2</v>
      </c>
      <c r="E2" s="552" t="s">
        <v>100</v>
      </c>
      <c r="F2" s="553">
        <v>343593756.75</v>
      </c>
    </row>
    <row r="3" spans="1:16">
      <c r="A3" s="9"/>
      <c r="B3" s="9"/>
      <c r="C3" s="9"/>
      <c r="D3" s="9"/>
      <c r="E3" s="9"/>
      <c r="F3" s="39">
        <f>SUM(F2)</f>
        <v>343593756.75</v>
      </c>
    </row>
    <row r="4" spans="1:16">
      <c r="A4" s="1"/>
      <c r="B4" s="1"/>
      <c r="C4" s="1"/>
      <c r="D4" s="1"/>
      <c r="E4" s="1"/>
      <c r="F4" s="3"/>
    </row>
    <row r="6" spans="1:16" ht="17.399999999999999">
      <c r="B6" s="529" t="s">
        <v>727</v>
      </c>
      <c r="C6" s="528"/>
      <c r="D6" s="528"/>
      <c r="E6" s="528"/>
      <c r="F6" s="528"/>
      <c r="G6" s="528"/>
      <c r="H6" s="528"/>
      <c r="I6" s="528"/>
      <c r="J6" s="528"/>
      <c r="K6" s="528"/>
      <c r="L6" s="528"/>
      <c r="M6" s="528"/>
      <c r="N6" s="528"/>
      <c r="O6" s="1095"/>
      <c r="P6" s="1095"/>
    </row>
    <row r="7" spans="1:16" ht="15" thickBot="1">
      <c r="B7" s="541" t="s">
        <v>0</v>
      </c>
      <c r="C7" s="532"/>
      <c r="D7" s="532"/>
      <c r="E7" s="532"/>
      <c r="F7" s="532" t="s">
        <v>729</v>
      </c>
      <c r="G7" s="532"/>
      <c r="H7" s="532"/>
      <c r="I7" s="532" t="s">
        <v>730</v>
      </c>
      <c r="J7" s="532"/>
      <c r="K7" s="532"/>
      <c r="L7" s="532" t="s">
        <v>731</v>
      </c>
      <c r="M7" s="532"/>
      <c r="N7" s="532"/>
    </row>
    <row r="8" spans="1:16" ht="15" thickTop="1">
      <c r="B8" s="533"/>
      <c r="C8" s="533"/>
      <c r="D8" s="533"/>
      <c r="E8" s="533"/>
      <c r="F8" s="533"/>
      <c r="G8" s="533"/>
      <c r="H8" s="533"/>
      <c r="I8" s="533"/>
      <c r="J8" s="533"/>
      <c r="K8" s="533"/>
      <c r="L8" s="533"/>
      <c r="M8" s="533"/>
      <c r="N8" s="533"/>
      <c r="O8" s="533"/>
      <c r="P8" s="533"/>
    </row>
    <row r="9" spans="1:16">
      <c r="B9" s="536"/>
      <c r="C9" s="534"/>
      <c r="D9" s="534"/>
      <c r="E9" s="534"/>
      <c r="F9" s="534"/>
      <c r="G9" s="534"/>
      <c r="H9" s="534"/>
      <c r="I9" s="534"/>
      <c r="J9" s="534"/>
      <c r="K9" s="534"/>
      <c r="L9" s="534"/>
      <c r="M9" s="534"/>
      <c r="N9" s="534"/>
      <c r="O9" s="534"/>
      <c r="P9" s="537"/>
    </row>
    <row r="10" spans="1:16">
      <c r="B10" s="554"/>
      <c r="C10" s="530" t="s">
        <v>733</v>
      </c>
      <c r="D10" s="531" t="s">
        <v>787</v>
      </c>
      <c r="F10" s="528"/>
      <c r="G10" s="528"/>
      <c r="H10" s="528"/>
      <c r="I10" s="528"/>
      <c r="J10" s="530" t="s">
        <v>734</v>
      </c>
      <c r="K10" s="528"/>
      <c r="L10" s="528"/>
      <c r="M10" s="528"/>
      <c r="N10" s="528"/>
      <c r="O10" s="531" t="s">
        <v>735</v>
      </c>
      <c r="P10" s="535"/>
    </row>
    <row r="11" spans="1:16">
      <c r="B11" s="554"/>
      <c r="C11" s="530" t="s">
        <v>736</v>
      </c>
      <c r="D11" s="545" t="s">
        <v>788</v>
      </c>
      <c r="E11" s="528"/>
      <c r="F11" s="530" t="s">
        <v>738</v>
      </c>
      <c r="G11" s="528"/>
      <c r="H11" s="531" t="s">
        <v>739</v>
      </c>
      <c r="I11" s="543"/>
      <c r="J11" s="530" t="s">
        <v>740</v>
      </c>
      <c r="K11" s="528"/>
      <c r="M11" s="528"/>
      <c r="N11" s="528"/>
      <c r="O11" s="528"/>
      <c r="P11" s="535"/>
    </row>
    <row r="12" spans="1:16">
      <c r="B12" s="554"/>
      <c r="C12" s="530" t="s">
        <v>741</v>
      </c>
      <c r="D12" s="545" t="s">
        <v>789</v>
      </c>
      <c r="E12" s="528"/>
      <c r="F12" s="530" t="s">
        <v>743</v>
      </c>
      <c r="G12" s="528"/>
      <c r="H12" s="531" t="s">
        <v>744</v>
      </c>
      <c r="J12" s="530" t="s">
        <v>745</v>
      </c>
      <c r="K12" s="528"/>
      <c r="M12" s="528"/>
      <c r="N12" s="528"/>
      <c r="O12" s="528"/>
      <c r="P12" s="535"/>
    </row>
    <row r="13" spans="1:16">
      <c r="B13" s="554"/>
      <c r="C13" s="530" t="s">
        <v>746</v>
      </c>
      <c r="D13" s="555">
        <v>42411</v>
      </c>
      <c r="E13" s="528"/>
      <c r="F13" s="530" t="s">
        <v>748</v>
      </c>
      <c r="G13" s="528"/>
      <c r="H13" s="531" t="s">
        <v>749</v>
      </c>
      <c r="J13" s="530" t="s">
        <v>750</v>
      </c>
      <c r="K13" s="528"/>
      <c r="M13" s="528"/>
      <c r="N13" s="528"/>
      <c r="O13" s="528"/>
      <c r="P13" s="535"/>
    </row>
    <row r="14" spans="1:16">
      <c r="B14" s="554"/>
      <c r="C14" s="530" t="s">
        <v>751</v>
      </c>
      <c r="D14" s="528"/>
      <c r="E14" s="528"/>
      <c r="F14" s="528"/>
      <c r="G14" s="528"/>
      <c r="H14" s="528"/>
      <c r="I14" s="528"/>
      <c r="J14" s="530" t="s">
        <v>752</v>
      </c>
      <c r="K14" s="528"/>
      <c r="L14" s="528"/>
      <c r="M14" s="528"/>
      <c r="N14" s="528"/>
      <c r="O14" s="531" t="s">
        <v>753</v>
      </c>
      <c r="P14" s="535"/>
    </row>
    <row r="15" spans="1:16">
      <c r="B15" s="554"/>
      <c r="C15" s="530" t="s">
        <v>754</v>
      </c>
      <c r="D15" s="528"/>
      <c r="E15" s="528"/>
      <c r="F15" s="528"/>
      <c r="G15" s="528"/>
      <c r="H15" s="528"/>
      <c r="I15" s="528"/>
      <c r="J15" s="530" t="s">
        <v>755</v>
      </c>
      <c r="K15" s="528"/>
      <c r="L15" s="528"/>
      <c r="M15" s="528"/>
      <c r="N15" s="528"/>
      <c r="O15" s="531" t="s">
        <v>756</v>
      </c>
      <c r="P15" s="535"/>
    </row>
    <row r="16" spans="1:16">
      <c r="B16" s="554"/>
      <c r="C16" s="530" t="s">
        <v>757</v>
      </c>
      <c r="D16" s="528"/>
      <c r="E16" s="528"/>
      <c r="F16" s="528"/>
      <c r="G16" s="528"/>
      <c r="H16" s="528"/>
      <c r="I16" s="528"/>
      <c r="J16" s="528"/>
      <c r="K16" s="528"/>
      <c r="L16" s="528"/>
      <c r="M16" s="528"/>
      <c r="N16" s="528"/>
      <c r="O16" s="528"/>
      <c r="P16" s="535"/>
    </row>
    <row r="17" spans="2:16">
      <c r="B17" s="538"/>
      <c r="C17" s="542" t="s">
        <v>10</v>
      </c>
      <c r="D17" s="542" t="s">
        <v>758</v>
      </c>
      <c r="E17" s="539"/>
      <c r="F17" s="539"/>
      <c r="G17" s="556" t="s">
        <v>15</v>
      </c>
      <c r="H17" s="542" t="s">
        <v>759</v>
      </c>
      <c r="I17" s="539"/>
      <c r="J17" s="542" t="s">
        <v>180</v>
      </c>
      <c r="K17" s="542" t="s">
        <v>17</v>
      </c>
      <c r="L17" s="539"/>
      <c r="M17" s="539"/>
      <c r="N17" s="542" t="s">
        <v>760</v>
      </c>
      <c r="P17" s="540"/>
    </row>
    <row r="18" spans="2:16">
      <c r="B18" s="536"/>
      <c r="C18" s="534"/>
      <c r="D18" s="534"/>
      <c r="E18" s="534"/>
      <c r="F18" s="534"/>
      <c r="I18" s="534"/>
      <c r="J18" s="534"/>
      <c r="K18" s="534"/>
      <c r="L18" s="534"/>
      <c r="M18" s="534"/>
      <c r="N18" s="534"/>
      <c r="O18" s="534"/>
      <c r="P18" s="537"/>
    </row>
    <row r="19" spans="2:16">
      <c r="B19" s="554"/>
      <c r="C19" s="530" t="s">
        <v>789</v>
      </c>
      <c r="D19" s="530" t="s">
        <v>762</v>
      </c>
      <c r="E19" s="528"/>
      <c r="F19" s="528"/>
      <c r="G19" s="548">
        <v>343593756.75</v>
      </c>
      <c r="I19" s="528"/>
      <c r="J19" s="528"/>
      <c r="K19" s="528"/>
      <c r="L19" s="528"/>
      <c r="M19" s="528"/>
      <c r="O19" s="528"/>
      <c r="P19" s="535"/>
    </row>
    <row r="20" spans="2:16">
      <c r="B20" s="554"/>
      <c r="C20" s="530" t="s">
        <v>766</v>
      </c>
      <c r="D20" s="530" t="s">
        <v>764</v>
      </c>
      <c r="E20" s="528"/>
      <c r="F20" s="528"/>
      <c r="G20" s="544">
        <v>4810313</v>
      </c>
      <c r="I20" s="528"/>
      <c r="J20" s="528"/>
      <c r="K20" s="528"/>
      <c r="L20" s="528"/>
      <c r="M20" s="528"/>
      <c r="O20" s="528"/>
      <c r="P20" s="535"/>
    </row>
    <row r="21" spans="2:16">
      <c r="B21" s="554"/>
      <c r="C21" s="530" t="s">
        <v>766</v>
      </c>
      <c r="D21" s="530" t="s">
        <v>765</v>
      </c>
      <c r="E21" s="528"/>
      <c r="F21" s="528"/>
      <c r="G21" s="544">
        <v>-38173</v>
      </c>
      <c r="I21" s="528"/>
      <c r="J21" s="528"/>
      <c r="K21" s="528"/>
      <c r="L21" s="528"/>
      <c r="M21" s="528"/>
      <c r="O21" s="528"/>
      <c r="P21" s="535"/>
    </row>
    <row r="22" spans="2:16">
      <c r="B22" s="554"/>
      <c r="C22" s="530" t="s">
        <v>769</v>
      </c>
      <c r="D22" s="530" t="s">
        <v>764</v>
      </c>
      <c r="E22" s="528"/>
      <c r="F22" s="528"/>
      <c r="G22" s="544">
        <v>11682188</v>
      </c>
      <c r="I22" s="528"/>
      <c r="J22" s="528"/>
      <c r="K22" s="528"/>
      <c r="L22" s="528"/>
      <c r="M22" s="528"/>
      <c r="O22" s="528"/>
      <c r="P22" s="535"/>
    </row>
    <row r="23" spans="2:16">
      <c r="B23" s="554"/>
      <c r="C23" s="530" t="s">
        <v>769</v>
      </c>
      <c r="D23" s="530" t="s">
        <v>765</v>
      </c>
      <c r="E23" s="528"/>
      <c r="F23" s="528"/>
      <c r="G23" s="544">
        <v>-5955620</v>
      </c>
      <c r="I23" s="528"/>
      <c r="J23" s="528"/>
      <c r="K23" s="528"/>
      <c r="L23" s="528"/>
      <c r="M23" s="528"/>
      <c r="O23" s="528"/>
      <c r="P23" s="535"/>
    </row>
    <row r="24" spans="2:16">
      <c r="B24" s="554"/>
      <c r="C24" s="530" t="s">
        <v>770</v>
      </c>
      <c r="D24" s="530" t="s">
        <v>764</v>
      </c>
      <c r="E24" s="528"/>
      <c r="F24" s="528"/>
      <c r="G24" s="544">
        <v>11682188</v>
      </c>
      <c r="I24" s="528"/>
      <c r="J24" s="528"/>
      <c r="K24" s="528"/>
      <c r="L24" s="528"/>
      <c r="M24" s="528"/>
      <c r="O24" s="528"/>
      <c r="P24" s="535"/>
    </row>
    <row r="25" spans="2:16">
      <c r="B25" s="554"/>
      <c r="C25" s="530" t="s">
        <v>770</v>
      </c>
      <c r="D25" s="530" t="s">
        <v>765</v>
      </c>
      <c r="E25" s="528"/>
      <c r="F25" s="528"/>
      <c r="G25" s="544">
        <v>-5955620</v>
      </c>
      <c r="I25" s="528"/>
      <c r="J25" s="528"/>
      <c r="K25" s="528"/>
      <c r="L25" s="528"/>
      <c r="M25" s="528"/>
      <c r="O25" s="528"/>
      <c r="P25" s="535"/>
    </row>
    <row r="26" spans="2:16">
      <c r="B26" s="554"/>
      <c r="C26" s="530" t="s">
        <v>772</v>
      </c>
      <c r="D26" s="530" t="s">
        <v>764</v>
      </c>
      <c r="E26" s="528"/>
      <c r="F26" s="528"/>
      <c r="G26" s="544">
        <v>11682188</v>
      </c>
      <c r="I26" s="528"/>
      <c r="J26" s="528"/>
      <c r="K26" s="528"/>
      <c r="L26" s="528"/>
      <c r="M26" s="528"/>
      <c r="O26" s="528"/>
      <c r="P26" s="535"/>
    </row>
    <row r="27" spans="2:16">
      <c r="B27" s="554"/>
      <c r="C27" s="530" t="s">
        <v>772</v>
      </c>
      <c r="D27" s="530" t="s">
        <v>765</v>
      </c>
      <c r="E27" s="528"/>
      <c r="F27" s="528"/>
      <c r="G27" s="544">
        <v>-5955582</v>
      </c>
      <c r="I27" s="528"/>
      <c r="J27" s="528"/>
      <c r="K27" s="528"/>
      <c r="L27" s="528"/>
      <c r="M27" s="528"/>
      <c r="O27" s="528"/>
      <c r="P27" s="535"/>
    </row>
    <row r="28" spans="2:16">
      <c r="B28" s="554"/>
      <c r="C28" s="530" t="s">
        <v>773</v>
      </c>
      <c r="D28" s="530" t="s">
        <v>764</v>
      </c>
      <c r="E28" s="528"/>
      <c r="F28" s="528"/>
      <c r="G28" s="544">
        <v>11682188</v>
      </c>
      <c r="I28" s="528"/>
      <c r="J28" s="528"/>
      <c r="K28" s="528"/>
      <c r="L28" s="528"/>
      <c r="M28" s="528"/>
      <c r="O28" s="528"/>
      <c r="P28" s="535"/>
    </row>
    <row r="29" spans="2:16">
      <c r="B29" s="554"/>
      <c r="C29" s="530" t="s">
        <v>773</v>
      </c>
      <c r="D29" s="530" t="s">
        <v>765</v>
      </c>
      <c r="E29" s="528"/>
      <c r="F29" s="528"/>
      <c r="G29" s="544">
        <v>-5955202</v>
      </c>
      <c r="I29" s="528"/>
      <c r="J29" s="528"/>
      <c r="K29" s="528"/>
      <c r="L29" s="528"/>
      <c r="M29" s="528"/>
      <c r="O29" s="528"/>
      <c r="P29" s="535"/>
    </row>
    <row r="30" spans="2:16">
      <c r="B30" s="554"/>
      <c r="C30" s="530" t="s">
        <v>775</v>
      </c>
      <c r="D30" s="530" t="s">
        <v>764</v>
      </c>
      <c r="E30" s="528"/>
      <c r="F30" s="528"/>
      <c r="G30" s="544">
        <v>11682188</v>
      </c>
      <c r="H30" s="530" t="s">
        <v>776</v>
      </c>
      <c r="I30" s="528"/>
      <c r="J30" s="528"/>
      <c r="K30" s="528"/>
      <c r="L30" s="528"/>
      <c r="M30" s="528"/>
      <c r="O30" s="528"/>
      <c r="P30" s="535"/>
    </row>
    <row r="31" spans="2:16">
      <c r="B31" s="554"/>
      <c r="C31" s="530" t="s">
        <v>775</v>
      </c>
      <c r="D31" s="530" t="s">
        <v>765</v>
      </c>
      <c r="E31" s="528"/>
      <c r="F31" s="528"/>
      <c r="G31" s="544">
        <v>-5955316</v>
      </c>
      <c r="H31" s="530" t="s">
        <v>776</v>
      </c>
      <c r="I31" s="528"/>
      <c r="J31" s="528"/>
      <c r="K31" s="528"/>
      <c r="L31" s="528"/>
      <c r="M31" s="528"/>
      <c r="O31" s="528"/>
      <c r="P31" s="535"/>
    </row>
    <row r="32" spans="2:16">
      <c r="B32" s="554"/>
      <c r="C32" s="530" t="s">
        <v>777</v>
      </c>
      <c r="D32" s="530" t="s">
        <v>764</v>
      </c>
      <c r="E32" s="528"/>
      <c r="F32" s="528"/>
      <c r="G32" s="544">
        <v>11682188</v>
      </c>
      <c r="H32" s="530" t="s">
        <v>776</v>
      </c>
      <c r="I32" s="528"/>
      <c r="J32" s="528"/>
      <c r="K32" s="528"/>
      <c r="L32" s="528"/>
      <c r="M32" s="528"/>
      <c r="O32" s="528"/>
      <c r="P32" s="535"/>
    </row>
    <row r="33" spans="2:16">
      <c r="B33" s="554"/>
      <c r="C33" s="530" t="s">
        <v>777</v>
      </c>
      <c r="D33" s="530" t="s">
        <v>765</v>
      </c>
      <c r="E33" s="528"/>
      <c r="F33" s="528"/>
      <c r="G33" s="544">
        <v>-5955164</v>
      </c>
      <c r="H33" s="530" t="s">
        <v>776</v>
      </c>
      <c r="I33" s="528"/>
      <c r="J33" s="528"/>
      <c r="K33" s="528"/>
      <c r="L33" s="528"/>
      <c r="M33" s="528"/>
      <c r="O33" s="528"/>
      <c r="P33" s="535"/>
    </row>
    <row r="34" spans="2:16">
      <c r="B34" s="554"/>
      <c r="C34" s="530" t="s">
        <v>781</v>
      </c>
      <c r="D34" s="530" t="s">
        <v>764</v>
      </c>
      <c r="E34" s="528"/>
      <c r="F34" s="528"/>
      <c r="G34" s="544">
        <v>11682188</v>
      </c>
      <c r="H34" s="530" t="s">
        <v>776</v>
      </c>
      <c r="I34" s="528"/>
      <c r="J34" s="528"/>
      <c r="K34" s="528"/>
      <c r="L34" s="528"/>
      <c r="M34" s="528"/>
      <c r="O34" s="528"/>
      <c r="P34" s="535"/>
    </row>
    <row r="35" spans="2:16">
      <c r="B35" s="554"/>
      <c r="C35" s="530" t="s">
        <v>781</v>
      </c>
      <c r="D35" s="530" t="s">
        <v>765</v>
      </c>
      <c r="E35" s="528"/>
      <c r="F35" s="528"/>
      <c r="G35" s="544">
        <v>-5955164</v>
      </c>
      <c r="H35" s="530" t="s">
        <v>776</v>
      </c>
      <c r="I35" s="528"/>
      <c r="J35" s="528"/>
      <c r="K35" s="528"/>
      <c r="L35" s="528"/>
      <c r="M35" s="528"/>
      <c r="O35" s="528"/>
      <c r="P35" s="535"/>
    </row>
    <row r="36" spans="2:16">
      <c r="B36" s="554"/>
      <c r="C36" s="530" t="s">
        <v>782</v>
      </c>
      <c r="D36" s="530" t="s">
        <v>764</v>
      </c>
      <c r="E36" s="528"/>
      <c r="F36" s="528"/>
      <c r="G36" s="544">
        <v>11682188</v>
      </c>
      <c r="H36" s="530" t="s">
        <v>776</v>
      </c>
      <c r="I36" s="528"/>
      <c r="J36" s="528"/>
      <c r="K36" s="528"/>
      <c r="L36" s="528"/>
      <c r="M36" s="528"/>
      <c r="O36" s="528"/>
      <c r="P36" s="535"/>
    </row>
    <row r="37" spans="2:16">
      <c r="B37" s="554"/>
      <c r="C37" s="530" t="s">
        <v>782</v>
      </c>
      <c r="D37" s="530" t="s">
        <v>765</v>
      </c>
      <c r="E37" s="528"/>
      <c r="F37" s="528"/>
      <c r="G37" s="544">
        <v>-5955164</v>
      </c>
      <c r="H37" s="530" t="s">
        <v>776</v>
      </c>
      <c r="I37" s="528"/>
      <c r="J37" s="528"/>
      <c r="K37" s="528"/>
      <c r="L37" s="528"/>
      <c r="M37" s="528"/>
      <c r="O37" s="528"/>
      <c r="P37" s="535"/>
    </row>
    <row r="38" spans="2:16">
      <c r="B38" s="554"/>
      <c r="C38" s="530" t="s">
        <v>785</v>
      </c>
      <c r="D38" s="530" t="s">
        <v>764</v>
      </c>
      <c r="E38" s="528"/>
      <c r="F38" s="528"/>
      <c r="G38" s="544">
        <v>11682188</v>
      </c>
      <c r="H38" s="530" t="s">
        <v>783</v>
      </c>
      <c r="I38" s="528"/>
      <c r="J38" s="528"/>
      <c r="K38" s="528"/>
      <c r="L38" s="528"/>
      <c r="M38" s="528"/>
      <c r="O38" s="528"/>
      <c r="P38" s="535"/>
    </row>
    <row r="39" spans="2:16">
      <c r="B39" s="554"/>
      <c r="C39" s="530" t="s">
        <v>785</v>
      </c>
      <c r="D39" s="530" t="s">
        <v>765</v>
      </c>
      <c r="E39" s="528"/>
      <c r="F39" s="528"/>
      <c r="G39" s="544">
        <v>-5955506</v>
      </c>
      <c r="H39" s="530" t="s">
        <v>786</v>
      </c>
      <c r="I39" s="528"/>
      <c r="J39" s="528"/>
      <c r="K39" s="528"/>
      <c r="L39" s="528"/>
      <c r="M39" s="528"/>
      <c r="O39" s="528"/>
      <c r="P39" s="535"/>
    </row>
    <row r="40" spans="2:16">
      <c r="B40" s="538"/>
      <c r="C40" s="539"/>
      <c r="D40" s="539"/>
      <c r="E40" s="539"/>
      <c r="F40" s="539"/>
      <c r="G40" s="539"/>
      <c r="H40" s="539"/>
      <c r="I40" s="539"/>
      <c r="J40" s="539"/>
      <c r="K40" s="539"/>
      <c r="L40" s="539"/>
      <c r="M40" s="539"/>
      <c r="N40" s="539"/>
      <c r="O40" s="539"/>
      <c r="P40" s="540"/>
    </row>
    <row r="44" spans="2:16">
      <c r="G44" s="557">
        <f>G19</f>
        <v>343593756.75</v>
      </c>
    </row>
  </sheetData>
  <mergeCells count="1">
    <mergeCell ref="O6:P6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8D17-9512-42CF-8371-11B8406F9518}">
  <dimension ref="A1:F4"/>
  <sheetViews>
    <sheetView workbookViewId="0">
      <selection activeCell="D8" sqref="D8"/>
    </sheetView>
  </sheetViews>
  <sheetFormatPr defaultRowHeight="14.4"/>
  <cols>
    <col min="1" max="1" width="10.109375" bestFit="1" customWidth="1"/>
    <col min="3" max="3" width="20.5546875" customWidth="1"/>
    <col min="6" max="6" width="15.44140625" style="2" bestFit="1" customWidth="1"/>
  </cols>
  <sheetData>
    <row r="1" spans="1:6">
      <c r="A1" s="558" t="s">
        <v>10</v>
      </c>
      <c r="B1" s="558" t="s">
        <v>11</v>
      </c>
      <c r="C1" s="558" t="s">
        <v>12</v>
      </c>
      <c r="D1" s="558" t="s">
        <v>13</v>
      </c>
      <c r="E1" s="558" t="s">
        <v>14</v>
      </c>
      <c r="F1" s="558" t="s">
        <v>15</v>
      </c>
    </row>
    <row r="2" spans="1:6">
      <c r="A2" s="559">
        <v>45658</v>
      </c>
      <c r="B2" s="560" t="s">
        <v>115</v>
      </c>
      <c r="C2" s="560" t="s">
        <v>99</v>
      </c>
      <c r="D2" s="560" t="s">
        <v>790</v>
      </c>
      <c r="E2" s="560" t="s">
        <v>100</v>
      </c>
      <c r="F2" s="561">
        <v>-4704052.67</v>
      </c>
    </row>
    <row r="3" spans="1:6">
      <c r="A3" s="9"/>
      <c r="B3" s="9"/>
      <c r="C3" s="9"/>
      <c r="D3" s="9"/>
      <c r="E3" s="9"/>
      <c r="F3" s="39">
        <f>SUM(F2)</f>
        <v>-4704052.67</v>
      </c>
    </row>
    <row r="4" spans="1:6">
      <c r="A4" s="1"/>
      <c r="B4" s="1"/>
      <c r="C4" s="1"/>
      <c r="D4" s="1"/>
      <c r="E4" s="1"/>
      <c r="F4" s="3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0306-FC28-4511-9E86-E1D4AC4CE912}">
  <dimension ref="A1:Z71"/>
  <sheetViews>
    <sheetView topLeftCell="A42" workbookViewId="0">
      <selection activeCell="C43" sqref="C43:N45"/>
    </sheetView>
  </sheetViews>
  <sheetFormatPr defaultRowHeight="14.4"/>
  <cols>
    <col min="1" max="1" width="10.109375" bestFit="1" customWidth="1"/>
    <col min="6" max="6" width="15" style="2" bestFit="1" customWidth="1"/>
    <col min="14" max="14" width="17.88671875" customWidth="1"/>
  </cols>
  <sheetData>
    <row r="1" spans="1:26">
      <c r="A1" s="562" t="s">
        <v>10</v>
      </c>
      <c r="B1" s="562" t="s">
        <v>11</v>
      </c>
      <c r="C1" s="562" t="s">
        <v>12</v>
      </c>
      <c r="D1" s="562" t="s">
        <v>13</v>
      </c>
      <c r="E1" s="562" t="s">
        <v>14</v>
      </c>
      <c r="F1" s="562" t="s">
        <v>15</v>
      </c>
      <c r="G1" s="4"/>
    </row>
    <row r="2" spans="1:26">
      <c r="A2" s="563">
        <v>45658</v>
      </c>
      <c r="B2" s="564" t="s">
        <v>115</v>
      </c>
      <c r="C2" s="564" t="s">
        <v>99</v>
      </c>
      <c r="D2" s="564" t="s">
        <v>3</v>
      </c>
      <c r="E2" s="564" t="s">
        <v>100</v>
      </c>
      <c r="F2" s="565">
        <v>99956178.680000007</v>
      </c>
      <c r="G2" s="4"/>
    </row>
    <row r="3" spans="1:26">
      <c r="A3" s="9"/>
      <c r="B3" s="9"/>
      <c r="C3" s="9"/>
      <c r="D3" s="9"/>
      <c r="E3" s="9"/>
      <c r="F3" s="39">
        <f>SUM(F2:F2)</f>
        <v>99956178.680000007</v>
      </c>
    </row>
    <row r="6" spans="1:26" ht="17.399999999999999">
      <c r="B6" s="529" t="s">
        <v>727</v>
      </c>
      <c r="C6" s="528"/>
      <c r="D6" s="528"/>
      <c r="E6" s="528"/>
      <c r="F6" s="528"/>
      <c r="G6" s="528"/>
      <c r="H6" s="528"/>
      <c r="I6" s="528"/>
      <c r="J6" s="528"/>
      <c r="K6" s="528"/>
      <c r="L6" s="528"/>
      <c r="M6" s="528"/>
      <c r="N6" s="528"/>
      <c r="O6" s="528"/>
      <c r="P6" s="528"/>
      <c r="Q6" s="528"/>
      <c r="R6" s="528"/>
      <c r="S6" s="528"/>
      <c r="T6" s="528"/>
      <c r="U6" s="528"/>
      <c r="V6" s="528"/>
      <c r="W6" s="1094" t="s">
        <v>728</v>
      </c>
      <c r="X6" s="1095"/>
      <c r="Y6" s="1095"/>
      <c r="Z6" s="1095"/>
    </row>
    <row r="7" spans="1:26" ht="15" thickBot="1">
      <c r="B7" s="541" t="s">
        <v>0</v>
      </c>
      <c r="C7" s="532"/>
      <c r="D7" s="532"/>
      <c r="E7" s="532"/>
      <c r="F7" s="532"/>
      <c r="G7" s="532"/>
      <c r="H7" s="532"/>
      <c r="I7" s="532"/>
      <c r="J7" s="532"/>
      <c r="K7" s="532"/>
      <c r="L7" s="532"/>
      <c r="M7" s="532" t="s">
        <v>729</v>
      </c>
      <c r="N7" s="532"/>
      <c r="O7" s="532"/>
      <c r="P7" s="532" t="s">
        <v>730</v>
      </c>
      <c r="Q7" s="532"/>
      <c r="R7" s="532"/>
      <c r="S7" s="532" t="s">
        <v>731</v>
      </c>
      <c r="T7" s="532"/>
      <c r="U7" s="532"/>
      <c r="V7" s="532"/>
      <c r="W7" s="1096" t="s">
        <v>732</v>
      </c>
      <c r="X7" s="1097"/>
      <c r="Y7" s="1097"/>
      <c r="Z7" s="1097"/>
    </row>
    <row r="8" spans="1:26" ht="15" thickTop="1">
      <c r="B8" s="533"/>
      <c r="C8" s="533"/>
      <c r="D8" s="533"/>
      <c r="E8" s="533"/>
      <c r="F8" s="533"/>
      <c r="G8" s="533"/>
      <c r="H8" s="533"/>
      <c r="I8" s="533"/>
      <c r="J8" s="533"/>
      <c r="K8" s="533"/>
      <c r="L8" s="533"/>
      <c r="M8" s="533"/>
      <c r="N8" s="533"/>
      <c r="O8" s="533"/>
      <c r="P8" s="533"/>
      <c r="Q8" s="533"/>
      <c r="R8" s="533"/>
      <c r="S8" s="533"/>
      <c r="T8" s="533"/>
      <c r="U8" s="533"/>
      <c r="V8" s="533"/>
      <c r="W8" s="533"/>
      <c r="X8" s="533"/>
      <c r="Y8" s="533"/>
      <c r="Z8" s="533"/>
    </row>
    <row r="9" spans="1:26">
      <c r="B9" s="536"/>
      <c r="C9" s="534"/>
      <c r="D9" s="534"/>
      <c r="E9" s="534"/>
      <c r="F9" s="534"/>
      <c r="G9" s="534"/>
      <c r="H9" s="534"/>
      <c r="I9" s="534"/>
      <c r="J9" s="534"/>
      <c r="K9" s="534"/>
      <c r="L9" s="534"/>
      <c r="M9" s="534"/>
      <c r="N9" s="534"/>
      <c r="O9" s="534"/>
      <c r="P9" s="534"/>
      <c r="Q9" s="534"/>
      <c r="R9" s="534"/>
      <c r="S9" s="534"/>
      <c r="T9" s="534"/>
      <c r="U9" s="534"/>
      <c r="V9" s="534"/>
      <c r="W9" s="534"/>
      <c r="X9" s="534"/>
      <c r="Y9" s="534"/>
      <c r="Z9" s="537"/>
    </row>
    <row r="10" spans="1:26">
      <c r="B10" s="554"/>
      <c r="C10" s="530" t="s">
        <v>733</v>
      </c>
      <c r="D10" s="528"/>
      <c r="E10" s="531" t="s">
        <v>53</v>
      </c>
      <c r="F10" s="528"/>
      <c r="G10" s="528"/>
      <c r="H10" s="528"/>
      <c r="I10" s="528"/>
      <c r="J10" s="528"/>
      <c r="K10" s="528"/>
      <c r="L10" s="528"/>
      <c r="M10" s="528"/>
      <c r="N10" s="528"/>
      <c r="O10" s="528"/>
      <c r="P10" s="528"/>
      <c r="Q10" s="528"/>
      <c r="R10" s="528"/>
      <c r="S10" s="528"/>
      <c r="T10" s="530" t="s">
        <v>734</v>
      </c>
      <c r="U10" s="528"/>
      <c r="V10" s="528"/>
      <c r="W10" s="528"/>
      <c r="X10" s="531" t="s">
        <v>735</v>
      </c>
      <c r="Y10" s="528"/>
      <c r="Z10" s="535"/>
    </row>
    <row r="11" spans="1:26">
      <c r="B11" s="554"/>
      <c r="C11" s="530" t="s">
        <v>736</v>
      </c>
      <c r="D11" s="528"/>
      <c r="E11" s="528"/>
      <c r="F11" s="528"/>
      <c r="G11" s="528"/>
      <c r="H11" s="1099" t="s">
        <v>791</v>
      </c>
      <c r="I11" s="1095"/>
      <c r="J11" s="1095"/>
      <c r="K11" s="528"/>
      <c r="L11" s="530" t="s">
        <v>738</v>
      </c>
      <c r="M11" s="528"/>
      <c r="N11" s="528"/>
      <c r="O11" s="531" t="s">
        <v>739</v>
      </c>
      <c r="P11" s="528"/>
      <c r="Q11" s="528"/>
      <c r="R11" s="528"/>
      <c r="S11" s="528"/>
      <c r="T11" s="530" t="s">
        <v>740</v>
      </c>
      <c r="U11" s="528"/>
      <c r="V11" s="528"/>
      <c r="W11" s="528"/>
      <c r="X11" s="528"/>
      <c r="Y11" s="528"/>
      <c r="Z11" s="535"/>
    </row>
    <row r="12" spans="1:26">
      <c r="B12" s="554"/>
      <c r="C12" s="530" t="s">
        <v>741</v>
      </c>
      <c r="D12" s="528"/>
      <c r="E12" s="528"/>
      <c r="F12" s="528"/>
      <c r="G12" s="528"/>
      <c r="H12" s="528"/>
      <c r="I12" s="1099" t="s">
        <v>747</v>
      </c>
      <c r="J12" s="1095"/>
      <c r="K12" s="528"/>
      <c r="L12" s="530" t="s">
        <v>743</v>
      </c>
      <c r="M12" s="528"/>
      <c r="N12" s="528"/>
      <c r="O12" s="531" t="s">
        <v>792</v>
      </c>
      <c r="P12" s="528"/>
      <c r="Q12" s="528"/>
      <c r="R12" s="528"/>
      <c r="S12" s="528"/>
      <c r="T12" s="530" t="s">
        <v>745</v>
      </c>
      <c r="U12" s="528"/>
      <c r="V12" s="528"/>
      <c r="W12" s="528"/>
      <c r="X12" s="528"/>
      <c r="Y12" s="528"/>
      <c r="Z12" s="535"/>
    </row>
    <row r="13" spans="1:26">
      <c r="B13" s="554"/>
      <c r="C13" s="530" t="s">
        <v>746</v>
      </c>
      <c r="D13" s="528"/>
      <c r="E13" s="528"/>
      <c r="F13" s="528"/>
      <c r="G13" s="528"/>
      <c r="H13" s="528"/>
      <c r="I13" s="1099" t="s">
        <v>747</v>
      </c>
      <c r="J13" s="1095"/>
      <c r="K13" s="528"/>
      <c r="L13" s="530" t="s">
        <v>748</v>
      </c>
      <c r="M13" s="528"/>
      <c r="N13" s="528"/>
      <c r="O13" s="531" t="s">
        <v>749</v>
      </c>
      <c r="P13" s="528"/>
      <c r="Q13" s="528"/>
      <c r="R13" s="528"/>
      <c r="S13" s="528"/>
      <c r="T13" s="530" t="s">
        <v>750</v>
      </c>
      <c r="U13" s="528"/>
      <c r="V13" s="528"/>
      <c r="W13" s="528"/>
      <c r="X13" s="528"/>
      <c r="Y13" s="528"/>
      <c r="Z13" s="535"/>
    </row>
    <row r="14" spans="1:26">
      <c r="B14" s="554"/>
      <c r="C14" s="530" t="s">
        <v>751</v>
      </c>
      <c r="D14" s="528"/>
      <c r="E14" s="528"/>
      <c r="F14" s="528"/>
      <c r="G14" s="528"/>
      <c r="H14" s="528"/>
      <c r="I14" s="528"/>
      <c r="J14" s="528"/>
      <c r="K14" s="528"/>
      <c r="L14" s="528"/>
      <c r="M14" s="528"/>
      <c r="N14" s="528"/>
      <c r="O14" s="528"/>
      <c r="P14" s="528"/>
      <c r="Q14" s="528"/>
      <c r="R14" s="528"/>
      <c r="S14" s="528"/>
      <c r="T14" s="530" t="s">
        <v>752</v>
      </c>
      <c r="U14" s="528"/>
      <c r="V14" s="528"/>
      <c r="W14" s="528"/>
      <c r="X14" s="528"/>
      <c r="Y14" s="528"/>
      <c r="Z14" s="535"/>
    </row>
    <row r="15" spans="1:26">
      <c r="B15" s="554"/>
      <c r="C15" s="530" t="s">
        <v>754</v>
      </c>
      <c r="D15" s="528"/>
      <c r="E15" s="528"/>
      <c r="F15" s="528"/>
      <c r="G15" s="528"/>
      <c r="H15" s="528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528"/>
      <c r="T15" s="530" t="s">
        <v>755</v>
      </c>
      <c r="U15" s="528"/>
      <c r="V15" s="528"/>
      <c r="W15" s="528"/>
      <c r="X15" s="531" t="s">
        <v>756</v>
      </c>
      <c r="Y15" s="528"/>
      <c r="Z15" s="535"/>
    </row>
    <row r="16" spans="1:26">
      <c r="B16" s="554"/>
      <c r="C16" s="530" t="s">
        <v>757</v>
      </c>
      <c r="D16" s="528"/>
      <c r="E16" s="528"/>
      <c r="F16" s="528"/>
      <c r="G16" s="528"/>
      <c r="H16" s="528"/>
      <c r="I16" s="528"/>
      <c r="J16" s="528"/>
      <c r="K16" s="528"/>
      <c r="L16" s="528"/>
      <c r="M16" s="528"/>
      <c r="N16" s="528"/>
      <c r="O16" s="528"/>
      <c r="P16" s="528"/>
      <c r="Q16" s="528"/>
      <c r="R16" s="528"/>
      <c r="S16" s="528"/>
      <c r="T16" s="528"/>
      <c r="U16" s="528"/>
      <c r="V16" s="528"/>
      <c r="W16" s="528"/>
      <c r="X16" s="528"/>
      <c r="Y16" s="528"/>
      <c r="Z16" s="535"/>
    </row>
    <row r="17" spans="2:26">
      <c r="B17" s="538"/>
      <c r="C17" s="542" t="s">
        <v>10</v>
      </c>
      <c r="D17" s="539"/>
      <c r="E17" s="539"/>
      <c r="F17" s="539"/>
      <c r="G17" s="539"/>
      <c r="H17" s="542" t="s">
        <v>758</v>
      </c>
      <c r="I17" s="539"/>
      <c r="J17" s="539"/>
      <c r="K17" s="539"/>
      <c r="L17" s="539"/>
      <c r="M17" s="539"/>
      <c r="N17" s="556" t="s">
        <v>15</v>
      </c>
      <c r="O17" s="566"/>
      <c r="P17" s="566"/>
      <c r="Q17" s="539"/>
      <c r="R17" s="542" t="s">
        <v>759</v>
      </c>
      <c r="S17" s="539"/>
      <c r="T17" s="539"/>
      <c r="U17" s="542" t="s">
        <v>180</v>
      </c>
      <c r="V17" s="542" t="s">
        <v>17</v>
      </c>
      <c r="W17" s="539"/>
      <c r="X17" s="539"/>
      <c r="Y17" s="542" t="s">
        <v>760</v>
      </c>
      <c r="Z17" s="540"/>
    </row>
    <row r="18" spans="2:26">
      <c r="B18" s="536"/>
      <c r="C18" s="534"/>
      <c r="D18" s="534"/>
      <c r="E18" s="534"/>
      <c r="F18" s="534"/>
      <c r="G18" s="534"/>
      <c r="H18" s="534"/>
      <c r="I18" s="534"/>
      <c r="J18" s="534"/>
      <c r="K18" s="534"/>
      <c r="L18" s="534"/>
      <c r="M18" s="534"/>
      <c r="N18" s="534"/>
      <c r="O18" s="534"/>
      <c r="P18" s="534"/>
      <c r="Q18" s="534"/>
      <c r="R18" s="534"/>
      <c r="S18" s="534"/>
      <c r="T18" s="534"/>
      <c r="U18" s="534"/>
      <c r="V18" s="534"/>
      <c r="W18" s="534"/>
      <c r="X18" s="534"/>
      <c r="Y18" s="534"/>
      <c r="Z18" s="537"/>
    </row>
    <row r="19" spans="2:26">
      <c r="B19" s="554"/>
      <c r="C19" s="530" t="s">
        <v>747</v>
      </c>
      <c r="D19" s="528"/>
      <c r="E19" s="528"/>
      <c r="F19" s="528"/>
      <c r="G19" s="528"/>
      <c r="H19" s="530" t="s">
        <v>762</v>
      </c>
      <c r="I19" s="528"/>
      <c r="J19" s="528"/>
      <c r="K19" s="528"/>
      <c r="L19" s="528"/>
      <c r="M19" s="528"/>
      <c r="N19" s="548">
        <v>52718600</v>
      </c>
      <c r="O19" s="543"/>
      <c r="P19" s="543"/>
      <c r="Q19" s="528"/>
      <c r="R19" s="528"/>
      <c r="S19" s="528"/>
      <c r="T19" s="528"/>
      <c r="U19" s="528"/>
      <c r="V19" s="528"/>
      <c r="W19" s="528"/>
      <c r="X19" s="528"/>
      <c r="Y19" s="528"/>
      <c r="Z19" s="535"/>
    </row>
    <row r="20" spans="2:26">
      <c r="B20" s="554"/>
      <c r="C20" s="530"/>
      <c r="D20" s="528"/>
      <c r="E20" s="528"/>
      <c r="F20" s="528"/>
      <c r="G20" s="528"/>
      <c r="H20" s="530"/>
      <c r="I20" s="528"/>
      <c r="J20" s="528"/>
      <c r="K20" s="528"/>
      <c r="L20" s="528"/>
      <c r="M20" s="528"/>
      <c r="N20" s="544"/>
      <c r="O20" s="543"/>
      <c r="P20" s="543"/>
      <c r="Q20" s="528"/>
      <c r="R20" s="528"/>
      <c r="S20" s="528"/>
      <c r="T20" s="528"/>
      <c r="U20" s="528"/>
      <c r="V20" s="528"/>
      <c r="W20" s="528"/>
      <c r="X20" s="528"/>
      <c r="Y20" s="528"/>
      <c r="Z20" s="535"/>
    </row>
    <row r="21" spans="2:26">
      <c r="B21" s="554"/>
      <c r="C21" s="530"/>
      <c r="D21" s="528"/>
      <c r="E21" s="528"/>
      <c r="F21" s="528"/>
      <c r="G21" s="528"/>
      <c r="H21" s="530"/>
      <c r="I21" s="528"/>
      <c r="J21" s="528"/>
      <c r="K21" s="528"/>
      <c r="L21" s="528"/>
      <c r="M21" s="528"/>
      <c r="N21" s="544"/>
      <c r="O21" s="543"/>
      <c r="P21" s="543"/>
      <c r="Q21" s="528"/>
      <c r="R21" s="528"/>
      <c r="S21" s="528"/>
      <c r="T21" s="528"/>
      <c r="U21" s="528"/>
      <c r="V21" s="528"/>
      <c r="W21" s="528"/>
      <c r="X21" s="528"/>
      <c r="Y21" s="528"/>
      <c r="Z21" s="535"/>
    </row>
    <row r="22" spans="2:26">
      <c r="B22" s="554"/>
      <c r="C22" s="530"/>
      <c r="D22" s="528"/>
      <c r="E22" s="528"/>
      <c r="F22" s="528"/>
      <c r="G22" s="528"/>
      <c r="H22" s="530"/>
      <c r="I22" s="528"/>
      <c r="J22" s="528"/>
      <c r="K22" s="528"/>
      <c r="L22" s="528"/>
      <c r="M22" s="528"/>
      <c r="N22" s="544"/>
      <c r="O22" s="543"/>
      <c r="P22" s="543"/>
      <c r="Q22" s="528"/>
      <c r="R22" s="528"/>
      <c r="S22" s="528"/>
      <c r="T22" s="528"/>
      <c r="U22" s="528"/>
      <c r="V22" s="528"/>
      <c r="W22" s="528"/>
      <c r="X22" s="528"/>
      <c r="Y22" s="528"/>
      <c r="Z22" s="535"/>
    </row>
    <row r="23" spans="2:26">
      <c r="B23" s="538"/>
      <c r="C23" s="539"/>
      <c r="D23" s="539"/>
      <c r="E23" s="539"/>
      <c r="F23" s="539"/>
      <c r="G23" s="539"/>
      <c r="H23" s="539"/>
      <c r="I23" s="539"/>
      <c r="J23" s="539"/>
      <c r="K23" s="539"/>
      <c r="L23" s="539"/>
      <c r="M23" s="539"/>
      <c r="N23" s="539"/>
      <c r="O23" s="539"/>
      <c r="P23" s="539"/>
      <c r="Q23" s="539"/>
      <c r="R23" s="539"/>
      <c r="S23" s="539"/>
      <c r="T23" s="539"/>
      <c r="U23" s="539"/>
      <c r="V23" s="539"/>
      <c r="W23" s="539"/>
      <c r="X23" s="539"/>
      <c r="Y23" s="539"/>
      <c r="Z23" s="540"/>
    </row>
    <row r="24" spans="2:26">
      <c r="B24" s="536"/>
      <c r="C24" s="534"/>
      <c r="D24" s="534"/>
      <c r="E24" s="534"/>
      <c r="F24" s="534"/>
      <c r="G24" s="534"/>
      <c r="H24" s="534"/>
      <c r="I24" s="534"/>
      <c r="J24" s="534"/>
      <c r="K24" s="534"/>
      <c r="L24" s="534"/>
      <c r="M24" s="534"/>
      <c r="N24" s="534"/>
      <c r="O24" s="534"/>
      <c r="P24" s="534"/>
      <c r="Q24" s="534"/>
      <c r="R24" s="534"/>
      <c r="S24" s="534"/>
      <c r="T24" s="534"/>
      <c r="U24" s="534"/>
      <c r="V24" s="534"/>
      <c r="W24" s="534"/>
      <c r="X24" s="534"/>
      <c r="Y24" s="534"/>
      <c r="Z24" s="537"/>
    </row>
    <row r="25" spans="2:26">
      <c r="B25" s="554"/>
      <c r="C25" s="1098" t="s">
        <v>793</v>
      </c>
      <c r="D25" s="1095"/>
      <c r="E25" s="1095"/>
      <c r="F25" s="1095"/>
      <c r="G25" s="1095"/>
      <c r="H25" s="1095"/>
      <c r="I25" s="1095"/>
      <c r="J25" s="1095"/>
      <c r="K25" s="1095"/>
      <c r="L25" s="1095"/>
      <c r="M25" s="1095"/>
      <c r="N25" s="1095"/>
      <c r="O25" s="1095"/>
      <c r="P25" s="1095"/>
      <c r="Q25" s="1095"/>
      <c r="R25" s="1095"/>
      <c r="S25" s="1095"/>
      <c r="T25" s="1095"/>
      <c r="U25" s="1095"/>
      <c r="V25" s="1095"/>
      <c r="W25" s="1095"/>
      <c r="X25" s="1095"/>
      <c r="Y25" s="1095"/>
      <c r="Z25" s="535"/>
    </row>
    <row r="26" spans="2:26">
      <c r="B26" s="538"/>
      <c r="C26" s="539"/>
      <c r="D26" s="539"/>
      <c r="E26" s="539"/>
      <c r="F26" s="539"/>
      <c r="G26" s="539"/>
      <c r="H26" s="539"/>
      <c r="I26" s="539"/>
      <c r="J26" s="539"/>
      <c r="K26" s="539"/>
      <c r="L26" s="539"/>
      <c r="M26" s="539"/>
      <c r="N26" s="539"/>
      <c r="O26" s="539"/>
      <c r="P26" s="539"/>
      <c r="Q26" s="539"/>
      <c r="R26" s="539"/>
      <c r="S26" s="539"/>
      <c r="T26" s="539"/>
      <c r="U26" s="539"/>
      <c r="V26" s="539"/>
      <c r="W26" s="539"/>
      <c r="X26" s="539"/>
      <c r="Y26" s="539"/>
      <c r="Z26" s="540"/>
    </row>
    <row r="29" spans="2:26" ht="17.399999999999999">
      <c r="B29" s="529" t="s">
        <v>727</v>
      </c>
      <c r="C29" s="528"/>
      <c r="D29" s="528"/>
      <c r="E29" s="528"/>
      <c r="F29" s="528"/>
      <c r="G29" s="528"/>
      <c r="H29" s="528"/>
      <c r="I29" s="528"/>
      <c r="J29" s="528"/>
      <c r="K29" s="528"/>
      <c r="L29" s="528"/>
      <c r="M29" s="528"/>
      <c r="N29" s="528"/>
      <c r="O29" s="528"/>
      <c r="P29" s="528"/>
      <c r="Q29" s="528"/>
      <c r="R29" s="528"/>
      <c r="S29" s="528"/>
      <c r="T29" s="528"/>
      <c r="U29" s="528"/>
      <c r="V29" s="528"/>
      <c r="W29" s="1094" t="s">
        <v>728</v>
      </c>
      <c r="X29" s="1095"/>
      <c r="Y29" s="1095"/>
      <c r="Z29" s="1095"/>
    </row>
    <row r="30" spans="2:26" ht="15" thickBot="1">
      <c r="B30" s="541" t="s">
        <v>0</v>
      </c>
      <c r="C30" s="532"/>
      <c r="D30" s="532"/>
      <c r="E30" s="532"/>
      <c r="F30" s="532"/>
      <c r="G30" s="532"/>
      <c r="H30" s="532"/>
      <c r="I30" s="532"/>
      <c r="J30" s="532"/>
      <c r="K30" s="532"/>
      <c r="L30" s="532"/>
      <c r="M30" s="532" t="s">
        <v>729</v>
      </c>
      <c r="N30" s="532"/>
      <c r="O30" s="532"/>
      <c r="P30" s="532" t="s">
        <v>730</v>
      </c>
      <c r="Q30" s="532"/>
      <c r="R30" s="532"/>
      <c r="S30" s="532" t="s">
        <v>731</v>
      </c>
      <c r="T30" s="532"/>
      <c r="U30" s="532"/>
      <c r="V30" s="532"/>
      <c r="W30" s="1096" t="s">
        <v>732</v>
      </c>
      <c r="X30" s="1097"/>
      <c r="Y30" s="1097"/>
      <c r="Z30" s="1097"/>
    </row>
    <row r="31" spans="2:26" ht="15" thickTop="1">
      <c r="B31" s="533"/>
      <c r="C31" s="533"/>
      <c r="D31" s="533"/>
      <c r="E31" s="533"/>
      <c r="F31" s="533"/>
      <c r="G31" s="533"/>
      <c r="H31" s="533"/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Y31" s="533"/>
      <c r="Z31" s="533"/>
    </row>
    <row r="32" spans="2:26">
      <c r="B32" s="536"/>
      <c r="C32" s="534"/>
      <c r="D32" s="534"/>
      <c r="E32" s="534"/>
      <c r="F32" s="534"/>
      <c r="G32" s="534"/>
      <c r="H32" s="534"/>
      <c r="I32" s="534"/>
      <c r="J32" s="534"/>
      <c r="K32" s="534"/>
      <c r="L32" s="534"/>
      <c r="M32" s="534"/>
      <c r="N32" s="534"/>
      <c r="O32" s="534"/>
      <c r="P32" s="534"/>
      <c r="Q32" s="534"/>
      <c r="R32" s="534"/>
      <c r="S32" s="534"/>
      <c r="T32" s="534"/>
      <c r="U32" s="534"/>
      <c r="V32" s="534"/>
      <c r="W32" s="534"/>
      <c r="X32" s="534"/>
      <c r="Y32" s="534"/>
      <c r="Z32" s="537"/>
    </row>
    <row r="33" spans="2:26">
      <c r="B33" s="554"/>
      <c r="C33" s="530" t="s">
        <v>733</v>
      </c>
      <c r="D33" s="528"/>
      <c r="E33" s="531" t="s">
        <v>55</v>
      </c>
      <c r="F33" s="528"/>
      <c r="G33" s="528"/>
      <c r="H33" s="528"/>
      <c r="I33" s="528"/>
      <c r="J33" s="528"/>
      <c r="K33" s="528"/>
      <c r="L33" s="528"/>
      <c r="M33" s="528"/>
      <c r="N33" s="528"/>
      <c r="O33" s="528"/>
      <c r="P33" s="528"/>
      <c r="Q33" s="528"/>
      <c r="R33" s="528"/>
      <c r="S33" s="528"/>
      <c r="T33" s="530" t="s">
        <v>734</v>
      </c>
      <c r="U33" s="528"/>
      <c r="V33" s="528"/>
      <c r="W33" s="528"/>
      <c r="X33" s="531" t="s">
        <v>735</v>
      </c>
      <c r="Y33" s="528"/>
      <c r="Z33" s="535"/>
    </row>
    <row r="34" spans="2:26">
      <c r="B34" s="554"/>
      <c r="C34" s="530" t="s">
        <v>736</v>
      </c>
      <c r="D34" s="528"/>
      <c r="E34" s="528"/>
      <c r="F34" s="528"/>
      <c r="G34" s="528"/>
      <c r="H34" s="1099" t="s">
        <v>794</v>
      </c>
      <c r="I34" s="1095"/>
      <c r="J34" s="1095"/>
      <c r="K34" s="528"/>
      <c r="L34" s="530" t="s">
        <v>738</v>
      </c>
      <c r="M34" s="528"/>
      <c r="N34" s="528"/>
      <c r="O34" s="531" t="s">
        <v>739</v>
      </c>
      <c r="P34" s="528"/>
      <c r="Q34" s="528"/>
      <c r="R34" s="528"/>
      <c r="S34" s="528"/>
      <c r="T34" s="530" t="s">
        <v>740</v>
      </c>
      <c r="U34" s="528"/>
      <c r="V34" s="528"/>
      <c r="W34" s="528"/>
      <c r="X34" s="528"/>
      <c r="Y34" s="528"/>
      <c r="Z34" s="535"/>
    </row>
    <row r="35" spans="2:26">
      <c r="B35" s="554"/>
      <c r="C35" s="530" t="s">
        <v>741</v>
      </c>
      <c r="D35" s="528"/>
      <c r="E35" s="528"/>
      <c r="F35" s="528"/>
      <c r="G35" s="528"/>
      <c r="H35" s="528"/>
      <c r="I35" s="1099" t="s">
        <v>789</v>
      </c>
      <c r="J35" s="1095"/>
      <c r="K35" s="528"/>
      <c r="L35" s="530" t="s">
        <v>743</v>
      </c>
      <c r="M35" s="528"/>
      <c r="N35" s="528"/>
      <c r="O35" s="531" t="s">
        <v>792</v>
      </c>
      <c r="P35" s="528"/>
      <c r="Q35" s="528"/>
      <c r="R35" s="528"/>
      <c r="S35" s="528"/>
      <c r="T35" s="530" t="s">
        <v>745</v>
      </c>
      <c r="U35" s="528"/>
      <c r="V35" s="528"/>
      <c r="W35" s="528"/>
      <c r="X35" s="528"/>
      <c r="Y35" s="528"/>
      <c r="Z35" s="535"/>
    </row>
    <row r="36" spans="2:26">
      <c r="B36" s="554"/>
      <c r="C36" s="530" t="s">
        <v>746</v>
      </c>
      <c r="D36" s="528"/>
      <c r="E36" s="528"/>
      <c r="F36" s="528"/>
      <c r="G36" s="528"/>
      <c r="H36" s="528"/>
      <c r="I36" s="1099" t="s">
        <v>789</v>
      </c>
      <c r="J36" s="1095"/>
      <c r="K36" s="528"/>
      <c r="L36" s="530" t="s">
        <v>748</v>
      </c>
      <c r="M36" s="528"/>
      <c r="N36" s="528"/>
      <c r="O36" s="531" t="s">
        <v>749</v>
      </c>
      <c r="P36" s="528"/>
      <c r="Q36" s="528"/>
      <c r="R36" s="528"/>
      <c r="S36" s="528"/>
      <c r="T36" s="530" t="s">
        <v>750</v>
      </c>
      <c r="U36" s="528"/>
      <c r="V36" s="528"/>
      <c r="W36" s="528"/>
      <c r="X36" s="528"/>
      <c r="Y36" s="528"/>
      <c r="Z36" s="535"/>
    </row>
    <row r="37" spans="2:26">
      <c r="B37" s="554"/>
      <c r="C37" s="530" t="s">
        <v>751</v>
      </c>
      <c r="D37" s="528"/>
      <c r="E37" s="528"/>
      <c r="F37" s="528"/>
      <c r="G37" s="528"/>
      <c r="H37" s="52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30" t="s">
        <v>752</v>
      </c>
      <c r="U37" s="528"/>
      <c r="V37" s="528"/>
      <c r="W37" s="528"/>
      <c r="X37" s="528"/>
      <c r="Y37" s="528"/>
      <c r="Z37" s="535"/>
    </row>
    <row r="38" spans="2:26">
      <c r="B38" s="554"/>
      <c r="C38" s="530" t="s">
        <v>754</v>
      </c>
      <c r="D38" s="528"/>
      <c r="E38" s="528"/>
      <c r="F38" s="528"/>
      <c r="G38" s="528"/>
      <c r="H38" s="528"/>
      <c r="I38" s="528"/>
      <c r="J38" s="528"/>
      <c r="K38" s="528"/>
      <c r="L38" s="528"/>
      <c r="M38" s="528"/>
      <c r="N38" s="528"/>
      <c r="O38" s="528"/>
      <c r="P38" s="528"/>
      <c r="Q38" s="528"/>
      <c r="R38" s="528"/>
      <c r="S38" s="528"/>
      <c r="T38" s="530" t="s">
        <v>755</v>
      </c>
      <c r="U38" s="528"/>
      <c r="V38" s="528"/>
      <c r="W38" s="528"/>
      <c r="X38" s="531" t="s">
        <v>756</v>
      </c>
      <c r="Y38" s="528"/>
      <c r="Z38" s="535"/>
    </row>
    <row r="39" spans="2:26">
      <c r="B39" s="554"/>
      <c r="C39" s="530" t="s">
        <v>757</v>
      </c>
      <c r="D39" s="528"/>
      <c r="E39" s="528"/>
      <c r="F39" s="528"/>
      <c r="G39" s="528"/>
      <c r="H39" s="52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Y39" s="528"/>
      <c r="Z39" s="535"/>
    </row>
    <row r="40" spans="2:26">
      <c r="B40" s="538"/>
      <c r="C40" s="542" t="s">
        <v>10</v>
      </c>
      <c r="D40" s="539"/>
      <c r="E40" s="539"/>
      <c r="F40" s="539"/>
      <c r="G40" s="539"/>
      <c r="H40" s="542" t="s">
        <v>758</v>
      </c>
      <c r="I40" s="539"/>
      <c r="J40" s="539"/>
      <c r="K40" s="539"/>
      <c r="L40" s="539"/>
      <c r="M40" s="539"/>
      <c r="N40" s="556" t="s">
        <v>15</v>
      </c>
      <c r="O40" s="547"/>
      <c r="P40" s="547"/>
      <c r="Q40" s="539"/>
      <c r="R40" s="542" t="s">
        <v>759</v>
      </c>
      <c r="S40" s="539"/>
      <c r="T40" s="539"/>
      <c r="U40" s="542" t="s">
        <v>180</v>
      </c>
      <c r="V40" s="542" t="s">
        <v>17</v>
      </c>
      <c r="W40" s="539"/>
      <c r="X40" s="539"/>
      <c r="Y40" s="542" t="s">
        <v>760</v>
      </c>
      <c r="Z40" s="540"/>
    </row>
    <row r="41" spans="2:26">
      <c r="B41" s="536"/>
      <c r="C41" s="534"/>
      <c r="D41" s="534"/>
      <c r="E41" s="534"/>
      <c r="F41" s="534"/>
      <c r="G41" s="534"/>
      <c r="H41" s="534"/>
      <c r="I41" s="534"/>
      <c r="J41" s="534"/>
      <c r="K41" s="534"/>
      <c r="L41" s="534"/>
      <c r="M41" s="534"/>
      <c r="N41" s="534"/>
      <c r="O41" s="534"/>
      <c r="P41" s="534"/>
      <c r="Q41" s="534"/>
      <c r="R41" s="534"/>
      <c r="S41" s="534"/>
      <c r="T41" s="534"/>
      <c r="U41" s="534"/>
      <c r="V41" s="534"/>
      <c r="W41" s="534"/>
      <c r="X41" s="534"/>
      <c r="Y41" s="534"/>
      <c r="Z41" s="537"/>
    </row>
    <row r="42" spans="2:26">
      <c r="B42" s="554"/>
      <c r="C42" s="530" t="s">
        <v>789</v>
      </c>
      <c r="D42" s="528"/>
      <c r="E42" s="528"/>
      <c r="F42" s="528"/>
      <c r="G42" s="528"/>
      <c r="H42" s="530" t="s">
        <v>762</v>
      </c>
      <c r="I42" s="528"/>
      <c r="J42" s="528"/>
      <c r="K42" s="528"/>
      <c r="L42" s="528"/>
      <c r="M42" s="528"/>
      <c r="N42" s="548">
        <v>47109878.68</v>
      </c>
      <c r="O42" s="543"/>
      <c r="P42" s="543"/>
      <c r="Q42" s="528"/>
      <c r="R42" s="528"/>
      <c r="S42" s="528"/>
      <c r="T42" s="528"/>
      <c r="U42" s="528"/>
      <c r="V42" s="528"/>
      <c r="W42" s="528"/>
      <c r="X42" s="528"/>
      <c r="Y42" s="528"/>
      <c r="Z42" s="535"/>
    </row>
    <row r="43" spans="2:26">
      <c r="B43" s="554"/>
      <c r="C43" s="530"/>
      <c r="D43" s="528"/>
      <c r="E43" s="528"/>
      <c r="F43" s="528"/>
      <c r="G43" s="528"/>
      <c r="H43" s="530"/>
      <c r="I43" s="528"/>
      <c r="J43" s="528"/>
      <c r="K43" s="528"/>
      <c r="L43" s="528"/>
      <c r="M43" s="528"/>
      <c r="N43" s="544"/>
      <c r="O43" s="543"/>
      <c r="P43" s="543"/>
      <c r="Q43" s="528"/>
      <c r="R43" s="528"/>
      <c r="S43" s="528"/>
      <c r="T43" s="528"/>
      <c r="U43" s="528"/>
      <c r="V43" s="528"/>
      <c r="W43" s="528"/>
      <c r="X43" s="528"/>
      <c r="Y43" s="528"/>
      <c r="Z43" s="535"/>
    </row>
    <row r="44" spans="2:26">
      <c r="B44" s="554"/>
      <c r="C44" s="530"/>
      <c r="D44" s="528"/>
      <c r="E44" s="528"/>
      <c r="F44" s="528"/>
      <c r="G44" s="528"/>
      <c r="H44" s="530"/>
      <c r="I44" s="528"/>
      <c r="J44" s="528"/>
      <c r="K44" s="528"/>
      <c r="L44" s="528"/>
      <c r="M44" s="528"/>
      <c r="N44" s="544"/>
      <c r="O44" s="543"/>
      <c r="P44" s="543"/>
      <c r="Q44" s="528"/>
      <c r="R44" s="528"/>
      <c r="S44" s="528"/>
      <c r="T44" s="528"/>
      <c r="U44" s="528"/>
      <c r="V44" s="528"/>
      <c r="W44" s="528"/>
      <c r="X44" s="528"/>
      <c r="Y44" s="528"/>
      <c r="Z44" s="535"/>
    </row>
    <row r="45" spans="2:26">
      <c r="B45" s="554"/>
      <c r="C45" s="530"/>
      <c r="D45" s="528"/>
      <c r="E45" s="528"/>
      <c r="F45" s="528"/>
      <c r="G45" s="528"/>
      <c r="H45" s="530"/>
      <c r="I45" s="528"/>
      <c r="J45" s="528"/>
      <c r="K45" s="528"/>
      <c r="L45" s="528"/>
      <c r="M45" s="528"/>
      <c r="N45" s="544"/>
      <c r="O45" s="543"/>
      <c r="P45" s="543"/>
      <c r="Q45" s="528"/>
      <c r="R45" s="528"/>
      <c r="S45" s="528"/>
      <c r="T45" s="528"/>
      <c r="U45" s="528"/>
      <c r="V45" s="528"/>
      <c r="W45" s="528"/>
      <c r="X45" s="528"/>
      <c r="Y45" s="528"/>
      <c r="Z45" s="535"/>
    </row>
    <row r="46" spans="2:26">
      <c r="B46" s="538"/>
      <c r="C46" s="539"/>
      <c r="D46" s="539"/>
      <c r="E46" s="539"/>
      <c r="F46" s="539"/>
      <c r="G46" s="539"/>
      <c r="H46" s="539"/>
      <c r="I46" s="539"/>
      <c r="J46" s="539"/>
      <c r="K46" s="539"/>
      <c r="L46" s="539"/>
      <c r="M46" s="539"/>
      <c r="N46" s="539"/>
      <c r="O46" s="539"/>
      <c r="P46" s="539"/>
      <c r="Q46" s="539"/>
      <c r="R46" s="539"/>
      <c r="S46" s="539"/>
      <c r="T46" s="539"/>
      <c r="U46" s="539"/>
      <c r="V46" s="539"/>
      <c r="W46" s="539"/>
      <c r="X46" s="539"/>
      <c r="Y46" s="539"/>
      <c r="Z46" s="540"/>
    </row>
    <row r="48" spans="2:26">
      <c r="N48" s="567"/>
    </row>
    <row r="49" spans="2:26" ht="17.399999999999999">
      <c r="B49" s="529" t="s">
        <v>727</v>
      </c>
      <c r="C49" s="528"/>
      <c r="D49" s="528"/>
      <c r="E49" s="528"/>
      <c r="F49" s="528"/>
      <c r="G49" s="528"/>
      <c r="H49" s="52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1094" t="s">
        <v>728</v>
      </c>
      <c r="X49" s="1095"/>
      <c r="Y49" s="1095"/>
      <c r="Z49" s="1095"/>
    </row>
    <row r="50" spans="2:26" ht="15" thickBot="1">
      <c r="B50" s="541" t="s">
        <v>0</v>
      </c>
      <c r="C50" s="532"/>
      <c r="D50" s="532"/>
      <c r="E50" s="532"/>
      <c r="F50" s="532"/>
      <c r="G50" s="532"/>
      <c r="H50" s="532"/>
      <c r="I50" s="532"/>
      <c r="J50" s="532"/>
      <c r="K50" s="532"/>
      <c r="L50" s="532"/>
      <c r="M50" s="532" t="s">
        <v>729</v>
      </c>
      <c r="N50" s="532"/>
      <c r="O50" s="532"/>
      <c r="P50" s="532" t="s">
        <v>730</v>
      </c>
      <c r="Q50" s="532"/>
      <c r="R50" s="532"/>
      <c r="S50" s="532" t="s">
        <v>731</v>
      </c>
      <c r="T50" s="532"/>
      <c r="U50" s="532"/>
      <c r="V50" s="532"/>
      <c r="W50" s="1096" t="s">
        <v>732</v>
      </c>
      <c r="X50" s="1097"/>
      <c r="Y50" s="1097"/>
      <c r="Z50" s="1097"/>
    </row>
    <row r="51" spans="2:26" ht="15" thickTop="1">
      <c r="B51" s="533"/>
      <c r="C51" s="533"/>
      <c r="D51" s="533"/>
      <c r="E51" s="533"/>
      <c r="F51" s="533"/>
      <c r="G51" s="533"/>
      <c r="H51" s="533"/>
      <c r="I51" s="533"/>
      <c r="J51" s="533"/>
      <c r="K51" s="533"/>
      <c r="L51" s="533"/>
      <c r="M51" s="533"/>
      <c r="N51" s="533"/>
      <c r="O51" s="533"/>
      <c r="P51" s="533"/>
      <c r="Q51" s="533"/>
      <c r="R51" s="533"/>
      <c r="S51" s="533"/>
      <c r="T51" s="533"/>
      <c r="U51" s="533"/>
      <c r="V51" s="533"/>
      <c r="W51" s="533"/>
      <c r="X51" s="533"/>
      <c r="Y51" s="533"/>
      <c r="Z51" s="533"/>
    </row>
    <row r="52" spans="2:26">
      <c r="B52" s="536"/>
      <c r="C52" s="534"/>
      <c r="D52" s="534"/>
      <c r="E52" s="534"/>
      <c r="F52" s="534"/>
      <c r="G52" s="534"/>
      <c r="H52" s="534"/>
      <c r="I52" s="534"/>
      <c r="J52" s="534"/>
      <c r="K52" s="534"/>
      <c r="L52" s="534"/>
      <c r="M52" s="534"/>
      <c r="N52" s="534"/>
      <c r="O52" s="534"/>
      <c r="P52" s="534"/>
      <c r="Q52" s="534"/>
      <c r="R52" s="534"/>
      <c r="S52" s="534"/>
      <c r="T52" s="534"/>
      <c r="U52" s="534"/>
      <c r="V52" s="534"/>
      <c r="W52" s="534"/>
      <c r="X52" s="534"/>
      <c r="Y52" s="534"/>
      <c r="Z52" s="537"/>
    </row>
    <row r="53" spans="2:26">
      <c r="B53" s="554"/>
      <c r="C53" s="530" t="s">
        <v>733</v>
      </c>
      <c r="D53" s="528"/>
      <c r="E53" s="531" t="s">
        <v>795</v>
      </c>
      <c r="F53" s="528"/>
      <c r="G53" s="528"/>
      <c r="H53" s="528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30" t="s">
        <v>734</v>
      </c>
      <c r="U53" s="528"/>
      <c r="V53" s="528"/>
      <c r="W53" s="528"/>
      <c r="X53" s="531" t="s">
        <v>735</v>
      </c>
      <c r="Y53" s="528"/>
      <c r="Z53" s="535"/>
    </row>
    <row r="54" spans="2:26">
      <c r="B54" s="554"/>
      <c r="C54" s="530" t="s">
        <v>736</v>
      </c>
      <c r="D54" s="528"/>
      <c r="E54" s="528"/>
      <c r="F54" s="528"/>
      <c r="G54" s="528"/>
      <c r="H54" s="1099" t="s">
        <v>796</v>
      </c>
      <c r="I54" s="1095"/>
      <c r="J54" s="1095"/>
      <c r="K54" s="528"/>
      <c r="L54" s="530" t="s">
        <v>738</v>
      </c>
      <c r="M54" s="528"/>
      <c r="N54" s="528"/>
      <c r="O54" s="531" t="s">
        <v>739</v>
      </c>
      <c r="P54" s="528"/>
      <c r="Q54" s="528"/>
      <c r="R54" s="528"/>
      <c r="S54" s="528"/>
      <c r="T54" s="530" t="s">
        <v>740</v>
      </c>
      <c r="U54" s="528"/>
      <c r="V54" s="528"/>
      <c r="W54" s="528"/>
      <c r="X54" s="528"/>
      <c r="Y54" s="528"/>
      <c r="Z54" s="535"/>
    </row>
    <row r="55" spans="2:26">
      <c r="B55" s="554"/>
      <c r="C55" s="530" t="s">
        <v>741</v>
      </c>
      <c r="D55" s="528"/>
      <c r="E55" s="528"/>
      <c r="F55" s="528"/>
      <c r="G55" s="528"/>
      <c r="H55" s="528"/>
      <c r="I55" s="1099" t="s">
        <v>778</v>
      </c>
      <c r="J55" s="1095"/>
      <c r="K55" s="528"/>
      <c r="L55" s="530" t="s">
        <v>743</v>
      </c>
      <c r="M55" s="528"/>
      <c r="N55" s="528"/>
      <c r="O55" s="531" t="s">
        <v>792</v>
      </c>
      <c r="P55" s="528"/>
      <c r="Q55" s="528"/>
      <c r="R55" s="528"/>
      <c r="S55" s="528"/>
      <c r="T55" s="530" t="s">
        <v>745</v>
      </c>
      <c r="U55" s="528"/>
      <c r="V55" s="528"/>
      <c r="W55" s="528"/>
      <c r="X55" s="528"/>
      <c r="Y55" s="528"/>
      <c r="Z55" s="535"/>
    </row>
    <row r="56" spans="2:26">
      <c r="B56" s="554"/>
      <c r="C56" s="530" t="s">
        <v>746</v>
      </c>
      <c r="D56" s="528"/>
      <c r="E56" s="528"/>
      <c r="F56" s="528"/>
      <c r="G56" s="528"/>
      <c r="H56" s="528"/>
      <c r="I56" s="1099" t="s">
        <v>778</v>
      </c>
      <c r="J56" s="1095"/>
      <c r="K56" s="528"/>
      <c r="L56" s="530" t="s">
        <v>748</v>
      </c>
      <c r="M56" s="528"/>
      <c r="N56" s="528"/>
      <c r="O56" s="531" t="s">
        <v>749</v>
      </c>
      <c r="P56" s="528"/>
      <c r="Q56" s="528"/>
      <c r="R56" s="528"/>
      <c r="S56" s="528"/>
      <c r="T56" s="530" t="s">
        <v>750</v>
      </c>
      <c r="U56" s="528"/>
      <c r="V56" s="528"/>
      <c r="W56" s="528"/>
      <c r="X56" s="528"/>
      <c r="Y56" s="528"/>
      <c r="Z56" s="535"/>
    </row>
    <row r="57" spans="2:26">
      <c r="B57" s="554"/>
      <c r="C57" s="530" t="s">
        <v>751</v>
      </c>
      <c r="D57" s="528"/>
      <c r="E57" s="528"/>
      <c r="F57" s="528"/>
      <c r="G57" s="528"/>
      <c r="H57" s="528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30" t="s">
        <v>752</v>
      </c>
      <c r="U57" s="528"/>
      <c r="V57" s="528"/>
      <c r="W57" s="528"/>
      <c r="X57" s="528"/>
      <c r="Y57" s="528"/>
      <c r="Z57" s="535"/>
    </row>
    <row r="58" spans="2:26">
      <c r="B58" s="554"/>
      <c r="C58" s="530" t="s">
        <v>754</v>
      </c>
      <c r="D58" s="528"/>
      <c r="E58" s="528"/>
      <c r="F58" s="528"/>
      <c r="G58" s="528"/>
      <c r="H58" s="528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30" t="s">
        <v>755</v>
      </c>
      <c r="U58" s="528"/>
      <c r="V58" s="528"/>
      <c r="W58" s="528"/>
      <c r="X58" s="531" t="s">
        <v>756</v>
      </c>
      <c r="Y58" s="528"/>
      <c r="Z58" s="535"/>
    </row>
    <row r="59" spans="2:26">
      <c r="B59" s="554"/>
      <c r="C59" s="530" t="s">
        <v>757</v>
      </c>
      <c r="D59" s="528"/>
      <c r="E59" s="528"/>
      <c r="F59" s="528"/>
      <c r="G59" s="528"/>
      <c r="H59" s="528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Y59" s="528"/>
      <c r="Z59" s="535"/>
    </row>
    <row r="60" spans="2:26">
      <c r="B60" s="538"/>
      <c r="C60" s="542" t="s">
        <v>10</v>
      </c>
      <c r="D60" s="539"/>
      <c r="E60" s="539"/>
      <c r="F60" s="539"/>
      <c r="G60" s="539"/>
      <c r="H60" s="542" t="s">
        <v>758</v>
      </c>
      <c r="I60" s="539"/>
      <c r="J60" s="539"/>
      <c r="K60" s="539"/>
      <c r="L60" s="539"/>
      <c r="M60" s="539"/>
      <c r="N60" s="556" t="s">
        <v>15</v>
      </c>
      <c r="O60" s="547"/>
      <c r="P60" s="547"/>
      <c r="Q60" s="539"/>
      <c r="R60" s="542" t="s">
        <v>759</v>
      </c>
      <c r="S60" s="539"/>
      <c r="T60" s="539"/>
      <c r="U60" s="542" t="s">
        <v>180</v>
      </c>
      <c r="V60" s="542" t="s">
        <v>17</v>
      </c>
      <c r="W60" s="539"/>
      <c r="X60" s="539"/>
      <c r="Y60" s="542" t="s">
        <v>760</v>
      </c>
      <c r="Z60" s="540"/>
    </row>
    <row r="61" spans="2:26">
      <c r="B61" s="536"/>
      <c r="C61" s="534"/>
      <c r="D61" s="534"/>
      <c r="E61" s="534"/>
      <c r="F61" s="534"/>
      <c r="G61" s="534"/>
      <c r="H61" s="534"/>
      <c r="I61" s="534"/>
      <c r="J61" s="534"/>
      <c r="K61" s="534"/>
      <c r="L61" s="534"/>
      <c r="M61" s="534"/>
      <c r="N61" s="534"/>
      <c r="O61" s="534"/>
      <c r="P61" s="534"/>
      <c r="Q61" s="534"/>
      <c r="R61" s="534"/>
      <c r="S61" s="534"/>
      <c r="T61" s="534"/>
      <c r="U61" s="534"/>
      <c r="V61" s="534"/>
      <c r="W61" s="534"/>
      <c r="X61" s="534"/>
      <c r="Y61" s="534"/>
      <c r="Z61" s="537"/>
    </row>
    <row r="62" spans="2:26">
      <c r="B62" s="554"/>
      <c r="C62" s="530" t="s">
        <v>778</v>
      </c>
      <c r="D62" s="528"/>
      <c r="E62" s="528"/>
      <c r="F62" s="528"/>
      <c r="G62" s="528"/>
      <c r="H62" s="530" t="s">
        <v>762</v>
      </c>
      <c r="I62" s="528"/>
      <c r="J62" s="528"/>
      <c r="K62" s="528"/>
      <c r="L62" s="528"/>
      <c r="M62" s="528"/>
      <c r="N62" s="548">
        <v>127700</v>
      </c>
      <c r="O62" s="543"/>
      <c r="P62" s="543"/>
      <c r="Q62" s="528"/>
      <c r="R62" s="528"/>
      <c r="S62" s="528"/>
      <c r="T62" s="528"/>
      <c r="U62" s="528"/>
      <c r="V62" s="528"/>
      <c r="W62" s="528"/>
      <c r="X62" s="528"/>
      <c r="Y62" s="528"/>
      <c r="Z62" s="535"/>
    </row>
    <row r="63" spans="2:26">
      <c r="B63" s="554"/>
      <c r="C63" s="530" t="s">
        <v>781</v>
      </c>
      <c r="D63" s="528"/>
      <c r="E63" s="528"/>
      <c r="F63" s="528"/>
      <c r="G63" s="528"/>
      <c r="H63" s="530" t="s">
        <v>764</v>
      </c>
      <c r="I63" s="528"/>
      <c r="J63" s="528"/>
      <c r="K63" s="528"/>
      <c r="L63" s="528"/>
      <c r="M63" s="528"/>
      <c r="N63" s="544">
        <v>25540</v>
      </c>
      <c r="O63" s="543"/>
      <c r="P63" s="543"/>
      <c r="Q63" s="528"/>
      <c r="R63" s="528"/>
      <c r="S63" s="528"/>
      <c r="T63" s="528"/>
      <c r="U63" s="528"/>
      <c r="V63" s="528"/>
      <c r="W63" s="528"/>
      <c r="X63" s="528"/>
      <c r="Y63" s="528"/>
      <c r="Z63" s="535"/>
    </row>
    <row r="64" spans="2:26">
      <c r="B64" s="554"/>
      <c r="C64" s="530" t="s">
        <v>782</v>
      </c>
      <c r="D64" s="528"/>
      <c r="E64" s="528"/>
      <c r="F64" s="528"/>
      <c r="G64" s="528"/>
      <c r="H64" s="530" t="s">
        <v>764</v>
      </c>
      <c r="I64" s="528"/>
      <c r="J64" s="528"/>
      <c r="K64" s="528"/>
      <c r="L64" s="528"/>
      <c r="M64" s="528"/>
      <c r="N64" s="544">
        <v>51080</v>
      </c>
      <c r="O64" s="543"/>
      <c r="P64" s="543"/>
      <c r="Q64" s="528"/>
      <c r="R64" s="530" t="s">
        <v>783</v>
      </c>
      <c r="S64" s="528"/>
      <c r="T64" s="528"/>
      <c r="U64" s="528"/>
      <c r="V64" s="528"/>
      <c r="W64" s="528"/>
      <c r="X64" s="528"/>
      <c r="Y64" s="528"/>
      <c r="Z64" s="535"/>
    </row>
    <row r="65" spans="2:26">
      <c r="B65" s="554"/>
      <c r="C65" s="530" t="s">
        <v>785</v>
      </c>
      <c r="D65" s="528"/>
      <c r="E65" s="528"/>
      <c r="F65" s="528"/>
      <c r="G65" s="528"/>
      <c r="H65" s="530" t="s">
        <v>764</v>
      </c>
      <c r="I65" s="528"/>
      <c r="J65" s="528"/>
      <c r="K65" s="528"/>
      <c r="L65" s="528"/>
      <c r="M65" s="528"/>
      <c r="N65" s="544">
        <v>51080</v>
      </c>
      <c r="O65" s="543"/>
      <c r="P65" s="543"/>
      <c r="Q65" s="528"/>
      <c r="R65" s="530" t="s">
        <v>783</v>
      </c>
      <c r="S65" s="528"/>
      <c r="T65" s="528"/>
      <c r="U65" s="528"/>
      <c r="V65" s="528"/>
      <c r="W65" s="528"/>
      <c r="X65" s="528"/>
      <c r="Y65" s="528"/>
      <c r="Z65" s="535"/>
    </row>
    <row r="66" spans="2:26">
      <c r="B66" s="538"/>
      <c r="C66" s="539"/>
      <c r="D66" s="539"/>
      <c r="E66" s="539"/>
      <c r="F66" s="539"/>
      <c r="G66" s="539"/>
      <c r="H66" s="539"/>
      <c r="I66" s="539"/>
      <c r="J66" s="539"/>
      <c r="K66" s="539"/>
      <c r="L66" s="539"/>
      <c r="M66" s="539"/>
      <c r="N66" s="539"/>
      <c r="O66" s="539"/>
      <c r="P66" s="539"/>
      <c r="Q66" s="539"/>
      <c r="R66" s="539"/>
      <c r="S66" s="539"/>
      <c r="T66" s="539"/>
      <c r="U66" s="539"/>
      <c r="V66" s="539"/>
      <c r="W66" s="539"/>
      <c r="X66" s="539"/>
      <c r="Y66" s="539"/>
      <c r="Z66" s="540"/>
    </row>
    <row r="67" spans="2:26">
      <c r="B67" s="536"/>
      <c r="C67" s="534"/>
      <c r="D67" s="534"/>
      <c r="E67" s="534"/>
      <c r="F67" s="534"/>
      <c r="G67" s="534"/>
      <c r="H67" s="534"/>
      <c r="I67" s="534"/>
      <c r="J67" s="534"/>
      <c r="K67" s="534"/>
      <c r="L67" s="534"/>
      <c r="M67" s="534"/>
      <c r="N67" s="534"/>
      <c r="O67" s="534"/>
      <c r="P67" s="534"/>
      <c r="Q67" s="534"/>
      <c r="R67" s="534"/>
      <c r="S67" s="534"/>
      <c r="T67" s="534"/>
      <c r="U67" s="534"/>
      <c r="V67" s="534"/>
      <c r="W67" s="534"/>
      <c r="X67" s="534"/>
      <c r="Y67" s="534"/>
      <c r="Z67" s="537"/>
    </row>
    <row r="68" spans="2:26">
      <c r="B68" s="554"/>
      <c r="C68" s="1098" t="s">
        <v>797</v>
      </c>
      <c r="D68" s="1095"/>
      <c r="E68" s="1095"/>
      <c r="F68" s="1095"/>
      <c r="G68" s="1095"/>
      <c r="H68" s="1095"/>
      <c r="I68" s="1095"/>
      <c r="J68" s="1095"/>
      <c r="K68" s="1095"/>
      <c r="L68" s="1095"/>
      <c r="M68" s="1095"/>
      <c r="N68" s="1095"/>
      <c r="O68" s="1095"/>
      <c r="P68" s="1095"/>
      <c r="Q68" s="1095"/>
      <c r="R68" s="1095"/>
      <c r="S68" s="1095"/>
      <c r="T68" s="1095"/>
      <c r="U68" s="1095"/>
      <c r="V68" s="1095"/>
      <c r="W68" s="1095"/>
      <c r="X68" s="1095"/>
      <c r="Y68" s="1095"/>
      <c r="Z68" s="535"/>
    </row>
    <row r="69" spans="2:26">
      <c r="B69" s="538"/>
      <c r="C69" s="539"/>
      <c r="D69" s="539"/>
      <c r="E69" s="539"/>
      <c r="F69" s="539"/>
      <c r="G69" s="539"/>
      <c r="H69" s="539"/>
      <c r="I69" s="539"/>
      <c r="J69" s="539"/>
      <c r="K69" s="539"/>
      <c r="L69" s="539"/>
      <c r="M69" s="539"/>
      <c r="N69" s="539"/>
      <c r="O69" s="539"/>
      <c r="P69" s="539"/>
      <c r="Q69" s="539"/>
      <c r="R69" s="539"/>
      <c r="S69" s="539"/>
      <c r="T69" s="539"/>
      <c r="U69" s="539"/>
      <c r="V69" s="539"/>
      <c r="W69" s="539"/>
      <c r="X69" s="539"/>
      <c r="Y69" s="539"/>
      <c r="Z69" s="540"/>
    </row>
    <row r="71" spans="2:26">
      <c r="N71" s="557">
        <f>N42+N19+N62</f>
        <v>99956178.680000007</v>
      </c>
    </row>
  </sheetData>
  <mergeCells count="17">
    <mergeCell ref="C68:Y68"/>
    <mergeCell ref="W49:Z49"/>
    <mergeCell ref="W50:Z50"/>
    <mergeCell ref="I56:J56"/>
    <mergeCell ref="I55:J55"/>
    <mergeCell ref="H54:J54"/>
    <mergeCell ref="I36:J36"/>
    <mergeCell ref="I35:J35"/>
    <mergeCell ref="H34:J34"/>
    <mergeCell ref="W29:Z29"/>
    <mergeCell ref="W30:Z30"/>
    <mergeCell ref="C25:Y25"/>
    <mergeCell ref="W6:Z6"/>
    <mergeCell ref="W7:Z7"/>
    <mergeCell ref="I13:J13"/>
    <mergeCell ref="I12:J12"/>
    <mergeCell ref="H11:J1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2E3F-3742-426E-A703-C4C8553935DC}">
  <dimension ref="A1:K26"/>
  <sheetViews>
    <sheetView workbookViewId="0">
      <selection activeCell="I29" sqref="I29"/>
    </sheetView>
  </sheetViews>
  <sheetFormatPr defaultColWidth="9.109375" defaultRowHeight="13.8"/>
  <cols>
    <col min="1" max="1" width="10.109375" style="5" bestFit="1" customWidth="1"/>
    <col min="2" max="2" width="10" style="5" bestFit="1" customWidth="1"/>
    <col min="3" max="3" width="65" style="5" bestFit="1" customWidth="1"/>
    <col min="4" max="5" width="9.109375" style="5"/>
    <col min="6" max="6" width="14" style="6" bestFit="1" customWidth="1"/>
    <col min="7" max="16384" width="9.109375" style="5"/>
  </cols>
  <sheetData>
    <row r="1" spans="1:6">
      <c r="A1" s="7" t="s">
        <v>16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15</v>
      </c>
    </row>
    <row r="2" spans="1:6" ht="14.4">
      <c r="A2" s="568">
        <v>44389</v>
      </c>
      <c r="B2" s="569" t="s">
        <v>116</v>
      </c>
      <c r="C2" s="569" t="s">
        <v>117</v>
      </c>
      <c r="D2" s="569" t="s">
        <v>101</v>
      </c>
      <c r="E2" s="569" t="s">
        <v>103</v>
      </c>
      <c r="F2" s="570">
        <v>200000</v>
      </c>
    </row>
    <row r="3" spans="1:6" ht="14.4">
      <c r="A3" s="568">
        <v>44540</v>
      </c>
      <c r="B3" s="569" t="s">
        <v>118</v>
      </c>
      <c r="C3" s="569" t="s">
        <v>119</v>
      </c>
      <c r="D3" s="569" t="s">
        <v>101</v>
      </c>
      <c r="E3" s="569" t="s">
        <v>103</v>
      </c>
      <c r="F3" s="570">
        <v>63324.75</v>
      </c>
    </row>
    <row r="4" spans="1:6" ht="14.4">
      <c r="A4" s="568">
        <v>44550</v>
      </c>
      <c r="B4" s="569" t="s">
        <v>120</v>
      </c>
      <c r="C4" s="569" t="s">
        <v>121</v>
      </c>
      <c r="D4" s="569" t="s">
        <v>101</v>
      </c>
      <c r="E4" s="569" t="s">
        <v>103</v>
      </c>
      <c r="F4" s="570">
        <v>258871</v>
      </c>
    </row>
    <row r="5" spans="1:6" ht="14.4">
      <c r="A5" s="568">
        <v>44550</v>
      </c>
      <c r="B5" s="569" t="s">
        <v>122</v>
      </c>
      <c r="C5" s="569" t="s">
        <v>123</v>
      </c>
      <c r="D5" s="569" t="s">
        <v>101</v>
      </c>
      <c r="E5" s="569" t="s">
        <v>103</v>
      </c>
      <c r="F5" s="570">
        <v>51823.22</v>
      </c>
    </row>
    <row r="6" spans="1:6" ht="14.4">
      <c r="A6" s="568">
        <v>44561</v>
      </c>
      <c r="B6" s="569" t="s">
        <v>124</v>
      </c>
      <c r="C6" s="569" t="s">
        <v>125</v>
      </c>
      <c r="D6" s="569" t="s">
        <v>101</v>
      </c>
      <c r="E6" s="569" t="s">
        <v>103</v>
      </c>
      <c r="F6" s="570">
        <v>195000</v>
      </c>
    </row>
    <row r="7" spans="1:6" ht="14.4">
      <c r="A7" s="568">
        <v>44592</v>
      </c>
      <c r="B7" s="569" t="s">
        <v>126</v>
      </c>
      <c r="C7" s="569" t="s">
        <v>127</v>
      </c>
      <c r="D7" s="569" t="s">
        <v>101</v>
      </c>
      <c r="E7" s="569" t="s">
        <v>103</v>
      </c>
      <c r="F7" s="570">
        <v>373500</v>
      </c>
    </row>
    <row r="8" spans="1:6" ht="14.4">
      <c r="A8" s="568">
        <v>44592</v>
      </c>
      <c r="B8" s="569" t="s">
        <v>128</v>
      </c>
      <c r="C8" s="569" t="s">
        <v>129</v>
      </c>
      <c r="D8" s="569" t="s">
        <v>101</v>
      </c>
      <c r="E8" s="569" t="s">
        <v>103</v>
      </c>
      <c r="F8" s="570">
        <v>70000</v>
      </c>
    </row>
    <row r="9" spans="1:6" ht="14.4">
      <c r="A9" s="568">
        <v>44599</v>
      </c>
      <c r="B9" s="569" t="s">
        <v>130</v>
      </c>
      <c r="C9" s="569" t="s">
        <v>131</v>
      </c>
      <c r="D9" s="569" t="s">
        <v>101</v>
      </c>
      <c r="E9" s="569" t="s">
        <v>103</v>
      </c>
      <c r="F9" s="570">
        <v>71876.75</v>
      </c>
    </row>
    <row r="10" spans="1:6" ht="14.4">
      <c r="A10" s="568">
        <v>44865</v>
      </c>
      <c r="B10" s="569" t="s">
        <v>132</v>
      </c>
      <c r="C10" s="569" t="s">
        <v>133</v>
      </c>
      <c r="D10" s="569" t="s">
        <v>101</v>
      </c>
      <c r="E10" s="569" t="s">
        <v>103</v>
      </c>
      <c r="F10" s="570">
        <v>22500</v>
      </c>
    </row>
    <row r="11" spans="1:6" ht="14.4">
      <c r="A11" s="568">
        <v>44879</v>
      </c>
      <c r="B11" s="569" t="s">
        <v>134</v>
      </c>
      <c r="C11" s="569" t="s">
        <v>135</v>
      </c>
      <c r="D11" s="569" t="s">
        <v>101</v>
      </c>
      <c r="E11" s="569" t="s">
        <v>103</v>
      </c>
      <c r="F11" s="570">
        <v>10500</v>
      </c>
    </row>
    <row r="12" spans="1:6" ht="14.4">
      <c r="A12" s="28">
        <v>44971</v>
      </c>
      <c r="B12" s="26" t="s">
        <v>137</v>
      </c>
      <c r="C12" s="26" t="s">
        <v>138</v>
      </c>
      <c r="D12" s="26" t="s">
        <v>101</v>
      </c>
      <c r="E12" s="26" t="s">
        <v>103</v>
      </c>
      <c r="F12" s="27">
        <v>98500</v>
      </c>
    </row>
    <row r="13" spans="1:6" ht="14.4">
      <c r="A13" s="28">
        <v>44985</v>
      </c>
      <c r="B13" s="26" t="s">
        <v>139</v>
      </c>
      <c r="C13" s="26" t="s">
        <v>133</v>
      </c>
      <c r="D13" s="26" t="s">
        <v>101</v>
      </c>
      <c r="E13" s="26" t="s">
        <v>103</v>
      </c>
      <c r="F13" s="27">
        <v>22500</v>
      </c>
    </row>
    <row r="14" spans="1:6" ht="14.4">
      <c r="A14" s="28">
        <v>45000</v>
      </c>
      <c r="B14" s="26" t="s">
        <v>140</v>
      </c>
      <c r="C14" s="26" t="s">
        <v>141</v>
      </c>
      <c r="D14" s="26" t="s">
        <v>101</v>
      </c>
      <c r="E14" s="26" t="s">
        <v>103</v>
      </c>
      <c r="F14" s="27">
        <v>24500</v>
      </c>
    </row>
    <row r="15" spans="1:6" ht="14.4">
      <c r="A15" s="28">
        <v>45120</v>
      </c>
      <c r="B15" s="26" t="s">
        <v>142</v>
      </c>
      <c r="C15" s="26" t="s">
        <v>143</v>
      </c>
      <c r="D15" s="26" t="s">
        <v>101</v>
      </c>
      <c r="E15" s="26" t="s">
        <v>103</v>
      </c>
      <c r="F15" s="27">
        <v>12250</v>
      </c>
    </row>
    <row r="16" spans="1:6" ht="14.4">
      <c r="A16" s="28">
        <v>45127</v>
      </c>
      <c r="B16" s="26" t="s">
        <v>144</v>
      </c>
      <c r="C16" s="26" t="s">
        <v>145</v>
      </c>
      <c r="D16" s="26" t="s">
        <v>101</v>
      </c>
      <c r="E16" s="26" t="s">
        <v>103</v>
      </c>
      <c r="F16" s="27">
        <v>117050</v>
      </c>
    </row>
    <row r="17" spans="1:11" ht="14.4">
      <c r="A17" s="134">
        <v>45357</v>
      </c>
      <c r="B17" s="135" t="s">
        <v>147</v>
      </c>
      <c r="C17" s="135" t="s">
        <v>148</v>
      </c>
      <c r="D17" s="135" t="s">
        <v>101</v>
      </c>
      <c r="E17" s="135" t="s">
        <v>103</v>
      </c>
      <c r="F17" s="136">
        <v>72500</v>
      </c>
      <c r="G17" s="50" t="s">
        <v>149</v>
      </c>
      <c r="H17" s="50" t="s">
        <v>150</v>
      </c>
      <c r="I17" s="50" t="s">
        <v>151</v>
      </c>
      <c r="J17" s="50" t="s">
        <v>152</v>
      </c>
      <c r="K17" s="50" t="s">
        <v>153</v>
      </c>
    </row>
    <row r="18" spans="1:11" ht="14.4">
      <c r="A18" s="134">
        <v>45376</v>
      </c>
      <c r="B18" s="135" t="s">
        <v>154</v>
      </c>
      <c r="C18" s="135" t="s">
        <v>155</v>
      </c>
      <c r="D18" s="135" t="s">
        <v>101</v>
      </c>
      <c r="E18" s="135" t="s">
        <v>103</v>
      </c>
      <c r="F18" s="136">
        <v>16250</v>
      </c>
      <c r="G18" s="50" t="s">
        <v>156</v>
      </c>
      <c r="H18" s="50" t="s">
        <v>157</v>
      </c>
      <c r="I18" s="50" t="s">
        <v>158</v>
      </c>
      <c r="J18" s="50" t="s">
        <v>152</v>
      </c>
      <c r="K18" s="50" t="s">
        <v>153</v>
      </c>
    </row>
    <row r="19" spans="1:11" ht="14.4">
      <c r="A19" s="134">
        <v>45453</v>
      </c>
      <c r="B19" s="135" t="s">
        <v>159</v>
      </c>
      <c r="C19" s="135" t="s">
        <v>160</v>
      </c>
      <c r="D19" s="135" t="s">
        <v>101</v>
      </c>
      <c r="E19" s="135" t="s">
        <v>103</v>
      </c>
      <c r="F19" s="136">
        <v>-117050</v>
      </c>
      <c r="G19" s="50" t="s">
        <v>161</v>
      </c>
      <c r="H19" s="50" t="s">
        <v>162</v>
      </c>
      <c r="I19" s="50" t="s">
        <v>163</v>
      </c>
      <c r="J19" s="50" t="s">
        <v>152</v>
      </c>
      <c r="K19" s="50" t="s">
        <v>153</v>
      </c>
    </row>
    <row r="20" spans="1:11" ht="14.4">
      <c r="A20" s="134">
        <v>45526</v>
      </c>
      <c r="B20" s="135" t="s">
        <v>166</v>
      </c>
      <c r="C20" s="135" t="s">
        <v>167</v>
      </c>
      <c r="D20" s="135" t="s">
        <v>101</v>
      </c>
      <c r="E20" s="135" t="s">
        <v>103</v>
      </c>
      <c r="F20" s="136">
        <v>90000</v>
      </c>
      <c r="G20" s="50" t="s">
        <v>168</v>
      </c>
      <c r="H20" s="50" t="s">
        <v>169</v>
      </c>
      <c r="I20" s="50" t="s">
        <v>170</v>
      </c>
      <c r="J20" s="50" t="s">
        <v>152</v>
      </c>
      <c r="K20" s="50" t="s">
        <v>153</v>
      </c>
    </row>
    <row r="21" spans="1:11" ht="14.4">
      <c r="A21" s="137">
        <v>45565</v>
      </c>
      <c r="B21" s="138" t="s">
        <v>213</v>
      </c>
      <c r="C21" s="138" t="s">
        <v>214</v>
      </c>
      <c r="D21" s="138" t="s">
        <v>101</v>
      </c>
      <c r="E21" s="138" t="s">
        <v>103</v>
      </c>
      <c r="F21" s="139">
        <v>90000</v>
      </c>
      <c r="G21" s="88" t="s">
        <v>215</v>
      </c>
      <c r="H21" s="88" t="s">
        <v>169</v>
      </c>
      <c r="I21" s="88" t="s">
        <v>170</v>
      </c>
      <c r="J21" s="88" t="s">
        <v>152</v>
      </c>
      <c r="K21" s="88" t="s">
        <v>153</v>
      </c>
    </row>
    <row r="22" spans="1:11" ht="14.4" customHeight="1">
      <c r="A22" s="140">
        <v>45588</v>
      </c>
      <c r="B22" s="141" t="s">
        <v>225</v>
      </c>
      <c r="C22" s="141" t="s">
        <v>226</v>
      </c>
      <c r="D22" s="141" t="s">
        <v>101</v>
      </c>
      <c r="E22" s="141" t="s">
        <v>103</v>
      </c>
      <c r="F22" s="142">
        <v>77500</v>
      </c>
      <c r="G22" s="133" t="s">
        <v>227</v>
      </c>
      <c r="H22" s="133" t="s">
        <v>228</v>
      </c>
      <c r="I22" s="133" t="s">
        <v>229</v>
      </c>
      <c r="J22" s="133" t="s">
        <v>152</v>
      </c>
      <c r="K22" s="133" t="s">
        <v>230</v>
      </c>
    </row>
    <row r="23" spans="1:11" ht="14.4">
      <c r="A23" s="140">
        <v>45657</v>
      </c>
      <c r="B23" s="141" t="s">
        <v>231</v>
      </c>
      <c r="C23" s="141" t="s">
        <v>232</v>
      </c>
      <c r="D23" s="141" t="s">
        <v>101</v>
      </c>
      <c r="E23" s="141" t="s">
        <v>103</v>
      </c>
      <c r="F23" s="142">
        <v>84610</v>
      </c>
      <c r="G23" s="133" t="s">
        <v>233</v>
      </c>
      <c r="H23" s="133" t="s">
        <v>234</v>
      </c>
      <c r="I23" s="133" t="s">
        <v>235</v>
      </c>
      <c r="J23" s="133" t="s">
        <v>152</v>
      </c>
      <c r="K23" s="133" t="s">
        <v>230</v>
      </c>
    </row>
    <row r="24" spans="1:11" ht="14.4" customHeight="1">
      <c r="A24" s="1100" t="s">
        <v>558</v>
      </c>
      <c r="B24" s="1100"/>
      <c r="C24" s="1100"/>
      <c r="D24" s="1100"/>
      <c r="E24" s="1100"/>
      <c r="F24" s="36">
        <f>SUM(F2:F23)</f>
        <v>1906005.72</v>
      </c>
    </row>
    <row r="26" spans="1:11">
      <c r="F26" s="6" t="s">
        <v>1327</v>
      </c>
    </row>
  </sheetData>
  <mergeCells count="1">
    <mergeCell ref="A24:E24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F932-1C41-41B3-9791-479FF0721F80}">
  <dimension ref="A1:K6"/>
  <sheetViews>
    <sheetView workbookViewId="0">
      <selection activeCell="F6" sqref="F6"/>
    </sheetView>
  </sheetViews>
  <sheetFormatPr defaultColWidth="9.109375" defaultRowHeight="11.4"/>
  <cols>
    <col min="1" max="1" width="10.109375" style="4" bestFit="1" customWidth="1"/>
    <col min="2" max="2" width="10" style="4" bestFit="1" customWidth="1"/>
    <col min="3" max="3" width="78.88671875" style="4" bestFit="1" customWidth="1"/>
    <col min="4" max="5" width="9.109375" style="4"/>
    <col min="6" max="6" width="12.44140625" style="4" bestFit="1" customWidth="1"/>
    <col min="7" max="7" width="9.109375" style="4"/>
    <col min="8" max="8" width="39" style="4" customWidth="1"/>
    <col min="9" max="10" width="9.109375" style="4"/>
    <col min="11" max="11" width="11.6640625" style="4" customWidth="1"/>
    <col min="12" max="16384" width="9.109375" style="4"/>
  </cols>
  <sheetData>
    <row r="1" spans="1:11" ht="12">
      <c r="A1" s="42" t="s">
        <v>10</v>
      </c>
      <c r="B1" s="42" t="s">
        <v>11</v>
      </c>
      <c r="C1" s="42" t="s">
        <v>12</v>
      </c>
      <c r="D1" s="42" t="s">
        <v>13</v>
      </c>
      <c r="E1" s="42" t="s">
        <v>14</v>
      </c>
      <c r="F1" s="42" t="s">
        <v>15</v>
      </c>
      <c r="G1" s="42" t="s">
        <v>175</v>
      </c>
      <c r="H1" s="42" t="s">
        <v>176</v>
      </c>
      <c r="I1" s="51" t="s">
        <v>90</v>
      </c>
      <c r="J1" s="42" t="s">
        <v>17</v>
      </c>
      <c r="K1" s="42" t="s">
        <v>18</v>
      </c>
    </row>
    <row r="2" spans="1:11" ht="14.4">
      <c r="A2" s="49">
        <v>45533</v>
      </c>
      <c r="B2" s="53" t="s">
        <v>171</v>
      </c>
      <c r="C2" s="53" t="s">
        <v>172</v>
      </c>
      <c r="D2" s="53" t="s">
        <v>102</v>
      </c>
      <c r="E2" s="53" t="s">
        <v>103</v>
      </c>
      <c r="F2" s="52">
        <v>1086</v>
      </c>
      <c r="G2" s="53" t="s">
        <v>173</v>
      </c>
      <c r="H2" s="53" t="s">
        <v>164</v>
      </c>
      <c r="I2" s="54" t="s">
        <v>165</v>
      </c>
      <c r="J2" s="54" t="s">
        <v>152</v>
      </c>
      <c r="K2" s="54" t="s">
        <v>174</v>
      </c>
    </row>
    <row r="3" spans="1:11" ht="14.4">
      <c r="A3" s="143">
        <v>45608</v>
      </c>
      <c r="B3" s="144" t="s">
        <v>236</v>
      </c>
      <c r="C3" s="144" t="s">
        <v>237</v>
      </c>
      <c r="D3" s="144" t="s">
        <v>102</v>
      </c>
      <c r="E3" s="144" t="s">
        <v>103</v>
      </c>
      <c r="F3" s="145">
        <v>14500</v>
      </c>
      <c r="G3" s="144" t="s">
        <v>238</v>
      </c>
      <c r="H3" s="144" t="s">
        <v>211</v>
      </c>
      <c r="I3" s="144" t="s">
        <v>212</v>
      </c>
      <c r="J3" s="144" t="s">
        <v>152</v>
      </c>
      <c r="K3" s="144" t="s">
        <v>174</v>
      </c>
    </row>
    <row r="4" spans="1:11" ht="14.4">
      <c r="A4" s="571">
        <v>45777</v>
      </c>
      <c r="B4" s="572" t="s">
        <v>798</v>
      </c>
      <c r="C4" s="572" t="s">
        <v>799</v>
      </c>
      <c r="D4" s="572" t="s">
        <v>102</v>
      </c>
      <c r="E4" s="572" t="s">
        <v>103</v>
      </c>
      <c r="F4" s="573">
        <v>30950.5</v>
      </c>
      <c r="G4" s="572" t="s">
        <v>800</v>
      </c>
      <c r="H4" s="572" t="s">
        <v>801</v>
      </c>
      <c r="I4" s="572" t="s">
        <v>802</v>
      </c>
      <c r="J4" s="572" t="s">
        <v>152</v>
      </c>
      <c r="K4" s="572" t="s">
        <v>174</v>
      </c>
    </row>
    <row r="5" spans="1:11" ht="14.4">
      <c r="A5" s="571">
        <v>45819</v>
      </c>
      <c r="B5" s="572" t="s">
        <v>803</v>
      </c>
      <c r="C5" s="572" t="s">
        <v>804</v>
      </c>
      <c r="D5" s="572" t="s">
        <v>102</v>
      </c>
      <c r="E5" s="572" t="s">
        <v>103</v>
      </c>
      <c r="F5" s="573">
        <v>1425</v>
      </c>
      <c r="G5" s="572" t="s">
        <v>805</v>
      </c>
      <c r="H5" s="572" t="s">
        <v>164</v>
      </c>
      <c r="I5" s="572" t="s">
        <v>165</v>
      </c>
      <c r="J5" s="572" t="s">
        <v>152</v>
      </c>
      <c r="K5" s="572" t="s">
        <v>174</v>
      </c>
    </row>
    <row r="6" spans="1:11" ht="12">
      <c r="F6" s="57">
        <f>SUM(F2:F5)</f>
        <v>47961.5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83F4-6026-408A-8587-90AA58EDAE1E}">
  <dimension ref="A1:F15"/>
  <sheetViews>
    <sheetView workbookViewId="0">
      <selection activeCell="F15" sqref="F15"/>
    </sheetView>
  </sheetViews>
  <sheetFormatPr defaultColWidth="9.109375" defaultRowHeight="11.4"/>
  <cols>
    <col min="1" max="1" width="10.109375" style="4" bestFit="1" customWidth="1"/>
    <col min="2" max="2" width="9.33203125" style="4" customWidth="1"/>
    <col min="3" max="3" width="36.44140625" style="4" bestFit="1" customWidth="1"/>
    <col min="4" max="5" width="9.109375" style="4"/>
    <col min="6" max="6" width="15.6640625" style="12" bestFit="1" customWidth="1"/>
    <col min="7" max="16384" width="9.109375" style="4"/>
  </cols>
  <sheetData>
    <row r="1" spans="1:6" ht="14.4">
      <c r="A1" s="575" t="s">
        <v>10</v>
      </c>
      <c r="B1" s="575" t="s">
        <v>11</v>
      </c>
      <c r="C1" s="575" t="s">
        <v>12</v>
      </c>
      <c r="D1" s="575" t="s">
        <v>13</v>
      </c>
      <c r="E1" s="575" t="s">
        <v>14</v>
      </c>
      <c r="F1" s="575" t="s">
        <v>15</v>
      </c>
    </row>
    <row r="2" spans="1:6" ht="14.4">
      <c r="A2" s="576">
        <v>45658</v>
      </c>
      <c r="B2" s="577" t="s">
        <v>115</v>
      </c>
      <c r="C2" s="577" t="s">
        <v>99</v>
      </c>
      <c r="D2" s="577" t="s">
        <v>4</v>
      </c>
      <c r="E2" s="577" t="s">
        <v>100</v>
      </c>
      <c r="F2" s="578">
        <v>-59686083.200000003</v>
      </c>
    </row>
    <row r="3" spans="1:6" ht="14.4">
      <c r="A3" s="576">
        <v>45688</v>
      </c>
      <c r="B3" s="577" t="s">
        <v>737</v>
      </c>
      <c r="C3" s="577" t="s">
        <v>806</v>
      </c>
      <c r="D3" s="577" t="s">
        <v>807</v>
      </c>
      <c r="E3" s="577" t="s">
        <v>4</v>
      </c>
      <c r="F3" s="578">
        <v>1192095</v>
      </c>
    </row>
    <row r="4" spans="1:6" ht="14.4">
      <c r="A4" s="576">
        <v>45688</v>
      </c>
      <c r="B4" s="577" t="s">
        <v>788</v>
      </c>
      <c r="C4" s="577" t="s">
        <v>809</v>
      </c>
      <c r="D4" s="577" t="s">
        <v>807</v>
      </c>
      <c r="E4" s="577" t="s">
        <v>4</v>
      </c>
      <c r="F4" s="578">
        <v>973516</v>
      </c>
    </row>
    <row r="5" spans="1:6" ht="14.4">
      <c r="A5" s="576">
        <v>45716</v>
      </c>
      <c r="B5" s="577" t="s">
        <v>737</v>
      </c>
      <c r="C5" s="577" t="s">
        <v>806</v>
      </c>
      <c r="D5" s="577" t="s">
        <v>807</v>
      </c>
      <c r="E5" s="577" t="s">
        <v>4</v>
      </c>
      <c r="F5" s="578">
        <v>1194306</v>
      </c>
    </row>
    <row r="6" spans="1:6" ht="14.4">
      <c r="A6" s="576">
        <v>45716</v>
      </c>
      <c r="B6" s="577" t="s">
        <v>788</v>
      </c>
      <c r="C6" s="577" t="s">
        <v>809</v>
      </c>
      <c r="D6" s="577" t="s">
        <v>807</v>
      </c>
      <c r="E6" s="577" t="s">
        <v>4</v>
      </c>
      <c r="F6" s="578">
        <v>973516</v>
      </c>
    </row>
    <row r="7" spans="1:6" ht="14.4">
      <c r="A7" s="576">
        <v>45747</v>
      </c>
      <c r="B7" s="577" t="s">
        <v>737</v>
      </c>
      <c r="C7" s="577" t="s">
        <v>806</v>
      </c>
      <c r="D7" s="577" t="s">
        <v>807</v>
      </c>
      <c r="E7" s="577" t="s">
        <v>4</v>
      </c>
      <c r="F7" s="578">
        <v>1194306</v>
      </c>
    </row>
    <row r="8" spans="1:6" ht="14.4">
      <c r="A8" s="576">
        <v>45747</v>
      </c>
      <c r="B8" s="577" t="s">
        <v>788</v>
      </c>
      <c r="C8" s="577" t="s">
        <v>809</v>
      </c>
      <c r="D8" s="577" t="s">
        <v>807</v>
      </c>
      <c r="E8" s="577" t="s">
        <v>4</v>
      </c>
      <c r="F8" s="578">
        <v>973516</v>
      </c>
    </row>
    <row r="9" spans="1:6" ht="14.4">
      <c r="A9" s="576">
        <v>45777</v>
      </c>
      <c r="B9" s="577" t="s">
        <v>737</v>
      </c>
      <c r="C9" s="577" t="s">
        <v>806</v>
      </c>
      <c r="D9" s="577" t="s">
        <v>807</v>
      </c>
      <c r="E9" s="577" t="s">
        <v>4</v>
      </c>
      <c r="F9" s="578">
        <v>1194306</v>
      </c>
    </row>
    <row r="10" spans="1:6" ht="14.4">
      <c r="A10" s="576">
        <v>45777</v>
      </c>
      <c r="B10" s="577" t="s">
        <v>788</v>
      </c>
      <c r="C10" s="577" t="s">
        <v>809</v>
      </c>
      <c r="D10" s="577" t="s">
        <v>807</v>
      </c>
      <c r="E10" s="577" t="s">
        <v>4</v>
      </c>
      <c r="F10" s="578">
        <v>973516</v>
      </c>
    </row>
    <row r="11" spans="1:6" ht="14.4">
      <c r="A11" s="576">
        <v>45808</v>
      </c>
      <c r="B11" s="577" t="s">
        <v>737</v>
      </c>
      <c r="C11" s="577" t="s">
        <v>806</v>
      </c>
      <c r="D11" s="577" t="s">
        <v>807</v>
      </c>
      <c r="E11" s="577" t="s">
        <v>4</v>
      </c>
      <c r="F11" s="578">
        <v>1194306</v>
      </c>
    </row>
    <row r="12" spans="1:6" ht="14.4">
      <c r="A12" s="576">
        <v>45808</v>
      </c>
      <c r="B12" s="577" t="s">
        <v>788</v>
      </c>
      <c r="C12" s="577" t="s">
        <v>809</v>
      </c>
      <c r="D12" s="577" t="s">
        <v>807</v>
      </c>
      <c r="E12" s="577" t="s">
        <v>4</v>
      </c>
      <c r="F12" s="578">
        <v>973516</v>
      </c>
    </row>
    <row r="13" spans="1:6" ht="14.4">
      <c r="A13" s="576">
        <v>45838</v>
      </c>
      <c r="B13" s="577" t="s">
        <v>737</v>
      </c>
      <c r="C13" s="577" t="s">
        <v>806</v>
      </c>
      <c r="D13" s="577" t="s">
        <v>807</v>
      </c>
      <c r="E13" s="577" t="s">
        <v>4</v>
      </c>
      <c r="F13" s="578">
        <v>1194306</v>
      </c>
    </row>
    <row r="14" spans="1:6" ht="14.4">
      <c r="A14" s="576">
        <v>45838</v>
      </c>
      <c r="B14" s="577" t="s">
        <v>788</v>
      </c>
      <c r="C14" s="577" t="s">
        <v>809</v>
      </c>
      <c r="D14" s="577" t="s">
        <v>807</v>
      </c>
      <c r="E14" s="577" t="s">
        <v>4</v>
      </c>
      <c r="F14" s="578">
        <v>973516</v>
      </c>
    </row>
    <row r="15" spans="1:6" ht="14.4" customHeight="1">
      <c r="A15" s="1101" t="s">
        <v>810</v>
      </c>
      <c r="B15" s="1101"/>
      <c r="C15" s="1101"/>
      <c r="D15" s="1101"/>
      <c r="E15" s="1101"/>
      <c r="F15" s="527">
        <f>F2-SUM(F3:F14)</f>
        <v>-72690804.200000003</v>
      </c>
    </row>
  </sheetData>
  <mergeCells count="1">
    <mergeCell ref="A15:E15"/>
  </mergeCells>
  <phoneticPr fontId="29" type="noConversion"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6B0F-71A5-440E-B14C-4B6FF3A5A682}">
  <dimension ref="A1:F15"/>
  <sheetViews>
    <sheetView workbookViewId="0">
      <selection activeCell="H15" sqref="H15"/>
    </sheetView>
  </sheetViews>
  <sheetFormatPr defaultRowHeight="14.4"/>
  <cols>
    <col min="1" max="1" width="10.109375" bestFit="1" customWidth="1"/>
    <col min="2" max="2" width="10.33203125" bestFit="1" customWidth="1"/>
    <col min="3" max="3" width="28.88671875" customWidth="1"/>
    <col min="5" max="5" width="9.6640625" customWidth="1"/>
    <col min="6" max="6" width="15.6640625" style="2" bestFit="1" customWidth="1"/>
    <col min="8" max="8" width="13.6640625" bestFit="1" customWidth="1"/>
  </cols>
  <sheetData>
    <row r="1" spans="1:6">
      <c r="A1" s="579" t="s">
        <v>10</v>
      </c>
      <c r="B1" s="579" t="s">
        <v>11</v>
      </c>
      <c r="C1" s="579" t="s">
        <v>12</v>
      </c>
      <c r="D1" s="579" t="s">
        <v>13</v>
      </c>
      <c r="E1" s="579" t="s">
        <v>14</v>
      </c>
      <c r="F1" s="579" t="s">
        <v>15</v>
      </c>
    </row>
    <row r="2" spans="1:6">
      <c r="A2" s="580">
        <v>45658</v>
      </c>
      <c r="B2" s="581" t="s">
        <v>115</v>
      </c>
      <c r="C2" s="581" t="s">
        <v>99</v>
      </c>
      <c r="D2" s="581" t="s">
        <v>5</v>
      </c>
      <c r="E2" s="581" t="s">
        <v>100</v>
      </c>
      <c r="F2" s="582">
        <v>-50901217.149999999</v>
      </c>
    </row>
    <row r="3" spans="1:6">
      <c r="A3" s="903">
        <v>45688</v>
      </c>
      <c r="B3" s="904" t="s">
        <v>737</v>
      </c>
      <c r="C3" s="904" t="s">
        <v>19</v>
      </c>
      <c r="D3" s="904" t="s">
        <v>808</v>
      </c>
      <c r="E3" s="904" t="s">
        <v>5</v>
      </c>
      <c r="F3" s="905">
        <v>-614694</v>
      </c>
    </row>
    <row r="4" spans="1:6">
      <c r="A4" s="903">
        <v>45688</v>
      </c>
      <c r="B4" s="904" t="s">
        <v>788</v>
      </c>
      <c r="C4" s="904" t="s">
        <v>787</v>
      </c>
      <c r="D4" s="904" t="s">
        <v>808</v>
      </c>
      <c r="E4" s="904" t="s">
        <v>5</v>
      </c>
      <c r="F4" s="905">
        <v>-496264</v>
      </c>
    </row>
    <row r="5" spans="1:6">
      <c r="A5" s="903">
        <v>45716</v>
      </c>
      <c r="B5" s="904" t="s">
        <v>737</v>
      </c>
      <c r="C5" s="904" t="s">
        <v>19</v>
      </c>
      <c r="D5" s="904" t="s">
        <v>808</v>
      </c>
      <c r="E5" s="904" t="s">
        <v>5</v>
      </c>
      <c r="F5" s="905">
        <v>-616905</v>
      </c>
    </row>
    <row r="6" spans="1:6">
      <c r="A6" s="903">
        <v>45716</v>
      </c>
      <c r="B6" s="904" t="s">
        <v>788</v>
      </c>
      <c r="C6" s="904" t="s">
        <v>787</v>
      </c>
      <c r="D6" s="904" t="s">
        <v>808</v>
      </c>
      <c r="E6" s="904" t="s">
        <v>5</v>
      </c>
      <c r="F6" s="905">
        <v>-496264</v>
      </c>
    </row>
    <row r="7" spans="1:6">
      <c r="A7" s="903">
        <v>45747</v>
      </c>
      <c r="B7" s="904" t="s">
        <v>737</v>
      </c>
      <c r="C7" s="904" t="s">
        <v>19</v>
      </c>
      <c r="D7" s="904" t="s">
        <v>808</v>
      </c>
      <c r="E7" s="904" t="s">
        <v>5</v>
      </c>
      <c r="F7" s="905">
        <v>-615742</v>
      </c>
    </row>
    <row r="8" spans="1:6">
      <c r="A8" s="903">
        <v>45747</v>
      </c>
      <c r="B8" s="904" t="s">
        <v>788</v>
      </c>
      <c r="C8" s="904" t="s">
        <v>787</v>
      </c>
      <c r="D8" s="904" t="s">
        <v>808</v>
      </c>
      <c r="E8" s="904" t="s">
        <v>5</v>
      </c>
      <c r="F8" s="905">
        <v>-496264</v>
      </c>
    </row>
    <row r="9" spans="1:6">
      <c r="A9" s="903">
        <v>45777</v>
      </c>
      <c r="B9" s="904" t="s">
        <v>737</v>
      </c>
      <c r="C9" s="904" t="s">
        <v>19</v>
      </c>
      <c r="D9" s="904" t="s">
        <v>808</v>
      </c>
      <c r="E9" s="904" t="s">
        <v>5</v>
      </c>
      <c r="F9" s="905">
        <v>-615742</v>
      </c>
    </row>
    <row r="10" spans="1:6">
      <c r="A10" s="903">
        <v>45777</v>
      </c>
      <c r="B10" s="904" t="s">
        <v>788</v>
      </c>
      <c r="C10" s="904" t="s">
        <v>787</v>
      </c>
      <c r="D10" s="904" t="s">
        <v>808</v>
      </c>
      <c r="E10" s="904" t="s">
        <v>5</v>
      </c>
      <c r="F10" s="905">
        <v>-496264</v>
      </c>
    </row>
    <row r="11" spans="1:6">
      <c r="A11" s="903">
        <v>45808</v>
      </c>
      <c r="B11" s="904" t="s">
        <v>737</v>
      </c>
      <c r="C11" s="904" t="s">
        <v>19</v>
      </c>
      <c r="D11" s="904" t="s">
        <v>808</v>
      </c>
      <c r="E11" s="904" t="s">
        <v>5</v>
      </c>
      <c r="F11" s="905">
        <v>-615742</v>
      </c>
    </row>
    <row r="12" spans="1:6">
      <c r="A12" s="903">
        <v>45808</v>
      </c>
      <c r="B12" s="904" t="s">
        <v>788</v>
      </c>
      <c r="C12" s="904" t="s">
        <v>787</v>
      </c>
      <c r="D12" s="904" t="s">
        <v>808</v>
      </c>
      <c r="E12" s="904" t="s">
        <v>5</v>
      </c>
      <c r="F12" s="905">
        <v>-496264</v>
      </c>
    </row>
    <row r="13" spans="1:6">
      <c r="A13" s="903">
        <v>45838</v>
      </c>
      <c r="B13" s="904" t="s">
        <v>737</v>
      </c>
      <c r="C13" s="904" t="s">
        <v>19</v>
      </c>
      <c r="D13" s="904" t="s">
        <v>808</v>
      </c>
      <c r="E13" s="904" t="s">
        <v>5</v>
      </c>
      <c r="F13" s="905">
        <v>-615742</v>
      </c>
    </row>
    <row r="14" spans="1:6">
      <c r="A14" s="903">
        <v>45838</v>
      </c>
      <c r="B14" s="904" t="s">
        <v>788</v>
      </c>
      <c r="C14" s="904" t="s">
        <v>787</v>
      </c>
      <c r="D14" s="904" t="s">
        <v>808</v>
      </c>
      <c r="E14" s="904" t="s">
        <v>5</v>
      </c>
      <c r="F14" s="905">
        <v>-496264</v>
      </c>
    </row>
    <row r="15" spans="1:6">
      <c r="A15" s="1102" t="s">
        <v>810</v>
      </c>
      <c r="B15" s="1102"/>
      <c r="C15" s="1102"/>
      <c r="D15" s="1102"/>
      <c r="E15" s="1102"/>
      <c r="F15" s="256">
        <f>F2-F3-F4-F5-F6-F7-F8-F9-F10-F11-F12-F13-F14</f>
        <v>-44229066.149999999</v>
      </c>
    </row>
  </sheetData>
  <mergeCells count="1">
    <mergeCell ref="A15:E15"/>
  </mergeCells>
  <phoneticPr fontId="29" type="noConversion"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05CD-3901-47F2-9CD3-991C964346CE}">
  <dimension ref="A1:I8"/>
  <sheetViews>
    <sheetView workbookViewId="0">
      <selection activeCell="P12" sqref="P12"/>
    </sheetView>
  </sheetViews>
  <sheetFormatPr defaultRowHeight="14.4"/>
  <cols>
    <col min="1" max="1" width="10.109375" bestFit="1" customWidth="1"/>
    <col min="3" max="3" width="18" bestFit="1" customWidth="1"/>
    <col min="6" max="6" width="11.44140625" bestFit="1" customWidth="1"/>
    <col min="7" max="7" width="9.109375" customWidth="1"/>
  </cols>
  <sheetData>
    <row r="1" spans="1:9">
      <c r="A1" s="261" t="s">
        <v>10</v>
      </c>
      <c r="B1" s="261" t="s">
        <v>11</v>
      </c>
      <c r="C1" s="261" t="s">
        <v>12</v>
      </c>
      <c r="D1" s="261" t="s">
        <v>13</v>
      </c>
      <c r="E1" s="261" t="s">
        <v>14</v>
      </c>
      <c r="F1" s="261" t="s">
        <v>15</v>
      </c>
      <c r="G1" s="261" t="s">
        <v>89</v>
      </c>
      <c r="H1" s="261" t="s">
        <v>20</v>
      </c>
      <c r="I1" s="261" t="s">
        <v>90</v>
      </c>
    </row>
    <row r="2" spans="1:9">
      <c r="A2" s="262">
        <v>45292</v>
      </c>
      <c r="B2" s="263" t="s">
        <v>115</v>
      </c>
      <c r="C2" s="263" t="s">
        <v>99</v>
      </c>
      <c r="D2" s="263" t="s">
        <v>551</v>
      </c>
      <c r="E2" s="263" t="s">
        <v>100</v>
      </c>
      <c r="F2" s="264">
        <v>7821</v>
      </c>
      <c r="G2" s="263"/>
      <c r="H2" s="263"/>
      <c r="I2" s="263"/>
    </row>
    <row r="3" spans="1:9">
      <c r="A3" s="262">
        <v>45553</v>
      </c>
      <c r="B3" s="263" t="s">
        <v>552</v>
      </c>
      <c r="C3" s="263" t="s">
        <v>553</v>
      </c>
      <c r="D3" s="263" t="s">
        <v>554</v>
      </c>
      <c r="E3" s="263" t="s">
        <v>551</v>
      </c>
      <c r="F3" s="264">
        <v>2000</v>
      </c>
      <c r="G3" s="263" t="s">
        <v>555</v>
      </c>
      <c r="H3" s="263" t="s">
        <v>556</v>
      </c>
      <c r="I3" s="263" t="s">
        <v>557</v>
      </c>
    </row>
    <row r="4" spans="1:9">
      <c r="A4" s="1103" t="s">
        <v>558</v>
      </c>
      <c r="B4" s="1103"/>
      <c r="C4" s="1103"/>
      <c r="D4" s="1103"/>
      <c r="E4" s="1103"/>
      <c r="F4" s="35">
        <f>F2-F3</f>
        <v>5821</v>
      </c>
    </row>
    <row r="5" spans="1:9">
      <c r="A5" s="20"/>
      <c r="B5" s="19"/>
      <c r="C5" s="19"/>
      <c r="D5" s="19"/>
      <c r="E5" s="19"/>
      <c r="F5" s="21"/>
    </row>
    <row r="6" spans="1:9">
      <c r="A6" s="20"/>
      <c r="B6" s="19"/>
      <c r="C6" s="19"/>
      <c r="D6" s="19"/>
      <c r="E6" s="19"/>
      <c r="F6" s="21"/>
    </row>
    <row r="7" spans="1:9">
      <c r="F7" s="23"/>
    </row>
    <row r="8" spans="1:9">
      <c r="F8" s="24"/>
    </row>
  </sheetData>
  <mergeCells count="1">
    <mergeCell ref="A4:E4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1C50-8D3D-4AA3-B0A9-1FC31A3CE8DC}">
  <dimension ref="A1:I13"/>
  <sheetViews>
    <sheetView workbookViewId="0">
      <selection activeCell="V31" sqref="U29:V31"/>
    </sheetView>
  </sheetViews>
  <sheetFormatPr defaultColWidth="9.109375" defaultRowHeight="11.4"/>
  <cols>
    <col min="1" max="1" width="13.109375" style="4" customWidth="1"/>
    <col min="2" max="2" width="17.33203125" style="4" customWidth="1"/>
    <col min="3" max="3" width="9.109375" style="4"/>
    <col min="4" max="4" width="14.88671875" style="4" customWidth="1"/>
    <col min="5" max="5" width="9.109375" style="4"/>
    <col min="6" max="6" width="14.6640625" style="4" customWidth="1"/>
    <col min="7" max="7" width="13.33203125" style="4" customWidth="1"/>
    <col min="8" max="8" width="9.109375" style="4"/>
    <col min="9" max="9" width="14.109375" style="12" bestFit="1" customWidth="1"/>
    <col min="10" max="16384" width="9.109375" style="4"/>
  </cols>
  <sheetData>
    <row r="1" spans="1:9">
      <c r="A1" s="4" t="s">
        <v>91</v>
      </c>
      <c r="B1" s="37">
        <v>221001</v>
      </c>
      <c r="C1" s="4" t="s">
        <v>218</v>
      </c>
    </row>
    <row r="3" spans="1:9" ht="12">
      <c r="D3" s="38" t="s">
        <v>86</v>
      </c>
      <c r="E3" s="38"/>
      <c r="F3" s="38" t="s">
        <v>93</v>
      </c>
      <c r="G3" s="38" t="s">
        <v>94</v>
      </c>
      <c r="H3" s="38"/>
      <c r="I3" s="18" t="s">
        <v>95</v>
      </c>
    </row>
    <row r="4" spans="1:9">
      <c r="B4" s="4" t="s">
        <v>92</v>
      </c>
    </row>
    <row r="5" spans="1:9">
      <c r="A5" s="4" t="s">
        <v>1016</v>
      </c>
      <c r="D5" s="12">
        <v>4573303.9000000004</v>
      </c>
      <c r="E5" s="12"/>
      <c r="F5" s="12">
        <v>28351497.899999999</v>
      </c>
      <c r="G5" s="12">
        <v>26196009.600000001</v>
      </c>
      <c r="H5" s="12"/>
      <c r="I5" s="12">
        <f>D5+F5-G5</f>
        <v>6728792.1999999955</v>
      </c>
    </row>
    <row r="6" spans="1:9">
      <c r="D6" s="12"/>
      <c r="E6" s="12"/>
      <c r="F6" s="12"/>
      <c r="G6" s="12"/>
      <c r="H6" s="12"/>
    </row>
    <row r="7" spans="1:9" ht="12">
      <c r="B7" s="38" t="s">
        <v>9</v>
      </c>
      <c r="D7" s="18">
        <f>D5</f>
        <v>4573303.9000000004</v>
      </c>
      <c r="E7" s="18"/>
      <c r="F7" s="18">
        <f t="shared" ref="F7:G7" si="0">F5</f>
        <v>28351497.899999999</v>
      </c>
      <c r="G7" s="18">
        <f t="shared" si="0"/>
        <v>26196009.600000001</v>
      </c>
      <c r="H7" s="18"/>
      <c r="I7" s="18">
        <f>I5</f>
        <v>6728792.1999999955</v>
      </c>
    </row>
    <row r="13" spans="1:9" ht="14.4">
      <c r="B13"/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F6E6-520B-4B80-AE3E-82A194F8C0BA}">
  <dimension ref="A1:V33"/>
  <sheetViews>
    <sheetView workbookViewId="0">
      <selection activeCell="I14" sqref="I14"/>
    </sheetView>
  </sheetViews>
  <sheetFormatPr defaultColWidth="9.109375" defaultRowHeight="11.4"/>
  <cols>
    <col min="1" max="1" width="9.109375" style="4"/>
    <col min="2" max="2" width="15" style="4" bestFit="1" customWidth="1"/>
    <col min="3" max="3" width="9.109375" style="4"/>
    <col min="4" max="4" width="13.109375" style="4" customWidth="1"/>
    <col min="5" max="5" width="11.6640625" style="4" customWidth="1"/>
    <col min="6" max="6" width="11.33203125" style="4" customWidth="1"/>
    <col min="7" max="7" width="11.33203125" style="4" bestFit="1" customWidth="1"/>
    <col min="8" max="8" width="12" style="4" customWidth="1"/>
    <col min="9" max="9" width="9.109375" style="4"/>
    <col min="10" max="10" width="16.44140625" style="4" customWidth="1"/>
    <col min="11" max="11" width="9.33203125" style="4" customWidth="1"/>
    <col min="12" max="21" width="9.109375" style="4"/>
    <col min="22" max="22" width="10.88671875" style="14" bestFit="1" customWidth="1"/>
    <col min="23" max="16384" width="9.109375" style="4"/>
  </cols>
  <sheetData>
    <row r="1" spans="1:22" ht="13.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104"/>
      <c r="Q1" s="1104"/>
      <c r="R1" s="1104"/>
      <c r="S1" s="1104"/>
      <c r="T1" s="9"/>
      <c r="U1" s="9"/>
      <c r="V1" s="13"/>
    </row>
    <row r="2" spans="1:22" ht="13.5" customHeight="1">
      <c r="A2" s="9"/>
      <c r="B2" s="34" t="s">
        <v>84</v>
      </c>
      <c r="D2" s="33" t="s">
        <v>97</v>
      </c>
      <c r="J2" s="9"/>
      <c r="K2" s="9"/>
      <c r="L2" s="9"/>
      <c r="M2" s="9"/>
      <c r="N2" s="9"/>
      <c r="O2" s="9"/>
      <c r="P2" s="1104"/>
      <c r="Q2" s="1104"/>
      <c r="R2" s="1104"/>
      <c r="S2" s="1104"/>
      <c r="T2" s="9"/>
      <c r="U2" s="9"/>
      <c r="V2" s="13"/>
    </row>
    <row r="3" spans="1:22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3"/>
    </row>
    <row r="4" spans="1:22" ht="13.5" customHeight="1">
      <c r="A4" s="9"/>
      <c r="B4" s="38" t="s">
        <v>86</v>
      </c>
      <c r="C4" s="38"/>
      <c r="D4" s="38" t="s">
        <v>96</v>
      </c>
      <c r="E4" s="38"/>
      <c r="F4" s="38" t="s">
        <v>94</v>
      </c>
      <c r="G4" s="38"/>
      <c r="H4" s="38" t="s">
        <v>95</v>
      </c>
      <c r="T4" s="9"/>
      <c r="U4" s="9"/>
      <c r="V4" s="13"/>
    </row>
    <row r="5" spans="1:22" ht="13.5" customHeight="1">
      <c r="A5" s="9"/>
      <c r="T5" s="9"/>
      <c r="U5" s="9"/>
      <c r="V5" s="13"/>
    </row>
    <row r="6" spans="1:22" ht="13.5" customHeight="1">
      <c r="A6" s="9"/>
      <c r="B6" s="12">
        <v>594293.22</v>
      </c>
      <c r="C6" s="12"/>
      <c r="D6" s="12">
        <v>1118826.43</v>
      </c>
      <c r="E6" s="12"/>
      <c r="F6" s="12">
        <v>956616.84</v>
      </c>
      <c r="G6" s="12"/>
      <c r="H6" s="12">
        <v>756502.81</v>
      </c>
      <c r="T6" s="9"/>
      <c r="U6" s="9"/>
      <c r="V6" s="13"/>
    </row>
    <row r="7" spans="1:22" ht="13.5" customHeight="1">
      <c r="A7" s="25"/>
      <c r="B7" s="12"/>
      <c r="C7" s="12"/>
      <c r="D7" s="12"/>
      <c r="E7" s="12"/>
      <c r="F7" s="12"/>
      <c r="G7" s="12"/>
      <c r="H7" s="12"/>
      <c r="T7" s="9"/>
      <c r="U7" s="9"/>
      <c r="V7" s="13"/>
    </row>
    <row r="8" spans="1:22" ht="13.5" customHeight="1">
      <c r="A8" s="9"/>
      <c r="B8" s="11">
        <f>B6</f>
        <v>594293.22</v>
      </c>
      <c r="C8" s="11"/>
      <c r="D8" s="11">
        <f t="shared" ref="D8:H8" si="0">D6</f>
        <v>1118826.43</v>
      </c>
      <c r="E8" s="11"/>
      <c r="F8" s="11">
        <f t="shared" si="0"/>
        <v>956616.84</v>
      </c>
      <c r="G8" s="11"/>
      <c r="H8" s="10">
        <f t="shared" si="0"/>
        <v>756502.81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3"/>
    </row>
    <row r="9" spans="1:22" ht="13.5" customHeight="1">
      <c r="A9" s="9"/>
      <c r="B9" s="9"/>
      <c r="C9" s="9"/>
      <c r="D9" s="9"/>
      <c r="E9" s="1104"/>
      <c r="F9" s="1104"/>
      <c r="G9" s="1104"/>
      <c r="H9" s="1104"/>
      <c r="I9" s="1104"/>
      <c r="J9" s="1104"/>
      <c r="K9" s="1104"/>
      <c r="L9" s="1104"/>
      <c r="M9" s="1104"/>
      <c r="N9" s="1104"/>
      <c r="O9" s="1104"/>
      <c r="P9" s="1104"/>
      <c r="Q9" s="1104"/>
      <c r="R9" s="1104"/>
      <c r="S9" s="1104"/>
      <c r="T9" s="9"/>
      <c r="U9" s="9"/>
      <c r="V9" s="13"/>
    </row>
    <row r="10" spans="1:22" ht="13.5" customHeight="1">
      <c r="A10" s="9"/>
      <c r="B10" s="9"/>
      <c r="C10" s="9"/>
      <c r="D10" s="9"/>
      <c r="E10" s="94"/>
      <c r="F10" s="9"/>
      <c r="G10" s="9"/>
      <c r="H10" s="9"/>
      <c r="I10" s="9"/>
      <c r="J10" s="94" t="s">
        <v>1017</v>
      </c>
      <c r="K10" s="9">
        <v>25.184999999999999</v>
      </c>
      <c r="L10" s="13"/>
      <c r="V10" s="4"/>
    </row>
    <row r="11" spans="1:22" ht="13.5" customHeight="1">
      <c r="A11" s="9"/>
      <c r="B11" s="9"/>
      <c r="C11" s="9"/>
      <c r="D11" s="9"/>
      <c r="G11" s="9"/>
      <c r="H11" s="10"/>
      <c r="I11" s="9"/>
      <c r="J11" s="9" t="s">
        <v>1018</v>
      </c>
      <c r="K11" s="9">
        <v>24.75</v>
      </c>
      <c r="L11" s="13"/>
      <c r="V11" s="4"/>
    </row>
    <row r="12" spans="1:22" ht="13.5" customHeight="1">
      <c r="A12" s="89" t="s">
        <v>216</v>
      </c>
      <c r="B12" s="38" t="s">
        <v>86</v>
      </c>
      <c r="C12" s="38"/>
      <c r="D12" s="38" t="s">
        <v>96</v>
      </c>
      <c r="E12" s="38"/>
      <c r="F12" s="38" t="s">
        <v>94</v>
      </c>
      <c r="G12" s="38"/>
      <c r="H12" s="38" t="s">
        <v>95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13"/>
    </row>
    <row r="13" spans="1:22" ht="13.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104"/>
      <c r="R13" s="1104"/>
      <c r="S13" s="1104"/>
      <c r="T13" s="1104"/>
      <c r="U13" s="9"/>
      <c r="V13" s="13"/>
    </row>
    <row r="14" spans="1:22" ht="13.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104"/>
      <c r="R14" s="1104"/>
      <c r="S14" s="1104"/>
      <c r="T14" s="1104"/>
      <c r="U14" s="9"/>
      <c r="V14" s="13"/>
    </row>
    <row r="15" spans="1:22" ht="13.5" customHeight="1">
      <c r="A15" s="9"/>
      <c r="B15" s="11">
        <v>23597.11</v>
      </c>
      <c r="C15" s="11"/>
      <c r="D15" s="11">
        <v>44559.63</v>
      </c>
      <c r="E15" s="11"/>
      <c r="F15" s="11">
        <v>37590.97</v>
      </c>
      <c r="G15" s="11"/>
      <c r="H15" s="11">
        <v>30565.77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13"/>
    </row>
    <row r="16" spans="1:22" ht="13.5" customHeight="1">
      <c r="A16" s="9"/>
      <c r="B16" s="9"/>
      <c r="C16" s="9"/>
      <c r="D16" s="9"/>
      <c r="E16" s="9"/>
      <c r="F16" s="9"/>
      <c r="G16" s="90"/>
      <c r="H16" s="90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13"/>
    </row>
    <row r="17" spans="1:22" ht="13.5" customHeight="1">
      <c r="A17" s="9"/>
      <c r="B17" s="11">
        <f>B15</f>
        <v>23597.11</v>
      </c>
      <c r="C17" s="11"/>
      <c r="D17" s="11">
        <f t="shared" ref="D17:H17" si="1">D15</f>
        <v>44559.63</v>
      </c>
      <c r="E17" s="11"/>
      <c r="F17" s="11">
        <f t="shared" si="1"/>
        <v>37590.97</v>
      </c>
      <c r="G17" s="11"/>
      <c r="H17" s="10">
        <f t="shared" si="1"/>
        <v>30565.77</v>
      </c>
      <c r="I17" s="9"/>
      <c r="J17" s="9"/>
      <c r="K17" s="9"/>
      <c r="L17" s="9"/>
      <c r="M17" s="90"/>
      <c r="N17" s="90"/>
      <c r="O17" s="9"/>
      <c r="P17" s="9"/>
      <c r="Q17" s="9"/>
      <c r="R17" s="9"/>
      <c r="S17" s="9"/>
      <c r="T17" s="9"/>
      <c r="U17" s="9"/>
      <c r="V17" s="13"/>
    </row>
    <row r="18" spans="1:22" ht="13.5" customHeight="1">
      <c r="A18" s="25"/>
      <c r="B18" s="9"/>
      <c r="C18" s="9"/>
      <c r="D18" s="9"/>
      <c r="E18" s="9"/>
      <c r="F18" s="90"/>
      <c r="G18" s="90"/>
      <c r="H18" s="90"/>
      <c r="I18" s="90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13"/>
    </row>
    <row r="19" spans="1:22" ht="13.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3"/>
    </row>
    <row r="20" spans="1:22" ht="13.5" customHeight="1">
      <c r="A20" s="9"/>
      <c r="B20" s="9"/>
      <c r="C20" s="9"/>
      <c r="D20" s="9"/>
      <c r="E20" s="9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"/>
      <c r="V20" s="13"/>
    </row>
    <row r="21" spans="1:22">
      <c r="A21" s="9"/>
      <c r="B21" s="9"/>
      <c r="C21" s="9"/>
      <c r="D21" s="9"/>
      <c r="E21" s="9"/>
      <c r="F21" s="9"/>
      <c r="G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13"/>
    </row>
    <row r="22" spans="1:22">
      <c r="A22" s="9"/>
      <c r="B22" s="9"/>
      <c r="C22" s="9"/>
      <c r="D22" s="9"/>
      <c r="E22" s="9"/>
      <c r="F22" s="9"/>
      <c r="G22" s="9"/>
      <c r="I22" s="9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"/>
      <c r="V22" s="13"/>
    </row>
    <row r="23" spans="1:2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3"/>
    </row>
    <row r="24" spans="1:22"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13"/>
    </row>
    <row r="25" spans="1:22" ht="12"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15"/>
    </row>
    <row r="26" spans="1:22" ht="12">
      <c r="M26" s="38"/>
    </row>
    <row r="28" spans="1:22">
      <c r="B28" s="9"/>
      <c r="C28" s="9"/>
      <c r="D28" s="9"/>
      <c r="E28" s="9"/>
      <c r="F28" s="90"/>
      <c r="G28" s="90"/>
      <c r="H28" s="9"/>
      <c r="I28" s="9"/>
    </row>
    <row r="29" spans="1:22">
      <c r="B29" s="31"/>
      <c r="C29" s="93"/>
      <c r="D29" s="93"/>
      <c r="E29" s="93"/>
      <c r="F29" s="93"/>
      <c r="G29" s="30"/>
      <c r="H29" s="25"/>
    </row>
    <row r="30" spans="1:22">
      <c r="B30" s="25"/>
      <c r="G30" s="29"/>
      <c r="I30" s="92"/>
      <c r="J30" s="9"/>
      <c r="K30" s="9"/>
      <c r="L30" s="90"/>
      <c r="M30" s="90"/>
      <c r="N30" s="9"/>
      <c r="O30" s="9"/>
      <c r="P30" s="9"/>
      <c r="Q30" s="9"/>
      <c r="R30" s="9"/>
      <c r="S30" s="9"/>
    </row>
    <row r="31" spans="1:22">
      <c r="B31" s="9"/>
      <c r="C31" s="9"/>
      <c r="D31" s="9"/>
      <c r="E31" s="90"/>
      <c r="F31" s="90"/>
      <c r="G31" s="90"/>
      <c r="H31" s="90"/>
      <c r="I31" s="90"/>
      <c r="J31" s="32"/>
      <c r="M31" s="29"/>
      <c r="O31" s="92"/>
      <c r="P31" s="92"/>
      <c r="R31" s="92"/>
      <c r="S31" s="92"/>
    </row>
    <row r="32" spans="1:22" ht="12">
      <c r="J32" s="92"/>
      <c r="L32" s="91"/>
      <c r="M32" s="91"/>
      <c r="O32" s="9"/>
      <c r="P32" s="9"/>
      <c r="Q32" s="9"/>
      <c r="R32" s="91"/>
      <c r="S32" s="91"/>
    </row>
    <row r="33" spans="10:19">
      <c r="J33" s="90"/>
      <c r="K33" s="90"/>
      <c r="L33" s="90"/>
      <c r="M33" s="90"/>
      <c r="N33" s="90"/>
      <c r="O33" s="90"/>
      <c r="P33" s="90"/>
      <c r="Q33" s="90"/>
      <c r="R33" s="90"/>
      <c r="S33" s="90"/>
    </row>
  </sheetData>
  <mergeCells count="10">
    <mergeCell ref="E9:G9"/>
    <mergeCell ref="H9:I9"/>
    <mergeCell ref="J9:M9"/>
    <mergeCell ref="N9:O9"/>
    <mergeCell ref="P9:Q9"/>
    <mergeCell ref="R9:S9"/>
    <mergeCell ref="P1:S1"/>
    <mergeCell ref="P2:S2"/>
    <mergeCell ref="Q13:T13"/>
    <mergeCell ref="Q14:T14"/>
  </mergeCells>
  <pageMargins left="0.7" right="0.7" top="0.78740157499999996" bottom="0.78740157499999996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F336-9274-468F-88AF-3ABB4848716D}">
  <dimension ref="A1:H11"/>
  <sheetViews>
    <sheetView workbookViewId="0">
      <selection activeCell="F14" sqref="F14"/>
    </sheetView>
  </sheetViews>
  <sheetFormatPr defaultRowHeight="14.4"/>
  <cols>
    <col min="1" max="1" width="12.33203125" customWidth="1"/>
    <col min="2" max="2" width="18" bestFit="1" customWidth="1"/>
    <col min="3" max="3" width="41.44140625" customWidth="1"/>
    <col min="4" max="4" width="13" customWidth="1"/>
    <col min="5" max="5" width="12.33203125" style="2" bestFit="1" customWidth="1"/>
    <col min="6" max="6" width="18.88671875" customWidth="1"/>
    <col min="9" max="9" width="15.88671875" customWidth="1"/>
  </cols>
  <sheetData>
    <row r="1" spans="1:8">
      <c r="A1" s="775" t="s">
        <v>10</v>
      </c>
      <c r="B1" s="775" t="s">
        <v>11</v>
      </c>
      <c r="C1" s="775" t="s">
        <v>12</v>
      </c>
      <c r="D1" s="775" t="s">
        <v>13</v>
      </c>
      <c r="E1" s="775" t="s">
        <v>14</v>
      </c>
      <c r="F1" s="775" t="s">
        <v>15</v>
      </c>
      <c r="G1" s="775" t="s">
        <v>20</v>
      </c>
      <c r="H1" s="775" t="s">
        <v>90</v>
      </c>
    </row>
    <row r="2" spans="1:8">
      <c r="A2" s="776">
        <v>45658</v>
      </c>
      <c r="B2" s="777" t="s">
        <v>115</v>
      </c>
      <c r="C2" s="777" t="s">
        <v>99</v>
      </c>
      <c r="D2" s="777" t="s">
        <v>100</v>
      </c>
      <c r="E2" s="777" t="s">
        <v>560</v>
      </c>
      <c r="F2" s="778">
        <v>23404810.100000001</v>
      </c>
      <c r="G2" s="777"/>
      <c r="H2" s="777"/>
    </row>
    <row r="3" spans="1:8">
      <c r="A3" s="776">
        <v>45658</v>
      </c>
      <c r="B3" s="777" t="s">
        <v>115</v>
      </c>
      <c r="C3" s="777" t="s">
        <v>99</v>
      </c>
      <c r="D3" s="777" t="s">
        <v>100</v>
      </c>
      <c r="E3" s="777" t="s">
        <v>560</v>
      </c>
      <c r="F3" s="778">
        <v>929908.54</v>
      </c>
      <c r="G3" s="777"/>
      <c r="H3" s="777"/>
    </row>
    <row r="4" spans="1:8">
      <c r="A4" s="776">
        <v>45838</v>
      </c>
      <c r="B4" s="777" t="s">
        <v>1019</v>
      </c>
      <c r="C4" s="777" t="s">
        <v>1020</v>
      </c>
      <c r="D4" s="777" t="s">
        <v>559</v>
      </c>
      <c r="E4" s="777" t="s">
        <v>560</v>
      </c>
      <c r="F4" s="778">
        <v>23404805.050000001</v>
      </c>
      <c r="G4" s="777" t="s">
        <v>178</v>
      </c>
      <c r="H4" s="777" t="s">
        <v>179</v>
      </c>
    </row>
    <row r="5" spans="1:8">
      <c r="A5" s="265"/>
      <c r="B5" s="265"/>
      <c r="C5" s="265"/>
      <c r="D5" s="266"/>
      <c r="E5" s="265"/>
      <c r="F5" s="779">
        <f>SUM(F2:F4)</f>
        <v>47739523.689999998</v>
      </c>
      <c r="G5" s="265"/>
      <c r="H5" s="265"/>
    </row>
    <row r="7" spans="1:8" s="48" customFormat="1">
      <c r="A7" s="780" t="s">
        <v>10</v>
      </c>
      <c r="B7" s="780" t="s">
        <v>11</v>
      </c>
      <c r="C7" s="780" t="s">
        <v>12</v>
      </c>
      <c r="D7" s="780" t="s">
        <v>13</v>
      </c>
      <c r="E7" s="780" t="s">
        <v>14</v>
      </c>
      <c r="F7" s="780" t="s">
        <v>15</v>
      </c>
      <c r="G7" s="780" t="s">
        <v>20</v>
      </c>
      <c r="H7" s="780" t="s">
        <v>90</v>
      </c>
    </row>
    <row r="8" spans="1:8" s="48" customFormat="1">
      <c r="A8" s="781">
        <v>45658</v>
      </c>
      <c r="B8" s="782" t="s">
        <v>1029</v>
      </c>
      <c r="C8" s="782" t="s">
        <v>1030</v>
      </c>
      <c r="D8" s="782" t="s">
        <v>560</v>
      </c>
      <c r="E8" s="782" t="s">
        <v>642</v>
      </c>
      <c r="F8" s="783">
        <v>929908.53</v>
      </c>
      <c r="G8" s="782"/>
      <c r="H8" s="782"/>
    </row>
    <row r="9" spans="1:8">
      <c r="A9" s="781">
        <v>45658</v>
      </c>
      <c r="B9" s="782" t="s">
        <v>1021</v>
      </c>
      <c r="C9" s="782" t="s">
        <v>1022</v>
      </c>
      <c r="D9" s="782" t="s">
        <v>560</v>
      </c>
      <c r="E9" s="782" t="s">
        <v>559</v>
      </c>
      <c r="F9" s="783">
        <v>23404810.100000001</v>
      </c>
      <c r="G9" s="782" t="s">
        <v>178</v>
      </c>
      <c r="H9" s="782" t="s">
        <v>179</v>
      </c>
    </row>
    <row r="10" spans="1:8">
      <c r="F10" s="23">
        <f>SUM(F8:F9)</f>
        <v>24334718.630000003</v>
      </c>
    </row>
    <row r="11" spans="1:8">
      <c r="F11" s="1050">
        <f>F5-F10</f>
        <v>23404805.059999995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F1A92-D6D7-4075-B6B5-0722E5D1CA2D}">
  <dimension ref="A1:J13"/>
  <sheetViews>
    <sheetView workbookViewId="0">
      <selection activeCell="H7" sqref="H7"/>
    </sheetView>
  </sheetViews>
  <sheetFormatPr defaultRowHeight="14.4"/>
  <cols>
    <col min="1" max="1" width="15.5546875" customWidth="1"/>
    <col min="2" max="2" width="6.88671875" customWidth="1"/>
    <col min="3" max="3" width="13.6640625" customWidth="1"/>
    <col min="5" max="5" width="48" customWidth="1"/>
    <col min="6" max="6" width="15" customWidth="1"/>
    <col min="8" max="8" width="19" customWidth="1"/>
    <col min="9" max="9" width="23.44140625" customWidth="1"/>
  </cols>
  <sheetData>
    <row r="1" spans="1:10">
      <c r="A1" s="784" t="s">
        <v>10</v>
      </c>
      <c r="B1" s="784" t="s">
        <v>87</v>
      </c>
      <c r="C1" s="784" t="s">
        <v>88</v>
      </c>
      <c r="D1" s="784" t="s">
        <v>11</v>
      </c>
      <c r="E1" s="784" t="s">
        <v>12</v>
      </c>
      <c r="F1" s="784" t="s">
        <v>13</v>
      </c>
      <c r="G1" s="784" t="s">
        <v>14</v>
      </c>
      <c r="H1" s="784" t="s">
        <v>15</v>
      </c>
      <c r="I1" s="784" t="s">
        <v>20</v>
      </c>
      <c r="J1" s="784" t="s">
        <v>90</v>
      </c>
    </row>
    <row r="2" spans="1:10">
      <c r="A2" s="785">
        <v>45658</v>
      </c>
      <c r="B2" s="786">
        <v>25.184999999999999</v>
      </c>
      <c r="C2" s="786">
        <v>36923.11</v>
      </c>
      <c r="D2" s="787" t="s">
        <v>1031</v>
      </c>
      <c r="E2" s="787" t="s">
        <v>1032</v>
      </c>
      <c r="F2" s="787" t="s">
        <v>642</v>
      </c>
      <c r="G2" s="787" t="s">
        <v>1027</v>
      </c>
      <c r="H2" s="788">
        <v>929908.53</v>
      </c>
      <c r="I2" s="787" t="s">
        <v>178</v>
      </c>
      <c r="J2" s="787" t="s">
        <v>179</v>
      </c>
    </row>
    <row r="3" spans="1:10">
      <c r="A3" s="785">
        <v>45838</v>
      </c>
      <c r="B3" s="786">
        <v>24.75</v>
      </c>
      <c r="C3" s="786">
        <v>36953.57</v>
      </c>
      <c r="D3" s="787" t="s">
        <v>1025</v>
      </c>
      <c r="E3" s="787" t="s">
        <v>1026</v>
      </c>
      <c r="F3" s="787" t="s">
        <v>562</v>
      </c>
      <c r="G3" s="787" t="s">
        <v>1027</v>
      </c>
      <c r="H3" s="788">
        <v>914600.86</v>
      </c>
      <c r="I3" s="787" t="s">
        <v>178</v>
      </c>
      <c r="J3" s="787" t="s">
        <v>179</v>
      </c>
    </row>
    <row r="4" spans="1:10">
      <c r="C4" s="2">
        <f>SUM(C2:C3)</f>
        <v>73876.679999999993</v>
      </c>
      <c r="H4" s="23">
        <f>SUM(H2:H3)</f>
        <v>1844509.3900000001</v>
      </c>
    </row>
    <row r="6" spans="1:10">
      <c r="A6" s="789" t="s">
        <v>10</v>
      </c>
      <c r="B6" s="789" t="s">
        <v>87</v>
      </c>
      <c r="C6" s="789" t="s">
        <v>88</v>
      </c>
      <c r="D6" s="789" t="s">
        <v>11</v>
      </c>
      <c r="E6" s="789" t="s">
        <v>12</v>
      </c>
      <c r="F6" s="789" t="s">
        <v>13</v>
      </c>
      <c r="G6" s="789" t="s">
        <v>14</v>
      </c>
      <c r="H6" s="789" t="s">
        <v>15</v>
      </c>
      <c r="I6" s="789" t="s">
        <v>20</v>
      </c>
      <c r="J6" s="789" t="s">
        <v>90</v>
      </c>
    </row>
    <row r="7" spans="1:10">
      <c r="A7" s="790">
        <v>45658</v>
      </c>
      <c r="B7" s="791">
        <v>25.184999999999999</v>
      </c>
      <c r="C7" s="791">
        <v>36923.11</v>
      </c>
      <c r="D7" s="792" t="s">
        <v>1023</v>
      </c>
      <c r="E7" s="792" t="s">
        <v>1024</v>
      </c>
      <c r="F7" s="792" t="s">
        <v>1027</v>
      </c>
      <c r="G7" s="792" t="s">
        <v>562</v>
      </c>
      <c r="H7" s="793">
        <v>929908.53</v>
      </c>
      <c r="I7" s="792" t="s">
        <v>178</v>
      </c>
      <c r="J7" s="792" t="s">
        <v>179</v>
      </c>
    </row>
    <row r="8" spans="1:10">
      <c r="C8" s="17">
        <f>C4-C7</f>
        <v>36953.569999999992</v>
      </c>
      <c r="H8" s="24">
        <f>H4-H7</f>
        <v>914600.8600000001</v>
      </c>
    </row>
    <row r="10" spans="1:10" ht="15" thickBot="1"/>
    <row r="11" spans="1:10">
      <c r="H11" s="795">
        <v>914600.86</v>
      </c>
      <c r="I11" s="797" t="s">
        <v>1033</v>
      </c>
    </row>
    <row r="12" spans="1:10">
      <c r="H12" s="796">
        <v>24.75</v>
      </c>
      <c r="I12" s="798" t="s">
        <v>1034</v>
      </c>
    </row>
    <row r="13" spans="1:10" ht="15" thickBot="1">
      <c r="H13" s="794">
        <f>H11/H12</f>
        <v>36953.570101010104</v>
      </c>
      <c r="I13" s="799" t="s">
        <v>1035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7CED4-2E03-4BDF-9FF2-C5586E067D9A}">
  <dimension ref="A1:L28"/>
  <sheetViews>
    <sheetView workbookViewId="0">
      <selection activeCell="P17" sqref="P17"/>
    </sheetView>
  </sheetViews>
  <sheetFormatPr defaultRowHeight="14.4"/>
  <cols>
    <col min="1" max="1" width="13.44140625" customWidth="1"/>
    <col min="2" max="2" width="12.88671875" bestFit="1" customWidth="1"/>
    <col min="3" max="3" width="20.109375" bestFit="1" customWidth="1"/>
    <col min="6" max="6" width="15.6640625" style="2" bestFit="1" customWidth="1"/>
    <col min="9" max="9" width="17.44140625" customWidth="1"/>
  </cols>
  <sheetData>
    <row r="1" spans="1:12">
      <c r="A1" s="583" t="s">
        <v>10</v>
      </c>
      <c r="B1" s="583" t="s">
        <v>177</v>
      </c>
      <c r="C1" s="583" t="s">
        <v>87</v>
      </c>
      <c r="D1" s="583" t="s">
        <v>88</v>
      </c>
      <c r="E1" s="583" t="s">
        <v>11</v>
      </c>
      <c r="F1" s="583" t="s">
        <v>12</v>
      </c>
      <c r="G1" s="583" t="s">
        <v>13</v>
      </c>
      <c r="H1" s="583" t="s">
        <v>14</v>
      </c>
      <c r="I1" s="583" t="s">
        <v>15</v>
      </c>
      <c r="J1" s="583" t="s">
        <v>89</v>
      </c>
      <c r="K1" s="583" t="s">
        <v>20</v>
      </c>
      <c r="L1" s="583" t="s">
        <v>90</v>
      </c>
    </row>
    <row r="2" spans="1:12">
      <c r="A2" s="584">
        <v>45678</v>
      </c>
      <c r="B2" s="585"/>
      <c r="C2" s="585"/>
      <c r="D2" s="586">
        <v>0</v>
      </c>
      <c r="E2" s="585" t="s">
        <v>811</v>
      </c>
      <c r="F2" s="585" t="s">
        <v>812</v>
      </c>
      <c r="G2" s="585" t="s">
        <v>331</v>
      </c>
      <c r="H2" s="585" t="s">
        <v>342</v>
      </c>
      <c r="I2" s="587">
        <v>881125</v>
      </c>
      <c r="J2" s="585" t="s">
        <v>813</v>
      </c>
      <c r="K2" s="585" t="s">
        <v>359</v>
      </c>
      <c r="L2" s="585" t="s">
        <v>624</v>
      </c>
    </row>
    <row r="3" spans="1:12">
      <c r="A3" s="584">
        <v>45747</v>
      </c>
      <c r="B3" s="585">
        <v>1</v>
      </c>
      <c r="C3" s="586">
        <v>24.965</v>
      </c>
      <c r="D3" s="586">
        <v>18128.84</v>
      </c>
      <c r="E3" s="585" t="s">
        <v>814</v>
      </c>
      <c r="F3" s="585" t="s">
        <v>815</v>
      </c>
      <c r="G3" s="585" t="s">
        <v>331</v>
      </c>
      <c r="H3" s="585" t="s">
        <v>84</v>
      </c>
      <c r="I3" s="587">
        <v>452586.49</v>
      </c>
      <c r="J3" s="585" t="s">
        <v>813</v>
      </c>
      <c r="K3" s="585" t="s">
        <v>178</v>
      </c>
      <c r="L3" s="585" t="s">
        <v>179</v>
      </c>
    </row>
    <row r="4" spans="1:12">
      <c r="A4" s="584">
        <v>45747</v>
      </c>
      <c r="B4" s="585"/>
      <c r="C4" s="585"/>
      <c r="D4" s="586">
        <v>0</v>
      </c>
      <c r="E4" s="585" t="s">
        <v>816</v>
      </c>
      <c r="F4" s="585" t="s">
        <v>817</v>
      </c>
      <c r="G4" s="585" t="s">
        <v>331</v>
      </c>
      <c r="H4" s="585" t="s">
        <v>342</v>
      </c>
      <c r="I4" s="587">
        <v>1404412.2</v>
      </c>
      <c r="J4" s="585" t="s">
        <v>813</v>
      </c>
      <c r="K4" s="585" t="s">
        <v>178</v>
      </c>
      <c r="L4" s="585" t="s">
        <v>179</v>
      </c>
    </row>
    <row r="5" spans="1:12">
      <c r="A5" s="584">
        <v>45747</v>
      </c>
      <c r="B5" s="585"/>
      <c r="C5" s="585"/>
      <c r="D5" s="586">
        <v>0</v>
      </c>
      <c r="E5" s="585" t="s">
        <v>818</v>
      </c>
      <c r="F5" s="585" t="s">
        <v>819</v>
      </c>
      <c r="G5" s="585" t="s">
        <v>331</v>
      </c>
      <c r="H5" s="585" t="s">
        <v>342</v>
      </c>
      <c r="I5" s="587">
        <v>1173255.76</v>
      </c>
      <c r="J5" s="585" t="s">
        <v>813</v>
      </c>
      <c r="K5" s="585" t="s">
        <v>178</v>
      </c>
      <c r="L5" s="585" t="s">
        <v>179</v>
      </c>
    </row>
    <row r="6" spans="1:12">
      <c r="A6" s="584">
        <v>45747</v>
      </c>
      <c r="B6" s="585"/>
      <c r="C6" s="585"/>
      <c r="D6" s="586">
        <v>0</v>
      </c>
      <c r="E6" s="585" t="s">
        <v>820</v>
      </c>
      <c r="F6" s="585" t="s">
        <v>821</v>
      </c>
      <c r="G6" s="585" t="s">
        <v>331</v>
      </c>
      <c r="H6" s="585" t="s">
        <v>342</v>
      </c>
      <c r="I6" s="587">
        <v>6851571.54</v>
      </c>
      <c r="J6" s="585" t="s">
        <v>813</v>
      </c>
      <c r="K6" s="585" t="s">
        <v>178</v>
      </c>
      <c r="L6" s="585" t="s">
        <v>179</v>
      </c>
    </row>
    <row r="7" spans="1:12">
      <c r="A7" s="584">
        <v>45838</v>
      </c>
      <c r="B7" s="585">
        <v>1</v>
      </c>
      <c r="C7" s="586">
        <v>24.75</v>
      </c>
      <c r="D7" s="586">
        <v>17501.43</v>
      </c>
      <c r="E7" s="585" t="s">
        <v>822</v>
      </c>
      <c r="F7" s="585" t="s">
        <v>815</v>
      </c>
      <c r="G7" s="585" t="s">
        <v>331</v>
      </c>
      <c r="H7" s="585" t="s">
        <v>84</v>
      </c>
      <c r="I7" s="587">
        <v>433160.39</v>
      </c>
      <c r="J7" s="585" t="s">
        <v>813</v>
      </c>
      <c r="K7" s="585" t="s">
        <v>178</v>
      </c>
      <c r="L7" s="585" t="s">
        <v>179</v>
      </c>
    </row>
    <row r="8" spans="1:12">
      <c r="A8" s="584">
        <v>45838</v>
      </c>
      <c r="B8" s="585"/>
      <c r="C8" s="585"/>
      <c r="D8" s="586">
        <v>0</v>
      </c>
      <c r="E8" s="585" t="s">
        <v>823</v>
      </c>
      <c r="F8" s="585" t="s">
        <v>817</v>
      </c>
      <c r="G8" s="585" t="s">
        <v>331</v>
      </c>
      <c r="H8" s="585" t="s">
        <v>342</v>
      </c>
      <c r="I8" s="587">
        <v>1378629.51</v>
      </c>
      <c r="J8" s="585" t="s">
        <v>813</v>
      </c>
      <c r="K8" s="585" t="s">
        <v>178</v>
      </c>
      <c r="L8" s="585" t="s">
        <v>179</v>
      </c>
    </row>
    <row r="9" spans="1:12">
      <c r="A9" s="584">
        <v>45838</v>
      </c>
      <c r="B9" s="585"/>
      <c r="C9" s="585"/>
      <c r="D9" s="586">
        <v>0</v>
      </c>
      <c r="E9" s="585" t="s">
        <v>824</v>
      </c>
      <c r="F9" s="585" t="s">
        <v>821</v>
      </c>
      <c r="G9" s="585" t="s">
        <v>331</v>
      </c>
      <c r="H9" s="585" t="s">
        <v>342</v>
      </c>
      <c r="I9" s="587">
        <v>6725787.9800000004</v>
      </c>
      <c r="J9" s="585" t="s">
        <v>813</v>
      </c>
      <c r="K9" s="585" t="s">
        <v>178</v>
      </c>
      <c r="L9" s="585" t="s">
        <v>179</v>
      </c>
    </row>
    <row r="10" spans="1:12">
      <c r="A10" s="584">
        <v>45838</v>
      </c>
      <c r="B10" s="585"/>
      <c r="C10" s="585"/>
      <c r="D10" s="586">
        <v>0</v>
      </c>
      <c r="E10" s="585" t="s">
        <v>825</v>
      </c>
      <c r="F10" s="585" t="s">
        <v>819</v>
      </c>
      <c r="G10" s="585" t="s">
        <v>331</v>
      </c>
      <c r="H10" s="585" t="s">
        <v>342</v>
      </c>
      <c r="I10" s="587">
        <v>1151716.72</v>
      </c>
      <c r="J10" s="585" t="s">
        <v>813</v>
      </c>
      <c r="K10" s="585" t="s">
        <v>178</v>
      </c>
      <c r="L10" s="585" t="s">
        <v>179</v>
      </c>
    </row>
    <row r="11" spans="1:12">
      <c r="A11" s="584">
        <v>45678</v>
      </c>
      <c r="B11" s="585">
        <v>1</v>
      </c>
      <c r="C11" s="586">
        <v>25.175000000000001</v>
      </c>
      <c r="D11" s="586">
        <v>35000</v>
      </c>
      <c r="E11" s="585" t="s">
        <v>826</v>
      </c>
      <c r="F11" s="585" t="s">
        <v>827</v>
      </c>
      <c r="G11" s="585" t="s">
        <v>84</v>
      </c>
      <c r="H11" s="585" t="s">
        <v>331</v>
      </c>
      <c r="I11" s="587">
        <v>881125</v>
      </c>
      <c r="J11" s="585" t="s">
        <v>813</v>
      </c>
      <c r="K11" s="585" t="s">
        <v>359</v>
      </c>
      <c r="L11" s="585" t="s">
        <v>624</v>
      </c>
    </row>
    <row r="12" spans="1:12">
      <c r="A12" s="584">
        <v>45747</v>
      </c>
      <c r="B12" s="585"/>
      <c r="C12" s="585"/>
      <c r="D12" s="586">
        <v>0</v>
      </c>
      <c r="E12" s="585" t="s">
        <v>328</v>
      </c>
      <c r="F12" s="585" t="s">
        <v>329</v>
      </c>
      <c r="G12" s="585" t="s">
        <v>330</v>
      </c>
      <c r="H12" s="585" t="s">
        <v>331</v>
      </c>
      <c r="I12" s="587">
        <v>445205.84</v>
      </c>
      <c r="J12" s="585" t="s">
        <v>567</v>
      </c>
      <c r="K12" s="585" t="s">
        <v>178</v>
      </c>
      <c r="L12" s="585" t="s">
        <v>179</v>
      </c>
    </row>
    <row r="13" spans="1:12">
      <c r="A13" s="584">
        <v>45747</v>
      </c>
      <c r="B13" s="585"/>
      <c r="C13" s="585"/>
      <c r="D13" s="586">
        <v>0</v>
      </c>
      <c r="E13" s="585" t="s">
        <v>332</v>
      </c>
      <c r="F13" s="585" t="s">
        <v>333</v>
      </c>
      <c r="G13" s="585" t="s">
        <v>330</v>
      </c>
      <c r="H13" s="585" t="s">
        <v>331</v>
      </c>
      <c r="I13" s="587">
        <v>532920.9</v>
      </c>
      <c r="J13" s="585" t="s">
        <v>725</v>
      </c>
      <c r="K13" s="585" t="s">
        <v>178</v>
      </c>
      <c r="L13" s="585" t="s">
        <v>179</v>
      </c>
    </row>
    <row r="14" spans="1:12">
      <c r="A14" s="584">
        <v>45747</v>
      </c>
      <c r="B14" s="585"/>
      <c r="C14" s="585"/>
      <c r="D14" s="586">
        <v>0</v>
      </c>
      <c r="E14" s="585" t="s">
        <v>334</v>
      </c>
      <c r="F14" s="585" t="s">
        <v>335</v>
      </c>
      <c r="G14" s="585" t="s">
        <v>330</v>
      </c>
      <c r="H14" s="585" t="s">
        <v>331</v>
      </c>
      <c r="I14" s="587">
        <v>2599910.23</v>
      </c>
      <c r="J14" s="585" t="s">
        <v>599</v>
      </c>
      <c r="K14" s="585" t="s">
        <v>178</v>
      </c>
      <c r="L14" s="585" t="s">
        <v>179</v>
      </c>
    </row>
    <row r="15" spans="1:12">
      <c r="A15" s="584">
        <v>45747</v>
      </c>
      <c r="B15" s="585">
        <v>1</v>
      </c>
      <c r="C15" s="586">
        <v>24.965</v>
      </c>
      <c r="D15" s="586">
        <v>8898.0499999999993</v>
      </c>
      <c r="E15" s="585" t="s">
        <v>336</v>
      </c>
      <c r="F15" s="585" t="s">
        <v>337</v>
      </c>
      <c r="G15" s="585" t="s">
        <v>338</v>
      </c>
      <c r="H15" s="585" t="s">
        <v>331</v>
      </c>
      <c r="I15" s="587">
        <v>222139.82</v>
      </c>
      <c r="J15" s="585" t="s">
        <v>598</v>
      </c>
      <c r="K15" s="585" t="s">
        <v>178</v>
      </c>
      <c r="L15" s="585" t="s">
        <v>179</v>
      </c>
    </row>
    <row r="16" spans="1:12">
      <c r="A16" s="584">
        <v>45747</v>
      </c>
      <c r="B16" s="585"/>
      <c r="C16" s="585"/>
      <c r="D16" s="586">
        <v>0</v>
      </c>
      <c r="E16" s="585" t="s">
        <v>828</v>
      </c>
      <c r="F16" s="585" t="s">
        <v>829</v>
      </c>
      <c r="G16" s="585" t="s">
        <v>559</v>
      </c>
      <c r="H16" s="585" t="s">
        <v>331</v>
      </c>
      <c r="I16" s="587">
        <v>728049.92</v>
      </c>
      <c r="J16" s="585"/>
      <c r="K16" s="585" t="s">
        <v>178</v>
      </c>
      <c r="L16" s="585" t="s">
        <v>179</v>
      </c>
    </row>
    <row r="17" spans="1:12">
      <c r="A17" s="584">
        <v>45747</v>
      </c>
      <c r="B17" s="585"/>
      <c r="C17" s="585"/>
      <c r="D17" s="586">
        <v>0</v>
      </c>
      <c r="E17" s="585" t="s">
        <v>830</v>
      </c>
      <c r="F17" s="585" t="s">
        <v>831</v>
      </c>
      <c r="G17" s="585" t="s">
        <v>559</v>
      </c>
      <c r="H17" s="585" t="s">
        <v>331</v>
      </c>
      <c r="I17" s="587">
        <v>871491.3</v>
      </c>
      <c r="J17" s="585"/>
      <c r="K17" s="585" t="s">
        <v>178</v>
      </c>
      <c r="L17" s="585" t="s">
        <v>179</v>
      </c>
    </row>
    <row r="18" spans="1:12">
      <c r="A18" s="584">
        <v>45747</v>
      </c>
      <c r="B18" s="585"/>
      <c r="C18" s="585"/>
      <c r="D18" s="586">
        <v>0</v>
      </c>
      <c r="E18" s="585" t="s">
        <v>832</v>
      </c>
      <c r="F18" s="585" t="s">
        <v>833</v>
      </c>
      <c r="G18" s="585" t="s">
        <v>559</v>
      </c>
      <c r="H18" s="585" t="s">
        <v>331</v>
      </c>
      <c r="I18" s="587">
        <v>4251661.3099999996</v>
      </c>
      <c r="J18" s="585"/>
      <c r="K18" s="585" t="s">
        <v>178</v>
      </c>
      <c r="L18" s="585" t="s">
        <v>179</v>
      </c>
    </row>
    <row r="19" spans="1:12">
      <c r="A19" s="584">
        <v>45747</v>
      </c>
      <c r="B19" s="585">
        <v>1</v>
      </c>
      <c r="C19" s="586">
        <v>24.965</v>
      </c>
      <c r="D19" s="586">
        <v>9230.7900000000009</v>
      </c>
      <c r="E19" s="585" t="s">
        <v>834</v>
      </c>
      <c r="F19" s="585" t="s">
        <v>835</v>
      </c>
      <c r="G19" s="585" t="s">
        <v>562</v>
      </c>
      <c r="H19" s="585" t="s">
        <v>331</v>
      </c>
      <c r="I19" s="587">
        <v>230446.67</v>
      </c>
      <c r="J19" s="585"/>
      <c r="K19" s="585" t="s">
        <v>178</v>
      </c>
      <c r="L19" s="585" t="s">
        <v>179</v>
      </c>
    </row>
    <row r="20" spans="1:12">
      <c r="A20" s="584">
        <v>45838</v>
      </c>
      <c r="B20" s="585"/>
      <c r="C20" s="585"/>
      <c r="D20" s="586">
        <v>0</v>
      </c>
      <c r="E20" s="585" t="s">
        <v>836</v>
      </c>
      <c r="F20" s="585" t="s">
        <v>329</v>
      </c>
      <c r="G20" s="585" t="s">
        <v>330</v>
      </c>
      <c r="H20" s="585" t="s">
        <v>331</v>
      </c>
      <c r="I20" s="587">
        <v>423666.8</v>
      </c>
      <c r="J20" s="585" t="s">
        <v>837</v>
      </c>
      <c r="K20" s="585" t="s">
        <v>178</v>
      </c>
      <c r="L20" s="585" t="s">
        <v>179</v>
      </c>
    </row>
    <row r="21" spans="1:12">
      <c r="A21" s="584">
        <v>45838</v>
      </c>
      <c r="B21" s="585"/>
      <c r="C21" s="585"/>
      <c r="D21" s="586">
        <v>0</v>
      </c>
      <c r="E21" s="585" t="s">
        <v>838</v>
      </c>
      <c r="F21" s="585" t="s">
        <v>333</v>
      </c>
      <c r="G21" s="585" t="s">
        <v>330</v>
      </c>
      <c r="H21" s="585" t="s">
        <v>331</v>
      </c>
      <c r="I21" s="587">
        <v>507138.21</v>
      </c>
      <c r="J21" s="585" t="s">
        <v>839</v>
      </c>
      <c r="K21" s="585" t="s">
        <v>178</v>
      </c>
      <c r="L21" s="585" t="s">
        <v>179</v>
      </c>
    </row>
    <row r="22" spans="1:12">
      <c r="A22" s="584">
        <v>45838</v>
      </c>
      <c r="B22" s="585"/>
      <c r="C22" s="585"/>
      <c r="D22" s="586">
        <v>0</v>
      </c>
      <c r="E22" s="585" t="s">
        <v>840</v>
      </c>
      <c r="F22" s="585" t="s">
        <v>335</v>
      </c>
      <c r="G22" s="585" t="s">
        <v>330</v>
      </c>
      <c r="H22" s="585" t="s">
        <v>331</v>
      </c>
      <c r="I22" s="587">
        <v>2474126.67</v>
      </c>
      <c r="J22" s="585" t="s">
        <v>841</v>
      </c>
      <c r="K22" s="585" t="s">
        <v>178</v>
      </c>
      <c r="L22" s="585" t="s">
        <v>179</v>
      </c>
    </row>
    <row r="23" spans="1:12">
      <c r="A23" s="584">
        <v>45838</v>
      </c>
      <c r="B23" s="585">
        <v>1</v>
      </c>
      <c r="C23" s="586">
        <v>24.75</v>
      </c>
      <c r="D23" s="586">
        <v>8270.64</v>
      </c>
      <c r="E23" s="585" t="s">
        <v>842</v>
      </c>
      <c r="F23" s="585" t="s">
        <v>337</v>
      </c>
      <c r="G23" s="585" t="s">
        <v>338</v>
      </c>
      <c r="H23" s="585" t="s">
        <v>331</v>
      </c>
      <c r="I23" s="587">
        <v>204698.34</v>
      </c>
      <c r="J23" s="585" t="s">
        <v>843</v>
      </c>
      <c r="K23" s="585" t="s">
        <v>178</v>
      </c>
      <c r="L23" s="585" t="s">
        <v>179</v>
      </c>
    </row>
    <row r="24" spans="1:12">
      <c r="A24" s="584">
        <v>45838</v>
      </c>
      <c r="B24" s="585"/>
      <c r="C24" s="585"/>
      <c r="D24" s="586">
        <v>0</v>
      </c>
      <c r="E24" s="585" t="s">
        <v>844</v>
      </c>
      <c r="F24" s="585" t="s">
        <v>845</v>
      </c>
      <c r="G24" s="585" t="s">
        <v>559</v>
      </c>
      <c r="H24" s="585" t="s">
        <v>331</v>
      </c>
      <c r="I24" s="587">
        <v>728049.92</v>
      </c>
      <c r="J24" s="585"/>
      <c r="K24" s="585" t="s">
        <v>178</v>
      </c>
      <c r="L24" s="585" t="s">
        <v>179</v>
      </c>
    </row>
    <row r="25" spans="1:12">
      <c r="A25" s="584">
        <v>45838</v>
      </c>
      <c r="B25" s="585"/>
      <c r="C25" s="585"/>
      <c r="D25" s="586">
        <v>0</v>
      </c>
      <c r="E25" s="585" t="s">
        <v>846</v>
      </c>
      <c r="F25" s="585" t="s">
        <v>831</v>
      </c>
      <c r="G25" s="585" t="s">
        <v>559</v>
      </c>
      <c r="H25" s="585" t="s">
        <v>331</v>
      </c>
      <c r="I25" s="587">
        <v>871491.3</v>
      </c>
      <c r="J25" s="585"/>
      <c r="K25" s="585" t="s">
        <v>178</v>
      </c>
      <c r="L25" s="585" t="s">
        <v>179</v>
      </c>
    </row>
    <row r="26" spans="1:12">
      <c r="A26" s="584">
        <v>45838</v>
      </c>
      <c r="B26" s="585"/>
      <c r="C26" s="585"/>
      <c r="D26" s="586">
        <v>0</v>
      </c>
      <c r="E26" s="585" t="s">
        <v>847</v>
      </c>
      <c r="F26" s="585" t="s">
        <v>833</v>
      </c>
      <c r="G26" s="585" t="s">
        <v>559</v>
      </c>
      <c r="H26" s="585" t="s">
        <v>331</v>
      </c>
      <c r="I26" s="587">
        <v>4251661.3099999996</v>
      </c>
      <c r="J26" s="585"/>
      <c r="K26" s="585" t="s">
        <v>178</v>
      </c>
      <c r="L26" s="585" t="s">
        <v>179</v>
      </c>
    </row>
    <row r="27" spans="1:12">
      <c r="A27" s="584">
        <v>45838</v>
      </c>
      <c r="B27" s="585">
        <v>1</v>
      </c>
      <c r="C27" s="586">
        <v>24.75</v>
      </c>
      <c r="D27" s="586">
        <v>9230.7900000000009</v>
      </c>
      <c r="E27" s="585" t="s">
        <v>848</v>
      </c>
      <c r="F27" s="585" t="s">
        <v>849</v>
      </c>
      <c r="G27" s="585" t="s">
        <v>562</v>
      </c>
      <c r="H27" s="585" t="s">
        <v>331</v>
      </c>
      <c r="I27" s="587">
        <v>228462.05</v>
      </c>
      <c r="J27" s="585"/>
      <c r="K27" s="585" t="s">
        <v>178</v>
      </c>
      <c r="L27" s="585" t="s">
        <v>179</v>
      </c>
    </row>
    <row r="28" spans="1:12">
      <c r="I28" s="24">
        <f>SUM(I2:I10)-SUM(I11:I27)</f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44BB5-39BA-4E50-92AE-39420B5761CC}">
  <dimension ref="A1:F3"/>
  <sheetViews>
    <sheetView workbookViewId="0">
      <selection activeCell="G9" sqref="G9"/>
    </sheetView>
  </sheetViews>
  <sheetFormatPr defaultRowHeight="14.4"/>
  <cols>
    <col min="6" max="6" width="12.33203125" style="2" bestFit="1" customWidth="1"/>
  </cols>
  <sheetData>
    <row r="1" spans="1:6">
      <c r="A1" s="42" t="s">
        <v>10</v>
      </c>
      <c r="B1" s="42" t="s">
        <v>11</v>
      </c>
      <c r="C1" s="42" t="s">
        <v>12</v>
      </c>
      <c r="D1" s="42" t="s">
        <v>13</v>
      </c>
      <c r="E1" s="42" t="s">
        <v>14</v>
      </c>
      <c r="F1" s="43" t="s">
        <v>15</v>
      </c>
    </row>
    <row r="2" spans="1:6">
      <c r="F2" s="2" t="s">
        <v>850</v>
      </c>
    </row>
    <row r="3" spans="1:6">
      <c r="F3" s="17">
        <v>0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8517C-966F-4A0F-9030-6D4DCFF0FBB9}">
  <dimension ref="A1:R6"/>
  <sheetViews>
    <sheetView workbookViewId="0">
      <selection activeCell="M16" sqref="M16"/>
    </sheetView>
  </sheetViews>
  <sheetFormatPr defaultRowHeight="14.4"/>
  <cols>
    <col min="1" max="1" width="10.109375" bestFit="1" customWidth="1"/>
    <col min="3" max="3" width="53.109375" bestFit="1" customWidth="1"/>
    <col min="6" max="6" width="11.44140625" style="2" bestFit="1" customWidth="1"/>
    <col min="12" max="12" width="10" customWidth="1"/>
  </cols>
  <sheetData>
    <row r="1" spans="1:18">
      <c r="A1" s="588" t="s">
        <v>10</v>
      </c>
      <c r="B1" s="588" t="s">
        <v>11</v>
      </c>
      <c r="C1" s="588" t="s">
        <v>12</v>
      </c>
      <c r="D1" s="588" t="s">
        <v>13</v>
      </c>
      <c r="E1" s="588" t="s">
        <v>14</v>
      </c>
      <c r="F1" s="588" t="s">
        <v>15</v>
      </c>
      <c r="G1" s="588" t="s">
        <v>89</v>
      </c>
      <c r="H1" s="588" t="s">
        <v>20</v>
      </c>
      <c r="I1" s="588" t="s">
        <v>90</v>
      </c>
    </row>
    <row r="2" spans="1:18">
      <c r="A2" s="589">
        <v>45833</v>
      </c>
      <c r="B2" s="590" t="s">
        <v>714</v>
      </c>
      <c r="C2" s="590" t="s">
        <v>715</v>
      </c>
      <c r="D2" s="590" t="s">
        <v>463</v>
      </c>
      <c r="E2" s="590" t="s">
        <v>464</v>
      </c>
      <c r="F2" s="591">
        <v>1483.33</v>
      </c>
      <c r="G2" s="590" t="s">
        <v>714</v>
      </c>
      <c r="H2" s="590" t="s">
        <v>465</v>
      </c>
      <c r="I2" s="590" t="s">
        <v>466</v>
      </c>
      <c r="J2" s="40"/>
      <c r="K2" s="40"/>
    </row>
    <row r="3" spans="1:18">
      <c r="A3" s="589">
        <v>45833</v>
      </c>
      <c r="B3" s="590" t="s">
        <v>714</v>
      </c>
      <c r="C3" s="590" t="s">
        <v>851</v>
      </c>
      <c r="D3" s="590" t="s">
        <v>463</v>
      </c>
      <c r="E3" s="590" t="s">
        <v>852</v>
      </c>
      <c r="F3" s="591">
        <v>311.5</v>
      </c>
      <c r="G3" s="590" t="s">
        <v>714</v>
      </c>
      <c r="H3" s="590" t="s">
        <v>465</v>
      </c>
      <c r="I3" s="590" t="s">
        <v>466</v>
      </c>
      <c r="J3" s="40"/>
      <c r="K3" s="40"/>
    </row>
    <row r="4" spans="1:18">
      <c r="F4" s="17">
        <f>SUM(F2:F3)</f>
        <v>1794.83</v>
      </c>
    </row>
    <row r="6" spans="1:18">
      <c r="A6" s="4"/>
      <c r="B6" s="4"/>
      <c r="C6" s="4"/>
      <c r="D6" s="4"/>
      <c r="E6" s="4"/>
      <c r="F6" s="4"/>
      <c r="G6" s="25"/>
      <c r="H6" s="4"/>
      <c r="I6" s="4"/>
      <c r="J6" s="4"/>
      <c r="K6" s="4"/>
      <c r="L6" s="29"/>
      <c r="M6" s="4"/>
      <c r="N6" s="1105"/>
      <c r="O6" s="1105"/>
      <c r="P6" s="4"/>
      <c r="Q6" s="1106"/>
      <c r="R6" s="1106"/>
    </row>
  </sheetData>
  <mergeCells count="2">
    <mergeCell ref="N6:O6"/>
    <mergeCell ref="Q6:R6"/>
  </mergeCells>
  <pageMargins left="0.7" right="0.7" top="0.78740157499999996" bottom="0.78740157499999996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7B7C4-E6F2-4399-8145-7FD7F0F4BECD}">
  <dimension ref="A1:R5"/>
  <sheetViews>
    <sheetView workbookViewId="0">
      <selection activeCell="G8" sqref="G8"/>
    </sheetView>
  </sheetViews>
  <sheetFormatPr defaultRowHeight="14.4"/>
  <cols>
    <col min="1" max="1" width="10.109375" bestFit="1" customWidth="1"/>
    <col min="3" max="3" width="53.109375" bestFit="1" customWidth="1"/>
    <col min="6" max="6" width="11.44140625" style="2" bestFit="1" customWidth="1"/>
    <col min="12" max="12" width="10" customWidth="1"/>
  </cols>
  <sheetData>
    <row r="1" spans="1:18">
      <c r="A1" s="249" t="s">
        <v>10</v>
      </c>
      <c r="B1" s="250" t="s">
        <v>11</v>
      </c>
      <c r="C1" s="250" t="s">
        <v>12</v>
      </c>
      <c r="D1" s="250" t="s">
        <v>13</v>
      </c>
      <c r="E1" s="250" t="s">
        <v>14</v>
      </c>
      <c r="F1" s="250" t="s">
        <v>15</v>
      </c>
      <c r="G1" s="250" t="s">
        <v>89</v>
      </c>
      <c r="H1" s="250" t="s">
        <v>20</v>
      </c>
      <c r="I1" s="251" t="s">
        <v>90</v>
      </c>
    </row>
    <row r="2" spans="1:18" ht="15" thickBot="1">
      <c r="A2" s="252">
        <v>45700</v>
      </c>
      <c r="B2" s="253" t="s">
        <v>527</v>
      </c>
      <c r="C2" s="253" t="s">
        <v>528</v>
      </c>
      <c r="D2" s="253" t="s">
        <v>529</v>
      </c>
      <c r="E2" s="253" t="s">
        <v>529</v>
      </c>
      <c r="F2" s="254">
        <v>66250</v>
      </c>
      <c r="G2" s="253" t="s">
        <v>530</v>
      </c>
      <c r="H2" s="253" t="s">
        <v>531</v>
      </c>
      <c r="I2" s="255" t="s">
        <v>532</v>
      </c>
      <c r="J2" s="40"/>
      <c r="K2" s="40"/>
    </row>
    <row r="3" spans="1:18">
      <c r="F3" s="256">
        <f>SUM(F2:F2)</f>
        <v>66250</v>
      </c>
    </row>
    <row r="4" spans="1:18">
      <c r="F4" s="2" t="s">
        <v>853</v>
      </c>
    </row>
    <row r="5" spans="1:18">
      <c r="A5" s="4"/>
      <c r="B5" s="4"/>
      <c r="C5" s="4"/>
      <c r="D5" s="4"/>
      <c r="E5" s="4"/>
      <c r="F5" s="4"/>
      <c r="G5" s="25"/>
      <c r="H5" s="4"/>
      <c r="I5" s="4"/>
      <c r="J5" s="4"/>
      <c r="K5" s="4"/>
      <c r="L5" s="29"/>
      <c r="M5" s="4"/>
      <c r="N5" s="1105"/>
      <c r="O5" s="1105"/>
      <c r="P5" s="4"/>
      <c r="Q5" s="1106"/>
      <c r="R5" s="1106"/>
    </row>
  </sheetData>
  <mergeCells count="2">
    <mergeCell ref="N5:O5"/>
    <mergeCell ref="Q5:R5"/>
  </mergeCells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4877C-E01C-4622-9B49-B2B8ED21287E}">
  <dimension ref="A1:H21"/>
  <sheetViews>
    <sheetView topLeftCell="A7" workbookViewId="0">
      <selection activeCell="G24" sqref="G24"/>
    </sheetView>
  </sheetViews>
  <sheetFormatPr defaultRowHeight="14.4"/>
  <cols>
    <col min="1" max="1" width="10.109375" bestFit="1" customWidth="1"/>
    <col min="2" max="2" width="13.6640625" customWidth="1"/>
    <col min="3" max="3" width="70.6640625" customWidth="1"/>
    <col min="4" max="4" width="9.33203125" style="16" customWidth="1"/>
    <col min="5" max="5" width="7.88671875" bestFit="1" customWidth="1"/>
    <col min="6" max="6" width="15" style="2" bestFit="1" customWidth="1"/>
  </cols>
  <sheetData>
    <row r="1" spans="1:8">
      <c r="A1" s="84" t="s">
        <v>10</v>
      </c>
      <c r="B1" s="84" t="s">
        <v>11</v>
      </c>
      <c r="C1" s="84" t="s">
        <v>20</v>
      </c>
      <c r="D1" s="146" t="s">
        <v>13</v>
      </c>
      <c r="E1" s="84" t="s">
        <v>14</v>
      </c>
      <c r="F1" s="85" t="s">
        <v>85</v>
      </c>
      <c r="G1" s="84" t="s">
        <v>20</v>
      </c>
      <c r="H1" s="84" t="s">
        <v>90</v>
      </c>
    </row>
    <row r="2" spans="1:8">
      <c r="A2" s="592">
        <v>45818</v>
      </c>
      <c r="B2" s="593" t="s">
        <v>708</v>
      </c>
      <c r="C2" s="593" t="s">
        <v>709</v>
      </c>
      <c r="D2" s="593" t="s">
        <v>292</v>
      </c>
      <c r="E2" s="593" t="s">
        <v>103</v>
      </c>
      <c r="F2" s="594">
        <v>15000</v>
      </c>
      <c r="G2" s="593" t="s">
        <v>293</v>
      </c>
      <c r="H2" s="593" t="s">
        <v>672</v>
      </c>
    </row>
    <row r="3" spans="1:8">
      <c r="A3" s="592">
        <v>45818</v>
      </c>
      <c r="B3" s="593" t="s">
        <v>708</v>
      </c>
      <c r="C3" s="593" t="s">
        <v>854</v>
      </c>
      <c r="D3" s="593" t="s">
        <v>855</v>
      </c>
      <c r="E3" s="593" t="s">
        <v>103</v>
      </c>
      <c r="F3" s="594">
        <v>3150</v>
      </c>
      <c r="G3" s="593" t="s">
        <v>293</v>
      </c>
      <c r="H3" s="593" t="s">
        <v>672</v>
      </c>
    </row>
    <row r="4" spans="1:8">
      <c r="A4" s="595">
        <v>45818</v>
      </c>
      <c r="B4" s="596" t="s">
        <v>712</v>
      </c>
      <c r="C4" s="596" t="s">
        <v>713</v>
      </c>
      <c r="D4" s="596" t="s">
        <v>307</v>
      </c>
      <c r="E4" s="596" t="s">
        <v>103</v>
      </c>
      <c r="F4" s="597">
        <v>1483.33</v>
      </c>
      <c r="G4" s="596" t="s">
        <v>164</v>
      </c>
      <c r="H4" s="596" t="s">
        <v>165</v>
      </c>
    </row>
    <row r="5" spans="1:8">
      <c r="A5" s="595">
        <v>45818</v>
      </c>
      <c r="B5" s="596" t="s">
        <v>712</v>
      </c>
      <c r="C5" s="596" t="s">
        <v>856</v>
      </c>
      <c r="D5" s="596" t="s">
        <v>855</v>
      </c>
      <c r="E5" s="596" t="s">
        <v>103</v>
      </c>
      <c r="F5" s="597">
        <v>311.5</v>
      </c>
      <c r="G5" s="596" t="s">
        <v>164</v>
      </c>
      <c r="H5" s="596" t="s">
        <v>165</v>
      </c>
    </row>
    <row r="6" spans="1:8">
      <c r="A6" s="598">
        <v>45820</v>
      </c>
      <c r="B6" s="599" t="s">
        <v>857</v>
      </c>
      <c r="C6" s="599" t="s">
        <v>858</v>
      </c>
      <c r="D6" s="599" t="s">
        <v>292</v>
      </c>
      <c r="E6" s="599" t="s">
        <v>103</v>
      </c>
      <c r="F6" s="600">
        <v>15000</v>
      </c>
      <c r="G6" s="599" t="s">
        <v>293</v>
      </c>
      <c r="H6" s="599" t="s">
        <v>672</v>
      </c>
    </row>
    <row r="7" spans="1:8">
      <c r="A7" s="598">
        <v>45820</v>
      </c>
      <c r="B7" s="599" t="s">
        <v>857</v>
      </c>
      <c r="C7" s="599" t="s">
        <v>859</v>
      </c>
      <c r="D7" s="599" t="s">
        <v>855</v>
      </c>
      <c r="E7" s="599" t="s">
        <v>103</v>
      </c>
      <c r="F7" s="600">
        <v>3150</v>
      </c>
      <c r="G7" s="599" t="s">
        <v>293</v>
      </c>
      <c r="H7" s="599" t="s">
        <v>672</v>
      </c>
    </row>
    <row r="8" spans="1:8">
      <c r="A8" s="601">
        <v>45831</v>
      </c>
      <c r="B8" s="602" t="s">
        <v>860</v>
      </c>
      <c r="C8" s="602" t="s">
        <v>861</v>
      </c>
      <c r="D8" s="602" t="s">
        <v>292</v>
      </c>
      <c r="E8" s="602" t="s">
        <v>103</v>
      </c>
      <c r="F8" s="603">
        <v>4700</v>
      </c>
      <c r="G8" s="602" t="s">
        <v>862</v>
      </c>
      <c r="H8" s="602" t="s">
        <v>863</v>
      </c>
    </row>
    <row r="9" spans="1:8">
      <c r="A9" s="601">
        <v>45831</v>
      </c>
      <c r="B9" s="602" t="s">
        <v>860</v>
      </c>
      <c r="C9" s="602" t="s">
        <v>864</v>
      </c>
      <c r="D9" s="602" t="s">
        <v>855</v>
      </c>
      <c r="E9" s="602" t="s">
        <v>103</v>
      </c>
      <c r="F9" s="603">
        <v>987</v>
      </c>
      <c r="G9" s="602" t="s">
        <v>862</v>
      </c>
      <c r="H9" s="602" t="s">
        <v>863</v>
      </c>
    </row>
    <row r="10" spans="1:8">
      <c r="A10" s="604">
        <v>45832</v>
      </c>
      <c r="B10" s="605" t="s">
        <v>865</v>
      </c>
      <c r="C10" s="605" t="s">
        <v>866</v>
      </c>
      <c r="D10" s="605" t="s">
        <v>655</v>
      </c>
      <c r="E10" s="605" t="s">
        <v>103</v>
      </c>
      <c r="F10" s="606">
        <v>69000</v>
      </c>
      <c r="G10" s="605" t="s">
        <v>656</v>
      </c>
      <c r="H10" s="605" t="s">
        <v>657</v>
      </c>
    </row>
    <row r="11" spans="1:8">
      <c r="A11" s="604">
        <v>45832</v>
      </c>
      <c r="B11" s="605" t="s">
        <v>865</v>
      </c>
      <c r="C11" s="605" t="s">
        <v>867</v>
      </c>
      <c r="D11" s="605" t="s">
        <v>855</v>
      </c>
      <c r="E11" s="605" t="s">
        <v>103</v>
      </c>
      <c r="F11" s="606">
        <v>14490</v>
      </c>
      <c r="G11" s="605" t="s">
        <v>656</v>
      </c>
      <c r="H11" s="605" t="s">
        <v>657</v>
      </c>
    </row>
    <row r="12" spans="1:8">
      <c r="A12" s="607">
        <v>45833</v>
      </c>
      <c r="B12" s="608" t="s">
        <v>868</v>
      </c>
      <c r="C12" s="608" t="s">
        <v>869</v>
      </c>
      <c r="D12" s="608" t="s">
        <v>279</v>
      </c>
      <c r="E12" s="608" t="s">
        <v>103</v>
      </c>
      <c r="F12" s="609">
        <v>5400</v>
      </c>
      <c r="G12" s="608" t="s">
        <v>656</v>
      </c>
      <c r="H12" s="608" t="s">
        <v>657</v>
      </c>
    </row>
    <row r="13" spans="1:8">
      <c r="A13" s="607">
        <v>45833</v>
      </c>
      <c r="B13" s="608" t="s">
        <v>868</v>
      </c>
      <c r="C13" s="608" t="s">
        <v>870</v>
      </c>
      <c r="D13" s="608" t="s">
        <v>855</v>
      </c>
      <c r="E13" s="608" t="s">
        <v>103</v>
      </c>
      <c r="F13" s="609">
        <v>1134</v>
      </c>
      <c r="G13" s="608" t="s">
        <v>656</v>
      </c>
      <c r="H13" s="608" t="s">
        <v>657</v>
      </c>
    </row>
    <row r="14" spans="1:8">
      <c r="A14" s="610">
        <v>45838</v>
      </c>
      <c r="B14" s="611" t="s">
        <v>871</v>
      </c>
      <c r="C14" s="611" t="s">
        <v>872</v>
      </c>
      <c r="D14" s="611" t="s">
        <v>279</v>
      </c>
      <c r="E14" s="611" t="s">
        <v>103</v>
      </c>
      <c r="F14" s="612">
        <v>16646</v>
      </c>
      <c r="G14" s="611" t="s">
        <v>280</v>
      </c>
      <c r="H14" s="611" t="s">
        <v>669</v>
      </c>
    </row>
    <row r="15" spans="1:8">
      <c r="A15" s="610">
        <v>45838</v>
      </c>
      <c r="B15" s="611" t="s">
        <v>871</v>
      </c>
      <c r="C15" s="611" t="s">
        <v>873</v>
      </c>
      <c r="D15" s="611" t="s">
        <v>855</v>
      </c>
      <c r="E15" s="611" t="s">
        <v>103</v>
      </c>
      <c r="F15" s="612">
        <v>3495.66</v>
      </c>
      <c r="G15" s="611" t="s">
        <v>280</v>
      </c>
      <c r="H15" s="611" t="s">
        <v>669</v>
      </c>
    </row>
    <row r="16" spans="1:8">
      <c r="A16" s="906">
        <v>45838</v>
      </c>
      <c r="B16" s="907" t="s">
        <v>920</v>
      </c>
      <c r="C16" s="907" t="s">
        <v>921</v>
      </c>
      <c r="D16" s="907" t="s">
        <v>269</v>
      </c>
      <c r="E16" s="907" t="s">
        <v>103</v>
      </c>
      <c r="F16" s="908">
        <v>34722</v>
      </c>
      <c r="G16" s="907" t="s">
        <v>270</v>
      </c>
      <c r="H16" s="907" t="s">
        <v>1094</v>
      </c>
    </row>
    <row r="17" spans="1:8">
      <c r="A17" s="906">
        <v>45838</v>
      </c>
      <c r="B17" s="907" t="s">
        <v>920</v>
      </c>
      <c r="C17" s="907" t="s">
        <v>1014</v>
      </c>
      <c r="D17" s="907" t="s">
        <v>855</v>
      </c>
      <c r="E17" s="907" t="s">
        <v>103</v>
      </c>
      <c r="F17" s="908">
        <v>7291.62</v>
      </c>
      <c r="G17" s="907" t="s">
        <v>270</v>
      </c>
      <c r="H17" s="907" t="s">
        <v>1094</v>
      </c>
    </row>
    <row r="18" spans="1:8">
      <c r="A18" s="909">
        <v>45833</v>
      </c>
      <c r="B18" s="910" t="s">
        <v>1095</v>
      </c>
      <c r="C18" s="910" t="s">
        <v>1096</v>
      </c>
      <c r="D18" s="910" t="s">
        <v>554</v>
      </c>
      <c r="E18" s="910" t="s">
        <v>103</v>
      </c>
      <c r="F18" s="911">
        <v>2000</v>
      </c>
      <c r="G18" s="910" t="s">
        <v>1097</v>
      </c>
      <c r="H18" s="910" t="s">
        <v>1098</v>
      </c>
    </row>
    <row r="19" spans="1:8">
      <c r="A19" s="613">
        <v>45819</v>
      </c>
      <c r="B19" s="614" t="s">
        <v>803</v>
      </c>
      <c r="C19" s="614" t="s">
        <v>804</v>
      </c>
      <c r="D19" s="614" t="s">
        <v>102</v>
      </c>
      <c r="E19" s="614" t="s">
        <v>103</v>
      </c>
      <c r="F19" s="615">
        <v>1425</v>
      </c>
      <c r="G19" s="614" t="s">
        <v>164</v>
      </c>
      <c r="H19" s="614" t="s">
        <v>165</v>
      </c>
    </row>
    <row r="20" spans="1:8">
      <c r="A20" s="613">
        <v>45819</v>
      </c>
      <c r="B20" s="614" t="s">
        <v>803</v>
      </c>
      <c r="C20" s="614" t="s">
        <v>874</v>
      </c>
      <c r="D20" s="614" t="s">
        <v>855</v>
      </c>
      <c r="E20" s="614" t="s">
        <v>103</v>
      </c>
      <c r="F20" s="615">
        <v>299.25</v>
      </c>
      <c r="G20" s="614" t="s">
        <v>164</v>
      </c>
      <c r="H20" s="614" t="s">
        <v>165</v>
      </c>
    </row>
    <row r="21" spans="1:8">
      <c r="F21" s="17">
        <f>SUM(F2:F20)</f>
        <v>199685.36000000002</v>
      </c>
    </row>
  </sheetData>
  <pageMargins left="0.7" right="0.7" top="0.78740157499999996" bottom="0.78740157499999996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6D02D-42A8-4037-835F-51B63366A46A}">
  <dimension ref="A1:F3"/>
  <sheetViews>
    <sheetView workbookViewId="0">
      <selection activeCell="L32" sqref="L32"/>
    </sheetView>
  </sheetViews>
  <sheetFormatPr defaultRowHeight="14.4"/>
  <cols>
    <col min="1" max="1" width="10.109375" bestFit="1" customWidth="1"/>
    <col min="2" max="2" width="11.6640625" customWidth="1"/>
    <col min="3" max="3" width="33" customWidth="1"/>
    <col min="6" max="6" width="14.5546875" style="2" customWidth="1"/>
  </cols>
  <sheetData>
    <row r="1" spans="1:6">
      <c r="A1" s="616" t="s">
        <v>10</v>
      </c>
      <c r="B1" s="616" t="s">
        <v>11</v>
      </c>
      <c r="C1" s="616" t="s">
        <v>12</v>
      </c>
      <c r="D1" s="616" t="s">
        <v>13</v>
      </c>
      <c r="E1" s="616" t="s">
        <v>14</v>
      </c>
      <c r="F1" s="616" t="s">
        <v>15</v>
      </c>
    </row>
    <row r="2" spans="1:6">
      <c r="A2" s="617">
        <v>45658</v>
      </c>
      <c r="B2" s="618" t="s">
        <v>115</v>
      </c>
      <c r="C2" s="618" t="s">
        <v>99</v>
      </c>
      <c r="D2" s="618" t="s">
        <v>100</v>
      </c>
      <c r="E2" s="618" t="s">
        <v>875</v>
      </c>
      <c r="F2" s="619">
        <v>-13600</v>
      </c>
    </row>
    <row r="3" spans="1:6">
      <c r="A3" s="9"/>
      <c r="B3" s="9"/>
      <c r="C3" s="9"/>
      <c r="D3" s="9"/>
      <c r="E3" s="9"/>
      <c r="F3" s="39">
        <f>SUM(F2:F2)</f>
        <v>-13600</v>
      </c>
    </row>
  </sheetData>
  <pageMargins left="0.7" right="0.7" top="0.78740157499999996" bottom="0.78740157499999996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38128-68D2-4043-B75F-C99F0D227E85}">
  <dimension ref="A1:K6"/>
  <sheetViews>
    <sheetView workbookViewId="0">
      <selection activeCell="F14" sqref="F14"/>
    </sheetView>
  </sheetViews>
  <sheetFormatPr defaultRowHeight="14.4"/>
  <cols>
    <col min="1" max="1" width="10.109375" bestFit="1" customWidth="1"/>
    <col min="3" max="3" width="37.5546875" customWidth="1"/>
    <col min="6" max="6" width="12.109375" bestFit="1" customWidth="1"/>
    <col min="7" max="7" width="12.33203125" customWidth="1"/>
  </cols>
  <sheetData>
    <row r="1" spans="1:11">
      <c r="A1" s="752" t="s">
        <v>10</v>
      </c>
      <c r="B1" s="752" t="s">
        <v>11</v>
      </c>
      <c r="C1" s="752" t="s">
        <v>12</v>
      </c>
      <c r="D1" s="752" t="s">
        <v>13</v>
      </c>
      <c r="E1" s="752" t="s">
        <v>14</v>
      </c>
      <c r="F1" s="752" t="s">
        <v>15</v>
      </c>
      <c r="G1" s="752" t="s">
        <v>89</v>
      </c>
      <c r="H1" s="752" t="s">
        <v>20</v>
      </c>
      <c r="I1" s="752" t="s">
        <v>90</v>
      </c>
      <c r="J1" s="752" t="s">
        <v>17</v>
      </c>
      <c r="K1" s="752" t="s">
        <v>18</v>
      </c>
    </row>
    <row r="2" spans="1:11">
      <c r="A2" s="753">
        <v>45694</v>
      </c>
      <c r="B2" s="754" t="s">
        <v>881</v>
      </c>
      <c r="C2" s="754" t="s">
        <v>889</v>
      </c>
      <c r="D2" s="754" t="s">
        <v>104</v>
      </c>
      <c r="E2" s="754" t="s">
        <v>105</v>
      </c>
      <c r="F2" s="755">
        <v>147705.81</v>
      </c>
      <c r="G2" s="754" t="s">
        <v>878</v>
      </c>
      <c r="H2" s="754" t="s">
        <v>722</v>
      </c>
      <c r="I2" s="754" t="s">
        <v>723</v>
      </c>
      <c r="J2" s="754" t="s">
        <v>152</v>
      </c>
      <c r="K2" s="754" t="s">
        <v>879</v>
      </c>
    </row>
    <row r="3" spans="1:11">
      <c r="A3" s="753">
        <v>45791</v>
      </c>
      <c r="B3" s="754" t="s">
        <v>887</v>
      </c>
      <c r="C3" s="754" t="s">
        <v>890</v>
      </c>
      <c r="D3" s="754" t="s">
        <v>104</v>
      </c>
      <c r="E3" s="754" t="s">
        <v>105</v>
      </c>
      <c r="F3" s="755">
        <v>6711.6</v>
      </c>
      <c r="G3" s="754" t="s">
        <v>885</v>
      </c>
      <c r="H3" s="754" t="s">
        <v>663</v>
      </c>
      <c r="I3" s="754" t="s">
        <v>664</v>
      </c>
      <c r="J3" s="754" t="s">
        <v>152</v>
      </c>
      <c r="K3" s="754" t="s">
        <v>174</v>
      </c>
    </row>
    <row r="4" spans="1:11">
      <c r="A4" s="753">
        <v>45694</v>
      </c>
      <c r="B4" s="754" t="s">
        <v>876</v>
      </c>
      <c r="C4" s="754" t="s">
        <v>880</v>
      </c>
      <c r="D4" s="754" t="s">
        <v>105</v>
      </c>
      <c r="E4" s="754" t="s">
        <v>104</v>
      </c>
      <c r="F4" s="755">
        <v>147705.81</v>
      </c>
      <c r="G4" s="754" t="s">
        <v>878</v>
      </c>
      <c r="H4" s="754" t="s">
        <v>722</v>
      </c>
      <c r="I4" s="754" t="s">
        <v>723</v>
      </c>
      <c r="J4" s="754" t="s">
        <v>152</v>
      </c>
      <c r="K4" s="754" t="s">
        <v>879</v>
      </c>
    </row>
    <row r="5" spans="1:11">
      <c r="A5" s="753">
        <v>45791</v>
      </c>
      <c r="B5" s="754" t="s">
        <v>883</v>
      </c>
      <c r="C5" s="754" t="s">
        <v>886</v>
      </c>
      <c r="D5" s="754" t="s">
        <v>105</v>
      </c>
      <c r="E5" s="754" t="s">
        <v>104</v>
      </c>
      <c r="F5" s="755">
        <v>6711.6</v>
      </c>
      <c r="G5" s="754" t="s">
        <v>885</v>
      </c>
      <c r="H5" s="754" t="s">
        <v>663</v>
      </c>
      <c r="I5" s="754" t="s">
        <v>664</v>
      </c>
      <c r="J5" s="754" t="s">
        <v>152</v>
      </c>
      <c r="K5" s="754" t="s">
        <v>174</v>
      </c>
    </row>
    <row r="6" spans="1:11">
      <c r="F6" s="24">
        <f>F2+F3-F4-F5</f>
        <v>0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EFF7-B3AD-4EEF-8A72-4AD22A1F925F}">
  <dimension ref="A1:G22"/>
  <sheetViews>
    <sheetView workbookViewId="0">
      <selection activeCell="G22" sqref="G22"/>
    </sheetView>
  </sheetViews>
  <sheetFormatPr defaultRowHeight="14.4"/>
  <cols>
    <col min="1" max="1" width="10.109375" bestFit="1" customWidth="1"/>
    <col min="2" max="2" width="11.6640625" bestFit="1" customWidth="1"/>
    <col min="3" max="3" width="18.33203125" customWidth="1"/>
    <col min="6" max="6" width="13.33203125" style="2" bestFit="1" customWidth="1"/>
  </cols>
  <sheetData>
    <row r="1" spans="1:7">
      <c r="A1" s="756" t="s">
        <v>10</v>
      </c>
      <c r="B1" s="756" t="s">
        <v>11</v>
      </c>
      <c r="C1" s="756" t="s">
        <v>12</v>
      </c>
      <c r="D1" s="756" t="s">
        <v>13</v>
      </c>
      <c r="E1" s="756" t="s">
        <v>14</v>
      </c>
      <c r="F1" s="756" t="s">
        <v>15</v>
      </c>
      <c r="G1" s="760" t="s">
        <v>98</v>
      </c>
    </row>
    <row r="2" spans="1:7">
      <c r="A2" s="757">
        <v>45658</v>
      </c>
      <c r="B2" s="758" t="s">
        <v>533</v>
      </c>
      <c r="C2" s="758" t="s">
        <v>956</v>
      </c>
      <c r="D2" s="758" t="s">
        <v>535</v>
      </c>
      <c r="E2" s="758" t="s">
        <v>852</v>
      </c>
      <c r="F2" s="759">
        <v>702700.74</v>
      </c>
      <c r="G2" s="761"/>
    </row>
    <row r="3" spans="1:7">
      <c r="A3" s="757">
        <v>45688</v>
      </c>
      <c r="B3" s="758" t="s">
        <v>461</v>
      </c>
      <c r="C3" s="758" t="s">
        <v>957</v>
      </c>
      <c r="D3" s="758" t="s">
        <v>463</v>
      </c>
      <c r="E3" s="758" t="s">
        <v>852</v>
      </c>
      <c r="F3" s="759">
        <v>2667.42</v>
      </c>
      <c r="G3" s="761"/>
    </row>
    <row r="4" spans="1:7">
      <c r="A4" s="757">
        <v>45688</v>
      </c>
      <c r="B4" s="758" t="s">
        <v>323</v>
      </c>
      <c r="C4" s="758" t="s">
        <v>324</v>
      </c>
      <c r="D4" s="758" t="s">
        <v>852</v>
      </c>
      <c r="E4" s="758" t="s">
        <v>326</v>
      </c>
      <c r="F4" s="759">
        <v>705368.16</v>
      </c>
      <c r="G4" s="761">
        <f>F4-F3-F2</f>
        <v>0</v>
      </c>
    </row>
    <row r="5" spans="1:7">
      <c r="A5" s="757">
        <v>45689</v>
      </c>
      <c r="B5" s="758" t="s">
        <v>537</v>
      </c>
      <c r="C5" s="758" t="s">
        <v>958</v>
      </c>
      <c r="D5" s="758" t="s">
        <v>535</v>
      </c>
      <c r="E5" s="758" t="s">
        <v>852</v>
      </c>
      <c r="F5" s="759">
        <v>17064.39</v>
      </c>
      <c r="G5" s="761"/>
    </row>
    <row r="6" spans="1:7">
      <c r="A6" s="757">
        <v>45689</v>
      </c>
      <c r="B6" s="758" t="s">
        <v>539</v>
      </c>
      <c r="C6" s="758" t="s">
        <v>959</v>
      </c>
      <c r="D6" s="758" t="s">
        <v>535</v>
      </c>
      <c r="E6" s="758" t="s">
        <v>852</v>
      </c>
      <c r="F6" s="759">
        <v>16864.82</v>
      </c>
      <c r="G6" s="761"/>
    </row>
    <row r="7" spans="1:7">
      <c r="A7" s="757">
        <v>45689</v>
      </c>
      <c r="B7" s="758" t="s">
        <v>541</v>
      </c>
      <c r="C7" s="758" t="s">
        <v>960</v>
      </c>
      <c r="D7" s="758" t="s">
        <v>535</v>
      </c>
      <c r="E7" s="758" t="s">
        <v>852</v>
      </c>
      <c r="F7" s="759">
        <v>719565.63</v>
      </c>
      <c r="G7" s="761"/>
    </row>
    <row r="8" spans="1:7">
      <c r="A8" s="757">
        <v>45716</v>
      </c>
      <c r="B8" s="758" t="s">
        <v>467</v>
      </c>
      <c r="C8" s="758" t="s">
        <v>961</v>
      </c>
      <c r="D8" s="758" t="s">
        <v>463</v>
      </c>
      <c r="E8" s="758" t="s">
        <v>852</v>
      </c>
      <c r="F8" s="759">
        <v>-2044.42</v>
      </c>
      <c r="G8" s="761"/>
    </row>
    <row r="9" spans="1:7">
      <c r="A9" s="757">
        <v>45716</v>
      </c>
      <c r="B9" s="758" t="s">
        <v>690</v>
      </c>
      <c r="C9" s="758" t="s">
        <v>691</v>
      </c>
      <c r="D9" s="758" t="s">
        <v>852</v>
      </c>
      <c r="E9" s="758" t="s">
        <v>326</v>
      </c>
      <c r="F9" s="759">
        <v>751450.42</v>
      </c>
      <c r="G9" s="761">
        <f>F9-SUM(F5:F8)</f>
        <v>0</v>
      </c>
    </row>
    <row r="10" spans="1:7">
      <c r="A10" s="757">
        <v>45717</v>
      </c>
      <c r="B10" s="758" t="s">
        <v>543</v>
      </c>
      <c r="C10" s="758" t="s">
        <v>962</v>
      </c>
      <c r="D10" s="758" t="s">
        <v>535</v>
      </c>
      <c r="E10" s="758" t="s">
        <v>852</v>
      </c>
      <c r="F10" s="759">
        <v>719565.63</v>
      </c>
      <c r="G10" s="761"/>
    </row>
    <row r="11" spans="1:7">
      <c r="A11" s="757">
        <v>45747</v>
      </c>
      <c r="B11" s="758" t="s">
        <v>472</v>
      </c>
      <c r="C11" s="758" t="s">
        <v>963</v>
      </c>
      <c r="D11" s="758" t="s">
        <v>463</v>
      </c>
      <c r="E11" s="758" t="s">
        <v>852</v>
      </c>
      <c r="F11" s="759">
        <v>311.5</v>
      </c>
      <c r="G11" s="761"/>
    </row>
    <row r="12" spans="1:7">
      <c r="A12" s="757">
        <v>45747</v>
      </c>
      <c r="B12" s="758" t="s">
        <v>693</v>
      </c>
      <c r="C12" s="758" t="s">
        <v>694</v>
      </c>
      <c r="D12" s="758" t="s">
        <v>852</v>
      </c>
      <c r="E12" s="758" t="s">
        <v>326</v>
      </c>
      <c r="F12" s="759">
        <v>719877.13</v>
      </c>
      <c r="G12" s="761">
        <f>F12-SUM(F10:F11)</f>
        <v>0</v>
      </c>
    </row>
    <row r="13" spans="1:7">
      <c r="A13" s="757">
        <v>45748</v>
      </c>
      <c r="B13" s="758" t="s">
        <v>545</v>
      </c>
      <c r="C13" s="758" t="s">
        <v>964</v>
      </c>
      <c r="D13" s="758" t="s">
        <v>535</v>
      </c>
      <c r="E13" s="758" t="s">
        <v>852</v>
      </c>
      <c r="F13" s="759">
        <v>719565.63</v>
      </c>
      <c r="G13" s="761"/>
    </row>
    <row r="14" spans="1:7">
      <c r="A14" s="757">
        <v>45777</v>
      </c>
      <c r="B14" s="758" t="s">
        <v>474</v>
      </c>
      <c r="C14" s="758" t="s">
        <v>965</v>
      </c>
      <c r="D14" s="758" t="s">
        <v>463</v>
      </c>
      <c r="E14" s="758" t="s">
        <v>852</v>
      </c>
      <c r="F14" s="759">
        <v>311.5</v>
      </c>
      <c r="G14" s="761"/>
    </row>
    <row r="15" spans="1:7">
      <c r="A15" s="757">
        <v>45777</v>
      </c>
      <c r="B15" s="758" t="s">
        <v>695</v>
      </c>
      <c r="C15" s="758" t="s">
        <v>696</v>
      </c>
      <c r="D15" s="758" t="s">
        <v>852</v>
      </c>
      <c r="E15" s="758" t="s">
        <v>326</v>
      </c>
      <c r="F15" s="759">
        <v>719877.13</v>
      </c>
      <c r="G15" s="761">
        <f>F15-SUM(F13:F14)</f>
        <v>0</v>
      </c>
    </row>
    <row r="16" spans="1:7">
      <c r="A16" s="757">
        <v>45778</v>
      </c>
      <c r="B16" s="758" t="s">
        <v>547</v>
      </c>
      <c r="C16" s="758" t="s">
        <v>966</v>
      </c>
      <c r="D16" s="758" t="s">
        <v>535</v>
      </c>
      <c r="E16" s="758" t="s">
        <v>852</v>
      </c>
      <c r="F16" s="759">
        <v>719565.63</v>
      </c>
      <c r="G16" s="761"/>
    </row>
    <row r="17" spans="1:7">
      <c r="A17" s="757">
        <v>45808</v>
      </c>
      <c r="B17" s="758" t="s">
        <v>687</v>
      </c>
      <c r="C17" s="758" t="s">
        <v>967</v>
      </c>
      <c r="D17" s="758" t="s">
        <v>463</v>
      </c>
      <c r="E17" s="758" t="s">
        <v>852</v>
      </c>
      <c r="F17" s="759">
        <v>311.5</v>
      </c>
      <c r="G17" s="761"/>
    </row>
    <row r="18" spans="1:7">
      <c r="A18" s="757">
        <v>45808</v>
      </c>
      <c r="B18" s="758" t="s">
        <v>710</v>
      </c>
      <c r="C18" s="758" t="s">
        <v>711</v>
      </c>
      <c r="D18" s="758" t="s">
        <v>852</v>
      </c>
      <c r="E18" s="758" t="s">
        <v>326</v>
      </c>
      <c r="F18" s="759">
        <v>719877.13</v>
      </c>
      <c r="G18" s="761">
        <f>F18-F16-F17</f>
        <v>0</v>
      </c>
    </row>
    <row r="19" spans="1:7">
      <c r="A19" s="757">
        <v>45809</v>
      </c>
      <c r="B19" s="758" t="s">
        <v>549</v>
      </c>
      <c r="C19" s="758" t="s">
        <v>968</v>
      </c>
      <c r="D19" s="758" t="s">
        <v>535</v>
      </c>
      <c r="E19" s="758" t="s">
        <v>852</v>
      </c>
      <c r="F19" s="759">
        <v>677654.46</v>
      </c>
      <c r="G19" s="761"/>
    </row>
    <row r="20" spans="1:7">
      <c r="A20" s="757">
        <v>45833</v>
      </c>
      <c r="B20" s="758" t="s">
        <v>714</v>
      </c>
      <c r="C20" s="758" t="s">
        <v>851</v>
      </c>
      <c r="D20" s="758" t="s">
        <v>463</v>
      </c>
      <c r="E20" s="758" t="s">
        <v>852</v>
      </c>
      <c r="F20" s="759">
        <v>311.5</v>
      </c>
      <c r="G20" s="761"/>
    </row>
    <row r="21" spans="1:7">
      <c r="A21" s="757">
        <v>45838</v>
      </c>
      <c r="B21" s="758" t="s">
        <v>969</v>
      </c>
      <c r="C21" s="758" t="s">
        <v>970</v>
      </c>
      <c r="D21" s="758" t="s">
        <v>852</v>
      </c>
      <c r="E21" s="758" t="s">
        <v>326</v>
      </c>
      <c r="F21" s="759">
        <v>677965.96</v>
      </c>
      <c r="G21" s="761">
        <f>F21-F19-F20</f>
        <v>0</v>
      </c>
    </row>
    <row r="22" spans="1:7">
      <c r="G22" s="762">
        <f>SUM(G2:G21)</f>
        <v>0</v>
      </c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143E3-8DDE-4DDD-BF16-4E54CBC8F4A6}">
  <dimension ref="A1:F54"/>
  <sheetViews>
    <sheetView topLeftCell="A34" workbookViewId="0">
      <selection activeCell="K45" sqref="K45"/>
    </sheetView>
  </sheetViews>
  <sheetFormatPr defaultRowHeight="14.4"/>
  <cols>
    <col min="1" max="1" width="10.109375" bestFit="1" customWidth="1"/>
    <col min="3" max="3" width="35.6640625" customWidth="1"/>
    <col min="6" max="6" width="14.6640625" bestFit="1" customWidth="1"/>
  </cols>
  <sheetData>
    <row r="1" spans="1:6">
      <c r="A1" s="763" t="s">
        <v>10</v>
      </c>
      <c r="B1" s="763" t="s">
        <v>11</v>
      </c>
      <c r="C1" s="763" t="s">
        <v>12</v>
      </c>
      <c r="D1" s="763" t="s">
        <v>13</v>
      </c>
      <c r="E1" s="763" t="s">
        <v>14</v>
      </c>
      <c r="F1" s="763" t="s">
        <v>15</v>
      </c>
    </row>
    <row r="2" spans="1:6">
      <c r="A2" s="764">
        <v>45659</v>
      </c>
      <c r="B2" s="765" t="s">
        <v>971</v>
      </c>
      <c r="C2" s="765" t="s">
        <v>972</v>
      </c>
      <c r="D2" s="765" t="s">
        <v>855</v>
      </c>
      <c r="E2" s="765" t="s">
        <v>103</v>
      </c>
      <c r="F2" s="766">
        <v>3150</v>
      </c>
    </row>
    <row r="3" spans="1:6">
      <c r="A3" s="764">
        <v>45659</v>
      </c>
      <c r="B3" s="765" t="s">
        <v>973</v>
      </c>
      <c r="C3" s="765" t="s">
        <v>974</v>
      </c>
      <c r="D3" s="765" t="s">
        <v>855</v>
      </c>
      <c r="E3" s="765" t="s">
        <v>103</v>
      </c>
      <c r="F3" s="766">
        <v>6881.49</v>
      </c>
    </row>
    <row r="4" spans="1:6">
      <c r="A4" s="764">
        <v>45681</v>
      </c>
      <c r="B4" s="765" t="s">
        <v>254</v>
      </c>
      <c r="C4" s="765" t="s">
        <v>975</v>
      </c>
      <c r="D4" s="765" t="s">
        <v>855</v>
      </c>
      <c r="E4" s="765" t="s">
        <v>103</v>
      </c>
      <c r="F4" s="766">
        <v>630</v>
      </c>
    </row>
    <row r="5" spans="1:6">
      <c r="A5" s="764">
        <v>45688</v>
      </c>
      <c r="B5" s="765" t="s">
        <v>323</v>
      </c>
      <c r="C5" s="765" t="s">
        <v>324</v>
      </c>
      <c r="D5" s="765" t="s">
        <v>855</v>
      </c>
      <c r="E5" s="765" t="s">
        <v>326</v>
      </c>
      <c r="F5" s="766">
        <v>-16824.57</v>
      </c>
    </row>
    <row r="6" spans="1:6">
      <c r="A6" s="764">
        <v>45688</v>
      </c>
      <c r="B6" s="765" t="s">
        <v>305</v>
      </c>
      <c r="C6" s="765" t="s">
        <v>976</v>
      </c>
      <c r="D6" s="765" t="s">
        <v>855</v>
      </c>
      <c r="E6" s="765" t="s">
        <v>103</v>
      </c>
      <c r="F6" s="766">
        <v>2667.42</v>
      </c>
    </row>
    <row r="7" spans="1:6">
      <c r="A7" s="764">
        <v>45688</v>
      </c>
      <c r="B7" s="765" t="s">
        <v>277</v>
      </c>
      <c r="C7" s="765" t="s">
        <v>977</v>
      </c>
      <c r="D7" s="765" t="s">
        <v>855</v>
      </c>
      <c r="E7" s="765" t="s">
        <v>103</v>
      </c>
      <c r="F7" s="766">
        <v>3495.66</v>
      </c>
    </row>
    <row r="8" spans="1:6">
      <c r="A8" s="764">
        <v>45691</v>
      </c>
      <c r="B8" s="765" t="s">
        <v>267</v>
      </c>
      <c r="C8" s="765" t="s">
        <v>978</v>
      </c>
      <c r="D8" s="765" t="s">
        <v>855</v>
      </c>
      <c r="E8" s="765" t="s">
        <v>103</v>
      </c>
      <c r="F8" s="766">
        <v>7291.62</v>
      </c>
    </row>
    <row r="9" spans="1:6">
      <c r="A9" s="764">
        <v>45691</v>
      </c>
      <c r="B9" s="765" t="s">
        <v>290</v>
      </c>
      <c r="C9" s="765" t="s">
        <v>979</v>
      </c>
      <c r="D9" s="765" t="s">
        <v>855</v>
      </c>
      <c r="E9" s="765" t="s">
        <v>103</v>
      </c>
      <c r="F9" s="766">
        <v>3150</v>
      </c>
    </row>
    <row r="10" spans="1:6">
      <c r="A10" s="764">
        <v>45691</v>
      </c>
      <c r="B10" s="765" t="s">
        <v>980</v>
      </c>
      <c r="C10" s="765" t="s">
        <v>981</v>
      </c>
      <c r="D10" s="765" t="s">
        <v>855</v>
      </c>
      <c r="E10" s="765" t="s">
        <v>103</v>
      </c>
      <c r="F10" s="766">
        <v>525</v>
      </c>
    </row>
    <row r="11" spans="1:6">
      <c r="A11" s="764">
        <v>45691</v>
      </c>
      <c r="B11" s="765" t="s">
        <v>281</v>
      </c>
      <c r="C11" s="765" t="s">
        <v>982</v>
      </c>
      <c r="D11" s="765" t="s">
        <v>855</v>
      </c>
      <c r="E11" s="765" t="s">
        <v>103</v>
      </c>
      <c r="F11" s="766">
        <v>672</v>
      </c>
    </row>
    <row r="12" spans="1:6">
      <c r="A12" s="764">
        <v>45698</v>
      </c>
      <c r="B12" s="765" t="s">
        <v>308</v>
      </c>
      <c r="C12" s="765" t="s">
        <v>983</v>
      </c>
      <c r="D12" s="765" t="s">
        <v>855</v>
      </c>
      <c r="E12" s="765" t="s">
        <v>103</v>
      </c>
      <c r="F12" s="766">
        <v>-2355.9299999999998</v>
      </c>
    </row>
    <row r="13" spans="1:6">
      <c r="A13" s="764">
        <v>45700</v>
      </c>
      <c r="B13" s="765" t="s">
        <v>527</v>
      </c>
      <c r="C13" s="765" t="s">
        <v>984</v>
      </c>
      <c r="D13" s="765" t="s">
        <v>855</v>
      </c>
      <c r="E13" s="765" t="s">
        <v>529</v>
      </c>
      <c r="F13" s="766">
        <v>13912.5</v>
      </c>
    </row>
    <row r="14" spans="1:6">
      <c r="A14" s="764">
        <v>45716</v>
      </c>
      <c r="B14" s="765" t="s">
        <v>690</v>
      </c>
      <c r="C14" s="765" t="s">
        <v>691</v>
      </c>
      <c r="D14" s="765" t="s">
        <v>855</v>
      </c>
      <c r="E14" s="765" t="s">
        <v>326</v>
      </c>
      <c r="F14" s="766">
        <v>-27002.35</v>
      </c>
    </row>
    <row r="15" spans="1:6">
      <c r="A15" s="764">
        <v>45716</v>
      </c>
      <c r="B15" s="765" t="s">
        <v>310</v>
      </c>
      <c r="C15" s="765" t="s">
        <v>985</v>
      </c>
      <c r="D15" s="765" t="s">
        <v>855</v>
      </c>
      <c r="E15" s="765" t="s">
        <v>103</v>
      </c>
      <c r="F15" s="766">
        <v>311.5</v>
      </c>
    </row>
    <row r="16" spans="1:6">
      <c r="A16" s="764">
        <v>45716</v>
      </c>
      <c r="B16" s="765" t="s">
        <v>284</v>
      </c>
      <c r="C16" s="765" t="s">
        <v>986</v>
      </c>
      <c r="D16" s="765" t="s">
        <v>855</v>
      </c>
      <c r="E16" s="765" t="s">
        <v>103</v>
      </c>
      <c r="F16" s="766">
        <v>3495.66</v>
      </c>
    </row>
    <row r="17" spans="1:6">
      <c r="A17" s="764">
        <v>45717</v>
      </c>
      <c r="B17" s="765" t="s">
        <v>294</v>
      </c>
      <c r="C17" s="765" t="s">
        <v>987</v>
      </c>
      <c r="D17" s="765" t="s">
        <v>855</v>
      </c>
      <c r="E17" s="765" t="s">
        <v>103</v>
      </c>
      <c r="F17" s="766">
        <v>3150</v>
      </c>
    </row>
    <row r="18" spans="1:6">
      <c r="A18" s="764">
        <v>45719</v>
      </c>
      <c r="B18" s="765" t="s">
        <v>271</v>
      </c>
      <c r="C18" s="765" t="s">
        <v>988</v>
      </c>
      <c r="D18" s="765" t="s">
        <v>855</v>
      </c>
      <c r="E18" s="765" t="s">
        <v>103</v>
      </c>
      <c r="F18" s="766">
        <v>7291.62</v>
      </c>
    </row>
    <row r="19" spans="1:6">
      <c r="A19" s="764">
        <v>45719</v>
      </c>
      <c r="B19" s="765" t="s">
        <v>257</v>
      </c>
      <c r="C19" s="765" t="s">
        <v>989</v>
      </c>
      <c r="D19" s="765" t="s">
        <v>855</v>
      </c>
      <c r="E19" s="765" t="s">
        <v>103</v>
      </c>
      <c r="F19" s="766">
        <v>105</v>
      </c>
    </row>
    <row r="20" spans="1:6">
      <c r="A20" s="764">
        <v>45723</v>
      </c>
      <c r="B20" s="765" t="s">
        <v>990</v>
      </c>
      <c r="C20" s="765" t="s">
        <v>991</v>
      </c>
      <c r="D20" s="765" t="s">
        <v>855</v>
      </c>
      <c r="E20" s="765" t="s">
        <v>103</v>
      </c>
      <c r="F20" s="766">
        <v>4200</v>
      </c>
    </row>
    <row r="21" spans="1:6">
      <c r="A21" s="764">
        <v>45733</v>
      </c>
      <c r="B21" s="765" t="s">
        <v>992</v>
      </c>
      <c r="C21" s="765" t="s">
        <v>993</v>
      </c>
      <c r="D21" s="765" t="s">
        <v>855</v>
      </c>
      <c r="E21" s="765" t="s">
        <v>103</v>
      </c>
      <c r="F21" s="766">
        <v>5250</v>
      </c>
    </row>
    <row r="22" spans="1:6">
      <c r="A22" s="764">
        <v>45747</v>
      </c>
      <c r="B22" s="765" t="s">
        <v>693</v>
      </c>
      <c r="C22" s="765" t="s">
        <v>694</v>
      </c>
      <c r="D22" s="765" t="s">
        <v>855</v>
      </c>
      <c r="E22" s="765" t="s">
        <v>326</v>
      </c>
      <c r="F22" s="766">
        <v>-23803.78</v>
      </c>
    </row>
    <row r="23" spans="1:6">
      <c r="A23" s="764">
        <v>45747</v>
      </c>
      <c r="B23" s="765" t="s">
        <v>316</v>
      </c>
      <c r="C23" s="765" t="s">
        <v>994</v>
      </c>
      <c r="D23" s="765" t="s">
        <v>855</v>
      </c>
      <c r="E23" s="765" t="s">
        <v>103</v>
      </c>
      <c r="F23" s="766">
        <v>311.5</v>
      </c>
    </row>
    <row r="24" spans="1:6">
      <c r="A24" s="764">
        <v>45747</v>
      </c>
      <c r="B24" s="765" t="s">
        <v>286</v>
      </c>
      <c r="C24" s="765" t="s">
        <v>995</v>
      </c>
      <c r="D24" s="765" t="s">
        <v>855</v>
      </c>
      <c r="E24" s="765" t="s">
        <v>103</v>
      </c>
      <c r="F24" s="766">
        <v>3495.66</v>
      </c>
    </row>
    <row r="25" spans="1:6">
      <c r="A25" s="764">
        <v>45748</v>
      </c>
      <c r="B25" s="765" t="s">
        <v>273</v>
      </c>
      <c r="C25" s="765" t="s">
        <v>996</v>
      </c>
      <c r="D25" s="765" t="s">
        <v>855</v>
      </c>
      <c r="E25" s="765" t="s">
        <v>103</v>
      </c>
      <c r="F25" s="766">
        <v>7291.62</v>
      </c>
    </row>
    <row r="26" spans="1:6">
      <c r="A26" s="764">
        <v>45750</v>
      </c>
      <c r="B26" s="765" t="s">
        <v>997</v>
      </c>
      <c r="C26" s="765" t="s">
        <v>998</v>
      </c>
      <c r="D26" s="765" t="s">
        <v>855</v>
      </c>
      <c r="E26" s="765" t="s">
        <v>103</v>
      </c>
      <c r="F26" s="766">
        <v>5460</v>
      </c>
    </row>
    <row r="27" spans="1:6">
      <c r="A27" s="764">
        <v>45753</v>
      </c>
      <c r="B27" s="765" t="s">
        <v>296</v>
      </c>
      <c r="C27" s="765" t="s">
        <v>999</v>
      </c>
      <c r="D27" s="765" t="s">
        <v>855</v>
      </c>
      <c r="E27" s="765" t="s">
        <v>103</v>
      </c>
      <c r="F27" s="766">
        <v>3150</v>
      </c>
    </row>
    <row r="28" spans="1:6">
      <c r="A28" s="764">
        <v>45757</v>
      </c>
      <c r="B28" s="765" t="s">
        <v>251</v>
      </c>
      <c r="C28" s="765" t="s">
        <v>1000</v>
      </c>
      <c r="D28" s="765" t="s">
        <v>855</v>
      </c>
      <c r="E28" s="765" t="s">
        <v>103</v>
      </c>
      <c r="F28" s="766">
        <v>1785</v>
      </c>
    </row>
    <row r="29" spans="1:6">
      <c r="A29" s="764">
        <v>45763</v>
      </c>
      <c r="B29" s="765" t="s">
        <v>260</v>
      </c>
      <c r="C29" s="765" t="s">
        <v>1001</v>
      </c>
      <c r="D29" s="765" t="s">
        <v>855</v>
      </c>
      <c r="E29" s="765" t="s">
        <v>103</v>
      </c>
      <c r="F29" s="766">
        <v>238.35</v>
      </c>
    </row>
    <row r="30" spans="1:6">
      <c r="A30" s="764">
        <v>45777</v>
      </c>
      <c r="B30" s="765" t="s">
        <v>695</v>
      </c>
      <c r="C30" s="765" t="s">
        <v>696</v>
      </c>
      <c r="D30" s="765" t="s">
        <v>855</v>
      </c>
      <c r="E30" s="765" t="s">
        <v>326</v>
      </c>
      <c r="F30" s="766">
        <v>-48804.95</v>
      </c>
    </row>
    <row r="31" spans="1:6">
      <c r="A31" s="764">
        <v>45777</v>
      </c>
      <c r="B31" s="765" t="s">
        <v>318</v>
      </c>
      <c r="C31" s="765" t="s">
        <v>1002</v>
      </c>
      <c r="D31" s="765" t="s">
        <v>855</v>
      </c>
      <c r="E31" s="765" t="s">
        <v>103</v>
      </c>
      <c r="F31" s="766">
        <v>311.5</v>
      </c>
    </row>
    <row r="32" spans="1:6">
      <c r="A32" s="764">
        <v>45777</v>
      </c>
      <c r="B32" s="765" t="s">
        <v>288</v>
      </c>
      <c r="C32" s="765" t="s">
        <v>1003</v>
      </c>
      <c r="D32" s="765" t="s">
        <v>855</v>
      </c>
      <c r="E32" s="765" t="s">
        <v>103</v>
      </c>
      <c r="F32" s="766">
        <v>3495.66</v>
      </c>
    </row>
    <row r="33" spans="1:6">
      <c r="A33" s="764">
        <v>45777</v>
      </c>
      <c r="B33" s="765" t="s">
        <v>298</v>
      </c>
      <c r="C33" s="765" t="s">
        <v>1004</v>
      </c>
      <c r="D33" s="765" t="s">
        <v>855</v>
      </c>
      <c r="E33" s="765" t="s">
        <v>103</v>
      </c>
      <c r="F33" s="766">
        <v>3894.7</v>
      </c>
    </row>
    <row r="34" spans="1:6">
      <c r="A34" s="764">
        <v>45777</v>
      </c>
      <c r="B34" s="765" t="s">
        <v>275</v>
      </c>
      <c r="C34" s="765" t="s">
        <v>1005</v>
      </c>
      <c r="D34" s="765" t="s">
        <v>855</v>
      </c>
      <c r="E34" s="765" t="s">
        <v>103</v>
      </c>
      <c r="F34" s="766">
        <v>7291.62</v>
      </c>
    </row>
    <row r="35" spans="1:6">
      <c r="A35" s="764">
        <v>45777</v>
      </c>
      <c r="B35" s="765" t="s">
        <v>263</v>
      </c>
      <c r="C35" s="765" t="s">
        <v>1006</v>
      </c>
      <c r="D35" s="765" t="s">
        <v>855</v>
      </c>
      <c r="E35" s="765" t="s">
        <v>103</v>
      </c>
      <c r="F35" s="766">
        <v>9387</v>
      </c>
    </row>
    <row r="36" spans="1:6">
      <c r="A36" s="764">
        <v>45777</v>
      </c>
      <c r="B36" s="765" t="s">
        <v>798</v>
      </c>
      <c r="C36" s="765" t="s">
        <v>1007</v>
      </c>
      <c r="D36" s="765" t="s">
        <v>855</v>
      </c>
      <c r="E36" s="765" t="s">
        <v>103</v>
      </c>
      <c r="F36" s="766">
        <v>6499.5</v>
      </c>
    </row>
    <row r="37" spans="1:6">
      <c r="A37" s="764">
        <v>45778</v>
      </c>
      <c r="B37" s="765" t="s">
        <v>670</v>
      </c>
      <c r="C37" s="765" t="s">
        <v>1008</v>
      </c>
      <c r="D37" s="765" t="s">
        <v>855</v>
      </c>
      <c r="E37" s="765" t="s">
        <v>103</v>
      </c>
      <c r="F37" s="766">
        <v>3150</v>
      </c>
    </row>
    <row r="38" spans="1:6">
      <c r="A38" s="764">
        <v>45808</v>
      </c>
      <c r="B38" s="765" t="s">
        <v>710</v>
      </c>
      <c r="C38" s="765" t="s">
        <v>711</v>
      </c>
      <c r="D38" s="765" t="s">
        <v>855</v>
      </c>
      <c r="E38" s="765" t="s">
        <v>326</v>
      </c>
      <c r="F38" s="766">
        <v>-14248.78</v>
      </c>
    </row>
    <row r="39" spans="1:6">
      <c r="A39" s="764">
        <v>45808</v>
      </c>
      <c r="B39" s="765" t="s">
        <v>673</v>
      </c>
      <c r="C39" s="765" t="s">
        <v>1009</v>
      </c>
      <c r="D39" s="765" t="s">
        <v>855</v>
      </c>
      <c r="E39" s="765" t="s">
        <v>103</v>
      </c>
      <c r="F39" s="766">
        <v>311.5</v>
      </c>
    </row>
    <row r="40" spans="1:6">
      <c r="A40" s="764">
        <v>45808</v>
      </c>
      <c r="B40" s="765" t="s">
        <v>665</v>
      </c>
      <c r="C40" s="765" t="s">
        <v>1010</v>
      </c>
      <c r="D40" s="765" t="s">
        <v>855</v>
      </c>
      <c r="E40" s="765" t="s">
        <v>103</v>
      </c>
      <c r="F40" s="766">
        <v>7291.62</v>
      </c>
    </row>
    <row r="41" spans="1:6">
      <c r="A41" s="764">
        <v>45808</v>
      </c>
      <c r="B41" s="765" t="s">
        <v>667</v>
      </c>
      <c r="C41" s="765" t="s">
        <v>1011</v>
      </c>
      <c r="D41" s="765" t="s">
        <v>855</v>
      </c>
      <c r="E41" s="765" t="s">
        <v>103</v>
      </c>
      <c r="F41" s="766">
        <v>3495.66</v>
      </c>
    </row>
    <row r="42" spans="1:6">
      <c r="A42" s="764">
        <v>45818</v>
      </c>
      <c r="B42" s="765" t="s">
        <v>708</v>
      </c>
      <c r="C42" s="765" t="s">
        <v>854</v>
      </c>
      <c r="D42" s="765" t="s">
        <v>855</v>
      </c>
      <c r="E42" s="765" t="s">
        <v>103</v>
      </c>
      <c r="F42" s="766">
        <v>3150</v>
      </c>
    </row>
    <row r="43" spans="1:6">
      <c r="A43" s="764">
        <v>45818</v>
      </c>
      <c r="B43" s="765" t="s">
        <v>712</v>
      </c>
      <c r="C43" s="765" t="s">
        <v>856</v>
      </c>
      <c r="D43" s="765" t="s">
        <v>855</v>
      </c>
      <c r="E43" s="765" t="s">
        <v>103</v>
      </c>
      <c r="F43" s="766">
        <v>311.5</v>
      </c>
    </row>
    <row r="44" spans="1:6">
      <c r="A44" s="764">
        <v>45819</v>
      </c>
      <c r="B44" s="765" t="s">
        <v>803</v>
      </c>
      <c r="C44" s="765" t="s">
        <v>874</v>
      </c>
      <c r="D44" s="765" t="s">
        <v>855</v>
      </c>
      <c r="E44" s="765" t="s">
        <v>103</v>
      </c>
      <c r="F44" s="766">
        <v>299.25</v>
      </c>
    </row>
    <row r="45" spans="1:6">
      <c r="A45" s="764">
        <v>45820</v>
      </c>
      <c r="B45" s="765" t="s">
        <v>857</v>
      </c>
      <c r="C45" s="765" t="s">
        <v>859</v>
      </c>
      <c r="D45" s="765" t="s">
        <v>855</v>
      </c>
      <c r="E45" s="765" t="s">
        <v>103</v>
      </c>
      <c r="F45" s="766">
        <v>3150</v>
      </c>
    </row>
    <row r="46" spans="1:6">
      <c r="A46" s="764">
        <v>45820</v>
      </c>
      <c r="B46" s="765" t="s">
        <v>915</v>
      </c>
      <c r="C46" s="765" t="s">
        <v>1012</v>
      </c>
      <c r="D46" s="765" t="s">
        <v>855</v>
      </c>
      <c r="E46" s="765" t="s">
        <v>103</v>
      </c>
      <c r="F46" s="766">
        <v>8269.0300000000007</v>
      </c>
    </row>
    <row r="47" spans="1:6">
      <c r="A47" s="764">
        <v>45828</v>
      </c>
      <c r="B47" s="765" t="s">
        <v>922</v>
      </c>
      <c r="C47" s="765" t="s">
        <v>1013</v>
      </c>
      <c r="D47" s="765" t="s">
        <v>855</v>
      </c>
      <c r="E47" s="765" t="s">
        <v>103</v>
      </c>
      <c r="F47" s="766">
        <v>2467.5</v>
      </c>
    </row>
    <row r="48" spans="1:6">
      <c r="A48" s="764">
        <v>45831</v>
      </c>
      <c r="B48" s="765" t="s">
        <v>860</v>
      </c>
      <c r="C48" s="765" t="s">
        <v>864</v>
      </c>
      <c r="D48" s="765" t="s">
        <v>855</v>
      </c>
      <c r="E48" s="765" t="s">
        <v>103</v>
      </c>
      <c r="F48" s="766">
        <v>987</v>
      </c>
    </row>
    <row r="49" spans="1:6">
      <c r="A49" s="764">
        <v>45832</v>
      </c>
      <c r="B49" s="765" t="s">
        <v>865</v>
      </c>
      <c r="C49" s="765" t="s">
        <v>867</v>
      </c>
      <c r="D49" s="765" t="s">
        <v>855</v>
      </c>
      <c r="E49" s="765" t="s">
        <v>103</v>
      </c>
      <c r="F49" s="766">
        <v>14490</v>
      </c>
    </row>
    <row r="50" spans="1:6">
      <c r="A50" s="764">
        <v>45833</v>
      </c>
      <c r="B50" s="765" t="s">
        <v>868</v>
      </c>
      <c r="C50" s="765" t="s">
        <v>870</v>
      </c>
      <c r="D50" s="765" t="s">
        <v>855</v>
      </c>
      <c r="E50" s="765" t="s">
        <v>103</v>
      </c>
      <c r="F50" s="766">
        <v>1134</v>
      </c>
    </row>
    <row r="51" spans="1:6">
      <c r="A51" s="764">
        <v>45838</v>
      </c>
      <c r="B51" s="765" t="s">
        <v>969</v>
      </c>
      <c r="C51" s="765" t="s">
        <v>970</v>
      </c>
      <c r="D51" s="765" t="s">
        <v>855</v>
      </c>
      <c r="E51" s="765" t="s">
        <v>326</v>
      </c>
      <c r="F51" s="766">
        <v>-45045.56</v>
      </c>
    </row>
    <row r="52" spans="1:6">
      <c r="A52" s="764">
        <v>45838</v>
      </c>
      <c r="B52" s="765" t="s">
        <v>871</v>
      </c>
      <c r="C52" s="765" t="s">
        <v>873</v>
      </c>
      <c r="D52" s="765" t="s">
        <v>855</v>
      </c>
      <c r="E52" s="765" t="s">
        <v>103</v>
      </c>
      <c r="F52" s="766">
        <v>3495.66</v>
      </c>
    </row>
    <row r="53" spans="1:6">
      <c r="A53" s="764">
        <v>45838</v>
      </c>
      <c r="B53" s="765" t="s">
        <v>920</v>
      </c>
      <c r="C53" s="765" t="s">
        <v>1014</v>
      </c>
      <c r="D53" s="765" t="s">
        <v>855</v>
      </c>
      <c r="E53" s="765" t="s">
        <v>103</v>
      </c>
      <c r="F53" s="766">
        <v>7291.62</v>
      </c>
    </row>
    <row r="54" spans="1:6">
      <c r="F54" s="24">
        <f>SUM(F2:F53)</f>
        <v>0</v>
      </c>
    </row>
  </sheetData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9FAF-0843-49DD-ADBF-31C57A73BFFA}">
  <dimension ref="A1:H5"/>
  <sheetViews>
    <sheetView workbookViewId="0">
      <selection activeCell="M24" sqref="M24"/>
    </sheetView>
  </sheetViews>
  <sheetFormatPr defaultRowHeight="14.4"/>
  <cols>
    <col min="1" max="1" width="10.109375" bestFit="1" customWidth="1"/>
    <col min="2" max="2" width="17.6640625" customWidth="1"/>
    <col min="3" max="3" width="19.5546875" customWidth="1"/>
    <col min="6" max="6" width="14.6640625" style="2" bestFit="1" customWidth="1"/>
    <col min="8" max="8" width="34.44140625" customWidth="1"/>
  </cols>
  <sheetData>
    <row r="1" spans="1:8">
      <c r="A1" s="767" t="s">
        <v>10</v>
      </c>
      <c r="B1" s="767" t="s">
        <v>11</v>
      </c>
      <c r="C1" s="767" t="s">
        <v>12</v>
      </c>
      <c r="D1" s="767" t="s">
        <v>13</v>
      </c>
      <c r="E1" s="767" t="s">
        <v>14</v>
      </c>
      <c r="F1" s="767" t="s">
        <v>15</v>
      </c>
      <c r="G1" s="767" t="s">
        <v>89</v>
      </c>
      <c r="H1" s="767" t="s">
        <v>20</v>
      </c>
    </row>
    <row r="2" spans="1:8" ht="14.4" customHeight="1">
      <c r="A2" s="768">
        <v>45838</v>
      </c>
      <c r="B2" s="769" t="s">
        <v>969</v>
      </c>
      <c r="C2" s="769" t="s">
        <v>970</v>
      </c>
      <c r="D2" s="769" t="s">
        <v>852</v>
      </c>
      <c r="E2" s="769" t="s">
        <v>326</v>
      </c>
      <c r="F2" s="770">
        <v>677965.96</v>
      </c>
      <c r="G2" s="769" t="s">
        <v>692</v>
      </c>
      <c r="H2" s="769" t="s">
        <v>327</v>
      </c>
    </row>
    <row r="3" spans="1:8" ht="14.4" customHeight="1">
      <c r="A3" s="768">
        <v>45838</v>
      </c>
      <c r="B3" s="769" t="s">
        <v>969</v>
      </c>
      <c r="C3" s="769" t="s">
        <v>970</v>
      </c>
      <c r="D3" s="769" t="s">
        <v>855</v>
      </c>
      <c r="E3" s="769" t="s">
        <v>326</v>
      </c>
      <c r="F3" s="770">
        <v>-45045.56</v>
      </c>
      <c r="G3" s="769" t="s">
        <v>692</v>
      </c>
      <c r="H3" s="769" t="s">
        <v>327</v>
      </c>
    </row>
    <row r="4" spans="1:8" ht="14.4" customHeight="1">
      <c r="A4" s="768">
        <v>45838</v>
      </c>
      <c r="B4" s="769" t="s">
        <v>969</v>
      </c>
      <c r="C4" s="769" t="s">
        <v>970</v>
      </c>
      <c r="D4" s="769" t="s">
        <v>325</v>
      </c>
      <c r="E4" s="769" t="s">
        <v>326</v>
      </c>
      <c r="F4" s="770">
        <v>-0.4</v>
      </c>
      <c r="G4" s="769" t="s">
        <v>692</v>
      </c>
      <c r="H4" s="769" t="s">
        <v>327</v>
      </c>
    </row>
    <row r="5" spans="1:8">
      <c r="F5" s="17">
        <f>SUM(F2:F4)</f>
        <v>632919.99999999988</v>
      </c>
    </row>
  </sheetData>
  <pageMargins left="0.7" right="0.7" top="0.78740157499999996" bottom="0.78740157499999996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0981-25D5-4551-BBF7-19B47E219C99}">
  <dimension ref="A1:K5"/>
  <sheetViews>
    <sheetView workbookViewId="0">
      <selection activeCell="K11" sqref="K11:K12"/>
    </sheetView>
  </sheetViews>
  <sheetFormatPr defaultRowHeight="14.4"/>
  <cols>
    <col min="1" max="1" width="10.109375" bestFit="1" customWidth="1"/>
    <col min="2" max="2" width="14.33203125" customWidth="1"/>
    <col min="3" max="3" width="31" bestFit="1" customWidth="1"/>
    <col min="6" max="6" width="13.33203125" style="2" bestFit="1" customWidth="1"/>
    <col min="8" max="8" width="35.33203125" customWidth="1"/>
  </cols>
  <sheetData>
    <row r="1" spans="1:11">
      <c r="A1" s="269" t="s">
        <v>10</v>
      </c>
      <c r="B1" s="269" t="s">
        <v>11</v>
      </c>
      <c r="C1" s="269" t="s">
        <v>12</v>
      </c>
      <c r="D1" s="269" t="s">
        <v>13</v>
      </c>
      <c r="E1" s="269" t="s">
        <v>14</v>
      </c>
      <c r="F1" s="269" t="s">
        <v>15</v>
      </c>
      <c r="G1" s="269" t="s">
        <v>89</v>
      </c>
      <c r="H1" s="269" t="s">
        <v>20</v>
      </c>
      <c r="I1" s="268"/>
      <c r="J1" s="268"/>
      <c r="K1" s="268"/>
    </row>
    <row r="2" spans="1:11">
      <c r="A2" s="270">
        <v>45782</v>
      </c>
      <c r="B2" s="271" t="s">
        <v>300</v>
      </c>
      <c r="C2" s="271" t="s">
        <v>301</v>
      </c>
      <c r="D2" s="271" t="s">
        <v>302</v>
      </c>
      <c r="E2" s="271" t="s">
        <v>303</v>
      </c>
      <c r="F2" s="272">
        <v>224778</v>
      </c>
      <c r="G2" s="271" t="s">
        <v>563</v>
      </c>
      <c r="H2" s="271" t="s">
        <v>304</v>
      </c>
      <c r="I2" s="267"/>
      <c r="J2" s="267"/>
      <c r="K2" s="267"/>
    </row>
    <row r="3" spans="1:11">
      <c r="A3" s="270">
        <v>45782</v>
      </c>
      <c r="B3" s="271" t="s">
        <v>300</v>
      </c>
      <c r="C3" s="271" t="s">
        <v>301</v>
      </c>
      <c r="D3" s="271" t="s">
        <v>302</v>
      </c>
      <c r="E3" s="271" t="s">
        <v>303</v>
      </c>
      <c r="F3" s="272">
        <v>224778</v>
      </c>
      <c r="G3" s="271" t="s">
        <v>563</v>
      </c>
      <c r="H3" s="271" t="s">
        <v>304</v>
      </c>
      <c r="I3" s="267"/>
      <c r="J3" s="267"/>
      <c r="K3" s="267"/>
    </row>
    <row r="4" spans="1:11">
      <c r="A4" s="274">
        <v>45790</v>
      </c>
      <c r="B4" s="275" t="s">
        <v>564</v>
      </c>
      <c r="C4" s="275" t="s">
        <v>565</v>
      </c>
      <c r="D4" s="275" t="s">
        <v>303</v>
      </c>
      <c r="E4" s="275" t="s">
        <v>342</v>
      </c>
      <c r="F4" s="276">
        <v>224778</v>
      </c>
      <c r="G4" s="275" t="s">
        <v>563</v>
      </c>
      <c r="H4" s="275" t="s">
        <v>304</v>
      </c>
      <c r="I4" s="273"/>
      <c r="J4" s="273"/>
      <c r="K4" s="273"/>
    </row>
    <row r="5" spans="1:11">
      <c r="A5" s="9"/>
      <c r="B5" s="9"/>
      <c r="C5" s="9"/>
      <c r="D5" s="9"/>
      <c r="E5" s="9"/>
      <c r="F5" s="39">
        <f>F2+F3-F4</f>
        <v>224778</v>
      </c>
    </row>
  </sheetData>
  <pageMargins left="0.7" right="0.7" top="0.78740157499999996" bottom="0.78740157499999996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DF98-886F-4444-99FA-949CDFB422C9}">
  <dimension ref="A1:K34"/>
  <sheetViews>
    <sheetView topLeftCell="A21" workbookViewId="0">
      <selection activeCell="H42" sqref="H42"/>
    </sheetView>
  </sheetViews>
  <sheetFormatPr defaultRowHeight="14.4"/>
  <cols>
    <col min="1" max="1" width="10.109375" bestFit="1" customWidth="1"/>
    <col min="3" max="3" width="37.44140625" customWidth="1"/>
    <col min="4" max="4" width="9.33203125" bestFit="1" customWidth="1"/>
    <col min="6" max="6" width="13.33203125" style="2" customWidth="1"/>
  </cols>
  <sheetData>
    <row r="1" spans="1:6">
      <c r="A1" s="55" t="s">
        <v>10</v>
      </c>
      <c r="B1" s="55" t="s">
        <v>11</v>
      </c>
      <c r="C1" s="55" t="s">
        <v>12</v>
      </c>
      <c r="D1" s="55" t="s">
        <v>13</v>
      </c>
      <c r="E1" s="55" t="s">
        <v>14</v>
      </c>
      <c r="F1" s="55" t="s">
        <v>15</v>
      </c>
    </row>
    <row r="2" spans="1:6">
      <c r="A2" s="147">
        <v>45504</v>
      </c>
      <c r="B2" s="148" t="s">
        <v>183</v>
      </c>
      <c r="C2" s="148" t="s">
        <v>185</v>
      </c>
      <c r="D2" s="148" t="s">
        <v>105</v>
      </c>
      <c r="E2" s="148" t="s">
        <v>105</v>
      </c>
      <c r="F2" s="149">
        <v>212534</v>
      </c>
    </row>
    <row r="3" spans="1:6">
      <c r="A3" s="147">
        <v>45504</v>
      </c>
      <c r="B3" s="148" t="s">
        <v>183</v>
      </c>
      <c r="C3" s="148" t="s">
        <v>184</v>
      </c>
      <c r="D3" s="148" t="s">
        <v>105</v>
      </c>
      <c r="E3" s="148" t="s">
        <v>104</v>
      </c>
      <c r="F3" s="149">
        <v>44632.14</v>
      </c>
    </row>
    <row r="4" spans="1:6">
      <c r="A4" s="147">
        <v>45504</v>
      </c>
      <c r="B4" s="148" t="s">
        <v>181</v>
      </c>
      <c r="C4" s="148" t="s">
        <v>186</v>
      </c>
      <c r="D4" s="148" t="s">
        <v>105</v>
      </c>
      <c r="E4" s="148" t="s">
        <v>105</v>
      </c>
      <c r="F4" s="149">
        <v>212534</v>
      </c>
    </row>
    <row r="5" spans="1:6">
      <c r="A5" s="147">
        <v>45635</v>
      </c>
      <c r="B5" s="148" t="s">
        <v>243</v>
      </c>
      <c r="C5" s="148" t="s">
        <v>247</v>
      </c>
      <c r="D5" s="148" t="s">
        <v>105</v>
      </c>
      <c r="E5" s="148" t="s">
        <v>105</v>
      </c>
      <c r="F5" s="149">
        <v>5000</v>
      </c>
    </row>
    <row r="6" spans="1:6">
      <c r="A6" s="147">
        <v>45635</v>
      </c>
      <c r="B6" s="148" t="s">
        <v>243</v>
      </c>
      <c r="C6" s="148" t="s">
        <v>244</v>
      </c>
      <c r="D6" s="148" t="s">
        <v>105</v>
      </c>
      <c r="E6" s="148" t="s">
        <v>104</v>
      </c>
      <c r="F6" s="149">
        <v>1050</v>
      </c>
    </row>
    <row r="7" spans="1:6">
      <c r="A7" s="147">
        <v>45635</v>
      </c>
      <c r="B7" s="148" t="s">
        <v>239</v>
      </c>
      <c r="C7" s="148" t="s">
        <v>248</v>
      </c>
      <c r="D7" s="148" t="s">
        <v>105</v>
      </c>
      <c r="E7" s="148" t="s">
        <v>105</v>
      </c>
      <c r="F7" s="149">
        <v>5000</v>
      </c>
    </row>
    <row r="8" spans="1:6">
      <c r="A8" s="147">
        <v>45657</v>
      </c>
      <c r="B8" s="148" t="s">
        <v>245</v>
      </c>
      <c r="C8" s="148" t="s">
        <v>249</v>
      </c>
      <c r="D8" s="148" t="s">
        <v>105</v>
      </c>
      <c r="E8" s="148" t="s">
        <v>105</v>
      </c>
      <c r="F8" s="149">
        <v>64900</v>
      </c>
    </row>
    <row r="9" spans="1:6">
      <c r="A9" s="147">
        <v>45657</v>
      </c>
      <c r="B9" s="148" t="s">
        <v>245</v>
      </c>
      <c r="C9" s="148" t="s">
        <v>246</v>
      </c>
      <c r="D9" s="148" t="s">
        <v>105</v>
      </c>
      <c r="E9" s="148" t="s">
        <v>104</v>
      </c>
      <c r="F9" s="149">
        <v>13629</v>
      </c>
    </row>
    <row r="10" spans="1:6">
      <c r="A10" s="147">
        <v>45657</v>
      </c>
      <c r="B10" s="148" t="s">
        <v>241</v>
      </c>
      <c r="C10" s="148" t="s">
        <v>250</v>
      </c>
      <c r="D10" s="148" t="s">
        <v>105</v>
      </c>
      <c r="E10" s="148" t="s">
        <v>105</v>
      </c>
      <c r="F10" s="149">
        <v>64900</v>
      </c>
    </row>
    <row r="11" spans="1:6">
      <c r="A11" s="150">
        <v>45504</v>
      </c>
      <c r="B11" s="151" t="s">
        <v>183</v>
      </c>
      <c r="C11" s="151" t="s">
        <v>185</v>
      </c>
      <c r="D11" s="151" t="s">
        <v>105</v>
      </c>
      <c r="E11" s="151" t="s">
        <v>105</v>
      </c>
      <c r="F11" s="152">
        <v>212534</v>
      </c>
    </row>
    <row r="12" spans="1:6">
      <c r="A12" s="150">
        <v>45504</v>
      </c>
      <c r="B12" s="151" t="s">
        <v>181</v>
      </c>
      <c r="C12" s="151" t="s">
        <v>186</v>
      </c>
      <c r="D12" s="151" t="s">
        <v>105</v>
      </c>
      <c r="E12" s="151" t="s">
        <v>105</v>
      </c>
      <c r="F12" s="152">
        <v>212534</v>
      </c>
    </row>
    <row r="13" spans="1:6">
      <c r="A13" s="150">
        <v>45504</v>
      </c>
      <c r="B13" s="151" t="s">
        <v>181</v>
      </c>
      <c r="C13" s="151" t="s">
        <v>182</v>
      </c>
      <c r="D13" s="151" t="s">
        <v>104</v>
      </c>
      <c r="E13" s="151" t="s">
        <v>105</v>
      </c>
      <c r="F13" s="152">
        <v>44632.14</v>
      </c>
    </row>
    <row r="14" spans="1:6">
      <c r="A14" s="150">
        <v>45635</v>
      </c>
      <c r="B14" s="151" t="s">
        <v>243</v>
      </c>
      <c r="C14" s="151" t="s">
        <v>247</v>
      </c>
      <c r="D14" s="151" t="s">
        <v>105</v>
      </c>
      <c r="E14" s="151" t="s">
        <v>105</v>
      </c>
      <c r="F14" s="152">
        <v>5000</v>
      </c>
    </row>
    <row r="15" spans="1:6">
      <c r="A15" s="150">
        <v>45635</v>
      </c>
      <c r="B15" s="151" t="s">
        <v>239</v>
      </c>
      <c r="C15" s="151" t="s">
        <v>248</v>
      </c>
      <c r="D15" s="151" t="s">
        <v>105</v>
      </c>
      <c r="E15" s="151" t="s">
        <v>105</v>
      </c>
      <c r="F15" s="152">
        <v>5000</v>
      </c>
    </row>
    <row r="16" spans="1:6">
      <c r="A16" s="150">
        <v>45635</v>
      </c>
      <c r="B16" s="151" t="s">
        <v>239</v>
      </c>
      <c r="C16" s="151" t="s">
        <v>240</v>
      </c>
      <c r="D16" s="151" t="s">
        <v>104</v>
      </c>
      <c r="E16" s="151" t="s">
        <v>105</v>
      </c>
      <c r="F16" s="152">
        <v>1050</v>
      </c>
    </row>
    <row r="17" spans="1:11">
      <c r="A17" s="150">
        <v>45657</v>
      </c>
      <c r="B17" s="151" t="s">
        <v>245</v>
      </c>
      <c r="C17" s="151" t="s">
        <v>249</v>
      </c>
      <c r="D17" s="151" t="s">
        <v>105</v>
      </c>
      <c r="E17" s="151" t="s">
        <v>105</v>
      </c>
      <c r="F17" s="152">
        <v>64900</v>
      </c>
    </row>
    <row r="18" spans="1:11">
      <c r="A18" s="150">
        <v>45657</v>
      </c>
      <c r="B18" s="151" t="s">
        <v>241</v>
      </c>
      <c r="C18" s="151" t="s">
        <v>250</v>
      </c>
      <c r="D18" s="151" t="s">
        <v>105</v>
      </c>
      <c r="E18" s="151" t="s">
        <v>105</v>
      </c>
      <c r="F18" s="152">
        <v>64900</v>
      </c>
    </row>
    <row r="19" spans="1:11">
      <c r="A19" s="150">
        <v>45657</v>
      </c>
      <c r="B19" s="151" t="s">
        <v>241</v>
      </c>
      <c r="C19" s="151" t="s">
        <v>242</v>
      </c>
      <c r="D19" s="151" t="s">
        <v>104</v>
      </c>
      <c r="E19" s="151" t="s">
        <v>105</v>
      </c>
      <c r="F19" s="152">
        <v>13629</v>
      </c>
    </row>
    <row r="20" spans="1:11">
      <c r="F20" s="17">
        <f>SUM(F2:F10)-SUM(F11:F19)</f>
        <v>0</v>
      </c>
    </row>
    <row r="21" spans="1:11">
      <c r="A21" s="620" t="s">
        <v>10</v>
      </c>
      <c r="B21" s="620" t="s">
        <v>11</v>
      </c>
      <c r="C21" s="620" t="s">
        <v>12</v>
      </c>
      <c r="D21" s="620" t="s">
        <v>13</v>
      </c>
      <c r="E21" s="620" t="s">
        <v>14</v>
      </c>
      <c r="F21" s="620" t="s">
        <v>15</v>
      </c>
      <c r="G21" s="620" t="s">
        <v>89</v>
      </c>
      <c r="H21" s="620" t="s">
        <v>20</v>
      </c>
      <c r="I21" s="620" t="s">
        <v>90</v>
      </c>
      <c r="J21" s="620" t="s">
        <v>17</v>
      </c>
      <c r="K21" s="620" t="s">
        <v>18</v>
      </c>
    </row>
    <row r="22" spans="1:11">
      <c r="A22" s="621">
        <v>45694</v>
      </c>
      <c r="B22" s="622" t="s">
        <v>876</v>
      </c>
      <c r="C22" s="622" t="s">
        <v>877</v>
      </c>
      <c r="D22" s="622" t="s">
        <v>105</v>
      </c>
      <c r="E22" s="622" t="s">
        <v>105</v>
      </c>
      <c r="F22" s="623">
        <v>703361</v>
      </c>
      <c r="G22" s="622" t="s">
        <v>878</v>
      </c>
      <c r="H22" s="622" t="s">
        <v>722</v>
      </c>
      <c r="I22" s="622" t="s">
        <v>723</v>
      </c>
      <c r="J22" s="622" t="s">
        <v>152</v>
      </c>
      <c r="K22" s="622" t="s">
        <v>879</v>
      </c>
    </row>
    <row r="23" spans="1:11">
      <c r="A23" s="621">
        <v>45694</v>
      </c>
      <c r="B23" s="622" t="s">
        <v>876</v>
      </c>
      <c r="C23" s="622" t="s">
        <v>880</v>
      </c>
      <c r="D23" s="622" t="s">
        <v>105</v>
      </c>
      <c r="E23" s="622" t="s">
        <v>104</v>
      </c>
      <c r="F23" s="623">
        <v>147705.81</v>
      </c>
      <c r="G23" s="622" t="s">
        <v>878</v>
      </c>
      <c r="H23" s="622" t="s">
        <v>722</v>
      </c>
      <c r="I23" s="622" t="s">
        <v>723</v>
      </c>
      <c r="J23" s="622" t="s">
        <v>152</v>
      </c>
      <c r="K23" s="622" t="s">
        <v>879</v>
      </c>
    </row>
    <row r="24" spans="1:11">
      <c r="A24" s="621">
        <v>45694</v>
      </c>
      <c r="B24" s="622" t="s">
        <v>881</v>
      </c>
      <c r="C24" s="622" t="s">
        <v>882</v>
      </c>
      <c r="D24" s="622" t="s">
        <v>105</v>
      </c>
      <c r="E24" s="622" t="s">
        <v>105</v>
      </c>
      <c r="F24" s="623">
        <v>703361</v>
      </c>
      <c r="G24" s="622" t="s">
        <v>878</v>
      </c>
      <c r="H24" s="622" t="s">
        <v>722</v>
      </c>
      <c r="I24" s="622" t="s">
        <v>723</v>
      </c>
      <c r="J24" s="622" t="s">
        <v>152</v>
      </c>
      <c r="K24" s="622" t="s">
        <v>879</v>
      </c>
    </row>
    <row r="25" spans="1:11">
      <c r="A25" s="621">
        <v>45791</v>
      </c>
      <c r="B25" s="622" t="s">
        <v>883</v>
      </c>
      <c r="C25" s="622" t="s">
        <v>884</v>
      </c>
      <c r="D25" s="622" t="s">
        <v>105</v>
      </c>
      <c r="E25" s="622" t="s">
        <v>105</v>
      </c>
      <c r="F25" s="623">
        <v>31960</v>
      </c>
      <c r="G25" s="622" t="s">
        <v>885</v>
      </c>
      <c r="H25" s="622" t="s">
        <v>663</v>
      </c>
      <c r="I25" s="622" t="s">
        <v>664</v>
      </c>
      <c r="J25" s="622" t="s">
        <v>152</v>
      </c>
      <c r="K25" s="622" t="s">
        <v>174</v>
      </c>
    </row>
    <row r="26" spans="1:11">
      <c r="A26" s="621">
        <v>45791</v>
      </c>
      <c r="B26" s="622" t="s">
        <v>883</v>
      </c>
      <c r="C26" s="622" t="s">
        <v>886</v>
      </c>
      <c r="D26" s="622" t="s">
        <v>105</v>
      </c>
      <c r="E26" s="622" t="s">
        <v>104</v>
      </c>
      <c r="F26" s="623">
        <v>6711.6</v>
      </c>
      <c r="G26" s="622" t="s">
        <v>885</v>
      </c>
      <c r="H26" s="622" t="s">
        <v>663</v>
      </c>
      <c r="I26" s="622" t="s">
        <v>664</v>
      </c>
      <c r="J26" s="622" t="s">
        <v>152</v>
      </c>
      <c r="K26" s="622" t="s">
        <v>174</v>
      </c>
    </row>
    <row r="27" spans="1:11">
      <c r="A27" s="621">
        <v>45791</v>
      </c>
      <c r="B27" s="622" t="s">
        <v>887</v>
      </c>
      <c r="C27" s="622" t="s">
        <v>888</v>
      </c>
      <c r="D27" s="622" t="s">
        <v>105</v>
      </c>
      <c r="E27" s="622" t="s">
        <v>105</v>
      </c>
      <c r="F27" s="623">
        <v>31960</v>
      </c>
      <c r="G27" s="622" t="s">
        <v>885</v>
      </c>
      <c r="H27" s="622" t="s">
        <v>663</v>
      </c>
      <c r="I27" s="622" t="s">
        <v>664</v>
      </c>
      <c r="J27" s="622" t="s">
        <v>152</v>
      </c>
      <c r="K27" s="622" t="s">
        <v>174</v>
      </c>
    </row>
    <row r="28" spans="1:11">
      <c r="A28" s="621">
        <v>45694</v>
      </c>
      <c r="B28" s="622" t="s">
        <v>876</v>
      </c>
      <c r="C28" s="622" t="s">
        <v>877</v>
      </c>
      <c r="D28" s="622" t="s">
        <v>105</v>
      </c>
      <c r="E28" s="622" t="s">
        <v>105</v>
      </c>
      <c r="F28" s="623">
        <v>703361</v>
      </c>
      <c r="G28" s="622" t="s">
        <v>878</v>
      </c>
      <c r="H28" s="622" t="s">
        <v>722</v>
      </c>
      <c r="I28" s="622" t="s">
        <v>723</v>
      </c>
      <c r="J28" s="622" t="s">
        <v>152</v>
      </c>
      <c r="K28" s="622" t="s">
        <v>879</v>
      </c>
    </row>
    <row r="29" spans="1:11">
      <c r="A29" s="621">
        <v>45694</v>
      </c>
      <c r="B29" s="622" t="s">
        <v>881</v>
      </c>
      <c r="C29" s="622" t="s">
        <v>882</v>
      </c>
      <c r="D29" s="622" t="s">
        <v>105</v>
      </c>
      <c r="E29" s="622" t="s">
        <v>105</v>
      </c>
      <c r="F29" s="623">
        <v>703361</v>
      </c>
      <c r="G29" s="622" t="s">
        <v>878</v>
      </c>
      <c r="H29" s="622" t="s">
        <v>722</v>
      </c>
      <c r="I29" s="622" t="s">
        <v>723</v>
      </c>
      <c r="J29" s="622" t="s">
        <v>152</v>
      </c>
      <c r="K29" s="622" t="s">
        <v>879</v>
      </c>
    </row>
    <row r="30" spans="1:11">
      <c r="A30" s="621">
        <v>45694</v>
      </c>
      <c r="B30" s="622" t="s">
        <v>881</v>
      </c>
      <c r="C30" s="622" t="s">
        <v>889</v>
      </c>
      <c r="D30" s="622" t="s">
        <v>104</v>
      </c>
      <c r="E30" s="622" t="s">
        <v>105</v>
      </c>
      <c r="F30" s="623">
        <v>147705.81</v>
      </c>
      <c r="G30" s="622" t="s">
        <v>878</v>
      </c>
      <c r="H30" s="622" t="s">
        <v>722</v>
      </c>
      <c r="I30" s="622" t="s">
        <v>723</v>
      </c>
      <c r="J30" s="622" t="s">
        <v>152</v>
      </c>
      <c r="K30" s="622" t="s">
        <v>879</v>
      </c>
    </row>
    <row r="31" spans="1:11">
      <c r="A31" s="621">
        <v>45791</v>
      </c>
      <c r="B31" s="622" t="s">
        <v>883</v>
      </c>
      <c r="C31" s="622" t="s">
        <v>884</v>
      </c>
      <c r="D31" s="622" t="s">
        <v>105</v>
      </c>
      <c r="E31" s="622" t="s">
        <v>105</v>
      </c>
      <c r="F31" s="623">
        <v>31960</v>
      </c>
      <c r="G31" s="622" t="s">
        <v>885</v>
      </c>
      <c r="H31" s="622" t="s">
        <v>663</v>
      </c>
      <c r="I31" s="622" t="s">
        <v>664</v>
      </c>
      <c r="J31" s="622" t="s">
        <v>152</v>
      </c>
      <c r="K31" s="622" t="s">
        <v>174</v>
      </c>
    </row>
    <row r="32" spans="1:11">
      <c r="A32" s="621">
        <v>45791</v>
      </c>
      <c r="B32" s="622" t="s">
        <v>887</v>
      </c>
      <c r="C32" s="622" t="s">
        <v>888</v>
      </c>
      <c r="D32" s="622" t="s">
        <v>105</v>
      </c>
      <c r="E32" s="622" t="s">
        <v>105</v>
      </c>
      <c r="F32" s="623">
        <v>31960</v>
      </c>
      <c r="G32" s="622" t="s">
        <v>885</v>
      </c>
      <c r="H32" s="622" t="s">
        <v>663</v>
      </c>
      <c r="I32" s="622" t="s">
        <v>664</v>
      </c>
      <c r="J32" s="622" t="s">
        <v>152</v>
      </c>
      <c r="K32" s="622" t="s">
        <v>174</v>
      </c>
    </row>
    <row r="33" spans="1:11">
      <c r="A33" s="621">
        <v>45791</v>
      </c>
      <c r="B33" s="622" t="s">
        <v>887</v>
      </c>
      <c r="C33" s="622" t="s">
        <v>890</v>
      </c>
      <c r="D33" s="622" t="s">
        <v>104</v>
      </c>
      <c r="E33" s="622" t="s">
        <v>105</v>
      </c>
      <c r="F33" s="623">
        <v>6711.6</v>
      </c>
      <c r="G33" s="622" t="s">
        <v>885</v>
      </c>
      <c r="H33" s="622" t="s">
        <v>663</v>
      </c>
      <c r="I33" s="622" t="s">
        <v>664</v>
      </c>
      <c r="J33" s="622" t="s">
        <v>152</v>
      </c>
      <c r="K33" s="622" t="s">
        <v>174</v>
      </c>
    </row>
    <row r="34" spans="1:11">
      <c r="F34" s="17">
        <f>SUM(F22:F27)-SUM(F28:F33)</f>
        <v>0</v>
      </c>
    </row>
  </sheetData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8482-6802-44F4-A82D-68355F8127E9}">
  <dimension ref="A1:H5"/>
  <sheetViews>
    <sheetView workbookViewId="0">
      <selection activeCell="G10" sqref="G10"/>
    </sheetView>
  </sheetViews>
  <sheetFormatPr defaultRowHeight="14.4"/>
  <cols>
    <col min="1" max="1" width="10.109375" bestFit="1" customWidth="1"/>
    <col min="2" max="2" width="9.33203125" bestFit="1" customWidth="1"/>
    <col min="3" max="3" width="28.44140625" style="2" customWidth="1"/>
    <col min="5" max="5" width="17.33203125" customWidth="1"/>
    <col min="6" max="6" width="16" bestFit="1" customWidth="1"/>
    <col min="7" max="7" width="13.6640625" customWidth="1"/>
    <col min="8" max="9" width="13.33203125" customWidth="1"/>
    <col min="10" max="10" width="14.33203125" customWidth="1"/>
    <col min="14" max="14" width="14" customWidth="1"/>
  </cols>
  <sheetData>
    <row r="1" spans="1:8">
      <c r="A1" s="277" t="s">
        <v>10</v>
      </c>
      <c r="B1" s="277" t="s">
        <v>11</v>
      </c>
      <c r="C1" s="277" t="s">
        <v>12</v>
      </c>
      <c r="D1" s="277" t="s">
        <v>13</v>
      </c>
      <c r="E1" s="277" t="s">
        <v>14</v>
      </c>
      <c r="F1" s="277" t="s">
        <v>15</v>
      </c>
      <c r="G1" s="277" t="s">
        <v>89</v>
      </c>
      <c r="H1" s="277" t="s">
        <v>20</v>
      </c>
    </row>
    <row r="2" spans="1:8">
      <c r="A2" s="278">
        <v>45659</v>
      </c>
      <c r="B2" s="279" t="s">
        <v>566</v>
      </c>
      <c r="C2" s="279" t="s">
        <v>188</v>
      </c>
      <c r="D2" s="279" t="s">
        <v>190</v>
      </c>
      <c r="E2" s="279" t="s">
        <v>109</v>
      </c>
      <c r="F2" s="280">
        <v>39700000</v>
      </c>
      <c r="G2" s="279" t="s">
        <v>567</v>
      </c>
      <c r="H2" s="279" t="s">
        <v>370</v>
      </c>
    </row>
    <row r="3" spans="1:8">
      <c r="A3" s="278">
        <v>45659</v>
      </c>
      <c r="B3" s="279" t="s">
        <v>568</v>
      </c>
      <c r="C3" s="279" t="s">
        <v>188</v>
      </c>
      <c r="D3" s="279" t="s">
        <v>106</v>
      </c>
      <c r="E3" s="279" t="s">
        <v>190</v>
      </c>
      <c r="F3" s="280">
        <v>39700000</v>
      </c>
      <c r="G3" s="279" t="s">
        <v>567</v>
      </c>
      <c r="H3" s="279" t="s">
        <v>370</v>
      </c>
    </row>
    <row r="4" spans="1:8">
      <c r="A4" s="20"/>
      <c r="B4" s="19"/>
      <c r="C4" s="21"/>
      <c r="F4" s="24">
        <f>F2-F3</f>
        <v>0</v>
      </c>
    </row>
    <row r="5" spans="1:8">
      <c r="A5" s="20"/>
      <c r="B5" s="19"/>
      <c r="C5" s="21"/>
    </row>
  </sheetData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50DBA-D603-4EFE-9822-92F8C0DABC17}">
  <dimension ref="A1:N36"/>
  <sheetViews>
    <sheetView workbookViewId="0">
      <selection activeCell="I29" sqref="I29"/>
    </sheetView>
  </sheetViews>
  <sheetFormatPr defaultRowHeight="14.4"/>
  <cols>
    <col min="1" max="1" width="10.109375" bestFit="1" customWidth="1"/>
    <col min="2" max="2" width="9.33203125" bestFit="1" customWidth="1"/>
    <col min="3" max="3" width="28.44140625" style="2" customWidth="1"/>
    <col min="5" max="5" width="17.33203125" customWidth="1"/>
    <col min="6" max="6" width="16" bestFit="1" customWidth="1"/>
    <col min="7" max="7" width="13.6640625" customWidth="1"/>
    <col min="8" max="9" width="13.33203125" customWidth="1"/>
    <col min="10" max="10" width="14.33203125" customWidth="1"/>
    <col min="14" max="14" width="14" customWidth="1"/>
  </cols>
  <sheetData>
    <row r="1" spans="1:14">
      <c r="A1" s="283" t="s">
        <v>10</v>
      </c>
      <c r="B1" s="283" t="s">
        <v>11</v>
      </c>
      <c r="C1" s="283" t="s">
        <v>12</v>
      </c>
      <c r="D1" s="283" t="s">
        <v>13</v>
      </c>
      <c r="E1" s="283" t="s">
        <v>14</v>
      </c>
      <c r="F1" s="283" t="s">
        <v>15</v>
      </c>
      <c r="G1" s="283" t="s">
        <v>89</v>
      </c>
      <c r="H1" s="283" t="s">
        <v>20</v>
      </c>
    </row>
    <row r="2" spans="1:14">
      <c r="A2" s="284">
        <v>45292</v>
      </c>
      <c r="B2" s="285" t="s">
        <v>115</v>
      </c>
      <c r="C2" s="285" t="s">
        <v>99</v>
      </c>
      <c r="D2" s="285" t="s">
        <v>100</v>
      </c>
      <c r="E2" s="285" t="s">
        <v>106</v>
      </c>
      <c r="F2" s="286">
        <v>268885914.47000003</v>
      </c>
      <c r="G2" s="285"/>
      <c r="H2" s="285"/>
    </row>
    <row r="3" spans="1:14">
      <c r="A3" s="284">
        <v>45293</v>
      </c>
      <c r="B3" s="285" t="s">
        <v>569</v>
      </c>
      <c r="C3" s="285" t="s">
        <v>570</v>
      </c>
      <c r="D3" s="285" t="s">
        <v>369</v>
      </c>
      <c r="E3" s="285" t="s">
        <v>106</v>
      </c>
      <c r="F3" s="286">
        <v>47767380.299999997</v>
      </c>
      <c r="G3" s="285" t="s">
        <v>571</v>
      </c>
      <c r="H3" s="285" t="s">
        <v>370</v>
      </c>
    </row>
    <row r="4" spans="1:14" ht="15" thickBot="1">
      <c r="A4" s="287">
        <v>45293</v>
      </c>
      <c r="B4" s="288" t="s">
        <v>187</v>
      </c>
      <c r="C4" s="288" t="s">
        <v>188</v>
      </c>
      <c r="D4" s="288" t="s">
        <v>106</v>
      </c>
      <c r="E4" s="288" t="s">
        <v>109</v>
      </c>
      <c r="F4" s="289">
        <v>56200000</v>
      </c>
      <c r="G4" s="288" t="s">
        <v>563</v>
      </c>
      <c r="H4" s="288" t="s">
        <v>370</v>
      </c>
    </row>
    <row r="5" spans="1:14">
      <c r="A5" s="290">
        <v>45658</v>
      </c>
      <c r="B5" s="291"/>
      <c r="C5" s="291" t="s">
        <v>572</v>
      </c>
      <c r="D5" s="291"/>
      <c r="E5" s="291"/>
      <c r="F5" s="292">
        <v>260453294.77000004</v>
      </c>
      <c r="G5" s="291"/>
      <c r="H5" s="293"/>
    </row>
    <row r="6" spans="1:14" ht="15" thickBot="1">
      <c r="A6" s="294">
        <v>45659</v>
      </c>
      <c r="B6" s="295" t="s">
        <v>568</v>
      </c>
      <c r="C6" s="295" t="s">
        <v>188</v>
      </c>
      <c r="D6" s="295" t="s">
        <v>106</v>
      </c>
      <c r="E6" s="295" t="s">
        <v>190</v>
      </c>
      <c r="F6" s="296">
        <v>39700000</v>
      </c>
      <c r="G6" s="295" t="s">
        <v>567</v>
      </c>
      <c r="H6" s="297" t="s">
        <v>370</v>
      </c>
    </row>
    <row r="7" spans="1:14">
      <c r="A7" s="281"/>
      <c r="B7" s="281"/>
      <c r="C7" s="281"/>
      <c r="D7" s="281"/>
      <c r="E7" s="281"/>
      <c r="F7" s="282">
        <v>220753294.77000004</v>
      </c>
      <c r="G7" s="281"/>
      <c r="H7" s="281"/>
    </row>
    <row r="10" spans="1:14">
      <c r="B10" s="48" t="s">
        <v>573</v>
      </c>
      <c r="C10"/>
      <c r="D10" s="22"/>
      <c r="E10" s="298"/>
    </row>
    <row r="11" spans="1:14">
      <c r="B11" s="48"/>
      <c r="C11"/>
      <c r="D11" s="22"/>
      <c r="E11" s="298"/>
    </row>
    <row r="12" spans="1:14" ht="15" thickBot="1">
      <c r="B12" s="48"/>
      <c r="C12"/>
      <c r="D12" s="22"/>
      <c r="E12" s="298"/>
    </row>
    <row r="13" spans="1:14" ht="15" thickBot="1">
      <c r="B13" s="48"/>
      <c r="C13"/>
      <c r="D13" s="22"/>
      <c r="E13" s="298"/>
      <c r="G13" s="1109" t="s">
        <v>574</v>
      </c>
      <c r="H13" s="1110"/>
      <c r="I13" s="309">
        <v>20467657.539999999</v>
      </c>
    </row>
    <row r="14" spans="1:14">
      <c r="B14" s="48"/>
      <c r="C14">
        <v>365</v>
      </c>
      <c r="D14" s="22"/>
      <c r="E14" s="298"/>
    </row>
    <row r="15" spans="1:14" ht="15" thickBot="1">
      <c r="C15"/>
      <c r="D15" s="22"/>
      <c r="E15" s="298"/>
    </row>
    <row r="16" spans="1:14" ht="29.4" thickBot="1">
      <c r="B16" s="300" t="s">
        <v>575</v>
      </c>
      <c r="C16" s="301" t="s">
        <v>576</v>
      </c>
      <c r="D16" s="302" t="s">
        <v>577</v>
      </c>
      <c r="E16" s="303" t="s">
        <v>578</v>
      </c>
      <c r="F16" s="303" t="s">
        <v>579</v>
      </c>
      <c r="G16" s="304" t="s">
        <v>580</v>
      </c>
      <c r="H16" s="305" t="s">
        <v>581</v>
      </c>
      <c r="I16" s="305" t="s">
        <v>582</v>
      </c>
      <c r="J16" s="306" t="s">
        <v>583</v>
      </c>
      <c r="K16" s="307"/>
      <c r="L16" s="299"/>
      <c r="M16" s="1111" t="s">
        <v>584</v>
      </c>
      <c r="N16" s="1112"/>
    </row>
    <row r="17" spans="2:14" ht="15" thickBot="1">
      <c r="B17" s="1107">
        <v>2022</v>
      </c>
      <c r="C17" s="316">
        <v>324592188.69999999</v>
      </c>
      <c r="D17" s="317">
        <v>0.17499999999999999</v>
      </c>
      <c r="E17" s="318">
        <v>44835</v>
      </c>
      <c r="F17" s="318">
        <v>44917</v>
      </c>
      <c r="G17" s="319">
        <f>F17-E17+1</f>
        <v>83</v>
      </c>
      <c r="H17" s="320">
        <f t="shared" ref="H17:H25" si="0">C17*D17*G17/365</f>
        <v>12916990.522924656</v>
      </c>
      <c r="I17" s="320">
        <f>H17+I13</f>
        <v>33384648.062924653</v>
      </c>
      <c r="J17" s="321">
        <v>357976836.76292467</v>
      </c>
      <c r="K17" s="2" t="s">
        <v>585</v>
      </c>
      <c r="M17" s="308" t="s">
        <v>586</v>
      </c>
      <c r="N17" s="310">
        <v>48944</v>
      </c>
    </row>
    <row r="18" spans="2:14" ht="15" thickBot="1">
      <c r="B18" s="1108"/>
      <c r="C18" s="311">
        <f>C17-78158668.06</f>
        <v>246433520.63999999</v>
      </c>
      <c r="D18" s="312">
        <v>0.17499999999999999</v>
      </c>
      <c r="E18" s="313">
        <v>44918</v>
      </c>
      <c r="F18" s="313">
        <v>44926</v>
      </c>
      <c r="G18" s="513">
        <f t="shared" ref="G18:G25" si="1">F18-E18+1</f>
        <v>9</v>
      </c>
      <c r="H18" s="314">
        <f t="shared" si="0"/>
        <v>1063377.5205698628</v>
      </c>
      <c r="I18" s="314">
        <f>H18+I17-1538900.75</f>
        <v>32909124.833494514</v>
      </c>
      <c r="J18" s="315">
        <v>279342645.47349453</v>
      </c>
      <c r="K18" t="s">
        <v>587</v>
      </c>
    </row>
    <row r="19" spans="2:14">
      <c r="B19" s="1107">
        <v>2023</v>
      </c>
      <c r="C19" s="316">
        <f>C18+29427739.83</f>
        <v>275861260.46999997</v>
      </c>
      <c r="D19" s="317">
        <v>0.17499999999999999</v>
      </c>
      <c r="E19" s="318">
        <v>44927</v>
      </c>
      <c r="F19" s="318">
        <v>45055</v>
      </c>
      <c r="G19" s="319">
        <f t="shared" si="1"/>
        <v>129</v>
      </c>
      <c r="H19" s="320">
        <f t="shared" si="0"/>
        <v>17061830.01400068</v>
      </c>
      <c r="I19" s="320">
        <f>H19+I18-29427739.8334945</f>
        <v>20543215.014000699</v>
      </c>
      <c r="J19" s="321">
        <v>296404475.48771131</v>
      </c>
      <c r="K19" t="s">
        <v>588</v>
      </c>
    </row>
    <row r="20" spans="2:14">
      <c r="B20" s="1113"/>
      <c r="C20" s="327">
        <f>C19</f>
        <v>275861260.46999997</v>
      </c>
      <c r="D20" s="322">
        <v>0.17499999999999999</v>
      </c>
      <c r="E20" s="323">
        <v>45056</v>
      </c>
      <c r="F20" s="323">
        <v>45139</v>
      </c>
      <c r="G20" s="324">
        <f t="shared" si="1"/>
        <v>84</v>
      </c>
      <c r="H20" s="325">
        <f t="shared" si="0"/>
        <v>11110028.846326025</v>
      </c>
      <c r="I20" s="325">
        <f>H20+I19-149000*23.365</f>
        <v>28171858.860326722</v>
      </c>
      <c r="J20" s="326">
        <v>304033119.33417809</v>
      </c>
      <c r="K20" t="s">
        <v>589</v>
      </c>
    </row>
    <row r="21" spans="2:14" ht="15" thickBot="1">
      <c r="B21" s="1108"/>
      <c r="C21" s="311">
        <f>C20-6975346</f>
        <v>268885914.46999997</v>
      </c>
      <c r="D21" s="312">
        <v>0.17499999999999999</v>
      </c>
      <c r="E21" s="313">
        <v>45140</v>
      </c>
      <c r="F21" s="313">
        <v>45291</v>
      </c>
      <c r="G21" s="513">
        <f t="shared" si="1"/>
        <v>152</v>
      </c>
      <c r="H21" s="314">
        <f t="shared" si="0"/>
        <v>19595521.438087668</v>
      </c>
      <c r="I21" s="314">
        <f>H21+I20</f>
        <v>47767380.298414394</v>
      </c>
      <c r="J21" s="315">
        <v>316653294.77252042</v>
      </c>
    </row>
    <row r="22" spans="2:14">
      <c r="B22" s="1107">
        <v>2024</v>
      </c>
      <c r="C22" s="316">
        <f>C21+I21</f>
        <v>316653294.76841438</v>
      </c>
      <c r="D22" s="317">
        <v>0.17499999999999999</v>
      </c>
      <c r="E22" s="318">
        <v>45292</v>
      </c>
      <c r="F22" s="318">
        <v>45293</v>
      </c>
      <c r="G22" s="319">
        <f t="shared" si="1"/>
        <v>2</v>
      </c>
      <c r="H22" s="320">
        <f t="shared" si="0"/>
        <v>303640.14566834253</v>
      </c>
      <c r="I22" s="320">
        <f>H22</f>
        <v>303640.14566834253</v>
      </c>
      <c r="J22" s="321">
        <f>I22+C22</f>
        <v>316956934.91408271</v>
      </c>
      <c r="K22" t="s">
        <v>590</v>
      </c>
    </row>
    <row r="23" spans="2:14" ht="15" thickBot="1">
      <c r="B23" s="1108"/>
      <c r="C23" s="311">
        <f>C22-56200000</f>
        <v>260453294.76841438</v>
      </c>
      <c r="D23" s="312">
        <v>0.17499999999999999</v>
      </c>
      <c r="E23" s="313">
        <v>45294</v>
      </c>
      <c r="F23" s="313">
        <v>45657</v>
      </c>
      <c r="G23" s="513">
        <f>F23-E23</f>
        <v>363</v>
      </c>
      <c r="H23" s="314">
        <f t="shared" si="0"/>
        <v>45329576.849763073</v>
      </c>
      <c r="I23" s="314">
        <f>H23+I22</f>
        <v>45633216.995431416</v>
      </c>
      <c r="J23" s="315">
        <v>306086511.76867038</v>
      </c>
    </row>
    <row r="24" spans="2:14">
      <c r="B24" s="1107">
        <v>2025</v>
      </c>
      <c r="C24" s="316">
        <f>C23</f>
        <v>260453294.76841438</v>
      </c>
      <c r="D24" s="317">
        <v>0.17499999999999999</v>
      </c>
      <c r="E24" s="318">
        <v>45658</v>
      </c>
      <c r="F24" s="318">
        <v>45659</v>
      </c>
      <c r="G24" s="319">
        <f t="shared" si="1"/>
        <v>2</v>
      </c>
      <c r="H24" s="320">
        <f t="shared" si="0"/>
        <v>249749.73470943843</v>
      </c>
      <c r="I24" s="320">
        <f>H24+I23</f>
        <v>45882966.730140857</v>
      </c>
      <c r="J24" s="321">
        <v>306336261.50338376</v>
      </c>
      <c r="K24" t="s">
        <v>591</v>
      </c>
    </row>
    <row r="25" spans="2:14" ht="15" thickBot="1">
      <c r="B25" s="1108"/>
      <c r="C25" s="328">
        <f>C24-39700000</f>
        <v>220753294.76841438</v>
      </c>
      <c r="D25" s="312">
        <v>0.17499999999999999</v>
      </c>
      <c r="E25" s="313">
        <v>45660</v>
      </c>
      <c r="F25" s="313">
        <v>45838</v>
      </c>
      <c r="G25" s="513">
        <f t="shared" si="1"/>
        <v>179</v>
      </c>
      <c r="H25" s="314">
        <f t="shared" si="0"/>
        <v>18945471.119508438</v>
      </c>
      <c r="I25" s="314">
        <f>H25+I24</f>
        <v>64828437.849649295</v>
      </c>
      <c r="J25" s="315">
        <v>275950236.13214219</v>
      </c>
    </row>
    <row r="27" spans="2:14">
      <c r="C27" s="2">
        <f>C19-C18</f>
        <v>29427739.829999983</v>
      </c>
      <c r="I27" s="2"/>
    </row>
    <row r="28" spans="2:14">
      <c r="C28" s="2">
        <f>149000*23.365</f>
        <v>3481385</v>
      </c>
    </row>
    <row r="31" spans="2:14">
      <c r="B31" t="s">
        <v>592</v>
      </c>
      <c r="I31" s="2"/>
    </row>
    <row r="32" spans="2:14">
      <c r="B32" t="s">
        <v>593</v>
      </c>
      <c r="I32" s="2"/>
    </row>
    <row r="33" spans="2:9">
      <c r="B33" t="s">
        <v>594</v>
      </c>
      <c r="I33" s="2"/>
    </row>
    <row r="34" spans="2:9">
      <c r="B34" t="s">
        <v>595</v>
      </c>
      <c r="I34" s="2"/>
    </row>
    <row r="35" spans="2:9">
      <c r="B35" t="s">
        <v>596</v>
      </c>
      <c r="I35" s="2"/>
    </row>
    <row r="36" spans="2:9">
      <c r="B36" t="s">
        <v>597</v>
      </c>
    </row>
  </sheetData>
  <mergeCells count="6">
    <mergeCell ref="B24:B25"/>
    <mergeCell ref="G13:H13"/>
    <mergeCell ref="M16:N16"/>
    <mergeCell ref="B17:B18"/>
    <mergeCell ref="B19:B21"/>
    <mergeCell ref="B22:B23"/>
  </mergeCells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5B6C-CF3F-43B0-AA7F-49AC10941190}">
  <dimension ref="A1:N40"/>
  <sheetViews>
    <sheetView topLeftCell="A4" workbookViewId="0">
      <selection activeCell="I10" sqref="I10"/>
    </sheetView>
  </sheetViews>
  <sheetFormatPr defaultRowHeight="14.4"/>
  <cols>
    <col min="1" max="1" width="10.109375" bestFit="1" customWidth="1"/>
    <col min="2" max="2" width="12.5546875" customWidth="1"/>
    <col min="3" max="3" width="44.44140625" style="2" customWidth="1"/>
    <col min="4" max="4" width="18.6640625" customWidth="1"/>
    <col min="5" max="5" width="13.6640625" customWidth="1"/>
    <col min="6" max="6" width="15.88671875" customWidth="1"/>
    <col min="7" max="7" width="15.6640625" customWidth="1"/>
    <col min="8" max="8" width="12.109375" customWidth="1"/>
    <col min="9" max="9" width="13.44140625" customWidth="1"/>
    <col min="10" max="10" width="13.33203125" customWidth="1"/>
    <col min="11" max="11" width="15.44140625" customWidth="1"/>
  </cols>
  <sheetData>
    <row r="1" spans="1:7">
      <c r="A1" s="329" t="s">
        <v>10</v>
      </c>
      <c r="B1" s="329" t="s">
        <v>11</v>
      </c>
      <c r="C1" s="329" t="s">
        <v>12</v>
      </c>
      <c r="D1" s="329" t="s">
        <v>13</v>
      </c>
      <c r="E1" s="329" t="s">
        <v>14</v>
      </c>
      <c r="F1" s="329" t="s">
        <v>15</v>
      </c>
      <c r="G1" s="329" t="s">
        <v>20</v>
      </c>
    </row>
    <row r="2" spans="1:7">
      <c r="A2" s="330">
        <v>45658</v>
      </c>
      <c r="B2" s="331"/>
      <c r="C2" s="331" t="s">
        <v>558</v>
      </c>
      <c r="D2" s="331"/>
      <c r="E2" s="331"/>
      <c r="F2" s="332">
        <v>45633217</v>
      </c>
      <c r="G2" s="333"/>
    </row>
    <row r="3" spans="1:7">
      <c r="A3" s="334">
        <v>45688</v>
      </c>
      <c r="B3" s="335" t="s">
        <v>366</v>
      </c>
      <c r="C3" s="335" t="s">
        <v>367</v>
      </c>
      <c r="D3" s="335" t="s">
        <v>368</v>
      </c>
      <c r="E3" s="335" t="s">
        <v>369</v>
      </c>
      <c r="F3" s="336">
        <v>3871120.89</v>
      </c>
      <c r="G3" s="335" t="s">
        <v>370</v>
      </c>
    </row>
    <row r="4" spans="1:7">
      <c r="A4" s="334">
        <v>45688</v>
      </c>
      <c r="B4" s="335" t="s">
        <v>371</v>
      </c>
      <c r="C4" s="335" t="s">
        <v>372</v>
      </c>
      <c r="D4" s="335" t="s">
        <v>368</v>
      </c>
      <c r="E4" s="335" t="s">
        <v>369</v>
      </c>
      <c r="F4" s="336">
        <v>-551993.15</v>
      </c>
      <c r="G4" s="335" t="s">
        <v>370</v>
      </c>
    </row>
    <row r="5" spans="1:7">
      <c r="A5" s="334">
        <v>45716</v>
      </c>
      <c r="B5" s="335" t="s">
        <v>373</v>
      </c>
      <c r="C5" s="335" t="s">
        <v>374</v>
      </c>
      <c r="D5" s="335" t="s">
        <v>368</v>
      </c>
      <c r="E5" s="335" t="s">
        <v>369</v>
      </c>
      <c r="F5" s="336">
        <v>2963537.38</v>
      </c>
      <c r="G5" s="335" t="s">
        <v>370</v>
      </c>
    </row>
    <row r="6" spans="1:7">
      <c r="A6" s="334">
        <v>45747</v>
      </c>
      <c r="B6" s="335" t="s">
        <v>375</v>
      </c>
      <c r="C6" s="335" t="s">
        <v>376</v>
      </c>
      <c r="D6" s="335" t="s">
        <v>368</v>
      </c>
      <c r="E6" s="335" t="s">
        <v>369</v>
      </c>
      <c r="F6" s="336">
        <v>3281059.24</v>
      </c>
      <c r="G6" s="335" t="s">
        <v>370</v>
      </c>
    </row>
    <row r="7" spans="1:7">
      <c r="A7" s="334">
        <v>45777</v>
      </c>
      <c r="B7" s="335" t="s">
        <v>377</v>
      </c>
      <c r="C7" s="335" t="s">
        <v>378</v>
      </c>
      <c r="D7" s="335" t="s">
        <v>368</v>
      </c>
      <c r="E7" s="335" t="s">
        <v>369</v>
      </c>
      <c r="F7" s="336">
        <v>3175218.62</v>
      </c>
      <c r="G7" s="335" t="s">
        <v>370</v>
      </c>
    </row>
    <row r="8" spans="1:7">
      <c r="A8" s="334">
        <v>45808</v>
      </c>
      <c r="B8" s="335" t="s">
        <v>601</v>
      </c>
      <c r="C8" s="335" t="s">
        <v>602</v>
      </c>
      <c r="D8" s="335" t="s">
        <v>368</v>
      </c>
      <c r="E8" s="335" t="s">
        <v>369</v>
      </c>
      <c r="F8" s="336">
        <v>3281059.24</v>
      </c>
      <c r="G8" s="335" t="s">
        <v>370</v>
      </c>
    </row>
    <row r="9" spans="1:7">
      <c r="A9" s="515">
        <v>45838</v>
      </c>
      <c r="B9" s="516" t="s">
        <v>716</v>
      </c>
      <c r="C9" s="516" t="s">
        <v>717</v>
      </c>
      <c r="D9" s="516" t="s">
        <v>368</v>
      </c>
      <c r="E9" s="516" t="s">
        <v>369</v>
      </c>
      <c r="F9" s="517">
        <v>0.01</v>
      </c>
      <c r="G9" s="516" t="s">
        <v>370</v>
      </c>
    </row>
    <row r="10" spans="1:7">
      <c r="A10" s="515">
        <v>45838</v>
      </c>
      <c r="B10" s="516" t="s">
        <v>718</v>
      </c>
      <c r="C10" s="516" t="s">
        <v>719</v>
      </c>
      <c r="D10" s="516" t="s">
        <v>368</v>
      </c>
      <c r="E10" s="516" t="s">
        <v>369</v>
      </c>
      <c r="F10" s="517">
        <v>3175218.62</v>
      </c>
      <c r="G10" s="516" t="s">
        <v>370</v>
      </c>
    </row>
    <row r="11" spans="1:7">
      <c r="F11" s="24">
        <f>SUM(F2:F10)</f>
        <v>64828437.850000001</v>
      </c>
    </row>
    <row r="14" spans="1:7">
      <c r="B14" s="48" t="s">
        <v>573</v>
      </c>
      <c r="C14"/>
      <c r="D14" s="22"/>
      <c r="E14" s="298"/>
    </row>
    <row r="15" spans="1:7">
      <c r="B15" s="48"/>
      <c r="C15"/>
      <c r="D15" s="22"/>
      <c r="E15" s="298"/>
    </row>
    <row r="16" spans="1:7" ht="15" thickBot="1">
      <c r="B16" s="48"/>
      <c r="C16"/>
      <c r="D16" s="22"/>
      <c r="E16" s="298"/>
    </row>
    <row r="17" spans="2:14" ht="15" thickBot="1">
      <c r="B17" s="48"/>
      <c r="C17"/>
      <c r="D17" s="22"/>
      <c r="E17" s="298"/>
      <c r="G17" s="1109" t="s">
        <v>574</v>
      </c>
      <c r="H17" s="1110"/>
      <c r="I17" s="309">
        <v>20467657.539999999</v>
      </c>
    </row>
    <row r="18" spans="2:14">
      <c r="B18" s="48"/>
      <c r="C18">
        <v>365</v>
      </c>
      <c r="D18" s="22"/>
      <c r="E18" s="298"/>
    </row>
    <row r="19" spans="2:14" ht="15" thickBot="1">
      <c r="C19"/>
      <c r="D19" s="22"/>
      <c r="E19" s="298"/>
    </row>
    <row r="20" spans="2:14" ht="29.4" thickBot="1">
      <c r="B20" s="300" t="s">
        <v>575</v>
      </c>
      <c r="C20" s="301" t="s">
        <v>576</v>
      </c>
      <c r="D20" s="302" t="s">
        <v>577</v>
      </c>
      <c r="E20" s="303" t="s">
        <v>578</v>
      </c>
      <c r="F20" s="303" t="s">
        <v>579</v>
      </c>
      <c r="G20" s="304" t="s">
        <v>580</v>
      </c>
      <c r="H20" s="305" t="s">
        <v>581</v>
      </c>
      <c r="I20" s="305" t="s">
        <v>582</v>
      </c>
      <c r="J20" s="306" t="s">
        <v>583</v>
      </c>
      <c r="K20" s="307"/>
      <c r="L20" s="299"/>
      <c r="M20" s="1111" t="s">
        <v>584</v>
      </c>
      <c r="N20" s="1112"/>
    </row>
    <row r="21" spans="2:14" ht="15" thickBot="1">
      <c r="B21" s="1107">
        <v>2022</v>
      </c>
      <c r="C21" s="316">
        <v>324592188.69999999</v>
      </c>
      <c r="D21" s="317">
        <v>0.17499999999999999</v>
      </c>
      <c r="E21" s="318">
        <v>44835</v>
      </c>
      <c r="F21" s="318">
        <v>44917</v>
      </c>
      <c r="G21" s="319">
        <f>F21-E21+1</f>
        <v>83</v>
      </c>
      <c r="H21" s="320">
        <f t="shared" ref="H21:H29" si="0">C21*D21*G21/365</f>
        <v>12916990.522924656</v>
      </c>
      <c r="I21" s="320">
        <f>H21+I17</f>
        <v>33384648.062924653</v>
      </c>
      <c r="J21" s="321">
        <v>357976836.76292467</v>
      </c>
      <c r="K21" s="2" t="s">
        <v>585</v>
      </c>
      <c r="M21" s="308" t="s">
        <v>586</v>
      </c>
      <c r="N21" s="310">
        <v>48944</v>
      </c>
    </row>
    <row r="22" spans="2:14" ht="15" thickBot="1">
      <c r="B22" s="1108"/>
      <c r="C22" s="311">
        <f>C21-78158668.06</f>
        <v>246433520.63999999</v>
      </c>
      <c r="D22" s="312">
        <v>0.17499999999999999</v>
      </c>
      <c r="E22" s="313">
        <v>44918</v>
      </c>
      <c r="F22" s="313">
        <v>44926</v>
      </c>
      <c r="G22" s="513">
        <f t="shared" ref="G22:G29" si="1">F22-E22+1</f>
        <v>9</v>
      </c>
      <c r="H22" s="314">
        <f t="shared" si="0"/>
        <v>1063377.5205698628</v>
      </c>
      <c r="I22" s="314">
        <f>H22+I21-1538900.75</f>
        <v>32909124.833494514</v>
      </c>
      <c r="J22" s="315">
        <v>279342645.47349453</v>
      </c>
      <c r="K22" t="s">
        <v>587</v>
      </c>
    </row>
    <row r="23" spans="2:14">
      <c r="B23" s="1107">
        <v>2023</v>
      </c>
      <c r="C23" s="316">
        <f>C22+29427739.83</f>
        <v>275861260.46999997</v>
      </c>
      <c r="D23" s="317">
        <v>0.17499999999999999</v>
      </c>
      <c r="E23" s="318">
        <v>44927</v>
      </c>
      <c r="F23" s="318">
        <v>45055</v>
      </c>
      <c r="G23" s="319">
        <f t="shared" si="1"/>
        <v>129</v>
      </c>
      <c r="H23" s="320">
        <f t="shared" si="0"/>
        <v>17061830.01400068</v>
      </c>
      <c r="I23" s="320">
        <f>H23+I22-29427739.8334945</f>
        <v>20543215.014000699</v>
      </c>
      <c r="J23" s="321">
        <v>296404475.48771131</v>
      </c>
      <c r="K23" t="s">
        <v>588</v>
      </c>
    </row>
    <row r="24" spans="2:14">
      <c r="B24" s="1113"/>
      <c r="C24" s="327">
        <f>C23</f>
        <v>275861260.46999997</v>
      </c>
      <c r="D24" s="322">
        <v>0.17499999999999999</v>
      </c>
      <c r="E24" s="323">
        <v>45056</v>
      </c>
      <c r="F24" s="323">
        <v>45139</v>
      </c>
      <c r="G24" s="324">
        <f t="shared" si="1"/>
        <v>84</v>
      </c>
      <c r="H24" s="325">
        <f t="shared" si="0"/>
        <v>11110028.846326025</v>
      </c>
      <c r="I24" s="325">
        <f>H24+I23-149000*23.365</f>
        <v>28171858.860326722</v>
      </c>
      <c r="J24" s="326">
        <v>304033119.33417809</v>
      </c>
      <c r="K24" t="s">
        <v>589</v>
      </c>
    </row>
    <row r="25" spans="2:14" ht="15" thickBot="1">
      <c r="B25" s="1108"/>
      <c r="C25" s="311">
        <f>C24-6975346</f>
        <v>268885914.46999997</v>
      </c>
      <c r="D25" s="312">
        <v>0.17499999999999999</v>
      </c>
      <c r="E25" s="313">
        <v>45140</v>
      </c>
      <c r="F25" s="313">
        <v>45291</v>
      </c>
      <c r="G25" s="513">
        <f t="shared" si="1"/>
        <v>152</v>
      </c>
      <c r="H25" s="314">
        <f t="shared" si="0"/>
        <v>19595521.438087668</v>
      </c>
      <c r="I25" s="314">
        <f>H25+I24</f>
        <v>47767380.298414394</v>
      </c>
      <c r="J25" s="315">
        <v>316653294.77252042</v>
      </c>
    </row>
    <row r="26" spans="2:14">
      <c r="B26" s="1107">
        <v>2024</v>
      </c>
      <c r="C26" s="316">
        <f>C25+I25</f>
        <v>316653294.76841438</v>
      </c>
      <c r="D26" s="317">
        <v>0.17499999999999999</v>
      </c>
      <c r="E26" s="318">
        <v>45292</v>
      </c>
      <c r="F26" s="318">
        <v>45293</v>
      </c>
      <c r="G26" s="319">
        <f t="shared" si="1"/>
        <v>2</v>
      </c>
      <c r="H26" s="320">
        <f t="shared" si="0"/>
        <v>303640.14566834253</v>
      </c>
      <c r="I26" s="320">
        <f>H26</f>
        <v>303640.14566834253</v>
      </c>
      <c r="J26" s="321">
        <f>I26+C26</f>
        <v>316956934.91408271</v>
      </c>
      <c r="K26" t="s">
        <v>590</v>
      </c>
    </row>
    <row r="27" spans="2:14" ht="15" thickBot="1">
      <c r="B27" s="1108"/>
      <c r="C27" s="311">
        <f>C26-56200000</f>
        <v>260453294.76841438</v>
      </c>
      <c r="D27" s="312">
        <v>0.17499999999999999</v>
      </c>
      <c r="E27" s="313">
        <v>45294</v>
      </c>
      <c r="F27" s="313">
        <v>45657</v>
      </c>
      <c r="G27" s="513">
        <f>F27-E27</f>
        <v>363</v>
      </c>
      <c r="H27" s="314">
        <f t="shared" si="0"/>
        <v>45329576.849763073</v>
      </c>
      <c r="I27" s="314">
        <f>H27+I26</f>
        <v>45633216.995431416</v>
      </c>
      <c r="J27" s="315">
        <v>306086511.76867038</v>
      </c>
    </row>
    <row r="28" spans="2:14">
      <c r="B28" s="1107">
        <v>2025</v>
      </c>
      <c r="C28" s="316">
        <f>C27</f>
        <v>260453294.76841438</v>
      </c>
      <c r="D28" s="317">
        <v>0.17499999999999999</v>
      </c>
      <c r="E28" s="318">
        <v>45658</v>
      </c>
      <c r="F28" s="318">
        <v>45659</v>
      </c>
      <c r="G28" s="319">
        <f t="shared" si="1"/>
        <v>2</v>
      </c>
      <c r="H28" s="320">
        <f t="shared" si="0"/>
        <v>249749.73470943843</v>
      </c>
      <c r="I28" s="320">
        <f>H28+I27</f>
        <v>45882966.730140857</v>
      </c>
      <c r="J28" s="321">
        <v>306336261.50338376</v>
      </c>
      <c r="K28" t="s">
        <v>591</v>
      </c>
    </row>
    <row r="29" spans="2:14" ht="15" thickBot="1">
      <c r="B29" s="1108"/>
      <c r="C29" s="311">
        <f>C28-39700000</f>
        <v>220753294.76841438</v>
      </c>
      <c r="D29" s="312">
        <v>0.17499999999999999</v>
      </c>
      <c r="E29" s="313">
        <v>45660</v>
      </c>
      <c r="F29" s="313">
        <v>45838</v>
      </c>
      <c r="G29" s="513">
        <f t="shared" si="1"/>
        <v>179</v>
      </c>
      <c r="H29" s="314">
        <f t="shared" si="0"/>
        <v>18945471.119508438</v>
      </c>
      <c r="I29" s="337">
        <f>H29+I28</f>
        <v>64828437.849649295</v>
      </c>
      <c r="J29" s="315">
        <v>275950236.13214219</v>
      </c>
    </row>
    <row r="31" spans="2:14">
      <c r="C31" s="2">
        <f>C23-C22</f>
        <v>29427739.829999983</v>
      </c>
      <c r="I31" s="2"/>
    </row>
    <row r="32" spans="2:14">
      <c r="C32" s="2">
        <f>149000*23.365</f>
        <v>3481385</v>
      </c>
    </row>
    <row r="35" spans="2:9">
      <c r="B35" t="s">
        <v>592</v>
      </c>
      <c r="I35" s="2"/>
    </row>
    <row r="36" spans="2:9">
      <c r="B36" t="s">
        <v>593</v>
      </c>
      <c r="I36" s="2"/>
    </row>
    <row r="37" spans="2:9">
      <c r="B37" t="s">
        <v>594</v>
      </c>
      <c r="I37" s="2"/>
    </row>
    <row r="38" spans="2:9">
      <c r="B38" t="s">
        <v>595</v>
      </c>
      <c r="I38" s="2"/>
    </row>
    <row r="39" spans="2:9">
      <c r="B39" t="s">
        <v>596</v>
      </c>
      <c r="I39" s="2"/>
    </row>
    <row r="40" spans="2:9">
      <c r="B40" t="s">
        <v>597</v>
      </c>
    </row>
  </sheetData>
  <mergeCells count="6">
    <mergeCell ref="B28:B29"/>
    <mergeCell ref="G17:H17"/>
    <mergeCell ref="M20:N20"/>
    <mergeCell ref="B21:B22"/>
    <mergeCell ref="B23:B25"/>
    <mergeCell ref="B26:B27"/>
  </mergeCells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249B0-EA15-4BC0-B5F8-39FD5978F541}">
  <dimension ref="A1:J31"/>
  <sheetViews>
    <sheetView workbookViewId="0">
      <selection activeCell="N18" sqref="N18"/>
    </sheetView>
  </sheetViews>
  <sheetFormatPr defaultRowHeight="14.4"/>
  <cols>
    <col min="1" max="1" width="10.109375" bestFit="1" customWidth="1"/>
    <col min="3" max="3" width="44.109375" customWidth="1"/>
    <col min="5" max="5" width="11.6640625" customWidth="1"/>
    <col min="6" max="6" width="17.6640625" style="2" customWidth="1"/>
    <col min="8" max="8" width="11.88671875" customWidth="1"/>
    <col min="9" max="9" width="11.5546875" customWidth="1"/>
    <col min="10" max="10" width="12.88671875" customWidth="1"/>
  </cols>
  <sheetData>
    <row r="1" spans="1:10">
      <c r="A1" s="338" t="s">
        <v>10</v>
      </c>
      <c r="B1" s="338" t="s">
        <v>11</v>
      </c>
      <c r="C1" s="338" t="s">
        <v>12</v>
      </c>
      <c r="D1" s="338" t="s">
        <v>13</v>
      </c>
      <c r="E1" s="338" t="s">
        <v>14</v>
      </c>
      <c r="F1" s="338" t="s">
        <v>15</v>
      </c>
      <c r="G1" s="338" t="s">
        <v>89</v>
      </c>
      <c r="H1" s="338" t="s">
        <v>20</v>
      </c>
      <c r="I1" s="338" t="s">
        <v>90</v>
      </c>
      <c r="J1" s="338" t="s">
        <v>180</v>
      </c>
    </row>
    <row r="2" spans="1:10">
      <c r="A2" s="339">
        <v>45565</v>
      </c>
      <c r="B2" s="340" t="s">
        <v>604</v>
      </c>
      <c r="C2" s="340" t="s">
        <v>605</v>
      </c>
      <c r="D2" s="340" t="s">
        <v>347</v>
      </c>
      <c r="E2" s="340" t="s">
        <v>348</v>
      </c>
      <c r="F2" s="341">
        <v>2188.83</v>
      </c>
      <c r="G2" s="340" t="s">
        <v>606</v>
      </c>
      <c r="H2" s="340" t="s">
        <v>266</v>
      </c>
      <c r="I2" s="340" t="s">
        <v>607</v>
      </c>
      <c r="J2" s="340" t="s">
        <v>608</v>
      </c>
    </row>
    <row r="3" spans="1:10">
      <c r="A3" s="339">
        <v>45596</v>
      </c>
      <c r="B3" s="340" t="s">
        <v>609</v>
      </c>
      <c r="C3" s="340" t="s">
        <v>610</v>
      </c>
      <c r="D3" s="340" t="s">
        <v>347</v>
      </c>
      <c r="E3" s="340" t="s">
        <v>348</v>
      </c>
      <c r="F3" s="341">
        <v>22617.94</v>
      </c>
      <c r="G3" s="340" t="s">
        <v>571</v>
      </c>
      <c r="H3" s="340" t="s">
        <v>266</v>
      </c>
      <c r="I3" s="340" t="s">
        <v>607</v>
      </c>
      <c r="J3" s="340" t="s">
        <v>608</v>
      </c>
    </row>
    <row r="4" spans="1:10">
      <c r="A4" s="339">
        <v>45626</v>
      </c>
      <c r="B4" s="340" t="s">
        <v>611</v>
      </c>
      <c r="C4" s="340" t="s">
        <v>612</v>
      </c>
      <c r="D4" s="340" t="s">
        <v>347</v>
      </c>
      <c r="E4" s="340" t="s">
        <v>348</v>
      </c>
      <c r="F4" s="341">
        <v>21888.33</v>
      </c>
      <c r="G4" s="340" t="s">
        <v>613</v>
      </c>
      <c r="H4" s="340" t="s">
        <v>266</v>
      </c>
      <c r="I4" s="340" t="s">
        <v>607</v>
      </c>
      <c r="J4" s="340" t="s">
        <v>608</v>
      </c>
    </row>
    <row r="5" spans="1:10">
      <c r="A5" s="339">
        <v>45657</v>
      </c>
      <c r="B5" s="340" t="s">
        <v>614</v>
      </c>
      <c r="C5" s="340" t="s">
        <v>615</v>
      </c>
      <c r="D5" s="340" t="s">
        <v>347</v>
      </c>
      <c r="E5" s="340" t="s">
        <v>348</v>
      </c>
      <c r="F5" s="341">
        <v>-0.01</v>
      </c>
      <c r="G5" s="340" t="s">
        <v>616</v>
      </c>
      <c r="H5" s="340" t="s">
        <v>266</v>
      </c>
      <c r="I5" s="340" t="s">
        <v>607</v>
      </c>
      <c r="J5" s="340"/>
    </row>
    <row r="6" spans="1:10" ht="15" thickBot="1">
      <c r="A6" s="342">
        <v>45657</v>
      </c>
      <c r="B6" s="343" t="s">
        <v>617</v>
      </c>
      <c r="C6" s="343" t="s">
        <v>618</v>
      </c>
      <c r="D6" s="343" t="s">
        <v>347</v>
      </c>
      <c r="E6" s="343" t="s">
        <v>348</v>
      </c>
      <c r="F6" s="344">
        <v>22617.94</v>
      </c>
      <c r="G6" s="343" t="s">
        <v>619</v>
      </c>
      <c r="H6" s="343" t="s">
        <v>266</v>
      </c>
      <c r="I6" s="343" t="s">
        <v>607</v>
      </c>
      <c r="J6" s="343" t="s">
        <v>608</v>
      </c>
    </row>
    <row r="7" spans="1:10">
      <c r="A7" s="353">
        <v>45658</v>
      </c>
      <c r="B7" s="345"/>
      <c r="C7" s="354" t="s">
        <v>558</v>
      </c>
      <c r="D7" s="345"/>
      <c r="E7" s="345"/>
      <c r="F7" s="346">
        <v>69313.03</v>
      </c>
      <c r="G7" s="345"/>
      <c r="H7" s="345"/>
      <c r="I7" s="345"/>
      <c r="J7" s="347"/>
    </row>
    <row r="8" spans="1:10">
      <c r="A8" s="348">
        <v>45688</v>
      </c>
      <c r="B8" s="349" t="s">
        <v>345</v>
      </c>
      <c r="C8" s="349" t="s">
        <v>346</v>
      </c>
      <c r="D8" s="349" t="s">
        <v>347</v>
      </c>
      <c r="E8" s="349" t="s">
        <v>348</v>
      </c>
      <c r="F8" s="350">
        <v>22679.9</v>
      </c>
      <c r="G8" s="349" t="s">
        <v>567</v>
      </c>
      <c r="H8" s="349" t="s">
        <v>266</v>
      </c>
      <c r="I8" s="349" t="s">
        <v>607</v>
      </c>
      <c r="J8" s="351"/>
    </row>
    <row r="9" spans="1:10">
      <c r="A9" s="348">
        <v>45716</v>
      </c>
      <c r="B9" s="349" t="s">
        <v>349</v>
      </c>
      <c r="C9" s="349" t="s">
        <v>350</v>
      </c>
      <c r="D9" s="349" t="s">
        <v>347</v>
      </c>
      <c r="E9" s="349" t="s">
        <v>348</v>
      </c>
      <c r="F9" s="350">
        <v>20485.07</v>
      </c>
      <c r="G9" s="349" t="s">
        <v>598</v>
      </c>
      <c r="H9" s="349" t="s">
        <v>266</v>
      </c>
      <c r="I9" s="349" t="s">
        <v>607</v>
      </c>
      <c r="J9" s="351"/>
    </row>
    <row r="10" spans="1:10">
      <c r="A10" s="348">
        <v>45747</v>
      </c>
      <c r="B10" s="349" t="s">
        <v>351</v>
      </c>
      <c r="C10" s="349" t="s">
        <v>352</v>
      </c>
      <c r="D10" s="349" t="s">
        <v>347</v>
      </c>
      <c r="E10" s="349" t="s">
        <v>348</v>
      </c>
      <c r="F10" s="350">
        <v>22679.9</v>
      </c>
      <c r="G10" s="349" t="s">
        <v>600</v>
      </c>
      <c r="H10" s="349" t="s">
        <v>266</v>
      </c>
      <c r="I10" s="349" t="s">
        <v>607</v>
      </c>
      <c r="J10" s="351"/>
    </row>
    <row r="11" spans="1:10">
      <c r="A11" s="348">
        <v>45777</v>
      </c>
      <c r="B11" s="349" t="s">
        <v>353</v>
      </c>
      <c r="C11" s="349" t="s">
        <v>354</v>
      </c>
      <c r="D11" s="349" t="s">
        <v>347</v>
      </c>
      <c r="E11" s="349" t="s">
        <v>348</v>
      </c>
      <c r="F11" s="350">
        <v>21948.29</v>
      </c>
      <c r="G11" s="349" t="s">
        <v>620</v>
      </c>
      <c r="H11" s="349" t="s">
        <v>266</v>
      </c>
      <c r="I11" s="349" t="s">
        <v>607</v>
      </c>
      <c r="J11" s="351"/>
    </row>
    <row r="12" spans="1:10">
      <c r="A12" s="624">
        <v>45808</v>
      </c>
      <c r="B12" s="625" t="s">
        <v>621</v>
      </c>
      <c r="C12" s="625" t="s">
        <v>622</v>
      </c>
      <c r="D12" s="625" t="s">
        <v>347</v>
      </c>
      <c r="E12" s="625" t="s">
        <v>348</v>
      </c>
      <c r="F12" s="626">
        <v>22679.9</v>
      </c>
      <c r="G12" s="625" t="s">
        <v>623</v>
      </c>
      <c r="H12" s="625" t="s">
        <v>266</v>
      </c>
      <c r="I12" s="625" t="s">
        <v>607</v>
      </c>
      <c r="J12" s="627"/>
    </row>
    <row r="13" spans="1:10">
      <c r="A13" s="628">
        <v>45838</v>
      </c>
      <c r="B13" s="629" t="s">
        <v>891</v>
      </c>
      <c r="C13" s="629" t="s">
        <v>615</v>
      </c>
      <c r="D13" s="629" t="s">
        <v>347</v>
      </c>
      <c r="E13" s="629" t="s">
        <v>348</v>
      </c>
      <c r="F13" s="630">
        <v>0.02</v>
      </c>
      <c r="G13" s="629" t="s">
        <v>892</v>
      </c>
      <c r="H13" s="629" t="s">
        <v>266</v>
      </c>
      <c r="I13" s="629" t="s">
        <v>607</v>
      </c>
      <c r="J13" s="631"/>
    </row>
    <row r="14" spans="1:10" ht="15" thickBot="1">
      <c r="A14" s="632">
        <v>45838</v>
      </c>
      <c r="B14" s="633" t="s">
        <v>893</v>
      </c>
      <c r="C14" s="633" t="s">
        <v>894</v>
      </c>
      <c r="D14" s="633" t="s">
        <v>347</v>
      </c>
      <c r="E14" s="633" t="s">
        <v>348</v>
      </c>
      <c r="F14" s="634">
        <v>21948.29</v>
      </c>
      <c r="G14" s="633" t="s">
        <v>895</v>
      </c>
      <c r="H14" s="633" t="s">
        <v>266</v>
      </c>
      <c r="I14" s="633" t="s">
        <v>607</v>
      </c>
      <c r="J14" s="352"/>
    </row>
    <row r="15" spans="1:10">
      <c r="A15" s="103"/>
      <c r="B15" s="104"/>
      <c r="C15" s="104"/>
      <c r="D15" s="104"/>
      <c r="E15" s="104"/>
      <c r="F15" s="105">
        <f>SUM(F7:F14)</f>
        <v>201734.39999999999</v>
      </c>
      <c r="G15" s="104"/>
      <c r="H15" s="104"/>
      <c r="I15" s="104"/>
      <c r="J15" s="104"/>
    </row>
    <row r="16" spans="1:10">
      <c r="A16" s="103"/>
      <c r="B16" s="104"/>
      <c r="C16" s="104"/>
      <c r="D16" s="104"/>
      <c r="E16" s="104"/>
      <c r="F16" s="105"/>
      <c r="G16" s="104"/>
      <c r="H16" s="104"/>
      <c r="I16" s="104"/>
      <c r="J16" s="104"/>
    </row>
    <row r="17" spans="1:10">
      <c r="A17" s="103"/>
      <c r="B17" s="104"/>
      <c r="C17" s="104"/>
      <c r="D17" s="104"/>
      <c r="E17" s="104"/>
      <c r="F17" s="105"/>
      <c r="G17" s="104"/>
      <c r="H17" s="104"/>
      <c r="I17" s="104"/>
      <c r="J17" s="104"/>
    </row>
    <row r="20" spans="1:10">
      <c r="B20" s="356">
        <v>2025</v>
      </c>
      <c r="C20" s="357">
        <v>3337969.64</v>
      </c>
      <c r="D20" s="358">
        <v>0.08</v>
      </c>
      <c r="E20" s="323">
        <v>45658</v>
      </c>
      <c r="F20" s="323">
        <v>45688</v>
      </c>
      <c r="G20" s="359">
        <v>31</v>
      </c>
      <c r="H20" s="357">
        <f>C20*D20*G20/365</f>
        <v>22679.903307397261</v>
      </c>
      <c r="I20" s="357">
        <v>91992.934629801661</v>
      </c>
      <c r="J20" s="357">
        <f>I20+C20</f>
        <v>3429962.5746298018</v>
      </c>
    </row>
    <row r="21" spans="1:10">
      <c r="B21" s="356">
        <v>2025</v>
      </c>
      <c r="C21" s="357">
        <v>3337969.64</v>
      </c>
      <c r="D21" s="358">
        <v>0.08</v>
      </c>
      <c r="E21" s="323">
        <v>45689</v>
      </c>
      <c r="F21" s="323">
        <v>45716</v>
      </c>
      <c r="G21" s="359">
        <v>28</v>
      </c>
      <c r="H21" s="357">
        <f t="shared" ref="H21:H31" si="0">C21*D21*G21/365</f>
        <v>20485.073955068492</v>
      </c>
      <c r="I21" s="357">
        <f>H21+I20</f>
        <v>112478.00858487016</v>
      </c>
      <c r="J21" s="357">
        <v>3450447.6485848702</v>
      </c>
    </row>
    <row r="22" spans="1:10">
      <c r="B22" s="356">
        <v>2025</v>
      </c>
      <c r="C22" s="357">
        <v>3337969.64</v>
      </c>
      <c r="D22" s="358">
        <v>0.08</v>
      </c>
      <c r="E22" s="323">
        <v>45717</v>
      </c>
      <c r="F22" s="323">
        <v>45747</v>
      </c>
      <c r="G22" s="359">
        <v>31</v>
      </c>
      <c r="H22" s="357">
        <f t="shared" si="0"/>
        <v>22679.903307397261</v>
      </c>
      <c r="I22" s="357">
        <f t="shared" ref="I22:I31" si="1">H22+I21</f>
        <v>135157.91189226741</v>
      </c>
      <c r="J22" s="357">
        <v>3473127.5518922675</v>
      </c>
    </row>
    <row r="23" spans="1:10">
      <c r="B23" s="356">
        <v>2025</v>
      </c>
      <c r="C23" s="357">
        <v>3337969.64</v>
      </c>
      <c r="D23" s="358">
        <v>0.08</v>
      </c>
      <c r="E23" s="323">
        <v>45748</v>
      </c>
      <c r="F23" s="323">
        <v>45777</v>
      </c>
      <c r="G23" s="359">
        <v>30</v>
      </c>
      <c r="H23" s="357">
        <f t="shared" si="0"/>
        <v>21948.29352328767</v>
      </c>
      <c r="I23" s="357">
        <f t="shared" si="1"/>
        <v>157106.20541555507</v>
      </c>
      <c r="J23" s="357">
        <v>3495075.8454155554</v>
      </c>
    </row>
    <row r="24" spans="1:10">
      <c r="B24" s="356">
        <v>2025</v>
      </c>
      <c r="C24" s="357">
        <v>3337969.64</v>
      </c>
      <c r="D24" s="358">
        <v>0.08</v>
      </c>
      <c r="E24" s="323">
        <v>45778</v>
      </c>
      <c r="F24" s="323">
        <v>45808</v>
      </c>
      <c r="G24" s="359">
        <v>31</v>
      </c>
      <c r="H24" s="357">
        <f t="shared" si="0"/>
        <v>22679.903307397261</v>
      </c>
      <c r="I24" s="357">
        <f t="shared" si="1"/>
        <v>179786.10872295234</v>
      </c>
      <c r="J24" s="357">
        <v>3517755.7487229523</v>
      </c>
    </row>
    <row r="25" spans="1:10">
      <c r="B25" s="356">
        <v>2025</v>
      </c>
      <c r="C25" s="357">
        <v>3337969.64</v>
      </c>
      <c r="D25" s="358">
        <v>0.08</v>
      </c>
      <c r="E25" s="323">
        <v>45809</v>
      </c>
      <c r="F25" s="323">
        <v>45838</v>
      </c>
      <c r="G25" s="359">
        <v>30</v>
      </c>
      <c r="H25" s="357">
        <f t="shared" si="0"/>
        <v>21948.29352328767</v>
      </c>
      <c r="I25" s="355">
        <f t="shared" si="1"/>
        <v>201734.40224624</v>
      </c>
      <c r="J25" s="357">
        <v>3539704.0422462402</v>
      </c>
    </row>
    <row r="26" spans="1:10">
      <c r="B26" s="356">
        <v>2025</v>
      </c>
      <c r="C26" s="357">
        <v>3337969.64</v>
      </c>
      <c r="D26" s="358">
        <v>0.08</v>
      </c>
      <c r="E26" s="323">
        <v>45839</v>
      </c>
      <c r="F26" s="323">
        <v>45869</v>
      </c>
      <c r="G26" s="359">
        <v>31</v>
      </c>
      <c r="H26" s="357">
        <f t="shared" si="0"/>
        <v>22679.903307397261</v>
      </c>
      <c r="I26" s="357">
        <f t="shared" si="1"/>
        <v>224414.30555363727</v>
      </c>
      <c r="J26" s="357">
        <v>3562383.9455536376</v>
      </c>
    </row>
    <row r="27" spans="1:10">
      <c r="B27" s="356">
        <v>2025</v>
      </c>
      <c r="C27" s="357">
        <v>3337969.64</v>
      </c>
      <c r="D27" s="358">
        <v>0.08</v>
      </c>
      <c r="E27" s="323">
        <v>45870</v>
      </c>
      <c r="F27" s="323">
        <v>45900</v>
      </c>
      <c r="G27" s="359">
        <v>31</v>
      </c>
      <c r="H27" s="357">
        <f t="shared" si="0"/>
        <v>22679.903307397261</v>
      </c>
      <c r="I27" s="357">
        <f t="shared" si="1"/>
        <v>247094.20886103454</v>
      </c>
      <c r="J27" s="357">
        <v>3585063.8488610345</v>
      </c>
    </row>
    <row r="28" spans="1:10">
      <c r="B28" s="356">
        <v>2025</v>
      </c>
      <c r="C28" s="357">
        <v>3337969.64</v>
      </c>
      <c r="D28" s="358">
        <v>0.08</v>
      </c>
      <c r="E28" s="323">
        <v>45901</v>
      </c>
      <c r="F28" s="323">
        <v>45930</v>
      </c>
      <c r="G28" s="359">
        <v>30</v>
      </c>
      <c r="H28" s="357">
        <f t="shared" si="0"/>
        <v>21948.29352328767</v>
      </c>
      <c r="I28" s="357">
        <f t="shared" si="1"/>
        <v>269042.50238432223</v>
      </c>
      <c r="J28" s="357">
        <v>3607012.1423843224</v>
      </c>
    </row>
    <row r="29" spans="1:10">
      <c r="B29" s="356">
        <v>2025</v>
      </c>
      <c r="C29" s="357">
        <v>3337969.64</v>
      </c>
      <c r="D29" s="358">
        <v>0.08</v>
      </c>
      <c r="E29" s="323">
        <v>45931</v>
      </c>
      <c r="F29" s="323">
        <v>45961</v>
      </c>
      <c r="G29" s="359">
        <v>31</v>
      </c>
      <c r="H29" s="357">
        <f t="shared" si="0"/>
        <v>22679.903307397261</v>
      </c>
      <c r="I29" s="357">
        <f t="shared" si="1"/>
        <v>291722.4056917195</v>
      </c>
      <c r="J29" s="357">
        <v>3629692.0456917197</v>
      </c>
    </row>
    <row r="30" spans="1:10">
      <c r="B30" s="356">
        <v>2025</v>
      </c>
      <c r="C30" s="357">
        <v>3337969.64</v>
      </c>
      <c r="D30" s="358">
        <v>0.08</v>
      </c>
      <c r="E30" s="323">
        <v>45962</v>
      </c>
      <c r="F30" s="323">
        <v>45991</v>
      </c>
      <c r="G30" s="359">
        <v>30</v>
      </c>
      <c r="H30" s="357">
        <f t="shared" si="0"/>
        <v>21948.29352328767</v>
      </c>
      <c r="I30" s="357">
        <f t="shared" si="1"/>
        <v>313670.69921500719</v>
      </c>
      <c r="J30" s="357">
        <v>3651640.3392150071</v>
      </c>
    </row>
    <row r="31" spans="1:10">
      <c r="B31" s="356">
        <v>2025</v>
      </c>
      <c r="C31" s="357">
        <v>3337969.64</v>
      </c>
      <c r="D31" s="358">
        <v>0.08</v>
      </c>
      <c r="E31" s="323">
        <v>45992</v>
      </c>
      <c r="F31" s="323">
        <v>46022</v>
      </c>
      <c r="G31" s="359">
        <v>31</v>
      </c>
      <c r="H31" s="357">
        <f t="shared" si="0"/>
        <v>22679.903307397261</v>
      </c>
      <c r="I31" s="357">
        <f t="shared" si="1"/>
        <v>336350.60252240446</v>
      </c>
      <c r="J31" s="357">
        <v>3674320.2425224045</v>
      </c>
    </row>
  </sheetData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25EB-BFCB-4FAF-922D-A592A32726B9}">
  <dimension ref="A1:L59"/>
  <sheetViews>
    <sheetView workbookViewId="0">
      <selection activeCell="I14" sqref="I14"/>
    </sheetView>
  </sheetViews>
  <sheetFormatPr defaultColWidth="9.109375" defaultRowHeight="11.4"/>
  <cols>
    <col min="1" max="1" width="10.109375" style="4" bestFit="1" customWidth="1"/>
    <col min="2" max="2" width="9.109375" style="4"/>
    <col min="3" max="3" width="10.33203125" style="4" customWidth="1"/>
    <col min="4" max="4" width="11.33203125" style="4" customWidth="1"/>
    <col min="5" max="5" width="12.33203125" style="4" customWidth="1"/>
    <col min="6" max="6" width="32.44140625" style="12" customWidth="1"/>
    <col min="7" max="7" width="12.44140625" style="4" customWidth="1"/>
    <col min="8" max="8" width="9.109375" style="4"/>
    <col min="9" max="9" width="18.33203125" style="4" customWidth="1"/>
    <col min="10" max="10" width="13.44140625" style="4" customWidth="1"/>
    <col min="11" max="16384" width="9.109375" style="4"/>
  </cols>
  <sheetData>
    <row r="1" spans="1:12" ht="14.4">
      <c r="A1" s="56" t="s">
        <v>10</v>
      </c>
      <c r="B1" s="56" t="s">
        <v>177</v>
      </c>
      <c r="C1" s="56" t="s">
        <v>87</v>
      </c>
      <c r="D1" s="56" t="s">
        <v>88</v>
      </c>
      <c r="E1" s="56" t="s">
        <v>11</v>
      </c>
      <c r="F1" s="56" t="s">
        <v>12</v>
      </c>
      <c r="G1" s="56" t="s">
        <v>13</v>
      </c>
      <c r="H1" s="56" t="s">
        <v>14</v>
      </c>
      <c r="I1" s="56" t="s">
        <v>15</v>
      </c>
      <c r="J1" s="56" t="s">
        <v>89</v>
      </c>
      <c r="K1" s="56" t="s">
        <v>20</v>
      </c>
      <c r="L1" s="56" t="s">
        <v>90</v>
      </c>
    </row>
    <row r="2" spans="1:12" ht="14.4">
      <c r="A2" s="363">
        <v>45658</v>
      </c>
      <c r="B2" s="364"/>
      <c r="C2" s="364"/>
      <c r="D2" s="361">
        <v>10389.99</v>
      </c>
      <c r="E2" s="360"/>
      <c r="F2" s="360" t="s">
        <v>558</v>
      </c>
      <c r="G2" s="360"/>
      <c r="H2" s="360"/>
      <c r="I2" s="362">
        <v>261671.9</v>
      </c>
      <c r="J2" s="364"/>
      <c r="K2" s="364"/>
      <c r="L2" s="364"/>
    </row>
    <row r="3" spans="1:12" ht="14.4">
      <c r="A3" s="365">
        <v>45688</v>
      </c>
      <c r="B3" s="366">
        <v>1</v>
      </c>
      <c r="C3" s="367">
        <v>25.17</v>
      </c>
      <c r="D3" s="367">
        <v>531.5</v>
      </c>
      <c r="E3" s="366" t="s">
        <v>355</v>
      </c>
      <c r="F3" s="366" t="s">
        <v>356</v>
      </c>
      <c r="G3" s="366" t="s">
        <v>357</v>
      </c>
      <c r="H3" s="366" t="s">
        <v>358</v>
      </c>
      <c r="I3" s="368">
        <v>13377.86</v>
      </c>
      <c r="J3" s="366" t="s">
        <v>567</v>
      </c>
      <c r="K3" s="366" t="s">
        <v>359</v>
      </c>
      <c r="L3" s="366" t="s">
        <v>624</v>
      </c>
    </row>
    <row r="4" spans="1:12" ht="14.4">
      <c r="A4" s="365">
        <v>45716</v>
      </c>
      <c r="B4" s="366">
        <v>1</v>
      </c>
      <c r="C4" s="367">
        <v>25.024999999999999</v>
      </c>
      <c r="D4" s="367">
        <v>480.07</v>
      </c>
      <c r="E4" s="366" t="s">
        <v>360</v>
      </c>
      <c r="F4" s="366" t="s">
        <v>361</v>
      </c>
      <c r="G4" s="366" t="s">
        <v>357</v>
      </c>
      <c r="H4" s="366" t="s">
        <v>358</v>
      </c>
      <c r="I4" s="368">
        <v>12013.75</v>
      </c>
      <c r="J4" s="366" t="s">
        <v>599</v>
      </c>
      <c r="K4" s="366" t="s">
        <v>359</v>
      </c>
      <c r="L4" s="366" t="s">
        <v>624</v>
      </c>
    </row>
    <row r="5" spans="1:12" ht="14.4">
      <c r="A5" s="365">
        <v>45747</v>
      </c>
      <c r="B5" s="366">
        <v>1</v>
      </c>
      <c r="C5" s="367">
        <v>24.965</v>
      </c>
      <c r="D5" s="367">
        <v>531.5</v>
      </c>
      <c r="E5" s="366" t="s">
        <v>362</v>
      </c>
      <c r="F5" s="366" t="s">
        <v>363</v>
      </c>
      <c r="G5" s="366" t="s">
        <v>357</v>
      </c>
      <c r="H5" s="366" t="s">
        <v>358</v>
      </c>
      <c r="I5" s="368">
        <v>13268.9</v>
      </c>
      <c r="J5" s="366" t="s">
        <v>603</v>
      </c>
      <c r="K5" s="366" t="s">
        <v>359</v>
      </c>
      <c r="L5" s="366" t="s">
        <v>624</v>
      </c>
    </row>
    <row r="6" spans="1:12" ht="14.4">
      <c r="A6" s="365">
        <v>45777</v>
      </c>
      <c r="B6" s="366">
        <v>1</v>
      </c>
      <c r="C6" s="367">
        <v>24.93</v>
      </c>
      <c r="D6" s="367">
        <v>514.36</v>
      </c>
      <c r="E6" s="366" t="s">
        <v>364</v>
      </c>
      <c r="F6" s="366" t="s">
        <v>365</v>
      </c>
      <c r="G6" s="366" t="s">
        <v>357</v>
      </c>
      <c r="H6" s="366" t="s">
        <v>358</v>
      </c>
      <c r="I6" s="368">
        <v>12822.99</v>
      </c>
      <c r="J6" s="366" t="s">
        <v>625</v>
      </c>
      <c r="K6" s="366" t="s">
        <v>359</v>
      </c>
      <c r="L6" s="366" t="s">
        <v>624</v>
      </c>
    </row>
    <row r="7" spans="1:12" ht="14.4">
      <c r="A7" s="365">
        <v>45808</v>
      </c>
      <c r="B7" s="366">
        <v>1</v>
      </c>
      <c r="C7" s="367">
        <v>24.93</v>
      </c>
      <c r="D7" s="367">
        <v>531.5</v>
      </c>
      <c r="E7" s="366" t="s">
        <v>626</v>
      </c>
      <c r="F7" s="366" t="s">
        <v>627</v>
      </c>
      <c r="G7" s="366" t="s">
        <v>357</v>
      </c>
      <c r="H7" s="366" t="s">
        <v>358</v>
      </c>
      <c r="I7" s="368">
        <v>13250.3</v>
      </c>
      <c r="J7" s="366" t="s">
        <v>628</v>
      </c>
      <c r="K7" s="366" t="s">
        <v>359</v>
      </c>
      <c r="L7" s="366" t="s">
        <v>624</v>
      </c>
    </row>
    <row r="8" spans="1:12" ht="14.4">
      <c r="A8" s="635">
        <v>45838</v>
      </c>
      <c r="B8" s="636">
        <v>1</v>
      </c>
      <c r="C8" s="637">
        <v>1</v>
      </c>
      <c r="D8" s="637">
        <v>0.01</v>
      </c>
      <c r="E8" s="636" t="s">
        <v>896</v>
      </c>
      <c r="F8" s="636" t="s">
        <v>897</v>
      </c>
      <c r="G8" s="636" t="s">
        <v>325</v>
      </c>
      <c r="H8" s="636" t="s">
        <v>358</v>
      </c>
      <c r="I8" s="638">
        <v>0.01</v>
      </c>
      <c r="J8" s="636" t="s">
        <v>898</v>
      </c>
      <c r="K8" s="636" t="s">
        <v>359</v>
      </c>
      <c r="L8" s="636" t="s">
        <v>624</v>
      </c>
    </row>
    <row r="9" spans="1:12" ht="14.4">
      <c r="A9" s="635">
        <v>45838</v>
      </c>
      <c r="B9" s="636">
        <v>1</v>
      </c>
      <c r="C9" s="637">
        <v>24.75</v>
      </c>
      <c r="D9" s="637">
        <v>514.36</v>
      </c>
      <c r="E9" s="636" t="s">
        <v>899</v>
      </c>
      <c r="F9" s="636" t="s">
        <v>900</v>
      </c>
      <c r="G9" s="636" t="s">
        <v>357</v>
      </c>
      <c r="H9" s="636" t="s">
        <v>358</v>
      </c>
      <c r="I9" s="638">
        <v>12730.41</v>
      </c>
      <c r="J9" s="636" t="s">
        <v>623</v>
      </c>
      <c r="K9" s="636" t="s">
        <v>359</v>
      </c>
      <c r="L9" s="636" t="s">
        <v>624</v>
      </c>
    </row>
    <row r="10" spans="1:12" ht="15" thickBot="1">
      <c r="A10" s="639">
        <v>45838</v>
      </c>
      <c r="B10" s="640"/>
      <c r="C10" s="640"/>
      <c r="D10" s="641">
        <v>0</v>
      </c>
      <c r="E10" s="640" t="s">
        <v>902</v>
      </c>
      <c r="F10" s="640" t="s">
        <v>903</v>
      </c>
      <c r="G10" s="640" t="s">
        <v>358</v>
      </c>
      <c r="H10" s="640" t="s">
        <v>904</v>
      </c>
      <c r="I10" s="642">
        <v>5177.1899999999996</v>
      </c>
      <c r="J10" s="640" t="s">
        <v>905</v>
      </c>
      <c r="K10" s="640" t="s">
        <v>359</v>
      </c>
      <c r="L10" s="643" t="s">
        <v>624</v>
      </c>
    </row>
    <row r="11" spans="1:12" ht="12">
      <c r="D11" s="18">
        <f>SUM(D2:D9)-D10</f>
        <v>13493.29</v>
      </c>
      <c r="I11" s="57">
        <f>SUM(I2:I9)-I10</f>
        <v>333958.93</v>
      </c>
    </row>
    <row r="12" spans="1:12" ht="12.6" thickBot="1">
      <c r="D12" s="41"/>
      <c r="F12" s="44"/>
    </row>
    <row r="13" spans="1:12" ht="12">
      <c r="F13" s="101" t="s">
        <v>219</v>
      </c>
      <c r="G13" s="102">
        <f>G15-I11</f>
        <v>-2.4999999441206455E-3</v>
      </c>
    </row>
    <row r="14" spans="1:12">
      <c r="F14" s="97" t="s">
        <v>901</v>
      </c>
      <c r="G14" s="98">
        <v>24.75</v>
      </c>
      <c r="I14" s="574"/>
    </row>
    <row r="15" spans="1:12" ht="12" thickBot="1">
      <c r="F15" s="99" t="s">
        <v>220</v>
      </c>
      <c r="G15" s="100">
        <f>G14*D11</f>
        <v>333958.92750000005</v>
      </c>
    </row>
    <row r="18" spans="2:10" ht="14.4">
      <c r="B18" s="370" t="s">
        <v>629</v>
      </c>
      <c r="C18" s="370"/>
      <c r="D18" s="370"/>
      <c r="E18" s="370"/>
      <c r="F18" s="371"/>
      <c r="G18" s="371"/>
      <c r="H18" s="372" t="s">
        <v>630</v>
      </c>
      <c r="I18" s="373">
        <v>46387</v>
      </c>
      <c r="J18" s="374" t="s">
        <v>631</v>
      </c>
    </row>
    <row r="19" spans="2:10" ht="14.4">
      <c r="B19" s="375" t="s">
        <v>632</v>
      </c>
      <c r="C19" s="371"/>
      <c r="D19" s="376"/>
      <c r="E19" s="377"/>
      <c r="F19" s="371"/>
      <c r="G19" s="371"/>
      <c r="H19" s="378" t="s">
        <v>633</v>
      </c>
      <c r="I19" s="371" t="s">
        <v>216</v>
      </c>
      <c r="J19" s="371"/>
    </row>
    <row r="20" spans="2:10" ht="14.4">
      <c r="B20" s="375"/>
      <c r="C20" s="371"/>
      <c r="D20" s="376"/>
      <c r="E20" s="377"/>
      <c r="F20" s="371"/>
      <c r="G20" s="371"/>
      <c r="H20" s="378" t="s">
        <v>634</v>
      </c>
      <c r="I20" s="379">
        <v>149000</v>
      </c>
      <c r="J20" s="371" t="s">
        <v>216</v>
      </c>
    </row>
    <row r="21" spans="2:10" ht="43.2">
      <c r="B21" s="380" t="s">
        <v>575</v>
      </c>
      <c r="C21" s="381" t="s">
        <v>576</v>
      </c>
      <c r="D21" s="382" t="s">
        <v>577</v>
      </c>
      <c r="E21" s="383" t="s">
        <v>578</v>
      </c>
      <c r="F21" s="383" t="s">
        <v>635</v>
      </c>
      <c r="G21" s="384" t="s">
        <v>636</v>
      </c>
      <c r="H21" s="381" t="s">
        <v>637</v>
      </c>
      <c r="I21" s="381" t="s">
        <v>638</v>
      </c>
      <c r="J21" s="380" t="s">
        <v>639</v>
      </c>
    </row>
    <row r="22" spans="2:10" ht="14.4">
      <c r="B22" s="356">
        <v>2023</v>
      </c>
      <c r="C22" s="357">
        <v>149000</v>
      </c>
      <c r="D22" s="358">
        <v>4.2000000000000003E-2</v>
      </c>
      <c r="E22" s="385">
        <v>45051</v>
      </c>
      <c r="F22" s="386">
        <v>45291</v>
      </c>
      <c r="G22" s="387">
        <v>241</v>
      </c>
      <c r="H22" s="357">
        <v>4131.9945205479453</v>
      </c>
      <c r="I22" s="357">
        <v>4131.9945205479453</v>
      </c>
      <c r="J22" s="357">
        <v>153131.99452054795</v>
      </c>
    </row>
    <row r="23" spans="2:10" ht="14.4">
      <c r="B23" s="356">
        <v>2024</v>
      </c>
      <c r="C23" s="357">
        <v>149000</v>
      </c>
      <c r="D23" s="358">
        <v>4.2000000000000003E-2</v>
      </c>
      <c r="E23" s="386">
        <v>45292</v>
      </c>
      <c r="F23" s="386">
        <v>45657</v>
      </c>
      <c r="G23" s="387">
        <v>366</v>
      </c>
      <c r="H23" s="357">
        <v>6275.1452054794518</v>
      </c>
      <c r="I23" s="357">
        <v>10407.139726027397</v>
      </c>
      <c r="J23" s="357">
        <v>159407.13972602741</v>
      </c>
    </row>
    <row r="24" spans="2:10" ht="14.4">
      <c r="B24" s="356">
        <v>2025</v>
      </c>
      <c r="C24" s="357">
        <v>149000</v>
      </c>
      <c r="D24" s="358">
        <v>4.2000000000000003E-2</v>
      </c>
      <c r="E24" s="386">
        <v>45658</v>
      </c>
      <c r="F24" s="386">
        <v>46022</v>
      </c>
      <c r="G24" s="387">
        <v>365</v>
      </c>
      <c r="H24" s="357">
        <v>6258</v>
      </c>
      <c r="I24" s="357">
        <v>16665.139726027395</v>
      </c>
      <c r="J24" s="357">
        <v>165665.13972602738</v>
      </c>
    </row>
    <row r="28" spans="2:10" ht="14.4">
      <c r="B28" s="356">
        <v>2023</v>
      </c>
      <c r="C28" s="357">
        <v>149000</v>
      </c>
      <c r="D28" s="358">
        <v>4.2000000000000003E-2</v>
      </c>
      <c r="E28" s="385">
        <v>45051</v>
      </c>
      <c r="F28" s="386">
        <v>45077</v>
      </c>
      <c r="G28" s="387">
        <v>27</v>
      </c>
      <c r="H28" s="357">
        <v>462.9205479452055</v>
      </c>
      <c r="I28" s="357">
        <v>462.9205479452055</v>
      </c>
      <c r="J28" s="357">
        <v>149462.92054794519</v>
      </c>
    </row>
    <row r="29" spans="2:10" ht="14.4">
      <c r="B29" s="356">
        <v>2023</v>
      </c>
      <c r="C29" s="357">
        <v>149000</v>
      </c>
      <c r="D29" s="358">
        <v>4.2000000000000003E-2</v>
      </c>
      <c r="E29" s="323">
        <v>45078</v>
      </c>
      <c r="F29" s="323">
        <v>45107</v>
      </c>
      <c r="G29" s="387">
        <v>30</v>
      </c>
      <c r="H29" s="357">
        <v>514.35616438356169</v>
      </c>
      <c r="I29" s="357">
        <v>977.27671232876719</v>
      </c>
      <c r="J29" s="357">
        <v>149977.27671232878</v>
      </c>
    </row>
    <row r="30" spans="2:10" ht="14.4">
      <c r="B30" s="356">
        <v>2023</v>
      </c>
      <c r="C30" s="357">
        <v>149000</v>
      </c>
      <c r="D30" s="358">
        <v>4.2000000000000003E-2</v>
      </c>
      <c r="E30" s="323">
        <v>45108</v>
      </c>
      <c r="F30" s="323">
        <v>45138</v>
      </c>
      <c r="G30" s="387">
        <v>31</v>
      </c>
      <c r="H30" s="357">
        <v>531.50136986301368</v>
      </c>
      <c r="I30" s="357">
        <v>1508.7780821917809</v>
      </c>
      <c r="J30" s="357">
        <v>150508.77808219177</v>
      </c>
    </row>
    <row r="31" spans="2:10" ht="14.4">
      <c r="B31" s="356">
        <v>2023</v>
      </c>
      <c r="C31" s="357">
        <v>149000</v>
      </c>
      <c r="D31" s="358">
        <v>4.2000000000000003E-2</v>
      </c>
      <c r="E31" s="323">
        <v>45139</v>
      </c>
      <c r="F31" s="323">
        <v>45169</v>
      </c>
      <c r="G31" s="387">
        <v>31</v>
      </c>
      <c r="H31" s="357">
        <v>531.50136986301368</v>
      </c>
      <c r="I31" s="357">
        <v>2040.2794520547945</v>
      </c>
      <c r="J31" s="357">
        <v>151040.27945205479</v>
      </c>
    </row>
    <row r="32" spans="2:10" ht="14.4">
      <c r="B32" s="356">
        <v>2023</v>
      </c>
      <c r="C32" s="357">
        <v>149000</v>
      </c>
      <c r="D32" s="358">
        <v>4.2000000000000003E-2</v>
      </c>
      <c r="E32" s="323">
        <v>45170</v>
      </c>
      <c r="F32" s="323">
        <v>45199</v>
      </c>
      <c r="G32" s="387">
        <v>30</v>
      </c>
      <c r="H32" s="357">
        <v>514.35616438356169</v>
      </c>
      <c r="I32" s="357">
        <v>2554.635616438356</v>
      </c>
      <c r="J32" s="357">
        <v>151554.63561643835</v>
      </c>
    </row>
    <row r="33" spans="2:10" ht="14.4">
      <c r="B33" s="356">
        <v>2023</v>
      </c>
      <c r="C33" s="357">
        <v>149000</v>
      </c>
      <c r="D33" s="358">
        <v>4.2000000000000003E-2</v>
      </c>
      <c r="E33" s="323">
        <v>45200</v>
      </c>
      <c r="F33" s="323">
        <v>45230</v>
      </c>
      <c r="G33" s="387">
        <v>31</v>
      </c>
      <c r="H33" s="357">
        <v>531.50136986301368</v>
      </c>
      <c r="I33" s="357">
        <v>3086.1369863013697</v>
      </c>
      <c r="J33" s="357">
        <v>152086.13698630137</v>
      </c>
    </row>
    <row r="34" spans="2:10" ht="14.4">
      <c r="B34" s="356">
        <v>2023</v>
      </c>
      <c r="C34" s="357">
        <v>149000</v>
      </c>
      <c r="D34" s="358">
        <v>4.2000000000000003E-2</v>
      </c>
      <c r="E34" s="323">
        <v>45231</v>
      </c>
      <c r="F34" s="323">
        <v>45260</v>
      </c>
      <c r="G34" s="387">
        <v>30</v>
      </c>
      <c r="H34" s="357">
        <v>514.35616438356169</v>
      </c>
      <c r="I34" s="357">
        <v>3600.4931506849316</v>
      </c>
      <c r="J34" s="357">
        <v>152600.49315068492</v>
      </c>
    </row>
    <row r="35" spans="2:10" ht="14.4">
      <c r="B35" s="356">
        <v>2023</v>
      </c>
      <c r="C35" s="357">
        <v>149000</v>
      </c>
      <c r="D35" s="358">
        <v>4.2000000000000003E-2</v>
      </c>
      <c r="E35" s="323">
        <v>45261</v>
      </c>
      <c r="F35" s="323">
        <v>45291</v>
      </c>
      <c r="G35" s="387">
        <v>31</v>
      </c>
      <c r="H35" s="357">
        <v>531.50136986301368</v>
      </c>
      <c r="I35" s="357">
        <v>4132.0045205479455</v>
      </c>
      <c r="J35" s="357">
        <v>153132.00452054795</v>
      </c>
    </row>
    <row r="36" spans="2:10" ht="14.4">
      <c r="B36" s="389">
        <v>2024</v>
      </c>
      <c r="C36" s="357">
        <v>149000</v>
      </c>
      <c r="D36" s="358">
        <v>4.2000000000000003E-2</v>
      </c>
      <c r="E36" s="388">
        <v>45292</v>
      </c>
      <c r="F36" s="388">
        <v>45322</v>
      </c>
      <c r="G36" s="387">
        <v>31</v>
      </c>
      <c r="H36" s="357">
        <v>530.04918032786884</v>
      </c>
      <c r="I36" s="357">
        <v>4662.0537008758147</v>
      </c>
      <c r="J36" s="357">
        <v>153662.05370087581</v>
      </c>
    </row>
    <row r="37" spans="2:10" ht="14.4">
      <c r="B37" s="389">
        <v>2024</v>
      </c>
      <c r="C37" s="357">
        <v>149000</v>
      </c>
      <c r="D37" s="358">
        <v>4.2000000000000003E-2</v>
      </c>
      <c r="E37" s="388">
        <v>45323</v>
      </c>
      <c r="F37" s="388">
        <v>45351</v>
      </c>
      <c r="G37" s="387">
        <v>29</v>
      </c>
      <c r="H37" s="357">
        <v>495.85245901639342</v>
      </c>
      <c r="I37" s="357">
        <v>5157.9061598922081</v>
      </c>
      <c r="J37" s="357">
        <v>154157.90615989221</v>
      </c>
    </row>
    <row r="38" spans="2:10" ht="14.4">
      <c r="B38" s="389">
        <v>2024</v>
      </c>
      <c r="C38" s="357">
        <v>149000</v>
      </c>
      <c r="D38" s="358">
        <v>4.2000000000000003E-2</v>
      </c>
      <c r="E38" s="388">
        <v>45352</v>
      </c>
      <c r="F38" s="388">
        <v>45382</v>
      </c>
      <c r="G38" s="387">
        <v>31</v>
      </c>
      <c r="H38" s="357">
        <v>530.04918032786884</v>
      </c>
      <c r="I38" s="357">
        <v>5687.9553402200772</v>
      </c>
      <c r="J38" s="357">
        <v>154687.95534022007</v>
      </c>
    </row>
    <row r="39" spans="2:10" ht="14.4">
      <c r="B39" s="389">
        <v>2024</v>
      </c>
      <c r="C39" s="357">
        <v>149000</v>
      </c>
      <c r="D39" s="358">
        <v>4.2000000000000003E-2</v>
      </c>
      <c r="E39" s="388">
        <v>45383</v>
      </c>
      <c r="F39" s="388">
        <v>45412</v>
      </c>
      <c r="G39" s="387">
        <v>30</v>
      </c>
      <c r="H39" s="357">
        <v>512.95081967213116</v>
      </c>
      <c r="I39" s="357">
        <v>6200.9061598922081</v>
      </c>
      <c r="J39" s="357">
        <v>155200.90615989221</v>
      </c>
    </row>
    <row r="40" spans="2:10" ht="14.4">
      <c r="B40" s="389">
        <v>2024</v>
      </c>
      <c r="C40" s="357">
        <v>149000</v>
      </c>
      <c r="D40" s="358">
        <v>4.2000000000000003E-2</v>
      </c>
      <c r="E40" s="388">
        <v>45413</v>
      </c>
      <c r="F40" s="388">
        <v>45443</v>
      </c>
      <c r="G40" s="387">
        <v>31</v>
      </c>
      <c r="H40" s="357">
        <v>530.04918032786884</v>
      </c>
      <c r="I40" s="357">
        <v>6730.9553402200772</v>
      </c>
      <c r="J40" s="357">
        <v>155730.95534022007</v>
      </c>
    </row>
    <row r="41" spans="2:10" ht="14.4">
      <c r="B41" s="389">
        <v>2024</v>
      </c>
      <c r="C41" s="357">
        <v>149000</v>
      </c>
      <c r="D41" s="358">
        <v>4.2000000000000003E-2</v>
      </c>
      <c r="E41" s="388">
        <v>45444</v>
      </c>
      <c r="F41" s="388">
        <v>45473</v>
      </c>
      <c r="G41" s="387">
        <v>30</v>
      </c>
      <c r="H41" s="357">
        <v>512.95081967213116</v>
      </c>
      <c r="I41" s="357">
        <v>7243.9061598922081</v>
      </c>
      <c r="J41" s="357">
        <v>156243.90615989221</v>
      </c>
    </row>
    <row r="42" spans="2:10" ht="14.4">
      <c r="B42" s="389">
        <v>2024</v>
      </c>
      <c r="C42" s="357">
        <v>149000</v>
      </c>
      <c r="D42" s="358">
        <v>4.2000000000000003E-2</v>
      </c>
      <c r="E42" s="388">
        <v>45474</v>
      </c>
      <c r="F42" s="388">
        <v>45504</v>
      </c>
      <c r="G42" s="387">
        <v>31</v>
      </c>
      <c r="H42" s="357">
        <v>530.04918032786884</v>
      </c>
      <c r="I42" s="357">
        <v>7773.9553402200772</v>
      </c>
      <c r="J42" s="357">
        <v>156773.95534022007</v>
      </c>
    </row>
    <row r="43" spans="2:10" ht="14.4">
      <c r="B43" s="389">
        <v>2024</v>
      </c>
      <c r="C43" s="357">
        <v>149000</v>
      </c>
      <c r="D43" s="358">
        <v>4.2000000000000003E-2</v>
      </c>
      <c r="E43" s="388">
        <v>45505</v>
      </c>
      <c r="F43" s="388">
        <v>45535</v>
      </c>
      <c r="G43" s="387">
        <v>31</v>
      </c>
      <c r="H43" s="357">
        <v>530.04918032786884</v>
      </c>
      <c r="I43" s="357">
        <v>8304.0045205479455</v>
      </c>
      <c r="J43" s="357">
        <v>157304.00452054795</v>
      </c>
    </row>
    <row r="44" spans="2:10" ht="14.4">
      <c r="B44" s="389">
        <v>2024</v>
      </c>
      <c r="C44" s="357">
        <v>149000</v>
      </c>
      <c r="D44" s="358">
        <v>4.2000000000000003E-2</v>
      </c>
      <c r="E44" s="388">
        <v>45536</v>
      </c>
      <c r="F44" s="388">
        <v>45565</v>
      </c>
      <c r="G44" s="387">
        <v>30</v>
      </c>
      <c r="H44" s="357">
        <v>512.95081967213116</v>
      </c>
      <c r="I44" s="357">
        <v>8816.9553402200763</v>
      </c>
      <c r="J44" s="357">
        <v>157816.95534022007</v>
      </c>
    </row>
    <row r="45" spans="2:10" ht="14.4">
      <c r="B45" s="389">
        <v>2024</v>
      </c>
      <c r="C45" s="357">
        <v>149000</v>
      </c>
      <c r="D45" s="358">
        <v>4.2000000000000003E-2</v>
      </c>
      <c r="E45" s="388">
        <v>45566</v>
      </c>
      <c r="F45" s="388">
        <v>45596</v>
      </c>
      <c r="G45" s="387">
        <v>31</v>
      </c>
      <c r="H45" s="357">
        <v>530.04918032786884</v>
      </c>
      <c r="I45" s="357">
        <v>9347.0045205479455</v>
      </c>
      <c r="J45" s="357">
        <v>158347.00452054795</v>
      </c>
    </row>
    <row r="46" spans="2:10" ht="14.4">
      <c r="B46" s="389">
        <v>2024</v>
      </c>
      <c r="C46" s="357">
        <v>149000</v>
      </c>
      <c r="D46" s="358">
        <v>4.2000000000000003E-2</v>
      </c>
      <c r="E46" s="388">
        <v>45597</v>
      </c>
      <c r="F46" s="388">
        <v>45626</v>
      </c>
      <c r="G46" s="387">
        <v>30</v>
      </c>
      <c r="H46" s="357">
        <v>512.95081967213116</v>
      </c>
      <c r="I46" s="357">
        <v>9859.9553402200763</v>
      </c>
      <c r="J46" s="357">
        <v>158859.95534022007</v>
      </c>
    </row>
    <row r="47" spans="2:10" ht="15" thickBot="1">
      <c r="B47" s="390">
        <v>2024</v>
      </c>
      <c r="C47" s="391">
        <v>149000</v>
      </c>
      <c r="D47" s="392">
        <v>4.2000000000000003E-2</v>
      </c>
      <c r="E47" s="393">
        <v>45627</v>
      </c>
      <c r="F47" s="393">
        <v>45657</v>
      </c>
      <c r="G47" s="394">
        <v>31</v>
      </c>
      <c r="H47" s="391">
        <v>530.04918032786884</v>
      </c>
      <c r="I47" s="391">
        <v>10390.004520547946</v>
      </c>
      <c r="J47" s="391">
        <v>159390.00452054795</v>
      </c>
    </row>
    <row r="48" spans="2:10" ht="15" thickTop="1">
      <c r="B48" s="395">
        <v>2025</v>
      </c>
      <c r="C48" s="396">
        <v>149000</v>
      </c>
      <c r="D48" s="397">
        <v>4.2000000000000003E-2</v>
      </c>
      <c r="E48" s="398">
        <v>45658</v>
      </c>
      <c r="F48" s="398">
        <v>45688</v>
      </c>
      <c r="G48" s="399">
        <v>31</v>
      </c>
      <c r="H48" s="400">
        <v>531.50136986301368</v>
      </c>
      <c r="I48" s="396">
        <v>10921.505890410959</v>
      </c>
      <c r="J48" s="396">
        <v>159921.50589041095</v>
      </c>
    </row>
    <row r="49" spans="2:10" ht="14.4">
      <c r="B49" s="356">
        <v>2025</v>
      </c>
      <c r="C49" s="325">
        <v>149000</v>
      </c>
      <c r="D49" s="322">
        <v>4.2000000000000003E-2</v>
      </c>
      <c r="E49" s="323">
        <v>45689</v>
      </c>
      <c r="F49" s="323">
        <v>45716</v>
      </c>
      <c r="G49" s="387">
        <v>28</v>
      </c>
      <c r="H49" s="357">
        <v>480.06575342465754</v>
      </c>
      <c r="I49" s="325">
        <v>11401.571643835618</v>
      </c>
      <c r="J49" s="325">
        <v>160401.57164383563</v>
      </c>
    </row>
    <row r="50" spans="2:10" ht="14.4">
      <c r="B50" s="356">
        <v>2025</v>
      </c>
      <c r="C50" s="325">
        <v>149000</v>
      </c>
      <c r="D50" s="322">
        <v>4.2000000000000003E-2</v>
      </c>
      <c r="E50" s="323">
        <v>45717</v>
      </c>
      <c r="F50" s="323">
        <v>45747</v>
      </c>
      <c r="G50" s="387">
        <v>31</v>
      </c>
      <c r="H50" s="357">
        <v>531.50136986301368</v>
      </c>
      <c r="I50" s="325">
        <v>11933.073013698631</v>
      </c>
      <c r="J50" s="325">
        <v>160933.07301369862</v>
      </c>
    </row>
    <row r="51" spans="2:10" ht="14.4">
      <c r="B51" s="356">
        <v>2025</v>
      </c>
      <c r="C51" s="325">
        <v>149000</v>
      </c>
      <c r="D51" s="322">
        <v>4.2000000000000003E-2</v>
      </c>
      <c r="E51" s="323">
        <v>45748</v>
      </c>
      <c r="F51" s="323">
        <v>45777</v>
      </c>
      <c r="G51" s="387">
        <v>30</v>
      </c>
      <c r="H51" s="357">
        <v>514.35616438356169</v>
      </c>
      <c r="I51" s="325">
        <v>12447.429178082193</v>
      </c>
      <c r="J51" s="325">
        <v>161447.42917808218</v>
      </c>
    </row>
    <row r="52" spans="2:10" ht="14.4">
      <c r="B52" s="356">
        <v>2025</v>
      </c>
      <c r="C52" s="325">
        <v>149000</v>
      </c>
      <c r="D52" s="322">
        <v>4.2000000000000003E-2</v>
      </c>
      <c r="E52" s="323">
        <v>45778</v>
      </c>
      <c r="F52" s="323">
        <v>45808</v>
      </c>
      <c r="G52" s="387">
        <v>31</v>
      </c>
      <c r="H52" s="357">
        <v>531.50136986301368</v>
      </c>
      <c r="I52" s="325">
        <v>12978.930547945207</v>
      </c>
      <c r="J52" s="325">
        <v>161978.9305479452</v>
      </c>
    </row>
    <row r="53" spans="2:10" ht="14.4">
      <c r="B53" s="402">
        <v>2025</v>
      </c>
      <c r="C53" s="369">
        <v>149000</v>
      </c>
      <c r="D53" s="403">
        <v>4.2000000000000003E-2</v>
      </c>
      <c r="E53" s="401">
        <v>45809</v>
      </c>
      <c r="F53" s="401">
        <v>45838</v>
      </c>
      <c r="G53" s="404">
        <v>30</v>
      </c>
      <c r="H53" s="355">
        <v>514.35616438356169</v>
      </c>
      <c r="I53" s="369">
        <v>13493.286712328769</v>
      </c>
      <c r="J53" s="369">
        <v>162493.28671232876</v>
      </c>
    </row>
    <row r="54" spans="2:10" ht="14.4">
      <c r="B54" s="356">
        <v>2025</v>
      </c>
      <c r="C54" s="325">
        <v>149000</v>
      </c>
      <c r="D54" s="322">
        <v>4.2000000000000003E-2</v>
      </c>
      <c r="E54" s="323">
        <v>45839</v>
      </c>
      <c r="F54" s="323">
        <v>45869</v>
      </c>
      <c r="G54" s="387">
        <v>31</v>
      </c>
      <c r="H54" s="357">
        <v>531.50136986301368</v>
      </c>
      <c r="I54" s="325">
        <v>14024.788082191782</v>
      </c>
      <c r="J54" s="325">
        <v>163024.78808219178</v>
      </c>
    </row>
    <row r="55" spans="2:10" ht="14.4">
      <c r="B55" s="356">
        <v>2025</v>
      </c>
      <c r="C55" s="325">
        <v>149000</v>
      </c>
      <c r="D55" s="322">
        <v>4.2000000000000003E-2</v>
      </c>
      <c r="E55" s="323">
        <v>45870</v>
      </c>
      <c r="F55" s="323">
        <v>45900</v>
      </c>
      <c r="G55" s="387">
        <v>31</v>
      </c>
      <c r="H55" s="357">
        <v>531.50136986301368</v>
      </c>
      <c r="I55" s="325">
        <v>14556.289452054796</v>
      </c>
      <c r="J55" s="325">
        <v>163556.2894520548</v>
      </c>
    </row>
    <row r="56" spans="2:10" ht="14.4">
      <c r="B56" s="356">
        <v>2025</v>
      </c>
      <c r="C56" s="325">
        <v>149000</v>
      </c>
      <c r="D56" s="322">
        <v>4.2000000000000003E-2</v>
      </c>
      <c r="E56" s="323">
        <v>45901</v>
      </c>
      <c r="F56" s="323">
        <v>45930</v>
      </c>
      <c r="G56" s="387">
        <v>30</v>
      </c>
      <c r="H56" s="357">
        <v>514.35616438356169</v>
      </c>
      <c r="I56" s="325">
        <v>15070.645616438358</v>
      </c>
      <c r="J56" s="325">
        <v>164070.64561643836</v>
      </c>
    </row>
    <row r="57" spans="2:10" ht="14.4">
      <c r="B57" s="356">
        <v>2025</v>
      </c>
      <c r="C57" s="325">
        <v>149000</v>
      </c>
      <c r="D57" s="322">
        <v>4.2000000000000003E-2</v>
      </c>
      <c r="E57" s="323">
        <v>45931</v>
      </c>
      <c r="F57" s="323">
        <v>45961</v>
      </c>
      <c r="G57" s="387">
        <v>31</v>
      </c>
      <c r="H57" s="357">
        <v>531.50136986301368</v>
      </c>
      <c r="I57" s="325">
        <v>15602.146986301372</v>
      </c>
      <c r="J57" s="325">
        <v>164602.14698630138</v>
      </c>
    </row>
    <row r="58" spans="2:10" ht="14.4">
      <c r="B58" s="356">
        <v>2025</v>
      </c>
      <c r="C58" s="325">
        <v>149000</v>
      </c>
      <c r="D58" s="322">
        <v>4.2000000000000003E-2</v>
      </c>
      <c r="E58" s="323">
        <v>45962</v>
      </c>
      <c r="F58" s="323">
        <v>45991</v>
      </c>
      <c r="G58" s="387">
        <v>30</v>
      </c>
      <c r="H58" s="357">
        <v>514.35616438356169</v>
      </c>
      <c r="I58" s="325">
        <v>16116.503150684934</v>
      </c>
      <c r="J58" s="325">
        <v>165116.50315068493</v>
      </c>
    </row>
    <row r="59" spans="2:10" ht="14.4">
      <c r="B59" s="356">
        <v>2025</v>
      </c>
      <c r="C59" s="325">
        <v>149000</v>
      </c>
      <c r="D59" s="322">
        <v>4.2000000000000003E-2</v>
      </c>
      <c r="E59" s="323">
        <v>45992</v>
      </c>
      <c r="F59" s="323">
        <v>46022</v>
      </c>
      <c r="G59" s="387">
        <v>31</v>
      </c>
      <c r="H59" s="357">
        <v>531.50136986301368</v>
      </c>
      <c r="I59" s="325">
        <v>16648.004520547947</v>
      </c>
      <c r="J59" s="325">
        <v>165648.00452054795</v>
      </c>
    </row>
  </sheetData>
  <phoneticPr fontId="29" type="noConversion"/>
  <conditionalFormatting sqref="B2:H3 B4:J4">
    <cfRule type="cellIs" dxfId="2" priority="1" stopIfTrue="1" operator="lessThan">
      <formula>0</formula>
    </cfRule>
  </conditionalFormatting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B1BB-4EB6-4A24-810C-A85D98448177}">
  <dimension ref="A1:M18"/>
  <sheetViews>
    <sheetView workbookViewId="0">
      <selection activeCell="M9" sqref="M9"/>
    </sheetView>
  </sheetViews>
  <sheetFormatPr defaultColWidth="9.109375" defaultRowHeight="11.4"/>
  <cols>
    <col min="1" max="1" width="10.109375" style="4" bestFit="1" customWidth="1"/>
    <col min="2" max="2" width="9.109375" style="4"/>
    <col min="3" max="3" width="10.88671875" style="4" customWidth="1"/>
    <col min="4" max="4" width="12.5546875" style="4" customWidth="1"/>
    <col min="5" max="5" width="10.109375" style="4" bestFit="1" customWidth="1"/>
    <col min="6" max="6" width="18.44140625" style="12" customWidth="1"/>
    <col min="7" max="7" width="13.88671875" style="4" customWidth="1"/>
    <col min="8" max="8" width="9.109375" style="4"/>
    <col min="9" max="9" width="18.6640625" style="4" customWidth="1"/>
    <col min="10" max="10" width="19" style="4" bestFit="1" customWidth="1"/>
    <col min="11" max="16384" width="9.109375" style="4"/>
  </cols>
  <sheetData>
    <row r="1" spans="1:13" ht="14.4">
      <c r="A1" s="644" t="s">
        <v>10</v>
      </c>
      <c r="B1" s="644" t="s">
        <v>177</v>
      </c>
      <c r="C1" s="644" t="s">
        <v>87</v>
      </c>
      <c r="D1" s="644" t="s">
        <v>88</v>
      </c>
      <c r="E1" s="644" t="s">
        <v>11</v>
      </c>
      <c r="F1" s="644" t="s">
        <v>12</v>
      </c>
      <c r="G1" s="644" t="s">
        <v>13</v>
      </c>
      <c r="H1" s="644" t="s">
        <v>14</v>
      </c>
      <c r="I1" s="644" t="s">
        <v>15</v>
      </c>
      <c r="J1" s="644" t="s">
        <v>89</v>
      </c>
      <c r="K1" s="644" t="s">
        <v>20</v>
      </c>
      <c r="L1" s="644" t="s">
        <v>90</v>
      </c>
      <c r="M1" s="9"/>
    </row>
    <row r="2" spans="1:13" ht="14.4">
      <c r="A2" s="645">
        <v>45292</v>
      </c>
      <c r="B2" s="646">
        <v>1</v>
      </c>
      <c r="C2" s="647">
        <v>24.725000000000001</v>
      </c>
      <c r="D2" s="647">
        <v>149000</v>
      </c>
      <c r="E2" s="646" t="s">
        <v>640</v>
      </c>
      <c r="F2" s="646" t="s">
        <v>641</v>
      </c>
      <c r="G2" s="646" t="s">
        <v>642</v>
      </c>
      <c r="H2" s="646" t="s">
        <v>643</v>
      </c>
      <c r="I2" s="648">
        <v>3684025</v>
      </c>
      <c r="J2" s="646" t="s">
        <v>561</v>
      </c>
      <c r="K2" s="646" t="s">
        <v>359</v>
      </c>
      <c r="L2" s="646" t="s">
        <v>624</v>
      </c>
      <c r="M2" s="9"/>
    </row>
    <row r="3" spans="1:13" ht="15" thickBot="1">
      <c r="A3" s="649">
        <v>45657</v>
      </c>
      <c r="B3" s="650"/>
      <c r="C3" s="650"/>
      <c r="D3" s="651">
        <v>0</v>
      </c>
      <c r="E3" s="650" t="s">
        <v>644</v>
      </c>
      <c r="F3" s="650" t="s">
        <v>645</v>
      </c>
      <c r="G3" s="650" t="s">
        <v>381</v>
      </c>
      <c r="H3" s="650" t="s">
        <v>643</v>
      </c>
      <c r="I3" s="652">
        <v>68540</v>
      </c>
      <c r="J3" s="650" t="s">
        <v>646</v>
      </c>
      <c r="K3" s="650" t="s">
        <v>359</v>
      </c>
      <c r="L3" s="650" t="s">
        <v>624</v>
      </c>
      <c r="M3" s="9"/>
    </row>
    <row r="4" spans="1:13" ht="14.4">
      <c r="A4" s="1114" t="s">
        <v>558</v>
      </c>
      <c r="B4" s="1115"/>
      <c r="C4" s="1115"/>
      <c r="D4" s="1115"/>
      <c r="E4" s="1115"/>
      <c r="F4" s="1115"/>
      <c r="G4" s="1115"/>
      <c r="H4" s="1116"/>
      <c r="I4" s="653">
        <f>I2+I3</f>
        <v>3752565</v>
      </c>
      <c r="J4" s="654"/>
      <c r="K4" s="654"/>
      <c r="L4" s="655"/>
      <c r="M4" s="9"/>
    </row>
    <row r="5" spans="1:13" ht="15" thickBot="1">
      <c r="A5" s="656">
        <v>45838</v>
      </c>
      <c r="B5" s="657"/>
      <c r="C5" s="657"/>
      <c r="D5" s="658">
        <v>0</v>
      </c>
      <c r="E5" s="657" t="s">
        <v>902</v>
      </c>
      <c r="F5" s="657" t="s">
        <v>906</v>
      </c>
      <c r="G5" s="657" t="s">
        <v>643</v>
      </c>
      <c r="H5" s="657" t="s">
        <v>904</v>
      </c>
      <c r="I5" s="659">
        <v>64815</v>
      </c>
      <c r="J5" s="657" t="s">
        <v>905</v>
      </c>
      <c r="K5" s="657" t="s">
        <v>359</v>
      </c>
      <c r="L5" s="660" t="s">
        <v>624</v>
      </c>
      <c r="M5" s="9"/>
    </row>
    <row r="6" spans="1:13" ht="15" thickBot="1">
      <c r="A6" s="405"/>
      <c r="B6" s="405"/>
      <c r="C6" s="405"/>
      <c r="D6" s="406">
        <f>D2</f>
        <v>149000</v>
      </c>
      <c r="E6" s="405"/>
      <c r="F6" s="405"/>
      <c r="G6" s="405"/>
      <c r="H6" s="405"/>
      <c r="I6" s="407">
        <f>I4-I5</f>
        <v>3687750</v>
      </c>
      <c r="J6" s="405"/>
      <c r="K6" s="405"/>
      <c r="L6" s="405"/>
      <c r="M6" s="9"/>
    </row>
    <row r="7" spans="1:13" ht="12">
      <c r="A7" s="9"/>
      <c r="B7" s="9"/>
      <c r="C7" s="9"/>
      <c r="D7" s="9"/>
      <c r="E7" s="9"/>
      <c r="F7" s="101" t="s">
        <v>219</v>
      </c>
      <c r="G7" s="102">
        <f>G9-I6</f>
        <v>0</v>
      </c>
      <c r="H7" s="9"/>
      <c r="I7" s="11"/>
      <c r="J7" s="9"/>
      <c r="K7" s="9"/>
      <c r="L7" s="9"/>
      <c r="M7" s="9"/>
    </row>
    <row r="8" spans="1:13">
      <c r="A8" s="9"/>
      <c r="B8" s="9"/>
      <c r="C8" s="9"/>
      <c r="D8" s="9"/>
      <c r="E8" s="9"/>
      <c r="F8" s="97" t="s">
        <v>901</v>
      </c>
      <c r="G8" s="98">
        <v>24.75</v>
      </c>
      <c r="H8" s="9"/>
      <c r="I8" s="11"/>
      <c r="J8" s="9"/>
      <c r="K8" s="9"/>
      <c r="L8" s="9"/>
      <c r="M8" s="9"/>
    </row>
    <row r="9" spans="1:13" ht="12" thickBot="1">
      <c r="A9" s="9"/>
      <c r="B9" s="9"/>
      <c r="C9" s="9"/>
      <c r="D9" s="9"/>
      <c r="E9" s="9"/>
      <c r="F9" s="99" t="s">
        <v>220</v>
      </c>
      <c r="G9" s="100">
        <f>G8*D6</f>
        <v>3687750</v>
      </c>
      <c r="H9" s="9"/>
      <c r="I9" s="9"/>
      <c r="J9" s="9"/>
      <c r="K9" s="9"/>
      <c r="L9" s="9"/>
      <c r="M9" s="9"/>
    </row>
    <row r="10" spans="1:13">
      <c r="A10" s="9"/>
      <c r="B10" s="9"/>
      <c r="C10" s="9"/>
      <c r="D10" s="9"/>
      <c r="E10" s="9"/>
      <c r="F10" s="11"/>
      <c r="G10" s="9"/>
      <c r="H10" s="9"/>
      <c r="I10" s="9"/>
      <c r="J10" s="9"/>
      <c r="K10" s="9"/>
      <c r="L10" s="9"/>
      <c r="M10" s="9"/>
    </row>
    <row r="11" spans="1:13">
      <c r="A11" s="9"/>
      <c r="B11" s="9"/>
      <c r="C11" s="9"/>
      <c r="D11" s="9"/>
      <c r="E11" s="9"/>
      <c r="F11" s="11"/>
      <c r="G11" s="9"/>
      <c r="H11" s="9"/>
      <c r="I11" s="9"/>
      <c r="J11" s="9"/>
      <c r="K11" s="9"/>
      <c r="L11" s="9"/>
      <c r="M11" s="9"/>
    </row>
    <row r="12" spans="1:13" ht="14.4">
      <c r="A12" s="9"/>
      <c r="B12" s="370" t="s">
        <v>629</v>
      </c>
      <c r="C12" s="370"/>
      <c r="D12" s="370"/>
      <c r="E12" s="370"/>
      <c r="F12" s="371"/>
      <c r="G12" s="371"/>
      <c r="H12" s="372" t="s">
        <v>630</v>
      </c>
      <c r="I12" s="373">
        <v>46387</v>
      </c>
      <c r="J12" s="374" t="s">
        <v>631</v>
      </c>
      <c r="K12" s="9"/>
      <c r="L12" s="9"/>
      <c r="M12" s="9"/>
    </row>
    <row r="13" spans="1:13" ht="14.4">
      <c r="B13" s="375" t="s">
        <v>632</v>
      </c>
      <c r="C13" s="371"/>
      <c r="D13" s="376"/>
      <c r="E13" s="377"/>
      <c r="F13" s="371"/>
      <c r="G13" s="371"/>
      <c r="H13" s="378" t="s">
        <v>633</v>
      </c>
      <c r="I13" s="371" t="s">
        <v>216</v>
      </c>
      <c r="J13" s="371"/>
    </row>
    <row r="14" spans="1:13" ht="14.4">
      <c r="B14" s="375"/>
      <c r="C14" s="371"/>
      <c r="D14" s="376"/>
      <c r="E14" s="377"/>
      <c r="F14" s="371"/>
      <c r="G14" s="371"/>
      <c r="H14" s="378" t="s">
        <v>634</v>
      </c>
      <c r="I14" s="379">
        <v>149000</v>
      </c>
      <c r="J14" s="371" t="s">
        <v>216</v>
      </c>
    </row>
    <row r="15" spans="1:13" ht="43.2">
      <c r="B15" s="380" t="s">
        <v>575</v>
      </c>
      <c r="C15" s="381" t="s">
        <v>576</v>
      </c>
      <c r="D15" s="382" t="s">
        <v>577</v>
      </c>
      <c r="E15" s="383" t="s">
        <v>578</v>
      </c>
      <c r="F15" s="383" t="s">
        <v>635</v>
      </c>
      <c r="G15" s="384" t="s">
        <v>636</v>
      </c>
      <c r="H15" s="381" t="s">
        <v>637</v>
      </c>
      <c r="I15" s="381" t="s">
        <v>638</v>
      </c>
      <c r="J15" s="380" t="s">
        <v>639</v>
      </c>
    </row>
    <row r="16" spans="1:13" ht="14.4">
      <c r="B16" s="356">
        <v>2023</v>
      </c>
      <c r="C16" s="357">
        <v>149000</v>
      </c>
      <c r="D16" s="358">
        <v>4.2000000000000003E-2</v>
      </c>
      <c r="E16" s="385">
        <v>45051</v>
      </c>
      <c r="F16" s="386">
        <v>45291</v>
      </c>
      <c r="G16" s="387">
        <v>241</v>
      </c>
      <c r="H16" s="357">
        <v>4131.9945205479453</v>
      </c>
      <c r="I16" s="357">
        <v>4131.9945205479453</v>
      </c>
      <c r="J16" s="357">
        <v>153131.99452054795</v>
      </c>
    </row>
    <row r="17" spans="2:10" ht="14.4">
      <c r="B17" s="356">
        <v>2024</v>
      </c>
      <c r="C17" s="357">
        <v>149000</v>
      </c>
      <c r="D17" s="358">
        <v>4.2000000000000003E-2</v>
      </c>
      <c r="E17" s="386">
        <v>45292</v>
      </c>
      <c r="F17" s="386">
        <v>45657</v>
      </c>
      <c r="G17" s="387">
        <v>366</v>
      </c>
      <c r="H17" s="357">
        <v>6275.1452054794518</v>
      </c>
      <c r="I17" s="357">
        <v>10407.139726027397</v>
      </c>
      <c r="J17" s="357">
        <v>159407.13972602741</v>
      </c>
    </row>
    <row r="18" spans="2:10" ht="14.4">
      <c r="B18" s="356">
        <v>2025</v>
      </c>
      <c r="C18" s="355">
        <v>149000</v>
      </c>
      <c r="D18" s="358">
        <v>4.2000000000000003E-2</v>
      </c>
      <c r="E18" s="386">
        <v>45658</v>
      </c>
      <c r="F18" s="386">
        <v>46022</v>
      </c>
      <c r="G18" s="387">
        <v>365</v>
      </c>
      <c r="H18" s="357">
        <v>6258</v>
      </c>
      <c r="I18" s="357">
        <v>16665.139726027395</v>
      </c>
      <c r="J18" s="357">
        <v>165665.13972602738</v>
      </c>
    </row>
  </sheetData>
  <mergeCells count="1">
    <mergeCell ref="A4:H4"/>
  </mergeCells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AD5D-A653-4D43-A809-A2F891FB0051}">
  <dimension ref="A1:J26"/>
  <sheetViews>
    <sheetView workbookViewId="0">
      <selection activeCell="F10" sqref="F10"/>
    </sheetView>
  </sheetViews>
  <sheetFormatPr defaultColWidth="9.109375" defaultRowHeight="11.4"/>
  <cols>
    <col min="1" max="1" width="10.109375" style="4" bestFit="1" customWidth="1"/>
    <col min="2" max="2" width="22.109375" style="12" customWidth="1"/>
    <col min="3" max="3" width="18.109375" style="4" customWidth="1"/>
    <col min="4" max="4" width="9.109375" style="4"/>
    <col min="5" max="5" width="16.33203125" style="4" customWidth="1"/>
    <col min="6" max="6" width="15.33203125" style="4" customWidth="1"/>
    <col min="7" max="8" width="9.109375" style="4"/>
    <col min="9" max="9" width="12" style="4" customWidth="1"/>
    <col min="10" max="10" width="15.33203125" style="4" customWidth="1"/>
    <col min="11" max="16384" width="9.109375" style="4"/>
  </cols>
  <sheetData>
    <row r="1" spans="1:10" ht="13.8">
      <c r="A1" s="408" t="s">
        <v>10</v>
      </c>
      <c r="B1" s="408" t="s">
        <v>11</v>
      </c>
      <c r="C1" s="408" t="s">
        <v>12</v>
      </c>
      <c r="D1" s="408" t="s">
        <v>13</v>
      </c>
      <c r="E1" s="408" t="s">
        <v>14</v>
      </c>
      <c r="F1" s="408" t="s">
        <v>15</v>
      </c>
      <c r="G1" s="408" t="s">
        <v>89</v>
      </c>
      <c r="H1" s="408" t="s">
        <v>20</v>
      </c>
      <c r="I1" s="408" t="s">
        <v>90</v>
      </c>
      <c r="J1" s="408" t="s">
        <v>180</v>
      </c>
    </row>
    <row r="2" spans="1:10" ht="13.8">
      <c r="A2" s="409">
        <v>45292</v>
      </c>
      <c r="B2" s="410" t="s">
        <v>115</v>
      </c>
      <c r="C2" s="410" t="s">
        <v>99</v>
      </c>
      <c r="D2" s="410" t="s">
        <v>100</v>
      </c>
      <c r="E2" s="410" t="s">
        <v>647</v>
      </c>
      <c r="F2" s="411">
        <v>7300000</v>
      </c>
      <c r="G2" s="410"/>
      <c r="H2" s="410"/>
      <c r="I2" s="410"/>
      <c r="J2" s="410"/>
    </row>
    <row r="3" spans="1:10" ht="13.8">
      <c r="A3" s="409">
        <v>45292</v>
      </c>
      <c r="B3" s="410" t="s">
        <v>115</v>
      </c>
      <c r="C3" s="410" t="s">
        <v>99</v>
      </c>
      <c r="D3" s="410" t="s">
        <v>100</v>
      </c>
      <c r="E3" s="410" t="s">
        <v>647</v>
      </c>
      <c r="F3" s="411">
        <v>2000000</v>
      </c>
      <c r="G3" s="410"/>
      <c r="H3" s="410"/>
      <c r="I3" s="410"/>
      <c r="J3" s="410" t="s">
        <v>648</v>
      </c>
    </row>
    <row r="4" spans="1:10" ht="13.8">
      <c r="A4" s="409">
        <v>45490</v>
      </c>
      <c r="B4" s="410" t="s">
        <v>649</v>
      </c>
      <c r="C4" s="410" t="s">
        <v>650</v>
      </c>
      <c r="D4" s="410" t="s">
        <v>647</v>
      </c>
      <c r="E4" s="410" t="s">
        <v>342</v>
      </c>
      <c r="F4" s="411">
        <v>813260.27</v>
      </c>
      <c r="G4" s="410" t="s">
        <v>651</v>
      </c>
      <c r="H4" s="410" t="s">
        <v>266</v>
      </c>
      <c r="I4" s="410" t="s">
        <v>607</v>
      </c>
      <c r="J4" s="410" t="s">
        <v>648</v>
      </c>
    </row>
    <row r="5" spans="1:10" ht="13.8">
      <c r="A5" s="409">
        <v>45562</v>
      </c>
      <c r="B5" s="410" t="s">
        <v>652</v>
      </c>
      <c r="C5" s="410" t="s">
        <v>653</v>
      </c>
      <c r="D5" s="410" t="s">
        <v>642</v>
      </c>
      <c r="E5" s="410" t="s">
        <v>647</v>
      </c>
      <c r="F5" s="411">
        <v>-1186739.73</v>
      </c>
      <c r="G5" s="410" t="s">
        <v>654</v>
      </c>
      <c r="H5" s="410" t="s">
        <v>266</v>
      </c>
      <c r="I5" s="410" t="s">
        <v>607</v>
      </c>
      <c r="J5" s="410" t="s">
        <v>648</v>
      </c>
    </row>
    <row r="6" spans="1:10" ht="14.4" customHeight="1" thickBot="1">
      <c r="A6" s="412">
        <v>45562</v>
      </c>
      <c r="B6" s="413" t="s">
        <v>652</v>
      </c>
      <c r="C6" s="413" t="s">
        <v>653</v>
      </c>
      <c r="D6" s="413" t="s">
        <v>642</v>
      </c>
      <c r="E6" s="413" t="s">
        <v>647</v>
      </c>
      <c r="F6" s="414">
        <v>-3962030.36</v>
      </c>
      <c r="G6" s="413" t="s">
        <v>654</v>
      </c>
      <c r="H6" s="413" t="s">
        <v>266</v>
      </c>
      <c r="I6" s="413" t="s">
        <v>607</v>
      </c>
      <c r="J6" s="413" t="s">
        <v>608</v>
      </c>
    </row>
    <row r="7" spans="1:10" ht="14.4" customHeight="1" thickBot="1">
      <c r="A7" s="415">
        <v>45658</v>
      </c>
      <c r="B7" s="416"/>
      <c r="C7" s="416" t="s">
        <v>558</v>
      </c>
      <c r="D7" s="416"/>
      <c r="E7" s="416"/>
      <c r="F7" s="417">
        <v>3337969.6399999997</v>
      </c>
      <c r="G7" s="416"/>
      <c r="H7" s="416"/>
      <c r="I7" s="416"/>
      <c r="J7" s="418"/>
    </row>
    <row r="8" spans="1:10" ht="14.4" customHeight="1">
      <c r="A8" s="419"/>
      <c r="B8" s="420"/>
      <c r="C8" s="420"/>
      <c r="D8" s="420"/>
      <c r="E8" s="421"/>
      <c r="F8" s="422">
        <f>F7</f>
        <v>3337969.6399999997</v>
      </c>
      <c r="G8" s="423"/>
      <c r="H8" s="423"/>
      <c r="I8" s="423"/>
      <c r="J8" s="423"/>
    </row>
    <row r="9" spans="1:10" ht="12">
      <c r="A9" s="9"/>
      <c r="C9" s="9"/>
      <c r="D9" s="9"/>
      <c r="E9" s="10"/>
      <c r="F9" s="9"/>
    </row>
    <row r="10" spans="1:10">
      <c r="A10" s="9"/>
      <c r="B10" s="11"/>
      <c r="C10" s="9"/>
      <c r="D10" s="9"/>
      <c r="E10" s="9"/>
      <c r="F10" s="9"/>
    </row>
    <row r="11" spans="1:10">
      <c r="A11" s="9"/>
      <c r="B11" s="11"/>
      <c r="C11" s="9"/>
      <c r="D11" s="9"/>
      <c r="E11" s="9"/>
      <c r="F11" s="9"/>
    </row>
    <row r="12" spans="1:10" ht="14.4">
      <c r="A12" s="9"/>
      <c r="B12" s="356">
        <v>2025</v>
      </c>
      <c r="C12" s="357">
        <v>3337969.64</v>
      </c>
      <c r="D12" s="358">
        <v>0.08</v>
      </c>
      <c r="E12" s="323">
        <v>45658</v>
      </c>
      <c r="F12" s="323">
        <v>45688</v>
      </c>
      <c r="G12" s="359">
        <v>31</v>
      </c>
      <c r="H12" s="357">
        <v>22679.903307397261</v>
      </c>
      <c r="I12" s="357">
        <v>91992.934629801661</v>
      </c>
      <c r="J12" s="357">
        <v>3429962.5746298018</v>
      </c>
    </row>
    <row r="13" spans="1:10" ht="14.4">
      <c r="A13" s="9"/>
      <c r="B13" s="356">
        <v>2025</v>
      </c>
      <c r="C13" s="357">
        <v>3337969.64</v>
      </c>
      <c r="D13" s="358">
        <v>0.08</v>
      </c>
      <c r="E13" s="323">
        <v>45689</v>
      </c>
      <c r="F13" s="323">
        <v>45716</v>
      </c>
      <c r="G13" s="359">
        <v>28</v>
      </c>
      <c r="H13" s="357">
        <v>20485.073955068492</v>
      </c>
      <c r="I13" s="357">
        <v>112478.00858487016</v>
      </c>
      <c r="J13" s="357">
        <v>3450447.6485848702</v>
      </c>
    </row>
    <row r="14" spans="1:10" ht="14.4">
      <c r="A14" s="9"/>
      <c r="B14" s="356">
        <v>2025</v>
      </c>
      <c r="C14" s="357">
        <v>3337969.64</v>
      </c>
      <c r="D14" s="358">
        <v>0.08</v>
      </c>
      <c r="E14" s="323">
        <v>45717</v>
      </c>
      <c r="F14" s="323">
        <v>45747</v>
      </c>
      <c r="G14" s="359">
        <v>31</v>
      </c>
      <c r="H14" s="357">
        <v>22679.903307397261</v>
      </c>
      <c r="I14" s="357">
        <v>135157.91189226741</v>
      </c>
      <c r="J14" s="357">
        <v>3473127.5518922675</v>
      </c>
    </row>
    <row r="15" spans="1:10" ht="14.4">
      <c r="A15" s="9"/>
      <c r="B15" s="356">
        <v>2025</v>
      </c>
      <c r="C15" s="357">
        <v>3337969.64</v>
      </c>
      <c r="D15" s="358">
        <v>0.08</v>
      </c>
      <c r="E15" s="323">
        <v>45748</v>
      </c>
      <c r="F15" s="323">
        <v>45777</v>
      </c>
      <c r="G15" s="359">
        <v>30</v>
      </c>
      <c r="H15" s="357">
        <v>21948.29352328767</v>
      </c>
      <c r="I15" s="357">
        <v>157106.20541555507</v>
      </c>
      <c r="J15" s="357">
        <v>3495075.8454155554</v>
      </c>
    </row>
    <row r="16" spans="1:10" ht="14.4">
      <c r="A16" s="9"/>
      <c r="B16" s="356">
        <v>2025</v>
      </c>
      <c r="C16" s="355">
        <v>3337969.64</v>
      </c>
      <c r="D16" s="358">
        <v>0.08</v>
      </c>
      <c r="E16" s="323">
        <v>45778</v>
      </c>
      <c r="F16" s="323">
        <v>45808</v>
      </c>
      <c r="G16" s="359">
        <v>31</v>
      </c>
      <c r="H16" s="357">
        <v>22679.903307397261</v>
      </c>
      <c r="I16" s="357">
        <v>179786.10872295234</v>
      </c>
      <c r="J16" s="357">
        <v>3517755.7487229523</v>
      </c>
    </row>
    <row r="17" spans="1:10" ht="14.4">
      <c r="A17" s="9"/>
      <c r="B17" s="356">
        <v>2025</v>
      </c>
      <c r="C17" s="357">
        <v>3337969.64</v>
      </c>
      <c r="D17" s="358">
        <v>0.08</v>
      </c>
      <c r="E17" s="323">
        <v>45809</v>
      </c>
      <c r="F17" s="323">
        <v>45838</v>
      </c>
      <c r="G17" s="359">
        <v>30</v>
      </c>
      <c r="H17" s="357">
        <v>21948.29352328767</v>
      </c>
      <c r="I17" s="357">
        <v>201734.40224624</v>
      </c>
      <c r="J17" s="357">
        <v>3539704.0422462402</v>
      </c>
    </row>
    <row r="18" spans="1:10" ht="14.4">
      <c r="A18" s="9"/>
      <c r="B18" s="356">
        <v>2025</v>
      </c>
      <c r="C18" s="357">
        <v>3337969.64</v>
      </c>
      <c r="D18" s="358">
        <v>0.08</v>
      </c>
      <c r="E18" s="323">
        <v>45839</v>
      </c>
      <c r="F18" s="323">
        <v>45869</v>
      </c>
      <c r="G18" s="359">
        <v>31</v>
      </c>
      <c r="H18" s="357">
        <v>22679.903307397261</v>
      </c>
      <c r="I18" s="357">
        <v>224414.30555363727</v>
      </c>
      <c r="J18" s="357">
        <v>3562383.9455536376</v>
      </c>
    </row>
    <row r="19" spans="1:10" ht="14.4">
      <c r="A19" s="9"/>
      <c r="B19" s="356">
        <v>2025</v>
      </c>
      <c r="C19" s="357">
        <v>3337969.64</v>
      </c>
      <c r="D19" s="358">
        <v>0.08</v>
      </c>
      <c r="E19" s="323">
        <v>45870</v>
      </c>
      <c r="F19" s="323">
        <v>45900</v>
      </c>
      <c r="G19" s="359">
        <v>31</v>
      </c>
      <c r="H19" s="357">
        <v>22679.903307397261</v>
      </c>
      <c r="I19" s="357">
        <v>247094.20886103454</v>
      </c>
      <c r="J19" s="357">
        <v>3585063.8488610345</v>
      </c>
    </row>
    <row r="20" spans="1:10" ht="14.4">
      <c r="A20" s="9"/>
      <c r="B20" s="356">
        <v>2025</v>
      </c>
      <c r="C20" s="357">
        <v>3337969.64</v>
      </c>
      <c r="D20" s="358">
        <v>0.08</v>
      </c>
      <c r="E20" s="323">
        <v>45901</v>
      </c>
      <c r="F20" s="323">
        <v>45930</v>
      </c>
      <c r="G20" s="359">
        <v>30</v>
      </c>
      <c r="H20" s="357">
        <v>21948.29352328767</v>
      </c>
      <c r="I20" s="357">
        <v>269042.50238432223</v>
      </c>
      <c r="J20" s="357">
        <v>3607012.1423843224</v>
      </c>
    </row>
    <row r="21" spans="1:10" ht="14.4">
      <c r="A21" s="9"/>
      <c r="B21" s="356">
        <v>2025</v>
      </c>
      <c r="C21" s="357">
        <v>3337969.64</v>
      </c>
      <c r="D21" s="358">
        <v>0.08</v>
      </c>
      <c r="E21" s="323">
        <v>45931</v>
      </c>
      <c r="F21" s="323">
        <v>45961</v>
      </c>
      <c r="G21" s="359">
        <v>31</v>
      </c>
      <c r="H21" s="357">
        <v>22679.903307397261</v>
      </c>
      <c r="I21" s="357">
        <v>291722.4056917195</v>
      </c>
      <c r="J21" s="357">
        <v>3629692.0456917197</v>
      </c>
    </row>
    <row r="22" spans="1:10" ht="14.4">
      <c r="A22" s="9"/>
      <c r="B22" s="356">
        <v>2025</v>
      </c>
      <c r="C22" s="357">
        <v>3337969.64</v>
      </c>
      <c r="D22" s="358">
        <v>0.08</v>
      </c>
      <c r="E22" s="323">
        <v>45962</v>
      </c>
      <c r="F22" s="323">
        <v>45991</v>
      </c>
      <c r="G22" s="359">
        <v>30</v>
      </c>
      <c r="H22" s="357">
        <v>21948.29352328767</v>
      </c>
      <c r="I22" s="357">
        <v>313670.69921500719</v>
      </c>
      <c r="J22" s="357">
        <v>3651640.3392150071</v>
      </c>
    </row>
    <row r="23" spans="1:10" ht="14.4">
      <c r="A23" s="9"/>
      <c r="B23" s="356">
        <v>2025</v>
      </c>
      <c r="C23" s="357">
        <v>3337969.64</v>
      </c>
      <c r="D23" s="358">
        <v>0.08</v>
      </c>
      <c r="E23" s="323">
        <v>45992</v>
      </c>
      <c r="F23" s="323">
        <v>46022</v>
      </c>
      <c r="G23" s="359">
        <v>31</v>
      </c>
      <c r="H23" s="357">
        <v>22679.903307397261</v>
      </c>
      <c r="I23" s="357">
        <v>336350.60252240446</v>
      </c>
      <c r="J23" s="357">
        <v>3674320.2425224045</v>
      </c>
    </row>
    <row r="24" spans="1:10">
      <c r="A24" s="9"/>
      <c r="B24" s="11"/>
      <c r="C24" s="9"/>
      <c r="D24" s="9"/>
      <c r="E24" s="9"/>
      <c r="F24" s="9"/>
    </row>
    <row r="25" spans="1:10">
      <c r="A25" s="9"/>
      <c r="B25" s="11"/>
      <c r="C25" s="9"/>
      <c r="D25" s="9"/>
      <c r="E25" s="9"/>
      <c r="F25" s="9"/>
    </row>
    <row r="26" spans="1:10">
      <c r="A26" s="9"/>
      <c r="B26" s="11"/>
      <c r="C26" s="9"/>
      <c r="D26" s="9"/>
      <c r="E26" s="9"/>
      <c r="F26" s="9"/>
    </row>
  </sheetData>
  <conditionalFormatting sqref="B15:F19">
    <cfRule type="cellIs" dxfId="1" priority="1" stopIfTrue="1" operator="lessThan">
      <formula>0</formula>
    </cfRule>
  </conditionalFormatting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A2B3-C337-48BA-8E77-57FCF7CC95B3}">
  <dimension ref="A1:Y102"/>
  <sheetViews>
    <sheetView topLeftCell="A28" workbookViewId="0">
      <selection activeCell="H79" sqref="H79"/>
    </sheetView>
  </sheetViews>
  <sheetFormatPr defaultRowHeight="14.4"/>
  <cols>
    <col min="1" max="1" width="11.33203125" bestFit="1" customWidth="1"/>
    <col min="2" max="2" width="9.33203125" bestFit="1" customWidth="1"/>
    <col min="3" max="3" width="30.6640625" customWidth="1"/>
    <col min="6" max="6" width="16.6640625" style="2" bestFit="1" customWidth="1"/>
    <col min="7" max="7" width="12.88671875" customWidth="1"/>
    <col min="8" max="8" width="14.33203125" customWidth="1"/>
    <col min="9" max="9" width="13.6640625" style="2" bestFit="1" customWidth="1"/>
    <col min="12" max="12" width="11.33203125" customWidth="1"/>
    <col min="13" max="13" width="11" customWidth="1"/>
    <col min="22" max="22" width="15.88671875" customWidth="1"/>
  </cols>
  <sheetData>
    <row r="1" spans="1:25">
      <c r="A1" s="916" t="s">
        <v>10</v>
      </c>
      <c r="B1" s="916" t="s">
        <v>87</v>
      </c>
      <c r="C1" s="916" t="s">
        <v>88</v>
      </c>
      <c r="D1" s="916" t="s">
        <v>11</v>
      </c>
      <c r="E1" s="916" t="s">
        <v>12</v>
      </c>
      <c r="F1" s="916" t="s">
        <v>13</v>
      </c>
      <c r="G1" s="916" t="s">
        <v>14</v>
      </c>
      <c r="H1" s="916" t="s">
        <v>15</v>
      </c>
      <c r="I1" s="916" t="s">
        <v>20</v>
      </c>
      <c r="J1" s="916" t="s">
        <v>90</v>
      </c>
      <c r="L1" s="921" t="s">
        <v>10</v>
      </c>
      <c r="M1" s="921" t="s">
        <v>1101</v>
      </c>
      <c r="N1" s="921" t="s">
        <v>1102</v>
      </c>
      <c r="O1" s="921" t="s">
        <v>87</v>
      </c>
      <c r="P1" s="921" t="s">
        <v>88</v>
      </c>
      <c r="Q1" s="921" t="s">
        <v>1103</v>
      </c>
      <c r="R1" s="921" t="s">
        <v>11</v>
      </c>
      <c r="S1" s="921" t="s">
        <v>12</v>
      </c>
      <c r="T1" s="921" t="s">
        <v>13</v>
      </c>
      <c r="U1" s="921" t="s">
        <v>14</v>
      </c>
      <c r="V1" s="921" t="s">
        <v>15</v>
      </c>
      <c r="W1" s="921" t="s">
        <v>89</v>
      </c>
      <c r="X1" s="921" t="s">
        <v>20</v>
      </c>
      <c r="Y1" s="921" t="s">
        <v>90</v>
      </c>
    </row>
    <row r="2" spans="1:25">
      <c r="A2" s="913">
        <v>45658</v>
      </c>
      <c r="B2" s="912"/>
      <c r="C2" s="914">
        <v>0</v>
      </c>
      <c r="D2" s="912" t="s">
        <v>115</v>
      </c>
      <c r="E2" s="912" t="s">
        <v>99</v>
      </c>
      <c r="F2" s="912" t="s">
        <v>107</v>
      </c>
      <c r="G2" s="912" t="s">
        <v>100</v>
      </c>
      <c r="H2" s="915">
        <v>6784407.46</v>
      </c>
      <c r="I2" s="912"/>
      <c r="J2" s="912"/>
      <c r="L2" s="918">
        <v>45688</v>
      </c>
      <c r="M2" s="918">
        <v>45688</v>
      </c>
      <c r="N2" s="917"/>
      <c r="O2" s="917"/>
      <c r="P2" s="919">
        <v>0</v>
      </c>
      <c r="Q2" s="917" t="s">
        <v>1104</v>
      </c>
      <c r="R2" s="917" t="s">
        <v>382</v>
      </c>
      <c r="S2" s="917" t="s">
        <v>383</v>
      </c>
      <c r="T2" s="917" t="s">
        <v>113</v>
      </c>
      <c r="U2" s="917" t="s">
        <v>107</v>
      </c>
      <c r="V2" s="920">
        <v>20093.78</v>
      </c>
      <c r="W2" s="917" t="s">
        <v>1105</v>
      </c>
      <c r="X2" s="917" t="s">
        <v>178</v>
      </c>
      <c r="Y2" s="917" t="s">
        <v>179</v>
      </c>
    </row>
    <row r="3" spans="1:25">
      <c r="A3" s="913">
        <v>45688</v>
      </c>
      <c r="B3" s="912"/>
      <c r="C3" s="914">
        <v>0</v>
      </c>
      <c r="D3" s="912" t="s">
        <v>522</v>
      </c>
      <c r="E3" s="912" t="s">
        <v>523</v>
      </c>
      <c r="F3" s="912" t="s">
        <v>107</v>
      </c>
      <c r="G3" s="912" t="s">
        <v>192</v>
      </c>
      <c r="H3" s="915">
        <v>10584.03</v>
      </c>
      <c r="I3" s="912" t="s">
        <v>178</v>
      </c>
      <c r="J3" s="912" t="s">
        <v>179</v>
      </c>
      <c r="L3" s="918">
        <v>45688</v>
      </c>
      <c r="M3" s="918">
        <v>45688</v>
      </c>
      <c r="N3" s="917"/>
      <c r="O3" s="917"/>
      <c r="P3" s="919">
        <v>0</v>
      </c>
      <c r="Q3" s="917" t="s">
        <v>1104</v>
      </c>
      <c r="R3" s="917" t="s">
        <v>384</v>
      </c>
      <c r="S3" s="917" t="s">
        <v>383</v>
      </c>
      <c r="T3" s="917" t="s">
        <v>113</v>
      </c>
      <c r="U3" s="917" t="s">
        <v>107</v>
      </c>
      <c r="V3" s="920">
        <v>184384.92</v>
      </c>
      <c r="W3" s="917" t="s">
        <v>1106</v>
      </c>
      <c r="X3" s="917" t="s">
        <v>178</v>
      </c>
      <c r="Y3" s="917" t="s">
        <v>179</v>
      </c>
    </row>
    <row r="4" spans="1:25">
      <c r="A4" s="913">
        <v>45688</v>
      </c>
      <c r="B4" s="912"/>
      <c r="C4" s="914">
        <v>0</v>
      </c>
      <c r="D4" s="912" t="s">
        <v>477</v>
      </c>
      <c r="E4" s="912" t="s">
        <v>478</v>
      </c>
      <c r="F4" s="912" t="s">
        <v>107</v>
      </c>
      <c r="G4" s="912" t="s">
        <v>479</v>
      </c>
      <c r="H4" s="915">
        <v>0.01</v>
      </c>
      <c r="I4" s="912" t="s">
        <v>178</v>
      </c>
      <c r="J4" s="912" t="s">
        <v>179</v>
      </c>
      <c r="L4" s="918">
        <v>45688</v>
      </c>
      <c r="M4" s="918">
        <v>45688</v>
      </c>
      <c r="N4" s="917"/>
      <c r="O4" s="917"/>
      <c r="P4" s="919">
        <v>0</v>
      </c>
      <c r="Q4" s="917" t="s">
        <v>1104</v>
      </c>
      <c r="R4" s="917" t="s">
        <v>385</v>
      </c>
      <c r="S4" s="917" t="s">
        <v>383</v>
      </c>
      <c r="T4" s="917" t="s">
        <v>113</v>
      </c>
      <c r="U4" s="917" t="s">
        <v>107</v>
      </c>
      <c r="V4" s="920">
        <v>23522.34</v>
      </c>
      <c r="W4" s="917" t="s">
        <v>196</v>
      </c>
      <c r="X4" s="917" t="s">
        <v>178</v>
      </c>
      <c r="Y4" s="917" t="s">
        <v>179</v>
      </c>
    </row>
    <row r="5" spans="1:25">
      <c r="A5" s="913">
        <v>45716</v>
      </c>
      <c r="B5" s="912"/>
      <c r="C5" s="914">
        <v>0</v>
      </c>
      <c r="D5" s="912" t="s">
        <v>511</v>
      </c>
      <c r="E5" s="912" t="s">
        <v>512</v>
      </c>
      <c r="F5" s="912" t="s">
        <v>107</v>
      </c>
      <c r="G5" s="912" t="s">
        <v>114</v>
      </c>
      <c r="H5" s="915">
        <v>3326.72</v>
      </c>
      <c r="I5" s="912" t="s">
        <v>178</v>
      </c>
      <c r="J5" s="912" t="s">
        <v>179</v>
      </c>
      <c r="L5" s="918">
        <v>45688</v>
      </c>
      <c r="M5" s="918">
        <v>45688</v>
      </c>
      <c r="N5" s="917"/>
      <c r="O5" s="917"/>
      <c r="P5" s="919">
        <v>0</v>
      </c>
      <c r="Q5" s="917" t="s">
        <v>1104</v>
      </c>
      <c r="R5" s="917" t="s">
        <v>386</v>
      </c>
      <c r="S5" s="917" t="s">
        <v>383</v>
      </c>
      <c r="T5" s="917" t="s">
        <v>113</v>
      </c>
      <c r="U5" s="917" t="s">
        <v>107</v>
      </c>
      <c r="V5" s="920">
        <v>74842.179999999993</v>
      </c>
      <c r="W5" s="917" t="s">
        <v>197</v>
      </c>
      <c r="X5" s="917" t="s">
        <v>178</v>
      </c>
      <c r="Y5" s="917" t="s">
        <v>179</v>
      </c>
    </row>
    <row r="6" spans="1:25">
      <c r="A6" s="913">
        <v>45716</v>
      </c>
      <c r="B6" s="912"/>
      <c r="C6" s="914">
        <v>0</v>
      </c>
      <c r="D6" s="912" t="s">
        <v>513</v>
      </c>
      <c r="E6" s="912" t="s">
        <v>512</v>
      </c>
      <c r="F6" s="912" t="s">
        <v>107</v>
      </c>
      <c r="G6" s="912" t="s">
        <v>114</v>
      </c>
      <c r="H6" s="915">
        <v>30345.25</v>
      </c>
      <c r="I6" s="912" t="s">
        <v>178</v>
      </c>
      <c r="J6" s="912" t="s">
        <v>179</v>
      </c>
      <c r="L6" s="918">
        <v>45688</v>
      </c>
      <c r="M6" s="918">
        <v>45688</v>
      </c>
      <c r="N6" s="917"/>
      <c r="O6" s="917"/>
      <c r="P6" s="919">
        <v>0</v>
      </c>
      <c r="Q6" s="917" t="s">
        <v>1104</v>
      </c>
      <c r="R6" s="917" t="s">
        <v>387</v>
      </c>
      <c r="S6" s="917" t="s">
        <v>383</v>
      </c>
      <c r="T6" s="917" t="s">
        <v>113</v>
      </c>
      <c r="U6" s="917" t="s">
        <v>107</v>
      </c>
      <c r="V6" s="920">
        <v>1126.8499999999999</v>
      </c>
      <c r="W6" s="917" t="s">
        <v>193</v>
      </c>
      <c r="X6" s="917" t="s">
        <v>178</v>
      </c>
      <c r="Y6" s="917" t="s">
        <v>179</v>
      </c>
    </row>
    <row r="7" spans="1:25">
      <c r="A7" s="913">
        <v>45716</v>
      </c>
      <c r="B7" s="912"/>
      <c r="C7" s="914">
        <v>0</v>
      </c>
      <c r="D7" s="912" t="s">
        <v>514</v>
      </c>
      <c r="E7" s="912" t="s">
        <v>512</v>
      </c>
      <c r="F7" s="912" t="s">
        <v>107</v>
      </c>
      <c r="G7" s="912" t="s">
        <v>114</v>
      </c>
      <c r="H7" s="915">
        <v>2604.9</v>
      </c>
      <c r="I7" s="912" t="s">
        <v>178</v>
      </c>
      <c r="J7" s="912" t="s">
        <v>179</v>
      </c>
      <c r="L7" s="918">
        <v>45688</v>
      </c>
      <c r="M7" s="918">
        <v>45688</v>
      </c>
      <c r="N7" s="917"/>
      <c r="O7" s="917"/>
      <c r="P7" s="919">
        <v>0</v>
      </c>
      <c r="Q7" s="917" t="s">
        <v>1104</v>
      </c>
      <c r="R7" s="917" t="s">
        <v>388</v>
      </c>
      <c r="S7" s="917" t="s">
        <v>383</v>
      </c>
      <c r="T7" s="917" t="s">
        <v>113</v>
      </c>
      <c r="U7" s="917" t="s">
        <v>107</v>
      </c>
      <c r="V7" s="920">
        <v>31573.88</v>
      </c>
      <c r="W7" s="917" t="s">
        <v>1107</v>
      </c>
      <c r="X7" s="917" t="s">
        <v>178</v>
      </c>
      <c r="Y7" s="917" t="s">
        <v>179</v>
      </c>
    </row>
    <row r="8" spans="1:25">
      <c r="A8" s="913">
        <v>45716</v>
      </c>
      <c r="B8" s="912"/>
      <c r="C8" s="914">
        <v>0</v>
      </c>
      <c r="D8" s="912" t="s">
        <v>515</v>
      </c>
      <c r="E8" s="912" t="s">
        <v>512</v>
      </c>
      <c r="F8" s="912" t="s">
        <v>107</v>
      </c>
      <c r="G8" s="912" t="s">
        <v>114</v>
      </c>
      <c r="H8" s="915">
        <v>8288.14</v>
      </c>
      <c r="I8" s="912" t="s">
        <v>178</v>
      </c>
      <c r="J8" s="912" t="s">
        <v>179</v>
      </c>
      <c r="L8" s="918">
        <v>45688</v>
      </c>
      <c r="M8" s="918">
        <v>45688</v>
      </c>
      <c r="N8" s="917"/>
      <c r="O8" s="917"/>
      <c r="P8" s="919">
        <v>0</v>
      </c>
      <c r="Q8" s="917" t="s">
        <v>1104</v>
      </c>
      <c r="R8" s="917" t="s">
        <v>389</v>
      </c>
      <c r="S8" s="917" t="s">
        <v>383</v>
      </c>
      <c r="T8" s="917" t="s">
        <v>113</v>
      </c>
      <c r="U8" s="917" t="s">
        <v>107</v>
      </c>
      <c r="V8" s="920">
        <v>10519.73</v>
      </c>
      <c r="W8" s="917" t="s">
        <v>195</v>
      </c>
      <c r="X8" s="917" t="s">
        <v>178</v>
      </c>
      <c r="Y8" s="917" t="s">
        <v>179</v>
      </c>
    </row>
    <row r="9" spans="1:25">
      <c r="A9" s="913">
        <v>45716</v>
      </c>
      <c r="B9" s="912"/>
      <c r="C9" s="914">
        <v>0</v>
      </c>
      <c r="D9" s="912" t="s">
        <v>516</v>
      </c>
      <c r="E9" s="912" t="s">
        <v>512</v>
      </c>
      <c r="F9" s="912" t="s">
        <v>107</v>
      </c>
      <c r="G9" s="912" t="s">
        <v>114</v>
      </c>
      <c r="H9" s="915">
        <v>186.56</v>
      </c>
      <c r="I9" s="912" t="s">
        <v>178</v>
      </c>
      <c r="J9" s="912" t="s">
        <v>179</v>
      </c>
      <c r="L9" s="918">
        <v>45688</v>
      </c>
      <c r="M9" s="918">
        <v>45688</v>
      </c>
      <c r="N9" s="917"/>
      <c r="O9" s="917"/>
      <c r="P9" s="919">
        <v>0</v>
      </c>
      <c r="Q9" s="917" t="s">
        <v>1104</v>
      </c>
      <c r="R9" s="917" t="s">
        <v>390</v>
      </c>
      <c r="S9" s="917" t="s">
        <v>383</v>
      </c>
      <c r="T9" s="917" t="s">
        <v>113</v>
      </c>
      <c r="U9" s="917" t="s">
        <v>107</v>
      </c>
      <c r="V9" s="920">
        <v>21049.25</v>
      </c>
      <c r="W9" s="917" t="s">
        <v>194</v>
      </c>
      <c r="X9" s="917" t="s">
        <v>178</v>
      </c>
      <c r="Y9" s="917" t="s">
        <v>179</v>
      </c>
    </row>
    <row r="10" spans="1:25">
      <c r="A10" s="913">
        <v>45716</v>
      </c>
      <c r="B10" s="912"/>
      <c r="C10" s="914">
        <v>0</v>
      </c>
      <c r="D10" s="912" t="s">
        <v>517</v>
      </c>
      <c r="E10" s="912" t="s">
        <v>512</v>
      </c>
      <c r="F10" s="912" t="s">
        <v>107</v>
      </c>
      <c r="G10" s="912" t="s">
        <v>114</v>
      </c>
      <c r="H10" s="915">
        <v>5196.29</v>
      </c>
      <c r="I10" s="912" t="s">
        <v>178</v>
      </c>
      <c r="J10" s="912" t="s">
        <v>179</v>
      </c>
      <c r="L10" s="918">
        <v>45716</v>
      </c>
      <c r="M10" s="918">
        <v>45716</v>
      </c>
      <c r="N10" s="917"/>
      <c r="O10" s="917"/>
      <c r="P10" s="919">
        <v>0</v>
      </c>
      <c r="Q10" s="917" t="s">
        <v>1104</v>
      </c>
      <c r="R10" s="917" t="s">
        <v>407</v>
      </c>
      <c r="S10" s="917" t="s">
        <v>408</v>
      </c>
      <c r="T10" s="917" t="s">
        <v>409</v>
      </c>
      <c r="U10" s="917" t="s">
        <v>107</v>
      </c>
      <c r="V10" s="920">
        <v>4265.7299999999996</v>
      </c>
      <c r="W10" s="917" t="s">
        <v>1108</v>
      </c>
      <c r="X10" s="917" t="s">
        <v>178</v>
      </c>
      <c r="Y10" s="917" t="s">
        <v>179</v>
      </c>
    </row>
    <row r="11" spans="1:25">
      <c r="A11" s="913">
        <v>45716</v>
      </c>
      <c r="B11" s="912"/>
      <c r="C11" s="914">
        <v>0</v>
      </c>
      <c r="D11" s="912" t="s">
        <v>518</v>
      </c>
      <c r="E11" s="912" t="s">
        <v>512</v>
      </c>
      <c r="F11" s="912" t="s">
        <v>107</v>
      </c>
      <c r="G11" s="912" t="s">
        <v>114</v>
      </c>
      <c r="H11" s="915">
        <v>1734.24</v>
      </c>
      <c r="I11" s="912" t="s">
        <v>178</v>
      </c>
      <c r="J11" s="912" t="s">
        <v>179</v>
      </c>
      <c r="L11" s="918">
        <v>45716</v>
      </c>
      <c r="M11" s="918">
        <v>45716</v>
      </c>
      <c r="N11" s="917"/>
      <c r="O11" s="917"/>
      <c r="P11" s="919">
        <v>0</v>
      </c>
      <c r="Q11" s="917" t="s">
        <v>1104</v>
      </c>
      <c r="R11" s="917" t="s">
        <v>410</v>
      </c>
      <c r="S11" s="917" t="s">
        <v>411</v>
      </c>
      <c r="T11" s="917" t="s">
        <v>409</v>
      </c>
      <c r="U11" s="917" t="s">
        <v>107</v>
      </c>
      <c r="V11" s="920">
        <v>70576.05</v>
      </c>
      <c r="W11" s="917" t="s">
        <v>1109</v>
      </c>
      <c r="X11" s="917" t="s">
        <v>178</v>
      </c>
      <c r="Y11" s="917" t="s">
        <v>179</v>
      </c>
    </row>
    <row r="12" spans="1:25">
      <c r="A12" s="913">
        <v>45716</v>
      </c>
      <c r="B12" s="912"/>
      <c r="C12" s="914">
        <v>0</v>
      </c>
      <c r="D12" s="912" t="s">
        <v>519</v>
      </c>
      <c r="E12" s="912" t="s">
        <v>512</v>
      </c>
      <c r="F12" s="912" t="s">
        <v>107</v>
      </c>
      <c r="G12" s="912" t="s">
        <v>114</v>
      </c>
      <c r="H12" s="915">
        <v>3464.19</v>
      </c>
      <c r="I12" s="912" t="s">
        <v>178</v>
      </c>
      <c r="J12" s="912" t="s">
        <v>179</v>
      </c>
      <c r="L12" s="918">
        <v>45747</v>
      </c>
      <c r="M12" s="918">
        <v>45747</v>
      </c>
      <c r="N12" s="917"/>
      <c r="O12" s="917"/>
      <c r="P12" s="919">
        <v>0</v>
      </c>
      <c r="Q12" s="917" t="s">
        <v>1104</v>
      </c>
      <c r="R12" s="917" t="s">
        <v>391</v>
      </c>
      <c r="S12" s="917" t="s">
        <v>392</v>
      </c>
      <c r="T12" s="917" t="s">
        <v>113</v>
      </c>
      <c r="U12" s="917" t="s">
        <v>107</v>
      </c>
      <c r="V12" s="920">
        <v>123900.52</v>
      </c>
      <c r="W12" s="917" t="s">
        <v>1105</v>
      </c>
      <c r="X12" s="917" t="s">
        <v>178</v>
      </c>
      <c r="Y12" s="917" t="s">
        <v>179</v>
      </c>
    </row>
    <row r="13" spans="1:25">
      <c r="A13" s="913">
        <v>45747</v>
      </c>
      <c r="B13" s="912"/>
      <c r="C13" s="914">
        <v>0</v>
      </c>
      <c r="D13" s="912" t="s">
        <v>520</v>
      </c>
      <c r="E13" s="912" t="s">
        <v>392</v>
      </c>
      <c r="F13" s="912" t="s">
        <v>107</v>
      </c>
      <c r="G13" s="912" t="s">
        <v>114</v>
      </c>
      <c r="H13" s="915">
        <v>40882.79</v>
      </c>
      <c r="I13" s="912" t="s">
        <v>178</v>
      </c>
      <c r="J13" s="912" t="s">
        <v>179</v>
      </c>
      <c r="L13" s="918">
        <v>45747</v>
      </c>
      <c r="M13" s="918">
        <v>45747</v>
      </c>
      <c r="N13" s="917"/>
      <c r="O13" s="917"/>
      <c r="P13" s="919">
        <v>0</v>
      </c>
      <c r="Q13" s="917" t="s">
        <v>1104</v>
      </c>
      <c r="R13" s="917" t="s">
        <v>393</v>
      </c>
      <c r="S13" s="917" t="s">
        <v>392</v>
      </c>
      <c r="T13" s="917" t="s">
        <v>113</v>
      </c>
      <c r="U13" s="917" t="s">
        <v>107</v>
      </c>
      <c r="V13" s="920">
        <v>1110769.17</v>
      </c>
      <c r="W13" s="917" t="s">
        <v>1110</v>
      </c>
      <c r="X13" s="917" t="s">
        <v>178</v>
      </c>
      <c r="Y13" s="917" t="s">
        <v>179</v>
      </c>
    </row>
    <row r="14" spans="1:25">
      <c r="A14" s="913">
        <v>45747</v>
      </c>
      <c r="B14" s="912"/>
      <c r="C14" s="914">
        <v>0</v>
      </c>
      <c r="D14" s="912" t="s">
        <v>521</v>
      </c>
      <c r="E14" s="912" t="s">
        <v>392</v>
      </c>
      <c r="F14" s="912" t="s">
        <v>107</v>
      </c>
      <c r="G14" s="912" t="s">
        <v>114</v>
      </c>
      <c r="H14" s="915">
        <v>130078.76</v>
      </c>
      <c r="I14" s="912" t="s">
        <v>178</v>
      </c>
      <c r="J14" s="912" t="s">
        <v>179</v>
      </c>
      <c r="L14" s="918">
        <v>45747</v>
      </c>
      <c r="M14" s="918">
        <v>45747</v>
      </c>
      <c r="N14" s="917"/>
      <c r="O14" s="917"/>
      <c r="P14" s="919">
        <v>0</v>
      </c>
      <c r="Q14" s="917" t="s">
        <v>1104</v>
      </c>
      <c r="R14" s="917" t="s">
        <v>412</v>
      </c>
      <c r="S14" s="917" t="s">
        <v>413</v>
      </c>
      <c r="T14" s="917" t="s">
        <v>409</v>
      </c>
      <c r="U14" s="917" t="s">
        <v>107</v>
      </c>
      <c r="V14" s="920">
        <v>63769.9</v>
      </c>
      <c r="W14" s="917" t="s">
        <v>1108</v>
      </c>
      <c r="X14" s="917" t="s">
        <v>178</v>
      </c>
      <c r="Y14" s="917" t="s">
        <v>179</v>
      </c>
    </row>
    <row r="15" spans="1:25">
      <c r="A15" s="913">
        <v>45747</v>
      </c>
      <c r="B15" s="912"/>
      <c r="C15" s="914">
        <v>0</v>
      </c>
      <c r="D15" s="912" t="s">
        <v>524</v>
      </c>
      <c r="E15" s="912" t="s">
        <v>413</v>
      </c>
      <c r="F15" s="912" t="s">
        <v>107</v>
      </c>
      <c r="G15" s="912" t="s">
        <v>192</v>
      </c>
      <c r="H15" s="915">
        <v>48877.08</v>
      </c>
      <c r="I15" s="912" t="s">
        <v>178</v>
      </c>
      <c r="J15" s="912" t="s">
        <v>179</v>
      </c>
      <c r="L15" s="918">
        <v>45747</v>
      </c>
      <c r="M15" s="918">
        <v>45747</v>
      </c>
      <c r="N15" s="917"/>
      <c r="O15" s="917"/>
      <c r="P15" s="919">
        <v>0</v>
      </c>
      <c r="Q15" s="917" t="s">
        <v>1104</v>
      </c>
      <c r="R15" s="917" t="s">
        <v>394</v>
      </c>
      <c r="S15" s="917" t="s">
        <v>392</v>
      </c>
      <c r="T15" s="917" t="s">
        <v>113</v>
      </c>
      <c r="U15" s="917" t="s">
        <v>107</v>
      </c>
      <c r="V15" s="920">
        <v>6948.26</v>
      </c>
      <c r="W15" s="917" t="s">
        <v>193</v>
      </c>
      <c r="X15" s="917" t="s">
        <v>178</v>
      </c>
      <c r="Y15" s="917" t="s">
        <v>179</v>
      </c>
    </row>
    <row r="16" spans="1:25">
      <c r="A16" s="913">
        <v>45777</v>
      </c>
      <c r="B16" s="912"/>
      <c r="C16" s="914">
        <v>0</v>
      </c>
      <c r="D16" s="912" t="s">
        <v>525</v>
      </c>
      <c r="E16" s="912" t="s">
        <v>416</v>
      </c>
      <c r="F16" s="912" t="s">
        <v>107</v>
      </c>
      <c r="G16" s="912" t="s">
        <v>192</v>
      </c>
      <c r="H16" s="915">
        <v>42334.99</v>
      </c>
      <c r="I16" s="912" t="s">
        <v>178</v>
      </c>
      <c r="J16" s="912" t="s">
        <v>179</v>
      </c>
      <c r="L16" s="918">
        <v>45747</v>
      </c>
      <c r="M16" s="918">
        <v>45747</v>
      </c>
      <c r="N16" s="917"/>
      <c r="O16" s="917"/>
      <c r="P16" s="919">
        <v>0</v>
      </c>
      <c r="Q16" s="917" t="s">
        <v>1104</v>
      </c>
      <c r="R16" s="917" t="s">
        <v>395</v>
      </c>
      <c r="S16" s="917" t="s">
        <v>392</v>
      </c>
      <c r="T16" s="917" t="s">
        <v>113</v>
      </c>
      <c r="U16" s="917" t="s">
        <v>107</v>
      </c>
      <c r="V16" s="920">
        <v>190206.92</v>
      </c>
      <c r="W16" s="917" t="s">
        <v>1107</v>
      </c>
      <c r="X16" s="917" t="s">
        <v>178</v>
      </c>
      <c r="Y16" s="917" t="s">
        <v>179</v>
      </c>
    </row>
    <row r="17" spans="1:25">
      <c r="A17" s="913">
        <v>45777</v>
      </c>
      <c r="B17" s="912"/>
      <c r="C17" s="914">
        <v>0</v>
      </c>
      <c r="D17" s="912" t="s">
        <v>526</v>
      </c>
      <c r="E17" s="912" t="s">
        <v>416</v>
      </c>
      <c r="F17" s="912" t="s">
        <v>107</v>
      </c>
      <c r="G17" s="912" t="s">
        <v>192</v>
      </c>
      <c r="H17" s="915">
        <v>42183.82</v>
      </c>
      <c r="I17" s="912" t="s">
        <v>178</v>
      </c>
      <c r="J17" s="912" t="s">
        <v>179</v>
      </c>
      <c r="L17" s="918">
        <v>45747</v>
      </c>
      <c r="M17" s="918">
        <v>45747</v>
      </c>
      <c r="N17" s="917"/>
      <c r="O17" s="917"/>
      <c r="P17" s="919">
        <v>0</v>
      </c>
      <c r="Q17" s="917" t="s">
        <v>1104</v>
      </c>
      <c r="R17" s="917" t="s">
        <v>396</v>
      </c>
      <c r="S17" s="917" t="s">
        <v>392</v>
      </c>
      <c r="T17" s="917" t="s">
        <v>113</v>
      </c>
      <c r="U17" s="917" t="s">
        <v>107</v>
      </c>
      <c r="V17" s="920">
        <v>63798.91</v>
      </c>
      <c r="W17" s="917" t="s">
        <v>195</v>
      </c>
      <c r="X17" s="917" t="s">
        <v>178</v>
      </c>
      <c r="Y17" s="917" t="s">
        <v>179</v>
      </c>
    </row>
    <row r="18" spans="1:25">
      <c r="A18" s="913">
        <v>45808</v>
      </c>
      <c r="B18" s="912"/>
      <c r="C18" s="914">
        <v>0</v>
      </c>
      <c r="D18" s="912" t="s">
        <v>698</v>
      </c>
      <c r="E18" s="912" t="s">
        <v>676</v>
      </c>
      <c r="F18" s="912" t="s">
        <v>107</v>
      </c>
      <c r="G18" s="912" t="s">
        <v>114</v>
      </c>
      <c r="H18" s="915">
        <v>1227.79</v>
      </c>
      <c r="I18" s="912" t="s">
        <v>178</v>
      </c>
      <c r="J18" s="912" t="s">
        <v>179</v>
      </c>
      <c r="L18" s="918">
        <v>45747</v>
      </c>
      <c r="M18" s="918">
        <v>45747</v>
      </c>
      <c r="N18" s="917"/>
      <c r="O18" s="917"/>
      <c r="P18" s="919">
        <v>0</v>
      </c>
      <c r="Q18" s="917" t="s">
        <v>1104</v>
      </c>
      <c r="R18" s="917" t="s">
        <v>397</v>
      </c>
      <c r="S18" s="917" t="s">
        <v>392</v>
      </c>
      <c r="T18" s="917" t="s">
        <v>113</v>
      </c>
      <c r="U18" s="917" t="s">
        <v>107</v>
      </c>
      <c r="V18" s="920">
        <v>126804.62</v>
      </c>
      <c r="W18" s="917" t="s">
        <v>194</v>
      </c>
      <c r="X18" s="917" t="s">
        <v>178</v>
      </c>
      <c r="Y18" s="917" t="s">
        <v>179</v>
      </c>
    </row>
    <row r="19" spans="1:25">
      <c r="A19" s="913">
        <v>45808</v>
      </c>
      <c r="B19" s="912"/>
      <c r="C19" s="914">
        <v>0</v>
      </c>
      <c r="D19" s="912" t="s">
        <v>699</v>
      </c>
      <c r="E19" s="912" t="s">
        <v>676</v>
      </c>
      <c r="F19" s="912" t="s">
        <v>107</v>
      </c>
      <c r="G19" s="912" t="s">
        <v>114</v>
      </c>
      <c r="H19" s="915">
        <v>10942.09</v>
      </c>
      <c r="I19" s="912" t="s">
        <v>178</v>
      </c>
      <c r="J19" s="912" t="s">
        <v>179</v>
      </c>
      <c r="L19" s="918">
        <v>45747</v>
      </c>
      <c r="M19" s="918">
        <v>45747</v>
      </c>
      <c r="N19" s="917"/>
      <c r="O19" s="917"/>
      <c r="P19" s="919">
        <v>0</v>
      </c>
      <c r="Q19" s="917" t="s">
        <v>1104</v>
      </c>
      <c r="R19" s="917" t="s">
        <v>414</v>
      </c>
      <c r="S19" s="917" t="s">
        <v>413</v>
      </c>
      <c r="T19" s="917" t="s">
        <v>409</v>
      </c>
      <c r="U19" s="917" t="s">
        <v>107</v>
      </c>
      <c r="V19" s="920">
        <v>82874.63</v>
      </c>
      <c r="W19" s="917" t="s">
        <v>1111</v>
      </c>
      <c r="X19" s="917" t="s">
        <v>178</v>
      </c>
      <c r="Y19" s="917" t="s">
        <v>179</v>
      </c>
    </row>
    <row r="20" spans="1:25">
      <c r="A20" s="913">
        <v>45808</v>
      </c>
      <c r="B20" s="912"/>
      <c r="C20" s="914">
        <v>0</v>
      </c>
      <c r="D20" s="912" t="s">
        <v>704</v>
      </c>
      <c r="E20" s="912" t="s">
        <v>679</v>
      </c>
      <c r="F20" s="912" t="s">
        <v>107</v>
      </c>
      <c r="G20" s="912" t="s">
        <v>192</v>
      </c>
      <c r="H20" s="915">
        <v>5460.27</v>
      </c>
      <c r="I20" s="912" t="s">
        <v>178</v>
      </c>
      <c r="J20" s="912" t="s">
        <v>179</v>
      </c>
      <c r="L20" s="918">
        <v>45777</v>
      </c>
      <c r="M20" s="918">
        <v>45777</v>
      </c>
      <c r="N20" s="917"/>
      <c r="O20" s="917"/>
      <c r="P20" s="919">
        <v>0</v>
      </c>
      <c r="Q20" s="917" t="s">
        <v>1104</v>
      </c>
      <c r="R20" s="917" t="s">
        <v>398</v>
      </c>
      <c r="S20" s="917" t="s">
        <v>399</v>
      </c>
      <c r="T20" s="917" t="s">
        <v>113</v>
      </c>
      <c r="U20" s="917" t="s">
        <v>107</v>
      </c>
      <c r="V20" s="920">
        <v>10912.08</v>
      </c>
      <c r="W20" s="917" t="s">
        <v>1105</v>
      </c>
      <c r="X20" s="917" t="s">
        <v>178</v>
      </c>
      <c r="Y20" s="917" t="s">
        <v>179</v>
      </c>
    </row>
    <row r="21" spans="1:25">
      <c r="A21" s="913">
        <v>45808</v>
      </c>
      <c r="B21" s="912"/>
      <c r="C21" s="914">
        <v>0</v>
      </c>
      <c r="D21" s="912" t="s">
        <v>700</v>
      </c>
      <c r="E21" s="912" t="s">
        <v>676</v>
      </c>
      <c r="F21" s="912" t="s">
        <v>107</v>
      </c>
      <c r="G21" s="912" t="s">
        <v>114</v>
      </c>
      <c r="H21" s="915">
        <v>68.849999999999994</v>
      </c>
      <c r="I21" s="912" t="s">
        <v>178</v>
      </c>
      <c r="J21" s="912" t="s">
        <v>179</v>
      </c>
      <c r="L21" s="918">
        <v>45777</v>
      </c>
      <c r="M21" s="918">
        <v>45777</v>
      </c>
      <c r="N21" s="917"/>
      <c r="O21" s="917"/>
      <c r="P21" s="919">
        <v>0</v>
      </c>
      <c r="Q21" s="917" t="s">
        <v>1104</v>
      </c>
      <c r="R21" s="917" t="s">
        <v>400</v>
      </c>
      <c r="S21" s="917" t="s">
        <v>399</v>
      </c>
      <c r="T21" s="917" t="s">
        <v>113</v>
      </c>
      <c r="U21" s="917" t="s">
        <v>107</v>
      </c>
      <c r="V21" s="920">
        <v>100286.75</v>
      </c>
      <c r="W21" s="917" t="s">
        <v>1106</v>
      </c>
      <c r="X21" s="917" t="s">
        <v>178</v>
      </c>
      <c r="Y21" s="917" t="s">
        <v>179</v>
      </c>
    </row>
    <row r="22" spans="1:25">
      <c r="A22" s="913">
        <v>45808</v>
      </c>
      <c r="B22" s="912"/>
      <c r="C22" s="914">
        <v>0</v>
      </c>
      <c r="D22" s="912" t="s">
        <v>701</v>
      </c>
      <c r="E22" s="912" t="s">
        <v>676</v>
      </c>
      <c r="F22" s="912" t="s">
        <v>107</v>
      </c>
      <c r="G22" s="912" t="s">
        <v>114</v>
      </c>
      <c r="H22" s="915">
        <v>1873.71</v>
      </c>
      <c r="I22" s="912" t="s">
        <v>178</v>
      </c>
      <c r="J22" s="912" t="s">
        <v>179</v>
      </c>
      <c r="L22" s="918">
        <v>45777</v>
      </c>
      <c r="M22" s="918">
        <v>45777</v>
      </c>
      <c r="N22" s="917"/>
      <c r="O22" s="917"/>
      <c r="P22" s="919">
        <v>0</v>
      </c>
      <c r="Q22" s="917" t="s">
        <v>1104</v>
      </c>
      <c r="R22" s="917" t="s">
        <v>415</v>
      </c>
      <c r="S22" s="917" t="s">
        <v>416</v>
      </c>
      <c r="T22" s="917" t="s">
        <v>409</v>
      </c>
      <c r="U22" s="917" t="s">
        <v>107</v>
      </c>
      <c r="V22" s="920">
        <v>14970.96</v>
      </c>
      <c r="W22" s="917" t="s">
        <v>1108</v>
      </c>
      <c r="X22" s="917" t="s">
        <v>178</v>
      </c>
      <c r="Y22" s="917" t="s">
        <v>179</v>
      </c>
    </row>
    <row r="23" spans="1:25">
      <c r="A23" s="913">
        <v>45808</v>
      </c>
      <c r="B23" s="912"/>
      <c r="C23" s="914">
        <v>0</v>
      </c>
      <c r="D23" s="912" t="s">
        <v>702</v>
      </c>
      <c r="E23" s="912" t="s">
        <v>676</v>
      </c>
      <c r="F23" s="912" t="s">
        <v>107</v>
      </c>
      <c r="G23" s="912" t="s">
        <v>114</v>
      </c>
      <c r="H23" s="915">
        <v>629.55999999999995</v>
      </c>
      <c r="I23" s="912" t="s">
        <v>178</v>
      </c>
      <c r="J23" s="912" t="s">
        <v>179</v>
      </c>
      <c r="L23" s="918">
        <v>45777</v>
      </c>
      <c r="M23" s="918">
        <v>45777</v>
      </c>
      <c r="N23" s="917"/>
      <c r="O23" s="917"/>
      <c r="P23" s="919">
        <v>0</v>
      </c>
      <c r="Q23" s="917" t="s">
        <v>1104</v>
      </c>
      <c r="R23" s="917" t="s">
        <v>401</v>
      </c>
      <c r="S23" s="917" t="s">
        <v>399</v>
      </c>
      <c r="T23" s="917" t="s">
        <v>113</v>
      </c>
      <c r="U23" s="917" t="s">
        <v>107</v>
      </c>
      <c r="V23" s="920">
        <v>13875.67</v>
      </c>
      <c r="W23" s="917" t="s">
        <v>1112</v>
      </c>
      <c r="X23" s="917" t="s">
        <v>178</v>
      </c>
      <c r="Y23" s="917" t="s">
        <v>179</v>
      </c>
    </row>
    <row r="24" spans="1:25">
      <c r="A24" s="913">
        <v>45808</v>
      </c>
      <c r="B24" s="912"/>
      <c r="C24" s="914">
        <v>0</v>
      </c>
      <c r="D24" s="912" t="s">
        <v>703</v>
      </c>
      <c r="E24" s="912" t="s">
        <v>676</v>
      </c>
      <c r="F24" s="912" t="s">
        <v>107</v>
      </c>
      <c r="G24" s="912" t="s">
        <v>114</v>
      </c>
      <c r="H24" s="915">
        <v>1249.1400000000001</v>
      </c>
      <c r="I24" s="912" t="s">
        <v>178</v>
      </c>
      <c r="J24" s="912" t="s">
        <v>179</v>
      </c>
      <c r="L24" s="918">
        <v>45777</v>
      </c>
      <c r="M24" s="918">
        <v>45777</v>
      </c>
      <c r="N24" s="917"/>
      <c r="O24" s="917"/>
      <c r="P24" s="919">
        <v>0</v>
      </c>
      <c r="Q24" s="917" t="s">
        <v>1104</v>
      </c>
      <c r="R24" s="917" t="s">
        <v>402</v>
      </c>
      <c r="S24" s="917" t="s">
        <v>399</v>
      </c>
      <c r="T24" s="917" t="s">
        <v>113</v>
      </c>
      <c r="U24" s="917" t="s">
        <v>107</v>
      </c>
      <c r="V24" s="920">
        <v>44148.9</v>
      </c>
      <c r="W24" s="917" t="s">
        <v>197</v>
      </c>
      <c r="X24" s="917" t="s">
        <v>178</v>
      </c>
      <c r="Y24" s="917" t="s">
        <v>179</v>
      </c>
    </row>
    <row r="25" spans="1:25">
      <c r="A25" s="913">
        <v>45808</v>
      </c>
      <c r="B25" s="912"/>
      <c r="C25" s="914">
        <v>0</v>
      </c>
      <c r="D25" s="912" t="s">
        <v>705</v>
      </c>
      <c r="E25" s="912" t="s">
        <v>679</v>
      </c>
      <c r="F25" s="912" t="s">
        <v>107</v>
      </c>
      <c r="G25" s="912" t="s">
        <v>192</v>
      </c>
      <c r="H25" s="915">
        <v>27370.67</v>
      </c>
      <c r="I25" s="912" t="s">
        <v>178</v>
      </c>
      <c r="J25" s="912" t="s">
        <v>179</v>
      </c>
      <c r="L25" s="918">
        <v>45777</v>
      </c>
      <c r="M25" s="918">
        <v>45777</v>
      </c>
      <c r="N25" s="917"/>
      <c r="O25" s="917"/>
      <c r="P25" s="919">
        <v>0</v>
      </c>
      <c r="Q25" s="917" t="s">
        <v>1104</v>
      </c>
      <c r="R25" s="917" t="s">
        <v>403</v>
      </c>
      <c r="S25" s="917" t="s">
        <v>399</v>
      </c>
      <c r="T25" s="917" t="s">
        <v>113</v>
      </c>
      <c r="U25" s="917" t="s">
        <v>107</v>
      </c>
      <c r="V25" s="920">
        <v>611.94000000000005</v>
      </c>
      <c r="W25" s="917" t="s">
        <v>193</v>
      </c>
      <c r="X25" s="917" t="s">
        <v>178</v>
      </c>
      <c r="Y25" s="917" t="s">
        <v>179</v>
      </c>
    </row>
    <row r="26" spans="1:25">
      <c r="A26" s="913">
        <v>45808</v>
      </c>
      <c r="B26" s="912"/>
      <c r="C26" s="914">
        <v>0</v>
      </c>
      <c r="D26" s="912" t="s">
        <v>706</v>
      </c>
      <c r="E26" s="912" t="s">
        <v>679</v>
      </c>
      <c r="F26" s="912" t="s">
        <v>107</v>
      </c>
      <c r="G26" s="912" t="s">
        <v>192</v>
      </c>
      <c r="H26" s="915">
        <v>27302.77</v>
      </c>
      <c r="I26" s="912" t="s">
        <v>178</v>
      </c>
      <c r="J26" s="912" t="s">
        <v>179</v>
      </c>
      <c r="L26" s="918">
        <v>45777</v>
      </c>
      <c r="M26" s="918">
        <v>45777</v>
      </c>
      <c r="N26" s="917"/>
      <c r="O26" s="917"/>
      <c r="P26" s="919">
        <v>0</v>
      </c>
      <c r="Q26" s="917" t="s">
        <v>1104</v>
      </c>
      <c r="R26" s="917" t="s">
        <v>404</v>
      </c>
      <c r="S26" s="917" t="s">
        <v>399</v>
      </c>
      <c r="T26" s="917" t="s">
        <v>113</v>
      </c>
      <c r="U26" s="917" t="s">
        <v>107</v>
      </c>
      <c r="V26" s="920">
        <v>17172.990000000002</v>
      </c>
      <c r="W26" s="917" t="s">
        <v>1107</v>
      </c>
      <c r="X26" s="917" t="s">
        <v>178</v>
      </c>
      <c r="Y26" s="917" t="s">
        <v>179</v>
      </c>
    </row>
    <row r="27" spans="1:25">
      <c r="A27" s="913">
        <v>45808</v>
      </c>
      <c r="B27" s="912"/>
      <c r="C27" s="914">
        <v>0</v>
      </c>
      <c r="D27" s="912" t="s">
        <v>707</v>
      </c>
      <c r="E27" s="912" t="s">
        <v>679</v>
      </c>
      <c r="F27" s="912" t="s">
        <v>107</v>
      </c>
      <c r="G27" s="912" t="s">
        <v>192</v>
      </c>
      <c r="H27" s="915">
        <v>27257.87</v>
      </c>
      <c r="I27" s="912" t="s">
        <v>178</v>
      </c>
      <c r="J27" s="912" t="s">
        <v>179</v>
      </c>
      <c r="L27" s="918">
        <v>45777</v>
      </c>
      <c r="M27" s="918">
        <v>45777</v>
      </c>
      <c r="N27" s="917"/>
      <c r="O27" s="917"/>
      <c r="P27" s="919">
        <v>0</v>
      </c>
      <c r="Q27" s="917" t="s">
        <v>1104</v>
      </c>
      <c r="R27" s="917" t="s">
        <v>405</v>
      </c>
      <c r="S27" s="917" t="s">
        <v>399</v>
      </c>
      <c r="T27" s="917" t="s">
        <v>113</v>
      </c>
      <c r="U27" s="917" t="s">
        <v>107</v>
      </c>
      <c r="V27" s="920">
        <v>5719.14</v>
      </c>
      <c r="W27" s="917" t="s">
        <v>195</v>
      </c>
      <c r="X27" s="917" t="s">
        <v>178</v>
      </c>
      <c r="Y27" s="917" t="s">
        <v>179</v>
      </c>
    </row>
    <row r="28" spans="1:25">
      <c r="A28" s="913">
        <v>45838</v>
      </c>
      <c r="B28" s="912"/>
      <c r="C28" s="914">
        <v>0</v>
      </c>
      <c r="D28" s="912" t="s">
        <v>1086</v>
      </c>
      <c r="E28" s="912" t="s">
        <v>1071</v>
      </c>
      <c r="F28" s="912" t="s">
        <v>107</v>
      </c>
      <c r="G28" s="912" t="s">
        <v>114</v>
      </c>
      <c r="H28" s="915">
        <v>64239.27</v>
      </c>
      <c r="I28" s="912" t="s">
        <v>178</v>
      </c>
      <c r="J28" s="912" t="s">
        <v>179</v>
      </c>
      <c r="L28" s="918">
        <v>45777</v>
      </c>
      <c r="M28" s="918">
        <v>45777</v>
      </c>
      <c r="N28" s="917"/>
      <c r="O28" s="917"/>
      <c r="P28" s="919">
        <v>0</v>
      </c>
      <c r="Q28" s="917" t="s">
        <v>1104</v>
      </c>
      <c r="R28" s="917" t="s">
        <v>406</v>
      </c>
      <c r="S28" s="917" t="s">
        <v>399</v>
      </c>
      <c r="T28" s="917" t="s">
        <v>113</v>
      </c>
      <c r="U28" s="917" t="s">
        <v>107</v>
      </c>
      <c r="V28" s="920">
        <v>11448.66</v>
      </c>
      <c r="W28" s="917" t="s">
        <v>194</v>
      </c>
      <c r="X28" s="917" t="s">
        <v>178</v>
      </c>
      <c r="Y28" s="917" t="s">
        <v>179</v>
      </c>
    </row>
    <row r="29" spans="1:25">
      <c r="A29" s="913">
        <v>45838</v>
      </c>
      <c r="B29" s="912"/>
      <c r="C29" s="914">
        <v>0</v>
      </c>
      <c r="D29" s="912" t="s">
        <v>1087</v>
      </c>
      <c r="E29" s="912" t="s">
        <v>1071</v>
      </c>
      <c r="F29" s="912" t="s">
        <v>107</v>
      </c>
      <c r="G29" s="912" t="s">
        <v>114</v>
      </c>
      <c r="H29" s="915">
        <v>204393.18</v>
      </c>
      <c r="I29" s="912" t="s">
        <v>178</v>
      </c>
      <c r="J29" s="912" t="s">
        <v>179</v>
      </c>
      <c r="L29" s="918">
        <v>45777</v>
      </c>
      <c r="M29" s="918">
        <v>45777</v>
      </c>
      <c r="N29" s="917"/>
      <c r="O29" s="917"/>
      <c r="P29" s="919">
        <v>0</v>
      </c>
      <c r="Q29" s="917" t="s">
        <v>1104</v>
      </c>
      <c r="R29" s="917" t="s">
        <v>417</v>
      </c>
      <c r="S29" s="917" t="s">
        <v>416</v>
      </c>
      <c r="T29" s="917" t="s">
        <v>409</v>
      </c>
      <c r="U29" s="917" t="s">
        <v>107</v>
      </c>
      <c r="V29" s="920">
        <v>81239.78</v>
      </c>
      <c r="W29" s="917" t="s">
        <v>1113</v>
      </c>
      <c r="X29" s="917" t="s">
        <v>178</v>
      </c>
      <c r="Y29" s="917" t="s">
        <v>179</v>
      </c>
    </row>
    <row r="30" spans="1:25">
      <c r="A30" s="913">
        <v>45838</v>
      </c>
      <c r="B30" s="912"/>
      <c r="C30" s="914">
        <v>0</v>
      </c>
      <c r="D30" s="912" t="s">
        <v>1089</v>
      </c>
      <c r="E30" s="912" t="s">
        <v>1080</v>
      </c>
      <c r="F30" s="912" t="s">
        <v>107</v>
      </c>
      <c r="G30" s="912" t="s">
        <v>192</v>
      </c>
      <c r="H30" s="915">
        <v>167028.91</v>
      </c>
      <c r="I30" s="912" t="s">
        <v>178</v>
      </c>
      <c r="J30" s="912" t="s">
        <v>179</v>
      </c>
      <c r="L30" s="918">
        <v>45808</v>
      </c>
      <c r="M30" s="918">
        <v>45808</v>
      </c>
      <c r="N30" s="917"/>
      <c r="O30" s="917"/>
      <c r="P30" s="919">
        <v>0</v>
      </c>
      <c r="Q30" s="917" t="s">
        <v>1104</v>
      </c>
      <c r="R30" s="917" t="s">
        <v>675</v>
      </c>
      <c r="S30" s="917" t="s">
        <v>676</v>
      </c>
      <c r="T30" s="917" t="s">
        <v>113</v>
      </c>
      <c r="U30" s="917" t="s">
        <v>107</v>
      </c>
      <c r="V30" s="920">
        <v>867.28</v>
      </c>
      <c r="W30" s="917" t="s">
        <v>196</v>
      </c>
      <c r="X30" s="917" t="s">
        <v>178</v>
      </c>
      <c r="Y30" s="917" t="s">
        <v>179</v>
      </c>
    </row>
    <row r="31" spans="1:25">
      <c r="A31" s="913">
        <v>45838</v>
      </c>
      <c r="B31" s="912"/>
      <c r="C31" s="914">
        <v>0</v>
      </c>
      <c r="D31" s="912" t="s">
        <v>1090</v>
      </c>
      <c r="E31" s="912" t="s">
        <v>1080</v>
      </c>
      <c r="F31" s="912" t="s">
        <v>107</v>
      </c>
      <c r="G31" s="912" t="s">
        <v>192</v>
      </c>
      <c r="H31" s="915">
        <v>167392.67000000001</v>
      </c>
      <c r="I31" s="912" t="s">
        <v>178</v>
      </c>
      <c r="J31" s="912" t="s">
        <v>179</v>
      </c>
      <c r="L31" s="918">
        <v>45808</v>
      </c>
      <c r="M31" s="918">
        <v>45808</v>
      </c>
      <c r="N31" s="917"/>
      <c r="O31" s="917"/>
      <c r="P31" s="919">
        <v>0</v>
      </c>
      <c r="Q31" s="917" t="s">
        <v>1104</v>
      </c>
      <c r="R31" s="917" t="s">
        <v>677</v>
      </c>
      <c r="S31" s="917" t="s">
        <v>676</v>
      </c>
      <c r="T31" s="917" t="s">
        <v>113</v>
      </c>
      <c r="U31" s="917" t="s">
        <v>107</v>
      </c>
      <c r="V31" s="920">
        <v>2759.45</v>
      </c>
      <c r="W31" s="917" t="s">
        <v>197</v>
      </c>
      <c r="X31" s="917" t="s">
        <v>178</v>
      </c>
      <c r="Y31" s="917" t="s">
        <v>179</v>
      </c>
    </row>
    <row r="32" spans="1:25">
      <c r="A32" s="913">
        <v>45838</v>
      </c>
      <c r="B32" s="912"/>
      <c r="C32" s="914">
        <v>0</v>
      </c>
      <c r="D32" s="912" t="s">
        <v>1091</v>
      </c>
      <c r="E32" s="912" t="s">
        <v>1080</v>
      </c>
      <c r="F32" s="912" t="s">
        <v>107</v>
      </c>
      <c r="G32" s="912" t="s">
        <v>192</v>
      </c>
      <c r="H32" s="915">
        <v>167633.18</v>
      </c>
      <c r="I32" s="912" t="s">
        <v>178</v>
      </c>
      <c r="J32" s="912" t="s">
        <v>179</v>
      </c>
      <c r="L32" s="918">
        <v>45808</v>
      </c>
      <c r="M32" s="918">
        <v>45808</v>
      </c>
      <c r="N32" s="917"/>
      <c r="O32" s="917"/>
      <c r="P32" s="919">
        <v>0</v>
      </c>
      <c r="Q32" s="917" t="s">
        <v>1104</v>
      </c>
      <c r="R32" s="917" t="s">
        <v>678</v>
      </c>
      <c r="S32" s="917" t="s">
        <v>679</v>
      </c>
      <c r="T32" s="917" t="s">
        <v>409</v>
      </c>
      <c r="U32" s="917" t="s">
        <v>107</v>
      </c>
      <c r="V32" s="920">
        <v>62120.09</v>
      </c>
      <c r="W32" s="917" t="s">
        <v>1114</v>
      </c>
      <c r="X32" s="917" t="s">
        <v>178</v>
      </c>
      <c r="Y32" s="917" t="s">
        <v>179</v>
      </c>
    </row>
    <row r="33" spans="1:25">
      <c r="A33" s="913">
        <v>45838</v>
      </c>
      <c r="B33" s="912"/>
      <c r="C33" s="914">
        <v>0</v>
      </c>
      <c r="D33" s="912" t="s">
        <v>1092</v>
      </c>
      <c r="E33" s="912" t="s">
        <v>1080</v>
      </c>
      <c r="F33" s="912" t="s">
        <v>107</v>
      </c>
      <c r="G33" s="912" t="s">
        <v>192</v>
      </c>
      <c r="H33" s="915">
        <v>167681.41</v>
      </c>
      <c r="I33" s="912" t="s">
        <v>178</v>
      </c>
      <c r="J33" s="912" t="s">
        <v>179</v>
      </c>
      <c r="L33" s="918">
        <v>45838</v>
      </c>
      <c r="M33" s="918">
        <v>45838</v>
      </c>
      <c r="N33" s="917"/>
      <c r="O33" s="917"/>
      <c r="P33" s="919">
        <v>0</v>
      </c>
      <c r="Q33" s="917" t="s">
        <v>1104</v>
      </c>
      <c r="R33" s="917" t="s">
        <v>1070</v>
      </c>
      <c r="S33" s="917" t="s">
        <v>1071</v>
      </c>
      <c r="T33" s="917" t="s">
        <v>113</v>
      </c>
      <c r="U33" s="917" t="s">
        <v>107</v>
      </c>
      <c r="V33" s="920">
        <v>101094.16</v>
      </c>
      <c r="W33" s="917" t="s">
        <v>1105</v>
      </c>
      <c r="X33" s="917" t="s">
        <v>178</v>
      </c>
      <c r="Y33" s="917" t="s">
        <v>179</v>
      </c>
    </row>
    <row r="34" spans="1:25">
      <c r="A34" s="913">
        <v>45838</v>
      </c>
      <c r="B34" s="912"/>
      <c r="C34" s="914">
        <v>0</v>
      </c>
      <c r="D34" s="912" t="s">
        <v>1088</v>
      </c>
      <c r="E34" s="912" t="s">
        <v>1078</v>
      </c>
      <c r="F34" s="912" t="s">
        <v>107</v>
      </c>
      <c r="G34" s="912" t="s">
        <v>114</v>
      </c>
      <c r="H34" s="915">
        <v>-510731.43</v>
      </c>
      <c r="I34" s="912" t="s">
        <v>178</v>
      </c>
      <c r="J34" s="912" t="s">
        <v>179</v>
      </c>
      <c r="L34" s="918">
        <v>45838</v>
      </c>
      <c r="M34" s="918">
        <v>45838</v>
      </c>
      <c r="N34" s="917"/>
      <c r="O34" s="917"/>
      <c r="P34" s="919">
        <v>0</v>
      </c>
      <c r="Q34" s="917" t="s">
        <v>1104</v>
      </c>
      <c r="R34" s="917" t="s">
        <v>1072</v>
      </c>
      <c r="S34" s="917" t="s">
        <v>1071</v>
      </c>
      <c r="T34" s="917" t="s">
        <v>113</v>
      </c>
      <c r="U34" s="917" t="s">
        <v>107</v>
      </c>
      <c r="V34" s="920">
        <v>901963.33</v>
      </c>
      <c r="W34" s="917" t="s">
        <v>1106</v>
      </c>
      <c r="X34" s="917" t="s">
        <v>178</v>
      </c>
      <c r="Y34" s="917" t="s">
        <v>179</v>
      </c>
    </row>
    <row r="35" spans="1:25">
      <c r="A35" s="913">
        <v>45838</v>
      </c>
      <c r="B35" s="912"/>
      <c r="C35" s="914">
        <v>0</v>
      </c>
      <c r="D35" s="912" t="s">
        <v>1093</v>
      </c>
      <c r="E35" s="912" t="s">
        <v>1083</v>
      </c>
      <c r="F35" s="912" t="s">
        <v>107</v>
      </c>
      <c r="G35" s="912" t="s">
        <v>192</v>
      </c>
      <c r="H35" s="915">
        <v>-901107.67</v>
      </c>
      <c r="I35" s="912" t="s">
        <v>178</v>
      </c>
      <c r="J35" s="912" t="s">
        <v>179</v>
      </c>
      <c r="L35" s="918">
        <v>45838</v>
      </c>
      <c r="M35" s="918">
        <v>45838</v>
      </c>
      <c r="N35" s="917"/>
      <c r="O35" s="917"/>
      <c r="P35" s="919">
        <v>0</v>
      </c>
      <c r="Q35" s="917" t="s">
        <v>1104</v>
      </c>
      <c r="R35" s="917" t="s">
        <v>1079</v>
      </c>
      <c r="S35" s="917" t="s">
        <v>1080</v>
      </c>
      <c r="T35" s="917" t="s">
        <v>409</v>
      </c>
      <c r="U35" s="917" t="s">
        <v>107</v>
      </c>
      <c r="V35" s="920">
        <v>53894.5</v>
      </c>
      <c r="W35" s="917" t="s">
        <v>1108</v>
      </c>
      <c r="X35" s="917" t="s">
        <v>178</v>
      </c>
      <c r="Y35" s="917" t="s">
        <v>179</v>
      </c>
    </row>
    <row r="36" spans="1:25">
      <c r="A36" s="913">
        <v>45838</v>
      </c>
      <c r="B36" s="912"/>
      <c r="C36" s="914">
        <v>0</v>
      </c>
      <c r="D36" s="912" t="s">
        <v>1099</v>
      </c>
      <c r="E36" s="912" t="s">
        <v>1085</v>
      </c>
      <c r="F36" s="912" t="s">
        <v>107</v>
      </c>
      <c r="G36" s="912" t="s">
        <v>8</v>
      </c>
      <c r="H36" s="915">
        <v>-557516</v>
      </c>
      <c r="I36" s="912" t="s">
        <v>178</v>
      </c>
      <c r="J36" s="912" t="s">
        <v>179</v>
      </c>
      <c r="L36" s="918">
        <v>45838</v>
      </c>
      <c r="M36" s="918">
        <v>45838</v>
      </c>
      <c r="N36" s="917"/>
      <c r="O36" s="917"/>
      <c r="P36" s="919">
        <v>0</v>
      </c>
      <c r="Q36" s="917" t="s">
        <v>1104</v>
      </c>
      <c r="R36" s="917" t="s">
        <v>1073</v>
      </c>
      <c r="S36" s="917" t="s">
        <v>1071</v>
      </c>
      <c r="T36" s="917" t="s">
        <v>113</v>
      </c>
      <c r="U36" s="917" t="s">
        <v>107</v>
      </c>
      <c r="V36" s="920">
        <v>5669.29</v>
      </c>
      <c r="W36" s="917" t="s">
        <v>193</v>
      </c>
      <c r="X36" s="917" t="s">
        <v>178</v>
      </c>
      <c r="Y36" s="917" t="s">
        <v>179</v>
      </c>
    </row>
    <row r="37" spans="1:25">
      <c r="A37" s="913">
        <v>45838</v>
      </c>
      <c r="B37" s="912"/>
      <c r="C37" s="914">
        <v>0</v>
      </c>
      <c r="D37" s="912" t="s">
        <v>1100</v>
      </c>
      <c r="E37" s="912" t="s">
        <v>1085</v>
      </c>
      <c r="F37" s="912" t="s">
        <v>107</v>
      </c>
      <c r="G37" s="912" t="s">
        <v>110</v>
      </c>
      <c r="H37" s="915">
        <v>-2172560</v>
      </c>
      <c r="I37" s="912" t="s">
        <v>178</v>
      </c>
      <c r="J37" s="912" t="s">
        <v>179</v>
      </c>
      <c r="L37" s="918">
        <v>45838</v>
      </c>
      <c r="M37" s="918">
        <v>45838</v>
      </c>
      <c r="N37" s="917"/>
      <c r="O37" s="917"/>
      <c r="P37" s="919">
        <v>0</v>
      </c>
      <c r="Q37" s="917" t="s">
        <v>1104</v>
      </c>
      <c r="R37" s="917" t="s">
        <v>1074</v>
      </c>
      <c r="S37" s="917" t="s">
        <v>1071</v>
      </c>
      <c r="T37" s="917" t="s">
        <v>113</v>
      </c>
      <c r="U37" s="917" t="s">
        <v>107</v>
      </c>
      <c r="V37" s="920">
        <v>154451.23000000001</v>
      </c>
      <c r="W37" s="917" t="s">
        <v>1107</v>
      </c>
      <c r="X37" s="917" t="s">
        <v>178</v>
      </c>
      <c r="Y37" s="917" t="s">
        <v>179</v>
      </c>
    </row>
    <row r="38" spans="1:25">
      <c r="A38" s="913">
        <v>45838</v>
      </c>
      <c r="B38" s="912"/>
      <c r="C38" s="914">
        <v>0</v>
      </c>
      <c r="D38" s="912" t="s">
        <v>1084</v>
      </c>
      <c r="E38" s="912" t="s">
        <v>1085</v>
      </c>
      <c r="F38" s="912" t="s">
        <v>107</v>
      </c>
      <c r="G38" s="912" t="s">
        <v>409</v>
      </c>
      <c r="H38" s="915">
        <v>-5355.17</v>
      </c>
      <c r="I38" s="912" t="s">
        <v>178</v>
      </c>
      <c r="J38" s="912" t="s">
        <v>179</v>
      </c>
      <c r="L38" s="918">
        <v>45838</v>
      </c>
      <c r="M38" s="918">
        <v>45838</v>
      </c>
      <c r="N38" s="917"/>
      <c r="O38" s="917"/>
      <c r="P38" s="919">
        <v>0</v>
      </c>
      <c r="Q38" s="917" t="s">
        <v>1104</v>
      </c>
      <c r="R38" s="917" t="s">
        <v>1075</v>
      </c>
      <c r="S38" s="917" t="s">
        <v>1071</v>
      </c>
      <c r="T38" s="917" t="s">
        <v>113</v>
      </c>
      <c r="U38" s="917" t="s">
        <v>107</v>
      </c>
      <c r="V38" s="920">
        <v>51878.23</v>
      </c>
      <c r="W38" s="917" t="s">
        <v>195</v>
      </c>
      <c r="X38" s="917" t="s">
        <v>178</v>
      </c>
      <c r="Y38" s="917" t="s">
        <v>179</v>
      </c>
    </row>
    <row r="39" spans="1:25">
      <c r="H39" s="23">
        <f>SUM(H2:H38)</f>
        <v>4048976.299999998</v>
      </c>
      <c r="L39" s="918">
        <v>45838</v>
      </c>
      <c r="M39" s="918">
        <v>45838</v>
      </c>
      <c r="N39" s="917"/>
      <c r="O39" s="917"/>
      <c r="P39" s="919">
        <v>0</v>
      </c>
      <c r="Q39" s="917" t="s">
        <v>1104</v>
      </c>
      <c r="R39" s="917" t="s">
        <v>1076</v>
      </c>
      <c r="S39" s="917" t="s">
        <v>1071</v>
      </c>
      <c r="T39" s="917" t="s">
        <v>113</v>
      </c>
      <c r="U39" s="917" t="s">
        <v>107</v>
      </c>
      <c r="V39" s="920">
        <v>102967.48</v>
      </c>
      <c r="W39" s="917" t="s">
        <v>194</v>
      </c>
      <c r="X39" s="917" t="s">
        <v>178</v>
      </c>
      <c r="Y39" s="917" t="s">
        <v>179</v>
      </c>
    </row>
    <row r="40" spans="1:25">
      <c r="L40" s="918">
        <v>45838</v>
      </c>
      <c r="M40" s="918">
        <v>45838</v>
      </c>
      <c r="N40" s="917"/>
      <c r="O40" s="917"/>
      <c r="P40" s="919">
        <v>0</v>
      </c>
      <c r="Q40" s="917" t="s">
        <v>1104</v>
      </c>
      <c r="R40" s="917" t="s">
        <v>1081</v>
      </c>
      <c r="S40" s="917" t="s">
        <v>1080</v>
      </c>
      <c r="T40" s="917" t="s">
        <v>409</v>
      </c>
      <c r="U40" s="917" t="s">
        <v>107</v>
      </c>
      <c r="V40" s="920">
        <v>76533.72</v>
      </c>
      <c r="W40" s="917" t="s">
        <v>1115</v>
      </c>
      <c r="X40" s="917" t="s">
        <v>178</v>
      </c>
      <c r="Y40" s="917" t="s">
        <v>179</v>
      </c>
    </row>
    <row r="41" spans="1:25">
      <c r="H41" s="24">
        <f>+H39+121657</f>
        <v>4170633.299999998</v>
      </c>
      <c r="L41" s="918">
        <v>45838</v>
      </c>
      <c r="M41" s="918">
        <v>45838</v>
      </c>
      <c r="N41" s="917"/>
      <c r="O41" s="917"/>
      <c r="P41" s="919">
        <v>0</v>
      </c>
      <c r="Q41" s="917" t="s">
        <v>1104</v>
      </c>
      <c r="R41" s="917" t="s">
        <v>1077</v>
      </c>
      <c r="S41" s="917" t="s">
        <v>1078</v>
      </c>
      <c r="T41" s="917" t="s">
        <v>113</v>
      </c>
      <c r="U41" s="917" t="s">
        <v>107</v>
      </c>
      <c r="V41" s="920">
        <v>-3515367.91</v>
      </c>
      <c r="W41" s="917" t="s">
        <v>1116</v>
      </c>
      <c r="X41" s="917" t="s">
        <v>178</v>
      </c>
      <c r="Y41" s="917" t="s">
        <v>179</v>
      </c>
    </row>
    <row r="42" spans="1:25">
      <c r="L42" s="918">
        <v>45838</v>
      </c>
      <c r="M42" s="918">
        <v>45838</v>
      </c>
      <c r="N42" s="917"/>
      <c r="O42" s="917"/>
      <c r="P42" s="919">
        <v>0</v>
      </c>
      <c r="Q42" s="917" t="s">
        <v>1104</v>
      </c>
      <c r="R42" s="917" t="s">
        <v>1082</v>
      </c>
      <c r="S42" s="917" t="s">
        <v>1083</v>
      </c>
      <c r="T42" s="917" t="s">
        <v>409</v>
      </c>
      <c r="U42" s="917" t="s">
        <v>107</v>
      </c>
      <c r="V42" s="920">
        <v>-510245.36</v>
      </c>
      <c r="W42" s="917" t="s">
        <v>1117</v>
      </c>
      <c r="X42" s="917" t="s">
        <v>178</v>
      </c>
      <c r="Y42" s="917" t="s">
        <v>179</v>
      </c>
    </row>
    <row r="43" spans="1:25">
      <c r="L43" s="918">
        <v>45838</v>
      </c>
      <c r="M43" s="918">
        <v>45838</v>
      </c>
      <c r="N43" s="917"/>
      <c r="O43" s="917"/>
      <c r="P43" s="919">
        <v>0</v>
      </c>
      <c r="Q43" s="917" t="s">
        <v>1104</v>
      </c>
      <c r="R43" s="917" t="s">
        <v>1118</v>
      </c>
      <c r="S43" s="917" t="s">
        <v>1085</v>
      </c>
      <c r="T43" s="917" t="s">
        <v>108</v>
      </c>
      <c r="U43" s="917" t="s">
        <v>107</v>
      </c>
      <c r="V43" s="920">
        <v>-121657</v>
      </c>
      <c r="W43" s="917" t="s">
        <v>1119</v>
      </c>
      <c r="X43" s="917" t="s">
        <v>178</v>
      </c>
      <c r="Y43" s="917" t="s">
        <v>179</v>
      </c>
    </row>
    <row r="44" spans="1:25">
      <c r="V44" s="23">
        <f>SUM(V2:V43)</f>
        <v>-121657.00000000012</v>
      </c>
    </row>
    <row r="47" spans="1:25" ht="31.8">
      <c r="A47" s="922" t="s">
        <v>178</v>
      </c>
      <c r="B47" s="112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25" ht="42">
      <c r="A48" s="923" t="s">
        <v>1120</v>
      </c>
      <c r="B48" s="112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82.8">
      <c r="A49" s="923" t="s">
        <v>1121</v>
      </c>
      <c r="B49" s="112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>
      <c r="A50" s="924"/>
      <c r="B50" s="112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21.6">
      <c r="A51" s="923" t="s">
        <v>1122</v>
      </c>
      <c r="B51" s="112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>
      <c r="A52" s="923"/>
      <c r="B52" s="112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27">
      <c r="A53" s="925" t="s">
        <v>1123</v>
      </c>
      <c r="B53" s="926" t="s">
        <v>1124</v>
      </c>
      <c r="C53" s="927">
        <v>37101011</v>
      </c>
      <c r="D53" s="112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21">
      <c r="A54" s="925" t="s">
        <v>1125</v>
      </c>
      <c r="B54" s="1125" t="s">
        <v>1126</v>
      </c>
      <c r="C54" s="1125"/>
      <c r="D54" s="112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20.399999999999999">
      <c r="A55" s="925" t="s">
        <v>1127</v>
      </c>
      <c r="B55" s="1125"/>
      <c r="C55" s="1125"/>
      <c r="D55" s="112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31.2">
      <c r="A56" s="925" t="s">
        <v>1128</v>
      </c>
      <c r="B56" s="1125" t="s">
        <v>1129</v>
      </c>
      <c r="C56" s="1125"/>
      <c r="D56" s="112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>
      <c r="A57" s="925"/>
      <c r="B57" s="1125" t="s">
        <v>1130</v>
      </c>
      <c r="C57" s="1125"/>
      <c r="D57" s="112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>
      <c r="A58" s="925"/>
      <c r="B58" s="1125" t="s">
        <v>1131</v>
      </c>
      <c r="C58" s="1125"/>
      <c r="D58" s="112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>
      <c r="A62" s="1117" t="s">
        <v>1132</v>
      </c>
      <c r="B62" s="1118"/>
      <c r="C62" s="1118"/>
      <c r="D62" s="1118"/>
      <c r="E62" s="1118"/>
      <c r="F62" s="1118"/>
      <c r="G62" s="1118"/>
      <c r="H62" s="1118"/>
      <c r="I62" s="1118"/>
      <c r="J62" s="1118"/>
      <c r="K62" s="1118"/>
      <c r="L62" s="1118"/>
      <c r="M62" s="1118"/>
      <c r="N62" s="1118"/>
    </row>
    <row r="63" spans="1:14">
      <c r="A63" s="1117" t="s">
        <v>1133</v>
      </c>
      <c r="B63" s="1118"/>
      <c r="C63" s="1118"/>
      <c r="D63" s="1118"/>
      <c r="E63" s="1118"/>
      <c r="F63" s="1118"/>
      <c r="G63" s="1118"/>
      <c r="H63" s="1118"/>
      <c r="I63" s="1118"/>
      <c r="J63" s="1118"/>
      <c r="K63" s="1118"/>
      <c r="L63" s="1118"/>
      <c r="M63" s="1118"/>
      <c r="N63" s="1118"/>
    </row>
    <row r="64" spans="1:1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1119" t="s">
        <v>1134</v>
      </c>
      <c r="B69" s="1118"/>
      <c r="C69" s="1118"/>
      <c r="D69" s="1118"/>
      <c r="E69" s="1118"/>
      <c r="F69" s="1118"/>
      <c r="G69" s="1118"/>
      <c r="H69" s="1118"/>
      <c r="I69" s="1118"/>
      <c r="J69" s="1118"/>
      <c r="K69" s="1118"/>
      <c r="L69" s="1118"/>
      <c r="M69" s="1118"/>
      <c r="N69" s="1118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 t="s">
        <v>1135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 t="s">
        <v>1136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 t="s">
        <v>1137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 ht="40.799999999999997">
      <c r="A76" s="928" t="s">
        <v>1138</v>
      </c>
      <c r="B76" s="928" t="s">
        <v>1139</v>
      </c>
      <c r="C76" s="928" t="s">
        <v>1140</v>
      </c>
      <c r="D76" s="928" t="s">
        <v>1141</v>
      </c>
      <c r="E76" s="928" t="s">
        <v>1142</v>
      </c>
      <c r="F76" s="928" t="s">
        <v>1143</v>
      </c>
      <c r="G76" s="928" t="s">
        <v>1144</v>
      </c>
      <c r="H76" s="928" t="s">
        <v>1145</v>
      </c>
      <c r="I76" s="928" t="s">
        <v>1146</v>
      </c>
      <c r="J76" s="928" t="s">
        <v>1147</v>
      </c>
      <c r="K76" s="928" t="s">
        <v>1148</v>
      </c>
      <c r="L76" s="928" t="s">
        <v>1149</v>
      </c>
      <c r="M76" s="928" t="s">
        <v>1150</v>
      </c>
      <c r="N76" s="928" t="s">
        <v>1151</v>
      </c>
    </row>
    <row r="77" spans="1:14">
      <c r="A77" s="1120" t="s">
        <v>1152</v>
      </c>
      <c r="B77" s="1121"/>
      <c r="C77" s="1121"/>
      <c r="D77" s="1121"/>
      <c r="E77" s="1121"/>
      <c r="F77" s="1121"/>
      <c r="G77" s="1121"/>
      <c r="H77" s="1121"/>
      <c r="I77" s="1121"/>
      <c r="J77" s="1121"/>
      <c r="K77" s="1121"/>
      <c r="L77" s="1121"/>
      <c r="M77" s="1122"/>
      <c r="N77" s="929"/>
    </row>
    <row r="78" spans="1:14">
      <c r="A78" s="930">
        <v>134168868</v>
      </c>
      <c r="B78" s="931">
        <v>45716</v>
      </c>
      <c r="C78" s="931">
        <v>46111</v>
      </c>
      <c r="D78" s="932" t="s">
        <v>1153</v>
      </c>
      <c r="E78" s="932"/>
      <c r="F78" s="932" t="s">
        <v>216</v>
      </c>
      <c r="G78" s="933">
        <v>827768.98</v>
      </c>
      <c r="H78" s="932" t="s">
        <v>1154</v>
      </c>
      <c r="I78" s="934">
        <v>25.245999999999999</v>
      </c>
      <c r="J78" s="934"/>
      <c r="K78" s="934"/>
      <c r="L78" s="934"/>
      <c r="M78" s="933">
        <v>215035.6</v>
      </c>
      <c r="N78" s="930"/>
    </row>
    <row r="79" spans="1:14">
      <c r="A79" s="930">
        <v>134484268</v>
      </c>
      <c r="B79" s="931">
        <v>45747</v>
      </c>
      <c r="C79" s="931">
        <v>46111</v>
      </c>
      <c r="D79" s="932" t="s">
        <v>1153</v>
      </c>
      <c r="E79" s="932"/>
      <c r="F79" s="932" t="s">
        <v>216</v>
      </c>
      <c r="G79" s="933">
        <v>830268.4</v>
      </c>
      <c r="H79" s="932" t="s">
        <v>1154</v>
      </c>
      <c r="I79" s="934">
        <v>25.17</v>
      </c>
      <c r="J79" s="934"/>
      <c r="K79" s="934"/>
      <c r="L79" s="934"/>
      <c r="M79" s="933">
        <v>154004.63</v>
      </c>
      <c r="N79" s="930"/>
    </row>
    <row r="80" spans="1:14">
      <c r="A80" s="930">
        <v>134805779</v>
      </c>
      <c r="B80" s="931">
        <v>45777</v>
      </c>
      <c r="C80" s="931">
        <v>46111</v>
      </c>
      <c r="D80" s="932" t="s">
        <v>1153</v>
      </c>
      <c r="E80" s="932"/>
      <c r="F80" s="932" t="s">
        <v>216</v>
      </c>
      <c r="G80" s="933">
        <v>831921.01</v>
      </c>
      <c r="H80" s="932" t="s">
        <v>1154</v>
      </c>
      <c r="I80" s="934">
        <v>25.12</v>
      </c>
      <c r="J80" s="934"/>
      <c r="K80" s="934"/>
      <c r="L80" s="934"/>
      <c r="M80" s="933">
        <v>113651.27</v>
      </c>
      <c r="N80" s="930"/>
    </row>
    <row r="81" spans="1:14">
      <c r="A81" s="930">
        <v>135102604</v>
      </c>
      <c r="B81" s="931">
        <v>45807</v>
      </c>
      <c r="C81" s="931">
        <v>46111</v>
      </c>
      <c r="D81" s="932" t="s">
        <v>1153</v>
      </c>
      <c r="E81" s="932"/>
      <c r="F81" s="932" t="s">
        <v>216</v>
      </c>
      <c r="G81" s="933">
        <v>832252.32</v>
      </c>
      <c r="H81" s="932" t="s">
        <v>1154</v>
      </c>
      <c r="I81" s="934">
        <v>25.11</v>
      </c>
      <c r="J81" s="934"/>
      <c r="K81" s="934"/>
      <c r="L81" s="934"/>
      <c r="M81" s="933">
        <v>105561.32</v>
      </c>
      <c r="N81" s="930"/>
    </row>
    <row r="82" spans="1:14">
      <c r="A82" s="930">
        <v>135422844</v>
      </c>
      <c r="B82" s="931">
        <v>45838</v>
      </c>
      <c r="C82" s="931">
        <v>46111</v>
      </c>
      <c r="D82" s="932" t="s">
        <v>1153</v>
      </c>
      <c r="E82" s="932"/>
      <c r="F82" s="932" t="s">
        <v>216</v>
      </c>
      <c r="G82" s="933">
        <v>839709.72</v>
      </c>
      <c r="H82" s="932" t="s">
        <v>1154</v>
      </c>
      <c r="I82" s="934">
        <v>24.887</v>
      </c>
      <c r="J82" s="934"/>
      <c r="K82" s="934"/>
      <c r="L82" s="934"/>
      <c r="M82" s="933">
        <v>-76533.72</v>
      </c>
      <c r="N82" s="930"/>
    </row>
    <row r="83" spans="1:14">
      <c r="A83" s="1120" t="s">
        <v>1155</v>
      </c>
      <c r="B83" s="1121"/>
      <c r="C83" s="1121"/>
      <c r="D83" s="1121"/>
      <c r="E83" s="1121"/>
      <c r="F83" s="1121"/>
      <c r="G83" s="1121"/>
      <c r="H83" s="1121"/>
      <c r="I83" s="1121"/>
      <c r="J83" s="1121"/>
      <c r="K83" s="1121"/>
      <c r="L83" s="1121"/>
      <c r="M83" s="1122"/>
      <c r="N83" s="929"/>
    </row>
    <row r="84" spans="1:14">
      <c r="A84" s="930">
        <v>119875904</v>
      </c>
      <c r="B84" s="931">
        <v>43609</v>
      </c>
      <c r="C84" s="931">
        <v>46112</v>
      </c>
      <c r="D84" s="932"/>
      <c r="E84" s="932"/>
      <c r="F84" s="932" t="s">
        <v>1154</v>
      </c>
      <c r="G84" s="933">
        <v>14740468.57</v>
      </c>
      <c r="H84" s="932"/>
      <c r="I84" s="934">
        <v>0.53</v>
      </c>
      <c r="J84" s="934"/>
      <c r="K84" s="934"/>
      <c r="L84" s="934"/>
      <c r="M84" s="933">
        <v>318719.39</v>
      </c>
      <c r="N84" s="930"/>
    </row>
    <row r="85" spans="1:14">
      <c r="A85" s="930">
        <v>119876030</v>
      </c>
      <c r="B85" s="931">
        <v>43609</v>
      </c>
      <c r="C85" s="931">
        <v>46112</v>
      </c>
      <c r="D85" s="932"/>
      <c r="E85" s="932"/>
      <c r="F85" s="932" t="s">
        <v>1154</v>
      </c>
      <c r="G85" s="933">
        <v>826635.92</v>
      </c>
      <c r="H85" s="932"/>
      <c r="I85" s="934">
        <v>0.53</v>
      </c>
      <c r="J85" s="934"/>
      <c r="K85" s="934"/>
      <c r="L85" s="934"/>
      <c r="M85" s="933">
        <v>17873.580000000002</v>
      </c>
      <c r="N85" s="930"/>
    </row>
    <row r="86" spans="1:14">
      <c r="A86" s="930">
        <v>124304966</v>
      </c>
      <c r="B86" s="931">
        <v>44525</v>
      </c>
      <c r="C86" s="931">
        <v>46112</v>
      </c>
      <c r="D86" s="932"/>
      <c r="E86" s="932"/>
      <c r="F86" s="932" t="s">
        <v>216</v>
      </c>
      <c r="G86" s="933">
        <v>366769.59</v>
      </c>
      <c r="H86" s="932"/>
      <c r="I86" s="934">
        <v>-0.03</v>
      </c>
      <c r="J86" s="934"/>
      <c r="K86" s="934"/>
      <c r="L86" s="934"/>
      <c r="M86" s="933">
        <v>129473.12</v>
      </c>
      <c r="N86" s="930"/>
    </row>
    <row r="87" spans="1:14">
      <c r="A87" s="930">
        <v>127322673</v>
      </c>
      <c r="B87" s="931">
        <v>44937</v>
      </c>
      <c r="C87" s="931">
        <v>46112</v>
      </c>
      <c r="D87" s="932"/>
      <c r="E87" s="932"/>
      <c r="F87" s="932" t="s">
        <v>1154</v>
      </c>
      <c r="G87" s="933">
        <v>15691801.34</v>
      </c>
      <c r="H87" s="932"/>
      <c r="I87" s="934">
        <v>4.8099999999999996</v>
      </c>
      <c r="J87" s="934"/>
      <c r="K87" s="934"/>
      <c r="L87" s="934"/>
      <c r="M87" s="933">
        <v>-151930.35999999999</v>
      </c>
      <c r="N87" s="930"/>
    </row>
    <row r="88" spans="1:14">
      <c r="A88" s="930">
        <v>127322697</v>
      </c>
      <c r="B88" s="931">
        <v>44937</v>
      </c>
      <c r="C88" s="931">
        <v>46112</v>
      </c>
      <c r="D88" s="932"/>
      <c r="E88" s="932"/>
      <c r="F88" s="932" t="s">
        <v>1154</v>
      </c>
      <c r="G88" s="933">
        <v>49927366.979999997</v>
      </c>
      <c r="H88" s="932"/>
      <c r="I88" s="934">
        <v>4.8099999999999996</v>
      </c>
      <c r="J88" s="934"/>
      <c r="K88" s="934"/>
      <c r="L88" s="934"/>
      <c r="M88" s="933">
        <v>-483404.22</v>
      </c>
      <c r="N88" s="930"/>
    </row>
    <row r="89" spans="1:14">
      <c r="A89" s="930">
        <v>67161767</v>
      </c>
      <c r="B89" s="931">
        <v>42493</v>
      </c>
      <c r="C89" s="931">
        <v>46112</v>
      </c>
      <c r="D89" s="932"/>
      <c r="E89" s="932"/>
      <c r="F89" s="932" t="s">
        <v>1154</v>
      </c>
      <c r="G89" s="933">
        <v>23124383.98</v>
      </c>
      <c r="H89" s="932"/>
      <c r="I89" s="934">
        <v>0.6</v>
      </c>
      <c r="J89" s="934"/>
      <c r="K89" s="934"/>
      <c r="L89" s="934"/>
      <c r="M89" s="933">
        <v>488157.64</v>
      </c>
      <c r="N89" s="930"/>
    </row>
    <row r="90" spans="1:14">
      <c r="A90" s="930">
        <v>67161964</v>
      </c>
      <c r="B90" s="931">
        <v>42493</v>
      </c>
      <c r="C90" s="931">
        <v>46112</v>
      </c>
      <c r="D90" s="932"/>
      <c r="E90" s="932"/>
      <c r="F90" s="932" t="s">
        <v>1154</v>
      </c>
      <c r="G90" s="933">
        <v>135041632</v>
      </c>
      <c r="H90" s="932"/>
      <c r="I90" s="934">
        <v>0.6</v>
      </c>
      <c r="J90" s="934"/>
      <c r="K90" s="934"/>
      <c r="L90" s="934"/>
      <c r="M90" s="933">
        <v>2850739.85</v>
      </c>
      <c r="N90" s="930"/>
    </row>
    <row r="91" spans="1:14">
      <c r="A91" s="930">
        <v>67177224</v>
      </c>
      <c r="B91" s="931">
        <v>42496</v>
      </c>
      <c r="C91" s="931">
        <v>46112</v>
      </c>
      <c r="D91" s="932"/>
      <c r="E91" s="932"/>
      <c r="F91" s="932" t="s">
        <v>1154</v>
      </c>
      <c r="G91" s="933">
        <v>7708127.9900000002</v>
      </c>
      <c r="H91" s="932"/>
      <c r="I91" s="934">
        <v>0.57999999999999996</v>
      </c>
      <c r="J91" s="934"/>
      <c r="K91" s="934"/>
      <c r="L91" s="934"/>
      <c r="M91" s="933">
        <v>163846.76999999999</v>
      </c>
      <c r="N91" s="930"/>
    </row>
    <row r="92" spans="1:14">
      <c r="A92" s="930">
        <v>67303060</v>
      </c>
      <c r="B92" s="931">
        <v>42529</v>
      </c>
      <c r="C92" s="931">
        <v>46112</v>
      </c>
      <c r="D92" s="932"/>
      <c r="E92" s="932"/>
      <c r="F92" s="932" t="s">
        <v>1154</v>
      </c>
      <c r="G92" s="933">
        <v>15416255.99</v>
      </c>
      <c r="H92" s="932"/>
      <c r="I92" s="934">
        <v>0.6</v>
      </c>
      <c r="J92" s="934"/>
      <c r="K92" s="934"/>
      <c r="L92" s="934"/>
      <c r="M92" s="933">
        <v>325438.43</v>
      </c>
      <c r="N92" s="930"/>
    </row>
    <row r="93" spans="1:1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>
      <c r="A94" s="4" t="s">
        <v>1156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>
      <c r="A96" s="4" t="s">
        <v>1157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>
      <c r="A97" s="4" t="s">
        <v>1158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>
      <c r="A98" s="4" t="s">
        <v>1159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>
      <c r="A99" s="4" t="s">
        <v>1160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>
      <c r="A101" s="38" t="s">
        <v>1161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>
      <c r="A102" s="38" t="s">
        <v>1162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</sheetData>
  <mergeCells count="12">
    <mergeCell ref="B47:B52"/>
    <mergeCell ref="D53:D58"/>
    <mergeCell ref="B54:C54"/>
    <mergeCell ref="B55:C55"/>
    <mergeCell ref="B56:C56"/>
    <mergeCell ref="B57:C57"/>
    <mergeCell ref="B58:C58"/>
    <mergeCell ref="A62:N62"/>
    <mergeCell ref="A63:N63"/>
    <mergeCell ref="A69:N69"/>
    <mergeCell ref="A77:M77"/>
    <mergeCell ref="A83:M83"/>
  </mergeCells>
  <pageMargins left="0.7" right="0.7" top="0.78740157499999996" bottom="0.78740157499999996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F609-7EE1-4600-AAE7-64603EBBE191}">
  <dimension ref="A1:O35"/>
  <sheetViews>
    <sheetView workbookViewId="0">
      <selection activeCell="E20" sqref="E20"/>
    </sheetView>
  </sheetViews>
  <sheetFormatPr defaultRowHeight="14.4"/>
  <cols>
    <col min="1" max="1" width="11.33203125" bestFit="1" customWidth="1"/>
    <col min="2" max="2" width="12.109375" customWidth="1"/>
    <col min="3" max="3" width="9.33203125" bestFit="1" customWidth="1"/>
    <col min="4" max="4" width="11" customWidth="1"/>
    <col min="6" max="6" width="12.88671875" style="2" bestFit="1" customWidth="1"/>
    <col min="7" max="7" width="9.33203125" bestFit="1" customWidth="1"/>
    <col min="9" max="9" width="11.33203125" customWidth="1"/>
    <col min="10" max="10" width="11.6640625" customWidth="1"/>
    <col min="11" max="11" width="13.6640625" style="2" bestFit="1" customWidth="1"/>
  </cols>
  <sheetData>
    <row r="1" spans="1:13">
      <c r="A1" s="974" t="s">
        <v>10</v>
      </c>
      <c r="B1" s="974" t="s">
        <v>11</v>
      </c>
      <c r="C1" s="974" t="s">
        <v>12</v>
      </c>
      <c r="D1" s="974" t="s">
        <v>13</v>
      </c>
      <c r="E1" s="974" t="s">
        <v>14</v>
      </c>
      <c r="F1" s="974" t="s">
        <v>15</v>
      </c>
      <c r="G1" s="9"/>
      <c r="H1" s="9"/>
      <c r="I1" s="9"/>
      <c r="J1" s="9"/>
      <c r="K1" s="11"/>
      <c r="L1" s="9"/>
      <c r="M1" s="9"/>
    </row>
    <row r="2" spans="1:13">
      <c r="A2" s="975">
        <v>45658</v>
      </c>
      <c r="B2" s="976" t="s">
        <v>115</v>
      </c>
      <c r="C2" s="976" t="s">
        <v>99</v>
      </c>
      <c r="D2" s="976" t="s">
        <v>108</v>
      </c>
      <c r="E2" s="976" t="s">
        <v>100</v>
      </c>
      <c r="F2" s="977">
        <v>250282</v>
      </c>
      <c r="G2" s="9"/>
      <c r="H2" s="9"/>
      <c r="I2" s="9"/>
      <c r="J2" s="9"/>
      <c r="K2" s="11"/>
      <c r="L2" s="9"/>
      <c r="M2" s="9"/>
    </row>
    <row r="3" spans="1:13">
      <c r="A3" s="978">
        <v>45838</v>
      </c>
      <c r="B3" s="979" t="s">
        <v>1118</v>
      </c>
      <c r="C3" s="979"/>
      <c r="D3" s="979">
        <v>373002</v>
      </c>
      <c r="E3" s="979">
        <v>373001</v>
      </c>
      <c r="F3" s="980">
        <v>-121657</v>
      </c>
      <c r="G3" s="9"/>
      <c r="H3" s="9"/>
      <c r="I3" s="9"/>
      <c r="J3" s="9"/>
      <c r="K3" s="11"/>
      <c r="L3" s="9"/>
      <c r="M3" s="9"/>
    </row>
    <row r="4" spans="1:13">
      <c r="A4" s="9"/>
      <c r="B4" s="9"/>
      <c r="C4" s="9"/>
      <c r="D4" s="9"/>
      <c r="E4" s="9"/>
      <c r="F4" s="10">
        <f>SUM(F2:F3)</f>
        <v>128625</v>
      </c>
      <c r="G4" s="9"/>
      <c r="H4" s="9"/>
      <c r="I4" s="9"/>
      <c r="J4" s="9"/>
      <c r="K4" s="11"/>
      <c r="L4" s="9"/>
      <c r="M4" s="9"/>
    </row>
    <row r="5" spans="1:13">
      <c r="A5" s="9"/>
      <c r="B5" s="9"/>
      <c r="C5" s="9"/>
      <c r="D5" s="9"/>
      <c r="E5" s="9"/>
      <c r="F5" s="11"/>
      <c r="G5" s="9"/>
      <c r="H5" s="9"/>
      <c r="I5" s="9"/>
      <c r="J5" s="9"/>
      <c r="K5" s="11"/>
      <c r="L5" s="9"/>
      <c r="M5" s="9"/>
    </row>
    <row r="6" spans="1:13">
      <c r="D6" s="16"/>
      <c r="E6" s="16"/>
      <c r="F6" s="16"/>
      <c r="G6" s="16"/>
      <c r="I6" s="16"/>
      <c r="K6"/>
    </row>
    <row r="7" spans="1:13">
      <c r="D7" s="16"/>
      <c r="E7" s="16"/>
      <c r="F7" s="16"/>
      <c r="G7" s="16"/>
      <c r="I7" s="16"/>
      <c r="K7"/>
    </row>
    <row r="8" spans="1:13">
      <c r="D8" s="16"/>
      <c r="E8" s="16"/>
      <c r="F8" s="16"/>
      <c r="G8" s="16"/>
      <c r="I8" s="16"/>
      <c r="K8"/>
    </row>
    <row r="9" spans="1:13">
      <c r="D9" s="16"/>
      <c r="E9" s="16"/>
      <c r="F9" s="16"/>
      <c r="G9" s="16"/>
      <c r="I9" s="16"/>
      <c r="K9"/>
    </row>
    <row r="10" spans="1:13" ht="25.8">
      <c r="E10" s="935"/>
      <c r="F10" s="936" t="s">
        <v>1163</v>
      </c>
      <c r="G10" s="16"/>
      <c r="H10" s="937"/>
      <c r="I10" s="938"/>
      <c r="K10" s="939"/>
      <c r="L10" s="939"/>
      <c r="M10" s="939"/>
    </row>
    <row r="11" spans="1:13">
      <c r="E11" s="937"/>
      <c r="F11" s="938"/>
      <c r="G11" s="16"/>
      <c r="H11" s="937"/>
      <c r="I11" s="938"/>
      <c r="K11" s="939"/>
      <c r="L11" s="939"/>
      <c r="M11" s="939"/>
    </row>
    <row r="12" spans="1:13">
      <c r="B12" s="940" t="s">
        <v>1126</v>
      </c>
      <c r="D12" s="941"/>
      <c r="E12" s="942"/>
      <c r="F12" s="942"/>
      <c r="G12" s="942"/>
      <c r="H12" s="16"/>
      <c r="I12" s="943"/>
      <c r="J12" s="944"/>
      <c r="K12" s="939"/>
      <c r="L12" s="939"/>
      <c r="M12" s="945" t="s">
        <v>1164</v>
      </c>
    </row>
    <row r="13" spans="1:13">
      <c r="B13" s="940"/>
      <c r="C13" s="946"/>
      <c r="D13" s="947"/>
      <c r="E13" s="942"/>
      <c r="F13" s="942"/>
      <c r="G13" s="942"/>
      <c r="H13" s="943"/>
      <c r="I13" s="943"/>
      <c r="K13" s="939"/>
      <c r="L13" s="939"/>
      <c r="M13" s="939"/>
    </row>
    <row r="14" spans="1:13">
      <c r="B14" s="940"/>
      <c r="C14" s="946"/>
      <c r="D14" s="941"/>
      <c r="E14" s="942"/>
      <c r="F14" s="942"/>
      <c r="G14" s="942"/>
      <c r="H14" s="943"/>
      <c r="I14" s="943"/>
      <c r="J14" s="944"/>
      <c r="K14" s="939"/>
      <c r="L14" s="939"/>
      <c r="M14" s="939"/>
    </row>
    <row r="15" spans="1:13">
      <c r="B15" s="946"/>
      <c r="C15" s="948"/>
      <c r="D15" s="941"/>
      <c r="E15" s="949"/>
      <c r="F15" s="942"/>
      <c r="G15" s="942"/>
      <c r="H15" s="943"/>
      <c r="I15" s="943"/>
      <c r="J15" s="944"/>
      <c r="K15" s="939"/>
      <c r="L15" s="939"/>
      <c r="M15" s="939"/>
    </row>
    <row r="16" spans="1:13">
      <c r="B16" s="940" t="s">
        <v>1165</v>
      </c>
      <c r="C16" s="946"/>
      <c r="D16" s="941"/>
      <c r="E16" s="942"/>
      <c r="F16" s="942"/>
      <c r="G16" s="942"/>
      <c r="H16" s="943"/>
      <c r="I16" s="943"/>
      <c r="J16" s="944"/>
      <c r="K16" s="939"/>
      <c r="L16" s="939"/>
      <c r="M16" s="939"/>
    </row>
    <row r="17" spans="1:15">
      <c r="B17" s="946"/>
      <c r="C17" s="946"/>
      <c r="D17" s="941"/>
      <c r="E17" s="942"/>
      <c r="F17" s="942"/>
      <c r="G17" s="942"/>
      <c r="H17" s="943"/>
      <c r="I17" s="943"/>
      <c r="J17" s="944"/>
      <c r="K17" s="939"/>
      <c r="L17" s="939"/>
      <c r="M17" s="939"/>
    </row>
    <row r="18" spans="1:15">
      <c r="B18" t="s">
        <v>1166</v>
      </c>
      <c r="D18" s="941"/>
      <c r="E18" s="942"/>
      <c r="F18" s="942"/>
      <c r="G18" s="942"/>
      <c r="H18" s="943"/>
      <c r="I18" s="943"/>
      <c r="J18" s="944"/>
      <c r="K18" s="939"/>
      <c r="L18" s="939"/>
      <c r="M18" s="939"/>
    </row>
    <row r="19" spans="1:15">
      <c r="B19" t="s">
        <v>1167</v>
      </c>
      <c r="D19" s="941"/>
      <c r="E19" s="942"/>
      <c r="F19" s="942"/>
      <c r="G19" s="942"/>
      <c r="H19" s="943"/>
      <c r="I19" s="943"/>
      <c r="J19" s="944"/>
      <c r="K19" s="939"/>
      <c r="L19" s="939"/>
      <c r="M19" s="950"/>
    </row>
    <row r="20" spans="1:15">
      <c r="B20" s="946" t="s">
        <v>1168</v>
      </c>
      <c r="D20" s="941"/>
      <c r="E20" s="942"/>
      <c r="F20" s="942"/>
      <c r="G20" s="942"/>
      <c r="H20" s="943"/>
      <c r="I20" s="943"/>
      <c r="J20" s="944"/>
      <c r="K20" s="939"/>
      <c r="L20" s="939"/>
      <c r="M20" s="939"/>
    </row>
    <row r="21" spans="1:15">
      <c r="B21" s="946" t="s">
        <v>1169</v>
      </c>
      <c r="D21" s="941"/>
      <c r="E21" s="942"/>
      <c r="F21" s="942"/>
      <c r="G21" s="942"/>
      <c r="H21" s="943"/>
      <c r="I21" s="943"/>
      <c r="J21" s="944"/>
      <c r="K21" s="939"/>
      <c r="L21" s="939"/>
      <c r="M21" s="939"/>
    </row>
    <row r="22" spans="1:15" ht="15" thickBot="1">
      <c r="E22" s="937"/>
      <c r="F22" s="938"/>
      <c r="G22" s="16"/>
      <c r="H22" s="937"/>
      <c r="I22" s="938"/>
      <c r="K22" s="939"/>
      <c r="L22" s="939"/>
      <c r="M22" s="939"/>
    </row>
    <row r="23" spans="1:15" ht="48.6">
      <c r="A23" s="16"/>
      <c r="B23" s="951" t="s">
        <v>1170</v>
      </c>
      <c r="C23" s="951" t="s">
        <v>1171</v>
      </c>
      <c r="D23" s="951" t="s">
        <v>1172</v>
      </c>
      <c r="E23" s="952" t="s">
        <v>1139</v>
      </c>
      <c r="F23" s="952" t="s">
        <v>1173</v>
      </c>
      <c r="G23" s="952" t="s">
        <v>1174</v>
      </c>
      <c r="H23" s="953" t="s">
        <v>1175</v>
      </c>
      <c r="I23" s="951" t="s">
        <v>758</v>
      </c>
      <c r="J23" s="954" t="s">
        <v>1176</v>
      </c>
      <c r="K23" s="955" t="s">
        <v>1177</v>
      </c>
      <c r="L23" s="955" t="s">
        <v>1178</v>
      </c>
      <c r="M23" s="953" t="s">
        <v>1179</v>
      </c>
    </row>
    <row r="24" spans="1:15" ht="15" thickBot="1">
      <c r="B24" s="956" t="s">
        <v>1180</v>
      </c>
      <c r="C24" s="956" t="s">
        <v>216</v>
      </c>
      <c r="D24" s="956" t="s">
        <v>1181</v>
      </c>
      <c r="E24" s="957">
        <v>44525</v>
      </c>
      <c r="F24" s="957">
        <v>44525</v>
      </c>
      <c r="G24" s="957">
        <v>46112</v>
      </c>
      <c r="H24" s="956" t="s">
        <v>1182</v>
      </c>
      <c r="I24" s="958" t="s">
        <v>1183</v>
      </c>
      <c r="J24" s="956">
        <v>-0.02</v>
      </c>
      <c r="K24" s="959">
        <v>207663</v>
      </c>
      <c r="L24" s="959">
        <v>193305</v>
      </c>
      <c r="M24" s="959">
        <v>67928.642300899999</v>
      </c>
    </row>
    <row r="25" spans="1:15">
      <c r="E25" s="16"/>
      <c r="F25" s="16"/>
      <c r="G25" s="16"/>
      <c r="I25" s="16"/>
      <c r="K25" s="939"/>
      <c r="L25" s="939"/>
      <c r="M25" s="939"/>
    </row>
    <row r="28" spans="1:15">
      <c r="A28" s="964" t="s">
        <v>1184</v>
      </c>
      <c r="B28" s="960"/>
      <c r="C28" s="960"/>
      <c r="D28" s="963"/>
      <c r="E28" s="960"/>
      <c r="F28" s="960"/>
      <c r="G28" s="960"/>
      <c r="H28" s="960"/>
      <c r="I28" s="960"/>
      <c r="J28" s="960"/>
      <c r="K28" s="960"/>
      <c r="L28" s="963"/>
      <c r="M28" s="963"/>
      <c r="N28" s="963"/>
      <c r="O28" s="960"/>
    </row>
    <row r="29" spans="1:15">
      <c r="A29" s="964" t="s">
        <v>1185</v>
      </c>
      <c r="B29" s="960"/>
      <c r="C29" s="960"/>
      <c r="D29" s="963"/>
      <c r="E29" s="960"/>
      <c r="F29" s="960"/>
      <c r="G29" s="960"/>
      <c r="H29" s="960"/>
      <c r="I29" s="960"/>
      <c r="J29" s="960"/>
      <c r="K29" s="960"/>
      <c r="L29" s="963"/>
      <c r="M29" s="963"/>
      <c r="N29" s="963"/>
      <c r="O29" s="960"/>
    </row>
    <row r="30" spans="1:15">
      <c r="A30" s="960"/>
      <c r="B30" s="960"/>
      <c r="C30" s="962"/>
      <c r="D30" s="965"/>
      <c r="E30" s="960"/>
      <c r="F30" s="961"/>
      <c r="G30" s="962"/>
      <c r="H30" s="960"/>
      <c r="I30" s="966"/>
      <c r="J30" s="960"/>
      <c r="K30" s="962"/>
      <c r="L30" s="965"/>
      <c r="M30" s="963"/>
      <c r="N30" s="965"/>
      <c r="O30" s="962"/>
    </row>
    <row r="31" spans="1:15" ht="79.2">
      <c r="A31" s="967" t="s">
        <v>1186</v>
      </c>
      <c r="B31" s="968" t="s">
        <v>1187</v>
      </c>
      <c r="C31" s="967" t="s">
        <v>1188</v>
      </c>
      <c r="D31" s="969" t="s">
        <v>1189</v>
      </c>
      <c r="E31" s="967" t="s">
        <v>1190</v>
      </c>
      <c r="F31" s="967" t="s">
        <v>1191</v>
      </c>
      <c r="G31" s="967" t="s">
        <v>1192</v>
      </c>
      <c r="H31" s="967" t="s">
        <v>1193</v>
      </c>
      <c r="I31" s="968" t="s">
        <v>1194</v>
      </c>
      <c r="J31" s="968" t="s">
        <v>1195</v>
      </c>
      <c r="K31" s="967" t="s">
        <v>1196</v>
      </c>
      <c r="L31" s="969" t="s">
        <v>1197</v>
      </c>
      <c r="M31" s="969" t="s">
        <v>1198</v>
      </c>
      <c r="N31" s="969" t="s">
        <v>1199</v>
      </c>
      <c r="O31" s="967" t="s">
        <v>1200</v>
      </c>
    </row>
    <row r="32" spans="1:15">
      <c r="A32" s="970" t="s">
        <v>1180</v>
      </c>
      <c r="B32" s="971">
        <v>44525</v>
      </c>
      <c r="C32" s="970" t="s">
        <v>1201</v>
      </c>
      <c r="D32" s="972">
        <v>173464.57</v>
      </c>
      <c r="E32" s="973" t="s">
        <v>1202</v>
      </c>
      <c r="F32" s="973"/>
      <c r="G32" s="970" t="s">
        <v>216</v>
      </c>
      <c r="H32" s="970" t="s">
        <v>1203</v>
      </c>
      <c r="I32" s="971">
        <v>44525</v>
      </c>
      <c r="J32" s="971">
        <v>46112</v>
      </c>
      <c r="K32" s="970"/>
      <c r="L32" s="972">
        <v>2452.36</v>
      </c>
      <c r="M32" s="972">
        <v>9.64</v>
      </c>
      <c r="N32" s="972">
        <v>2462</v>
      </c>
      <c r="O32" s="970" t="s">
        <v>216</v>
      </c>
    </row>
    <row r="33" spans="12:12">
      <c r="L33">
        <f>+L32*24.75</f>
        <v>60695.91</v>
      </c>
    </row>
    <row r="35" spans="12:12">
      <c r="L35" s="981">
        <f>+M24+L33</f>
        <v>128624.5523009</v>
      </c>
    </row>
  </sheetData>
  <pageMargins left="0.7" right="0.7" top="0.78740157499999996" bottom="0.78740157499999996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3D871-38C9-4B28-8A66-D334BEFA4998}">
  <dimension ref="A1:L3"/>
  <sheetViews>
    <sheetView workbookViewId="0">
      <selection activeCell="F7" sqref="F7"/>
    </sheetView>
  </sheetViews>
  <sheetFormatPr defaultRowHeight="14.4"/>
  <cols>
    <col min="1" max="1" width="11.6640625" customWidth="1"/>
    <col min="2" max="2" width="11.88671875" bestFit="1" customWidth="1"/>
    <col min="3" max="3" width="10.109375" customWidth="1"/>
    <col min="4" max="4" width="12.33203125" customWidth="1"/>
    <col min="5" max="5" width="16.5546875" customWidth="1"/>
    <col min="6" max="6" width="43.5546875" style="2" customWidth="1"/>
    <col min="9" max="9" width="16.44140625" customWidth="1"/>
  </cols>
  <sheetData>
    <row r="1" spans="1:12">
      <c r="A1" s="661" t="s">
        <v>10</v>
      </c>
      <c r="B1" s="661" t="s">
        <v>177</v>
      </c>
      <c r="C1" s="661" t="s">
        <v>87</v>
      </c>
      <c r="D1" s="661" t="s">
        <v>88</v>
      </c>
      <c r="E1" s="661" t="s">
        <v>11</v>
      </c>
      <c r="F1" s="661" t="s">
        <v>12</v>
      </c>
      <c r="G1" s="661" t="s">
        <v>13</v>
      </c>
      <c r="H1" s="661" t="s">
        <v>14</v>
      </c>
      <c r="I1" s="661" t="s">
        <v>15</v>
      </c>
      <c r="J1" s="661" t="s">
        <v>89</v>
      </c>
      <c r="K1" s="661" t="s">
        <v>20</v>
      </c>
      <c r="L1" s="661" t="s">
        <v>90</v>
      </c>
    </row>
    <row r="2" spans="1:12">
      <c r="A2" s="662">
        <v>45838</v>
      </c>
      <c r="B2" s="663">
        <v>1</v>
      </c>
      <c r="C2" s="664">
        <v>24.75</v>
      </c>
      <c r="D2" s="664">
        <v>3076.92</v>
      </c>
      <c r="E2" s="663" t="s">
        <v>907</v>
      </c>
      <c r="F2" s="663" t="s">
        <v>908</v>
      </c>
      <c r="G2" s="663" t="s">
        <v>460</v>
      </c>
      <c r="H2" s="663" t="s">
        <v>314</v>
      </c>
      <c r="I2" s="665">
        <v>76153.77</v>
      </c>
      <c r="J2" s="663" t="s">
        <v>725</v>
      </c>
      <c r="K2" s="663" t="s">
        <v>266</v>
      </c>
      <c r="L2" s="663" t="s">
        <v>607</v>
      </c>
    </row>
    <row r="3" spans="1:12">
      <c r="I3" s="256">
        <f>I2</f>
        <v>76153.77</v>
      </c>
    </row>
  </sheetData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E4BF-DA1B-44DC-852D-1FEEF9DEF71B}">
  <dimension ref="A1:N3"/>
  <sheetViews>
    <sheetView workbookViewId="0">
      <selection activeCell="M20" sqref="M20"/>
    </sheetView>
  </sheetViews>
  <sheetFormatPr defaultRowHeight="14.4"/>
  <cols>
    <col min="1" max="1" width="12.6640625" customWidth="1"/>
    <col min="2" max="2" width="11" customWidth="1"/>
    <col min="11" max="11" width="12.6640625" customWidth="1"/>
  </cols>
  <sheetData>
    <row r="1" spans="1:14">
      <c r="A1" s="1080" t="s">
        <v>10</v>
      </c>
      <c r="B1" s="1080" t="s">
        <v>1101</v>
      </c>
      <c r="C1" s="1080" t="s">
        <v>1102</v>
      </c>
      <c r="D1" s="1080" t="s">
        <v>87</v>
      </c>
      <c r="E1" s="1080" t="s">
        <v>88</v>
      </c>
      <c r="F1" s="1080" t="s">
        <v>1103</v>
      </c>
      <c r="G1" s="1080" t="s">
        <v>11</v>
      </c>
      <c r="H1" s="1080" t="s">
        <v>12</v>
      </c>
      <c r="I1" s="1080" t="s">
        <v>13</v>
      </c>
      <c r="J1" s="1080" t="s">
        <v>14</v>
      </c>
      <c r="K1" s="1080" t="s">
        <v>15</v>
      </c>
      <c r="L1" s="1080" t="s">
        <v>89</v>
      </c>
      <c r="M1" s="1080" t="s">
        <v>20</v>
      </c>
      <c r="N1" s="1080" t="s">
        <v>90</v>
      </c>
    </row>
    <row r="2" spans="1:14">
      <c r="A2" s="1081">
        <v>45838</v>
      </c>
      <c r="B2" s="1081">
        <v>45838</v>
      </c>
      <c r="C2" s="1082"/>
      <c r="D2" s="1082"/>
      <c r="E2" s="1083">
        <v>0</v>
      </c>
      <c r="F2" s="1082" t="s">
        <v>1104</v>
      </c>
      <c r="G2" s="1082" t="s">
        <v>1328</v>
      </c>
      <c r="H2" s="1082" t="s">
        <v>1309</v>
      </c>
      <c r="I2" s="1082" t="s">
        <v>1258</v>
      </c>
      <c r="J2" s="1082" t="s">
        <v>536</v>
      </c>
      <c r="K2" s="1084">
        <v>-40629.51</v>
      </c>
      <c r="L2" s="1082" t="s">
        <v>1329</v>
      </c>
      <c r="M2" s="1082" t="s">
        <v>465</v>
      </c>
      <c r="N2" s="1082" t="s">
        <v>466</v>
      </c>
    </row>
    <row r="3" spans="1:14">
      <c r="K3" s="24">
        <f>SUM(K2)</f>
        <v>-40629.51</v>
      </c>
    </row>
  </sheetData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814F6-4B8C-4A43-910A-07E70D0DDF4E}">
  <dimension ref="A1:I4"/>
  <sheetViews>
    <sheetView workbookViewId="0">
      <selection activeCell="H12" sqref="H12:H13"/>
    </sheetView>
  </sheetViews>
  <sheetFormatPr defaultRowHeight="14.4"/>
  <cols>
    <col min="1" max="1" width="11.6640625" customWidth="1"/>
    <col min="2" max="2" width="11.88671875" bestFit="1" customWidth="1"/>
    <col min="3" max="3" width="19" customWidth="1"/>
    <col min="4" max="4" width="12.33203125" customWidth="1"/>
    <col min="5" max="5" width="16.5546875" customWidth="1"/>
    <col min="6" max="6" width="17.109375" style="2" customWidth="1"/>
    <col min="9" max="9" width="16.44140625" customWidth="1"/>
  </cols>
  <sheetData>
    <row r="1" spans="1:9">
      <c r="A1" s="1055" t="s">
        <v>10</v>
      </c>
      <c r="B1" s="1055" t="s">
        <v>11</v>
      </c>
      <c r="C1" s="1055" t="s">
        <v>12</v>
      </c>
      <c r="D1" s="1055" t="s">
        <v>13</v>
      </c>
      <c r="E1" s="1055" t="s">
        <v>14</v>
      </c>
      <c r="F1" s="1055" t="s">
        <v>15</v>
      </c>
      <c r="G1" s="1055" t="s">
        <v>89</v>
      </c>
      <c r="H1" s="1055" t="s">
        <v>20</v>
      </c>
      <c r="I1" s="1055" t="s">
        <v>90</v>
      </c>
    </row>
    <row r="2" spans="1:9">
      <c r="A2" s="1056">
        <v>45838</v>
      </c>
      <c r="B2" s="1057" t="s">
        <v>1314</v>
      </c>
      <c r="C2" s="1057" t="s">
        <v>1315</v>
      </c>
      <c r="D2" s="1057" t="s">
        <v>1316</v>
      </c>
      <c r="E2" s="1057" t="s">
        <v>1317</v>
      </c>
      <c r="F2" s="1058">
        <v>76350</v>
      </c>
      <c r="G2" s="1057" t="s">
        <v>892</v>
      </c>
      <c r="H2" s="1057" t="s">
        <v>1318</v>
      </c>
      <c r="I2" s="1057" t="s">
        <v>1319</v>
      </c>
    </row>
    <row r="3" spans="1:9">
      <c r="A3" s="1056">
        <v>45838</v>
      </c>
      <c r="B3" s="1057" t="s">
        <v>1320</v>
      </c>
      <c r="C3" s="1057" t="s">
        <v>1321</v>
      </c>
      <c r="D3" s="1057" t="s">
        <v>1316</v>
      </c>
      <c r="E3" s="1057" t="s">
        <v>1322</v>
      </c>
      <c r="F3" s="1058">
        <v>209820</v>
      </c>
      <c r="G3" s="1057" t="s">
        <v>837</v>
      </c>
      <c r="H3" s="1057" t="s">
        <v>1318</v>
      </c>
      <c r="I3" s="1057" t="s">
        <v>1319</v>
      </c>
    </row>
    <row r="4" spans="1:9">
      <c r="F4" s="256">
        <f>F2+F3</f>
        <v>286170</v>
      </c>
    </row>
  </sheetData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8807-E360-447C-A129-934ECDF84903}">
  <dimension ref="A1:N14"/>
  <sheetViews>
    <sheetView workbookViewId="0">
      <selection activeCell="J21" sqref="J21"/>
    </sheetView>
  </sheetViews>
  <sheetFormatPr defaultRowHeight="14.4"/>
  <cols>
    <col min="1" max="1" width="11.6640625" customWidth="1"/>
    <col min="2" max="2" width="11.88671875" bestFit="1" customWidth="1"/>
    <col min="3" max="3" width="27.33203125" customWidth="1"/>
    <col min="4" max="4" width="12.33203125" customWidth="1"/>
    <col min="6" max="6" width="14.6640625" style="2" bestFit="1" customWidth="1"/>
    <col min="11" max="11" width="14.6640625" customWidth="1"/>
  </cols>
  <sheetData>
    <row r="1" spans="1:14">
      <c r="A1" s="982" t="s">
        <v>10</v>
      </c>
      <c r="B1" s="982" t="s">
        <v>1101</v>
      </c>
      <c r="C1" s="982" t="s">
        <v>1102</v>
      </c>
      <c r="D1" s="982" t="s">
        <v>87</v>
      </c>
      <c r="E1" s="982" t="s">
        <v>88</v>
      </c>
      <c r="F1" s="982" t="s">
        <v>1103</v>
      </c>
      <c r="G1" s="982" t="s">
        <v>11</v>
      </c>
      <c r="H1" s="982" t="s">
        <v>12</v>
      </c>
      <c r="I1" s="982" t="s">
        <v>13</v>
      </c>
      <c r="J1" s="982" t="s">
        <v>14</v>
      </c>
      <c r="K1" s="982" t="s">
        <v>15</v>
      </c>
      <c r="L1" s="982" t="s">
        <v>89</v>
      </c>
      <c r="M1" s="982" t="s">
        <v>20</v>
      </c>
      <c r="N1" s="982" t="s">
        <v>90</v>
      </c>
    </row>
    <row r="2" spans="1:14">
      <c r="A2" s="983"/>
      <c r="B2" s="984"/>
      <c r="C2" s="984"/>
      <c r="D2" s="984"/>
      <c r="E2" s="985"/>
      <c r="F2" s="984"/>
      <c r="G2" s="984"/>
      <c r="H2" s="984"/>
      <c r="I2" s="984"/>
      <c r="J2" s="984"/>
      <c r="K2" s="986"/>
      <c r="L2" s="984"/>
      <c r="M2" s="984"/>
      <c r="N2" s="984"/>
    </row>
    <row r="3" spans="1:14">
      <c r="A3" s="983">
        <v>45838</v>
      </c>
      <c r="B3" s="983">
        <v>45838</v>
      </c>
      <c r="C3" s="984"/>
      <c r="D3" s="984"/>
      <c r="E3" s="985">
        <v>0</v>
      </c>
      <c r="F3" s="984" t="s">
        <v>1104</v>
      </c>
      <c r="G3" s="984" t="s">
        <v>909</v>
      </c>
      <c r="H3" s="984" t="s">
        <v>910</v>
      </c>
      <c r="I3" s="984" t="s">
        <v>460</v>
      </c>
      <c r="J3" s="984" t="s">
        <v>655</v>
      </c>
      <c r="K3" s="986">
        <v>13240.6</v>
      </c>
      <c r="L3" s="984" t="s">
        <v>567</v>
      </c>
      <c r="M3" s="984" t="s">
        <v>178</v>
      </c>
      <c r="N3" s="984" t="s">
        <v>179</v>
      </c>
    </row>
    <row r="4" spans="1:14">
      <c r="A4" s="983">
        <v>45838</v>
      </c>
      <c r="B4" s="983">
        <v>45838</v>
      </c>
      <c r="C4" s="984"/>
      <c r="D4" s="984"/>
      <c r="E4" s="985">
        <v>0</v>
      </c>
      <c r="F4" s="984" t="s">
        <v>1104</v>
      </c>
      <c r="G4" s="984" t="s">
        <v>1052</v>
      </c>
      <c r="H4" s="984" t="s">
        <v>1053</v>
      </c>
      <c r="I4" s="984" t="s">
        <v>279</v>
      </c>
      <c r="J4" s="984" t="s">
        <v>655</v>
      </c>
      <c r="K4" s="986">
        <v>20000</v>
      </c>
      <c r="L4" s="984" t="s">
        <v>599</v>
      </c>
      <c r="M4" s="984" t="s">
        <v>656</v>
      </c>
      <c r="N4" s="984" t="s">
        <v>657</v>
      </c>
    </row>
    <row r="5" spans="1:14">
      <c r="A5" s="983">
        <v>45838</v>
      </c>
      <c r="B5" s="983">
        <v>45838</v>
      </c>
      <c r="C5" s="984"/>
      <c r="D5" s="984"/>
      <c r="E5" s="985">
        <v>0</v>
      </c>
      <c r="F5" s="984" t="s">
        <v>1104</v>
      </c>
      <c r="G5" s="984" t="s">
        <v>1054</v>
      </c>
      <c r="H5" s="984" t="s">
        <v>1055</v>
      </c>
      <c r="I5" s="984" t="s">
        <v>279</v>
      </c>
      <c r="J5" s="984" t="s">
        <v>655</v>
      </c>
      <c r="K5" s="986">
        <v>54000</v>
      </c>
      <c r="L5" s="984" t="s">
        <v>598</v>
      </c>
      <c r="M5" s="984" t="s">
        <v>656</v>
      </c>
      <c r="N5" s="984" t="s">
        <v>657</v>
      </c>
    </row>
    <row r="6" spans="1:14">
      <c r="A6" s="983">
        <v>45838</v>
      </c>
      <c r="B6" s="983">
        <v>45838</v>
      </c>
      <c r="C6" s="984"/>
      <c r="D6" s="984"/>
      <c r="E6" s="985">
        <v>0</v>
      </c>
      <c r="F6" s="984" t="s">
        <v>1104</v>
      </c>
      <c r="G6" s="984" t="s">
        <v>1058</v>
      </c>
      <c r="H6" s="984" t="s">
        <v>1059</v>
      </c>
      <c r="I6" s="984" t="s">
        <v>1060</v>
      </c>
      <c r="J6" s="984" t="s">
        <v>655</v>
      </c>
      <c r="K6" s="986">
        <v>46000</v>
      </c>
      <c r="L6" s="984" t="s">
        <v>600</v>
      </c>
      <c r="M6" s="984" t="s">
        <v>1061</v>
      </c>
      <c r="N6" s="984" t="s">
        <v>1062</v>
      </c>
    </row>
    <row r="7" spans="1:14">
      <c r="A7" s="983">
        <v>45838</v>
      </c>
      <c r="B7" s="983">
        <v>45838</v>
      </c>
      <c r="C7" s="984"/>
      <c r="D7" s="984"/>
      <c r="E7" s="985">
        <v>0</v>
      </c>
      <c r="F7" s="984" t="s">
        <v>1104</v>
      </c>
      <c r="G7" s="984" t="s">
        <v>1056</v>
      </c>
      <c r="H7" s="984" t="s">
        <v>1057</v>
      </c>
      <c r="I7" s="984" t="s">
        <v>279</v>
      </c>
      <c r="J7" s="984" t="s">
        <v>655</v>
      </c>
      <c r="K7" s="986">
        <v>69000</v>
      </c>
      <c r="L7" s="984" t="s">
        <v>603</v>
      </c>
      <c r="M7" s="984" t="s">
        <v>656</v>
      </c>
      <c r="N7" s="984" t="s">
        <v>657</v>
      </c>
    </row>
    <row r="8" spans="1:14">
      <c r="A8" s="983">
        <v>45838</v>
      </c>
      <c r="B8" s="983">
        <v>45838</v>
      </c>
      <c r="C8" s="984" t="s">
        <v>216</v>
      </c>
      <c r="D8" s="985">
        <v>24.75</v>
      </c>
      <c r="E8" s="985">
        <v>961.54</v>
      </c>
      <c r="F8" s="984" t="s">
        <v>1104</v>
      </c>
      <c r="G8" s="984" t="s">
        <v>1046</v>
      </c>
      <c r="H8" s="984" t="s">
        <v>1047</v>
      </c>
      <c r="I8" s="984" t="s">
        <v>265</v>
      </c>
      <c r="J8" s="984" t="s">
        <v>655</v>
      </c>
      <c r="K8" s="986">
        <v>23798.12</v>
      </c>
      <c r="L8" s="984" t="s">
        <v>625</v>
      </c>
      <c r="M8" s="984" t="s">
        <v>1048</v>
      </c>
      <c r="N8" s="984" t="s">
        <v>1049</v>
      </c>
    </row>
    <row r="9" spans="1:14">
      <c r="A9" s="983">
        <v>45838</v>
      </c>
      <c r="B9" s="983">
        <v>45838</v>
      </c>
      <c r="C9" s="984" t="s">
        <v>216</v>
      </c>
      <c r="D9" s="985">
        <v>24.75</v>
      </c>
      <c r="E9" s="985">
        <v>2000</v>
      </c>
      <c r="F9" s="984" t="s">
        <v>1104</v>
      </c>
      <c r="G9" s="984" t="s">
        <v>1063</v>
      </c>
      <c r="H9" s="984" t="s">
        <v>1064</v>
      </c>
      <c r="I9" s="984" t="s">
        <v>1065</v>
      </c>
      <c r="J9" s="984" t="s">
        <v>655</v>
      </c>
      <c r="K9" s="986">
        <v>49500</v>
      </c>
      <c r="L9" s="984" t="s">
        <v>620</v>
      </c>
      <c r="M9" s="984" t="s">
        <v>1066</v>
      </c>
      <c r="N9" s="984" t="s">
        <v>1067</v>
      </c>
    </row>
    <row r="10" spans="1:14">
      <c r="A10" s="983">
        <v>45838</v>
      </c>
      <c r="B10" s="983">
        <v>45838</v>
      </c>
      <c r="C10" s="984"/>
      <c r="D10" s="984"/>
      <c r="E10" s="985">
        <v>0</v>
      </c>
      <c r="F10" s="984" t="s">
        <v>1104</v>
      </c>
      <c r="G10" s="984" t="s">
        <v>1044</v>
      </c>
      <c r="H10" s="984" t="s">
        <v>1045</v>
      </c>
      <c r="I10" s="984" t="s">
        <v>256</v>
      </c>
      <c r="J10" s="984" t="s">
        <v>655</v>
      </c>
      <c r="K10" s="986">
        <v>3000</v>
      </c>
      <c r="L10" s="984" t="s">
        <v>628</v>
      </c>
      <c r="M10" s="984" t="s">
        <v>178</v>
      </c>
      <c r="N10" s="984" t="s">
        <v>179</v>
      </c>
    </row>
    <row r="11" spans="1:14">
      <c r="A11" s="983">
        <v>45838</v>
      </c>
      <c r="B11" s="983">
        <v>45838</v>
      </c>
      <c r="C11" s="984"/>
      <c r="D11" s="984"/>
      <c r="E11" s="985">
        <v>0</v>
      </c>
      <c r="F11" s="984" t="s">
        <v>1104</v>
      </c>
      <c r="G11" s="984" t="s">
        <v>1050</v>
      </c>
      <c r="H11" s="984" t="s">
        <v>1051</v>
      </c>
      <c r="I11" s="984" t="s">
        <v>265</v>
      </c>
      <c r="J11" s="984" t="s">
        <v>655</v>
      </c>
      <c r="K11" s="986">
        <v>20000</v>
      </c>
      <c r="L11" s="984" t="s">
        <v>623</v>
      </c>
      <c r="M11" s="984" t="s">
        <v>1205</v>
      </c>
      <c r="N11" s="984" t="s">
        <v>1206</v>
      </c>
    </row>
    <row r="12" spans="1:14">
      <c r="A12" s="983">
        <v>45838</v>
      </c>
      <c r="B12" s="983">
        <v>45838</v>
      </c>
      <c r="C12" s="984"/>
      <c r="D12" s="984"/>
      <c r="E12" s="985">
        <v>0</v>
      </c>
      <c r="F12" s="984" t="s">
        <v>1104</v>
      </c>
      <c r="G12" s="984" t="s">
        <v>1068</v>
      </c>
      <c r="H12" s="984" t="s">
        <v>1069</v>
      </c>
      <c r="I12" s="984" t="s">
        <v>1065</v>
      </c>
      <c r="J12" s="984" t="s">
        <v>655</v>
      </c>
      <c r="K12" s="986">
        <v>69231</v>
      </c>
      <c r="L12" s="984" t="s">
        <v>898</v>
      </c>
      <c r="M12" s="984" t="s">
        <v>1207</v>
      </c>
      <c r="N12" s="984" t="s">
        <v>1208</v>
      </c>
    </row>
    <row r="13" spans="1:14">
      <c r="A13" s="983">
        <v>45838</v>
      </c>
      <c r="B13" s="983">
        <v>45838</v>
      </c>
      <c r="C13" s="984" t="s">
        <v>216</v>
      </c>
      <c r="D13" s="985">
        <v>24.75</v>
      </c>
      <c r="E13" s="985">
        <v>2154</v>
      </c>
      <c r="F13" s="984" t="s">
        <v>1104</v>
      </c>
      <c r="G13" s="984" t="s">
        <v>1209</v>
      </c>
      <c r="H13" s="984" t="s">
        <v>1210</v>
      </c>
      <c r="I13" s="984" t="s">
        <v>265</v>
      </c>
      <c r="J13" s="984" t="s">
        <v>655</v>
      </c>
      <c r="K13" s="986">
        <v>53311.5</v>
      </c>
      <c r="L13" s="984" t="s">
        <v>895</v>
      </c>
      <c r="M13" s="984" t="s">
        <v>917</v>
      </c>
      <c r="N13" s="984" t="s">
        <v>918</v>
      </c>
    </row>
    <row r="14" spans="1:14">
      <c r="K14" s="24">
        <f>SUM(K3:K13)</f>
        <v>421081.22</v>
      </c>
    </row>
  </sheetData>
  <pageMargins left="0.7" right="0.7" top="0.78740157499999996" bottom="0.78740157499999996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DDF2-485D-4AEA-966C-5684F279F21A}">
  <dimension ref="A1:F3"/>
  <sheetViews>
    <sheetView workbookViewId="0">
      <selection activeCell="R9" sqref="R9"/>
    </sheetView>
  </sheetViews>
  <sheetFormatPr defaultRowHeight="14.4"/>
  <cols>
    <col min="1" max="1" width="10.109375" bestFit="1" customWidth="1"/>
    <col min="6" max="6" width="12.44140625" style="2" bestFit="1" customWidth="1"/>
  </cols>
  <sheetData>
    <row r="1" spans="1:6">
      <c r="A1" s="58" t="s">
        <v>10</v>
      </c>
      <c r="B1" s="58" t="s">
        <v>11</v>
      </c>
      <c r="C1" s="58" t="s">
        <v>12</v>
      </c>
      <c r="D1" s="58" t="s">
        <v>13</v>
      </c>
      <c r="E1" s="58" t="s">
        <v>14</v>
      </c>
      <c r="F1" s="58" t="s">
        <v>15</v>
      </c>
    </row>
    <row r="2" spans="1:6">
      <c r="A2" s="424">
        <v>45292</v>
      </c>
      <c r="B2" s="425" t="s">
        <v>115</v>
      </c>
      <c r="C2" s="425" t="s">
        <v>99</v>
      </c>
      <c r="D2" s="425" t="s">
        <v>100</v>
      </c>
      <c r="E2" s="425" t="s">
        <v>658</v>
      </c>
      <c r="F2" s="426">
        <v>100000</v>
      </c>
    </row>
    <row r="3" spans="1:6">
      <c r="A3" s="9"/>
      <c r="B3" s="9"/>
      <c r="C3" s="9"/>
      <c r="D3" s="9"/>
      <c r="E3" s="9"/>
      <c r="F3" s="39">
        <f>SUM(F2)</f>
        <v>100000</v>
      </c>
    </row>
  </sheetData>
  <pageMargins left="0.7" right="0.7" top="0.78740157499999996" bottom="0.78740157499999996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95E9-4D41-4C8B-A51E-74974FB822F5}">
  <dimension ref="A1:H10"/>
  <sheetViews>
    <sheetView workbookViewId="0">
      <selection activeCell="R7" sqref="R7"/>
    </sheetView>
  </sheetViews>
  <sheetFormatPr defaultRowHeight="14.4"/>
  <cols>
    <col min="1" max="1" width="10.109375" bestFit="1" customWidth="1"/>
    <col min="3" max="3" width="39.6640625" customWidth="1"/>
    <col min="6" max="6" width="16" style="2" bestFit="1" customWidth="1"/>
  </cols>
  <sheetData>
    <row r="1" spans="1:8">
      <c r="A1" s="59" t="s">
        <v>10</v>
      </c>
      <c r="B1" s="59" t="s">
        <v>11</v>
      </c>
      <c r="C1" s="59" t="s">
        <v>12</v>
      </c>
      <c r="D1" s="59" t="s">
        <v>13</v>
      </c>
      <c r="E1" s="59" t="s">
        <v>14</v>
      </c>
      <c r="F1" s="59" t="s">
        <v>15</v>
      </c>
    </row>
    <row r="2" spans="1:8">
      <c r="A2" s="60">
        <v>44197</v>
      </c>
      <c r="B2" s="61"/>
      <c r="C2" s="61" t="s">
        <v>99</v>
      </c>
      <c r="D2" s="61" t="s">
        <v>100</v>
      </c>
      <c r="E2" s="61" t="s">
        <v>109</v>
      </c>
      <c r="F2" s="62">
        <v>71238928.260000005</v>
      </c>
    </row>
    <row r="3" spans="1:8" ht="16.2" customHeight="1">
      <c r="A3" s="65">
        <v>44652</v>
      </c>
      <c r="B3" s="64" t="s">
        <v>189</v>
      </c>
      <c r="C3" s="64" t="s">
        <v>188</v>
      </c>
      <c r="D3" s="64" t="s">
        <v>190</v>
      </c>
      <c r="E3" s="64" t="s">
        <v>109</v>
      </c>
      <c r="F3" s="63">
        <v>35137557</v>
      </c>
    </row>
    <row r="4" spans="1:8">
      <c r="A4" s="1126" t="s">
        <v>136</v>
      </c>
      <c r="B4" s="1126"/>
      <c r="C4" s="1126"/>
      <c r="D4" s="1126"/>
      <c r="E4" s="1126"/>
      <c r="F4" s="69">
        <f>SUM(F2:F3)</f>
        <v>106376485.26000001</v>
      </c>
    </row>
    <row r="5" spans="1:8">
      <c r="A5" s="72">
        <v>45139</v>
      </c>
      <c r="B5" s="71" t="s">
        <v>191</v>
      </c>
      <c r="C5" s="71" t="s">
        <v>188</v>
      </c>
      <c r="D5" s="71" t="s">
        <v>190</v>
      </c>
      <c r="E5" s="71" t="s">
        <v>109</v>
      </c>
      <c r="F5" s="70">
        <v>6975346</v>
      </c>
    </row>
    <row r="6" spans="1:8">
      <c r="A6" s="1127" t="s">
        <v>146</v>
      </c>
      <c r="B6" s="1127"/>
      <c r="C6" s="1127"/>
      <c r="D6" s="1127"/>
      <c r="E6" s="1127"/>
      <c r="F6" s="67">
        <f>F4+F5</f>
        <v>113351831.26000001</v>
      </c>
    </row>
    <row r="7" spans="1:8" ht="15" thickBot="1">
      <c r="A7" s="427">
        <v>45293</v>
      </c>
      <c r="B7" s="428" t="s">
        <v>187</v>
      </c>
      <c r="C7" s="428" t="s">
        <v>188</v>
      </c>
      <c r="D7" s="428" t="s">
        <v>106</v>
      </c>
      <c r="E7" s="428" t="s">
        <v>109</v>
      </c>
      <c r="F7" s="429">
        <v>56200000</v>
      </c>
      <c r="G7" s="68"/>
      <c r="H7" s="68"/>
    </row>
    <row r="8" spans="1:8">
      <c r="A8" s="430">
        <v>45658</v>
      </c>
      <c r="B8" s="431"/>
      <c r="C8" s="431" t="s">
        <v>558</v>
      </c>
      <c r="D8" s="431"/>
      <c r="E8" s="431"/>
      <c r="F8" s="432">
        <f>F6+F7</f>
        <v>169551831.25999999</v>
      </c>
    </row>
    <row r="9" spans="1:8" ht="15" thickBot="1">
      <c r="A9" s="434">
        <v>45659</v>
      </c>
      <c r="B9" s="435" t="s">
        <v>566</v>
      </c>
      <c r="C9" s="435" t="s">
        <v>188</v>
      </c>
      <c r="D9" s="435" t="s">
        <v>190</v>
      </c>
      <c r="E9" s="435" t="s">
        <v>109</v>
      </c>
      <c r="F9" s="436">
        <v>39700000</v>
      </c>
      <c r="G9" s="433" t="s">
        <v>567</v>
      </c>
      <c r="H9" s="433" t="s">
        <v>370</v>
      </c>
    </row>
    <row r="10" spans="1:8">
      <c r="F10" s="17">
        <f>F8+F9</f>
        <v>209251831.25999999</v>
      </c>
    </row>
  </sheetData>
  <mergeCells count="2">
    <mergeCell ref="A4:E4"/>
    <mergeCell ref="A6:E6"/>
  </mergeCells>
  <pageMargins left="0.7" right="0.7" top="0.78740157499999996" bottom="0.78740157499999996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0509-56E6-4BDA-82F2-982B5C9045C3}">
  <dimension ref="A1:N38"/>
  <sheetViews>
    <sheetView workbookViewId="0">
      <selection activeCell="K18" sqref="K18"/>
    </sheetView>
  </sheetViews>
  <sheetFormatPr defaultRowHeight="14.4"/>
  <cols>
    <col min="1" max="1" width="10.109375" bestFit="1" customWidth="1"/>
    <col min="2" max="2" width="9.88671875" bestFit="1" customWidth="1"/>
    <col min="3" max="3" width="27.109375" bestFit="1" customWidth="1"/>
    <col min="6" max="6" width="18" style="2" bestFit="1" customWidth="1"/>
    <col min="7" max="7" width="13.6640625" bestFit="1" customWidth="1"/>
    <col min="11" max="11" width="17.109375" customWidth="1"/>
  </cols>
  <sheetData>
    <row r="1" spans="1:14">
      <c r="A1" s="1000" t="s">
        <v>10</v>
      </c>
      <c r="B1" s="1000" t="s">
        <v>1101</v>
      </c>
      <c r="C1" s="1000" t="s">
        <v>1102</v>
      </c>
      <c r="D1" s="1000" t="s">
        <v>87</v>
      </c>
      <c r="E1" s="1000" t="s">
        <v>88</v>
      </c>
      <c r="F1" s="1000" t="s">
        <v>1103</v>
      </c>
      <c r="G1" s="1000" t="s">
        <v>11</v>
      </c>
      <c r="H1" s="1000" t="s">
        <v>12</v>
      </c>
      <c r="I1" s="1000" t="s">
        <v>13</v>
      </c>
      <c r="J1" s="1000" t="s">
        <v>14</v>
      </c>
      <c r="K1" s="1000" t="s">
        <v>15</v>
      </c>
      <c r="L1" s="1000" t="s">
        <v>89</v>
      </c>
      <c r="M1" s="1000" t="s">
        <v>20</v>
      </c>
      <c r="N1" s="1000" t="s">
        <v>90</v>
      </c>
    </row>
    <row r="2" spans="1:14">
      <c r="A2" s="1001">
        <v>45658</v>
      </c>
      <c r="B2" s="1002"/>
      <c r="C2" s="1002"/>
      <c r="D2" s="1002"/>
      <c r="E2" s="1003">
        <v>0</v>
      </c>
      <c r="F2" s="1002" t="s">
        <v>1204</v>
      </c>
      <c r="G2" s="1002" t="s">
        <v>115</v>
      </c>
      <c r="H2" s="1002" t="s">
        <v>99</v>
      </c>
      <c r="I2" s="1002" t="s">
        <v>100</v>
      </c>
      <c r="J2" s="1002" t="s">
        <v>110</v>
      </c>
      <c r="K2" s="1004">
        <v>4880330</v>
      </c>
      <c r="L2" s="1002"/>
      <c r="M2" s="1002"/>
      <c r="N2" s="1002"/>
    </row>
    <row r="3" spans="1:14">
      <c r="A3" s="1001">
        <v>45838</v>
      </c>
      <c r="B3" s="1001">
        <v>45838</v>
      </c>
      <c r="C3" s="1002"/>
      <c r="D3" s="1002"/>
      <c r="E3" s="1003">
        <v>0</v>
      </c>
      <c r="F3" s="1002" t="s">
        <v>1104</v>
      </c>
      <c r="G3" s="1002" t="s">
        <v>1100</v>
      </c>
      <c r="H3" s="1002" t="s">
        <v>1085</v>
      </c>
      <c r="I3" s="1002" t="s">
        <v>107</v>
      </c>
      <c r="J3" s="1002" t="s">
        <v>110</v>
      </c>
      <c r="K3" s="1004">
        <v>-2172560</v>
      </c>
      <c r="L3" s="1002" t="s">
        <v>1119</v>
      </c>
      <c r="M3" s="1002" t="s">
        <v>178</v>
      </c>
      <c r="N3" s="1002" t="s">
        <v>179</v>
      </c>
    </row>
    <row r="4" spans="1:14">
      <c r="A4" s="988"/>
      <c r="B4" s="989"/>
      <c r="C4" s="989"/>
      <c r="D4" s="989"/>
      <c r="E4" s="989"/>
      <c r="F4" s="990"/>
      <c r="G4" s="987"/>
      <c r="K4" s="24">
        <f>SUM(K2:K3)</f>
        <v>2707770</v>
      </c>
    </row>
    <row r="5" spans="1:14">
      <c r="A5" s="988"/>
      <c r="B5" s="989"/>
      <c r="C5" s="989"/>
      <c r="D5" s="989"/>
      <c r="E5" s="989"/>
      <c r="F5" s="990"/>
      <c r="G5" s="987"/>
    </row>
    <row r="6" spans="1:14">
      <c r="A6" s="988"/>
      <c r="B6" s="989"/>
      <c r="C6" s="989"/>
      <c r="D6" s="989"/>
      <c r="E6" s="989"/>
      <c r="F6" s="990"/>
      <c r="G6" s="987"/>
    </row>
    <row r="7" spans="1:14">
      <c r="A7" s="988"/>
      <c r="B7" s="989"/>
      <c r="C7" s="989"/>
      <c r="D7" s="989"/>
      <c r="E7" s="989"/>
      <c r="F7" s="990"/>
      <c r="G7" s="987"/>
    </row>
    <row r="8" spans="1:14">
      <c r="A8" s="988"/>
      <c r="B8" s="989"/>
      <c r="C8" s="989"/>
      <c r="D8" s="989"/>
      <c r="E8" s="989"/>
      <c r="F8" s="990"/>
      <c r="G8" s="987"/>
    </row>
    <row r="9" spans="1:14">
      <c r="A9" s="988"/>
      <c r="B9" s="989"/>
      <c r="C9" s="989"/>
      <c r="D9" s="989"/>
      <c r="E9" s="989"/>
      <c r="F9" s="990"/>
      <c r="G9" s="987"/>
    </row>
    <row r="10" spans="1:14">
      <c r="A10" s="988"/>
      <c r="B10" s="989"/>
      <c r="C10" s="989"/>
      <c r="D10" s="989"/>
      <c r="E10" s="989"/>
      <c r="F10" s="990"/>
      <c r="G10" s="987"/>
    </row>
    <row r="11" spans="1:14">
      <c r="A11" s="991"/>
      <c r="B11" s="992"/>
      <c r="C11" s="992"/>
      <c r="D11" s="992"/>
      <c r="E11" s="992"/>
      <c r="F11" s="17"/>
      <c r="G11" s="987"/>
    </row>
    <row r="12" spans="1:14">
      <c r="A12" s="993"/>
      <c r="B12" s="1"/>
      <c r="C12" s="1"/>
      <c r="D12" s="1"/>
      <c r="E12" s="1"/>
      <c r="F12" s="3"/>
      <c r="G12" s="987"/>
    </row>
    <row r="13" spans="1:14">
      <c r="A13" s="993"/>
      <c r="B13" s="1"/>
      <c r="C13" s="1"/>
      <c r="D13" s="1"/>
      <c r="E13" s="1"/>
      <c r="F13" s="3"/>
      <c r="G13" s="987"/>
    </row>
    <row r="14" spans="1:14">
      <c r="A14" s="993"/>
      <c r="B14" s="1"/>
      <c r="C14" s="1"/>
      <c r="D14" s="1"/>
      <c r="E14" s="1"/>
      <c r="F14" s="3"/>
      <c r="G14" s="994"/>
    </row>
    <row r="15" spans="1:14">
      <c r="A15" s="993"/>
      <c r="B15" s="1"/>
      <c r="C15" s="1"/>
      <c r="D15" s="1"/>
      <c r="E15" s="1"/>
      <c r="F15" s="3"/>
      <c r="G15" s="994"/>
    </row>
    <row r="16" spans="1:14">
      <c r="A16" s="993"/>
      <c r="B16" s="1"/>
      <c r="C16" s="1"/>
      <c r="D16" s="1"/>
      <c r="E16" s="1"/>
      <c r="F16" s="3"/>
      <c r="G16" s="987"/>
    </row>
    <row r="17" spans="1:7">
      <c r="A17" s="993"/>
      <c r="B17" s="1"/>
      <c r="C17" s="1"/>
      <c r="D17" s="1"/>
      <c r="E17" s="1"/>
      <c r="F17" s="3"/>
      <c r="G17" s="987"/>
    </row>
    <row r="18" spans="1:7">
      <c r="A18" s="993"/>
      <c r="B18" s="1"/>
      <c r="C18" s="1"/>
      <c r="D18" s="1"/>
      <c r="E18" s="1"/>
      <c r="F18" s="3"/>
      <c r="G18" s="994"/>
    </row>
    <row r="19" spans="1:7">
      <c r="C19" s="992"/>
      <c r="F19" s="17"/>
    </row>
    <row r="20" spans="1:7">
      <c r="A20" s="22"/>
      <c r="F20" s="23"/>
    </row>
    <row r="21" spans="1:7">
      <c r="A21" s="22"/>
      <c r="F21" s="23"/>
    </row>
    <row r="22" spans="1:7">
      <c r="A22" s="22"/>
      <c r="F22" s="23"/>
    </row>
    <row r="23" spans="1:7">
      <c r="A23" s="22"/>
      <c r="F23" s="23"/>
    </row>
    <row r="24" spans="1:7">
      <c r="A24" s="22"/>
      <c r="F24" s="23"/>
    </row>
    <row r="25" spans="1:7">
      <c r="A25" s="22"/>
      <c r="F25" s="23"/>
    </row>
    <row r="26" spans="1:7">
      <c r="A26" s="22"/>
      <c r="F26" s="23"/>
    </row>
    <row r="27" spans="1:7">
      <c r="A27" s="22"/>
      <c r="F27" s="23"/>
    </row>
    <row r="28" spans="1:7">
      <c r="A28" s="22"/>
      <c r="F28" s="23"/>
    </row>
    <row r="29" spans="1:7">
      <c r="A29" s="22"/>
      <c r="F29" s="23"/>
    </row>
    <row r="30" spans="1:7">
      <c r="A30" s="22"/>
      <c r="F30" s="23"/>
    </row>
    <row r="31" spans="1:7">
      <c r="A31" s="22"/>
      <c r="F31" s="23"/>
    </row>
    <row r="32" spans="1:7" ht="15.6">
      <c r="A32" s="1128"/>
      <c r="B32" s="1128"/>
      <c r="C32" s="1128"/>
      <c r="D32" s="1128"/>
      <c r="E32" s="1128"/>
      <c r="F32" s="995"/>
    </row>
    <row r="33" spans="1:9">
      <c r="A33" s="996"/>
      <c r="B33" s="153"/>
      <c r="C33" s="153"/>
      <c r="D33" s="153"/>
      <c r="E33" s="153"/>
      <c r="F33" s="997"/>
      <c r="G33" s="153"/>
      <c r="H33" s="153"/>
      <c r="I33" s="153"/>
    </row>
    <row r="34" spans="1:9">
      <c r="A34" s="998"/>
      <c r="B34" s="154"/>
      <c r="C34" s="154"/>
      <c r="D34" s="154"/>
      <c r="E34" s="154"/>
      <c r="F34" s="999"/>
      <c r="G34" s="154"/>
      <c r="H34" s="154"/>
      <c r="I34" s="154"/>
    </row>
    <row r="35" spans="1:9">
      <c r="A35" s="998"/>
      <c r="B35" s="154"/>
      <c r="C35" s="154"/>
      <c r="D35" s="154"/>
      <c r="E35" s="154"/>
      <c r="F35" s="999"/>
      <c r="G35" s="154"/>
      <c r="H35" s="154"/>
      <c r="I35" s="154"/>
    </row>
    <row r="36" spans="1:9">
      <c r="A36" s="998"/>
      <c r="B36" s="154"/>
      <c r="C36" s="154"/>
      <c r="D36" s="154"/>
      <c r="E36" s="154"/>
      <c r="F36" s="999"/>
      <c r="G36" s="154"/>
      <c r="H36" s="154"/>
      <c r="I36" s="154"/>
    </row>
    <row r="37" spans="1:9">
      <c r="A37" s="998"/>
      <c r="B37" s="154"/>
      <c r="C37" s="154"/>
      <c r="D37" s="154"/>
      <c r="E37" s="154"/>
      <c r="F37" s="999"/>
      <c r="G37" s="154"/>
      <c r="H37" s="154"/>
      <c r="I37" s="154"/>
    </row>
    <row r="38" spans="1:9">
      <c r="F38" s="17"/>
    </row>
  </sheetData>
  <mergeCells count="1">
    <mergeCell ref="A32:E32"/>
  </mergeCells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E328-3CCE-4091-869E-BB2892901C47}">
  <dimension ref="A1:H14"/>
  <sheetViews>
    <sheetView workbookViewId="0">
      <selection activeCell="H19" sqref="H19"/>
    </sheetView>
  </sheetViews>
  <sheetFormatPr defaultRowHeight="14.4"/>
  <cols>
    <col min="1" max="1" width="10.109375" bestFit="1" customWidth="1"/>
    <col min="2" max="2" width="12.109375" customWidth="1"/>
    <col min="3" max="3" width="42.88671875" bestFit="1" customWidth="1"/>
    <col min="4" max="4" width="8.6640625" customWidth="1"/>
    <col min="5" max="5" width="12" customWidth="1"/>
    <col min="6" max="6" width="15.6640625" style="2" bestFit="1" customWidth="1"/>
    <col min="12" max="12" width="11.109375" customWidth="1"/>
  </cols>
  <sheetData>
    <row r="1" spans="1:8">
      <c r="A1" s="84" t="s">
        <v>10</v>
      </c>
      <c r="B1" s="84" t="s">
        <v>11</v>
      </c>
      <c r="C1" s="84" t="s">
        <v>12</v>
      </c>
      <c r="D1" s="84" t="s">
        <v>13</v>
      </c>
      <c r="E1" s="84" t="s">
        <v>14</v>
      </c>
      <c r="F1" s="85" t="s">
        <v>15</v>
      </c>
    </row>
    <row r="2" spans="1:8">
      <c r="A2" s="1129">
        <v>43831</v>
      </c>
      <c r="B2" s="1129"/>
      <c r="C2" s="79" t="s">
        <v>198</v>
      </c>
      <c r="D2" s="73"/>
      <c r="E2" s="79" t="s">
        <v>111</v>
      </c>
      <c r="F2" s="80">
        <v>20443.68</v>
      </c>
    </row>
    <row r="3" spans="1:8">
      <c r="A3" s="1129">
        <v>44013</v>
      </c>
      <c r="B3" s="1129"/>
      <c r="C3" s="79" t="s">
        <v>199</v>
      </c>
      <c r="D3" s="73"/>
      <c r="E3" s="79" t="s">
        <v>111</v>
      </c>
      <c r="F3" s="80">
        <v>4957109.3499999996</v>
      </c>
    </row>
    <row r="4" spans="1:8">
      <c r="A4" s="1127" t="s">
        <v>200</v>
      </c>
      <c r="B4" s="1127"/>
      <c r="C4" s="1127"/>
      <c r="D4" s="1127"/>
      <c r="E4" s="1127"/>
      <c r="F4" s="67">
        <f>SUM(F2:F3)</f>
        <v>4977553.0299999993</v>
      </c>
    </row>
    <row r="5" spans="1:8">
      <c r="A5" s="74">
        <v>44319</v>
      </c>
      <c r="B5" s="75" t="s">
        <v>201</v>
      </c>
      <c r="C5" s="75" t="s">
        <v>202</v>
      </c>
      <c r="D5" s="75" t="s">
        <v>111</v>
      </c>
      <c r="E5" s="75" t="s">
        <v>203</v>
      </c>
      <c r="F5" s="76">
        <v>10186182.93</v>
      </c>
    </row>
    <row r="6" spans="1:8">
      <c r="A6" s="1127" t="s">
        <v>204</v>
      </c>
      <c r="B6" s="1127"/>
      <c r="C6" s="1127"/>
      <c r="D6" s="1127"/>
      <c r="E6" s="1127"/>
      <c r="F6" s="67">
        <f>F4+F5</f>
        <v>15163735.959999999</v>
      </c>
    </row>
    <row r="7" spans="1:8">
      <c r="A7" s="77">
        <v>44736</v>
      </c>
      <c r="B7" s="77" t="s">
        <v>205</v>
      </c>
      <c r="C7" s="77" t="s">
        <v>202</v>
      </c>
      <c r="D7" s="77" t="s">
        <v>111</v>
      </c>
      <c r="E7" s="77" t="s">
        <v>112</v>
      </c>
      <c r="F7" s="78">
        <v>16273186.970000001</v>
      </c>
    </row>
    <row r="8" spans="1:8">
      <c r="A8" s="1127" t="s">
        <v>136</v>
      </c>
      <c r="B8" s="1127"/>
      <c r="C8" s="1127"/>
      <c r="D8" s="1127"/>
      <c r="E8" s="1127"/>
      <c r="F8" s="81">
        <f>F6+F7</f>
        <v>31436922.93</v>
      </c>
    </row>
    <row r="9" spans="1:8">
      <c r="A9" s="82" t="s">
        <v>206</v>
      </c>
      <c r="B9" s="83" t="s">
        <v>207</v>
      </c>
      <c r="C9" s="82" t="s">
        <v>208</v>
      </c>
      <c r="D9" s="86">
        <v>429001</v>
      </c>
      <c r="E9" s="82" t="s">
        <v>112</v>
      </c>
      <c r="F9" s="87">
        <v>37006451.030000001</v>
      </c>
    </row>
    <row r="10" spans="1:8">
      <c r="A10" s="1127" t="s">
        <v>146</v>
      </c>
      <c r="B10" s="1127"/>
      <c r="C10" s="1127"/>
      <c r="D10" s="1127"/>
      <c r="E10" s="1127"/>
      <c r="F10" s="67">
        <f>F8+F9</f>
        <v>68443373.960000008</v>
      </c>
    </row>
    <row r="11" spans="1:8" ht="15" thickBot="1">
      <c r="A11" s="437">
        <v>45461</v>
      </c>
      <c r="B11" s="438" t="s">
        <v>209</v>
      </c>
      <c r="C11" s="438" t="s">
        <v>210</v>
      </c>
      <c r="D11" s="438" t="s">
        <v>111</v>
      </c>
      <c r="E11" s="438" t="s">
        <v>112</v>
      </c>
      <c r="F11" s="439">
        <v>46340539.229999997</v>
      </c>
      <c r="G11" s="66"/>
      <c r="H11" s="66"/>
    </row>
    <row r="12" spans="1:8">
      <c r="A12" s="430">
        <v>45658</v>
      </c>
      <c r="B12" s="431"/>
      <c r="C12" s="431" t="s">
        <v>659</v>
      </c>
      <c r="D12" s="431"/>
      <c r="E12" s="431"/>
      <c r="F12" s="432">
        <f>F10+F11</f>
        <v>114783913.19</v>
      </c>
    </row>
    <row r="13" spans="1:8" ht="15" thickBot="1">
      <c r="A13" s="441">
        <v>45756</v>
      </c>
      <c r="B13" s="442" t="s">
        <v>660</v>
      </c>
      <c r="C13" s="442" t="s">
        <v>210</v>
      </c>
      <c r="D13" s="442" t="s">
        <v>111</v>
      </c>
      <c r="E13" s="442" t="s">
        <v>112</v>
      </c>
      <c r="F13" s="443">
        <v>32747314.550000001</v>
      </c>
      <c r="G13" s="440" t="s">
        <v>567</v>
      </c>
      <c r="H13" s="440" t="s">
        <v>370</v>
      </c>
    </row>
    <row r="14" spans="1:8">
      <c r="F14" s="17">
        <f>F12+F13</f>
        <v>147531227.74000001</v>
      </c>
    </row>
  </sheetData>
  <mergeCells count="6">
    <mergeCell ref="A10:E10"/>
    <mergeCell ref="A4:E4"/>
    <mergeCell ref="A2:B2"/>
    <mergeCell ref="A3:B3"/>
    <mergeCell ref="A6:E6"/>
    <mergeCell ref="A8:E8"/>
  </mergeCells>
  <pageMargins left="0.7" right="0.7" top="0.78740157499999996" bottom="0.78740157499999996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210CC-A119-482F-BD6D-72C76F861AD2}">
  <dimension ref="A1:H4"/>
  <sheetViews>
    <sheetView workbookViewId="0">
      <selection activeCell="F5" sqref="F5"/>
    </sheetView>
  </sheetViews>
  <sheetFormatPr defaultRowHeight="14.4"/>
  <cols>
    <col min="1" max="1" width="10.109375" bestFit="1" customWidth="1"/>
    <col min="2" max="2" width="9.33203125" bestFit="1" customWidth="1"/>
    <col min="3" max="3" width="34.109375" style="2" customWidth="1"/>
    <col min="6" max="6" width="19.109375" customWidth="1"/>
  </cols>
  <sheetData>
    <row r="1" spans="1:8">
      <c r="A1" s="666" t="s">
        <v>10</v>
      </c>
      <c r="B1" s="666" t="s">
        <v>11</v>
      </c>
      <c r="C1" s="666" t="s">
        <v>12</v>
      </c>
      <c r="D1" s="666" t="s">
        <v>13</v>
      </c>
      <c r="E1" s="666" t="s">
        <v>14</v>
      </c>
      <c r="F1" s="666" t="s">
        <v>15</v>
      </c>
      <c r="G1" s="666" t="s">
        <v>89</v>
      </c>
      <c r="H1" s="666" t="s">
        <v>20</v>
      </c>
    </row>
    <row r="2" spans="1:8">
      <c r="A2" s="667">
        <v>45658</v>
      </c>
      <c r="B2" s="668" t="s">
        <v>115</v>
      </c>
      <c r="C2" s="668" t="s">
        <v>99</v>
      </c>
      <c r="D2" s="668" t="s">
        <v>112</v>
      </c>
      <c r="E2" s="668" t="s">
        <v>100</v>
      </c>
      <c r="F2" s="669">
        <v>32747314.550000001</v>
      </c>
      <c r="G2" s="668"/>
      <c r="H2" s="668"/>
    </row>
    <row r="3" spans="1:8">
      <c r="A3" s="667">
        <v>45756</v>
      </c>
      <c r="B3" s="668" t="s">
        <v>660</v>
      </c>
      <c r="C3" s="668" t="s">
        <v>210</v>
      </c>
      <c r="D3" s="668" t="s">
        <v>111</v>
      </c>
      <c r="E3" s="668" t="s">
        <v>112</v>
      </c>
      <c r="F3" s="669">
        <v>32747314.550000001</v>
      </c>
      <c r="G3" s="668" t="s">
        <v>567</v>
      </c>
      <c r="H3" s="668" t="s">
        <v>370</v>
      </c>
    </row>
    <row r="4" spans="1:8">
      <c r="A4" s="9"/>
      <c r="B4" s="9"/>
      <c r="C4" s="10"/>
      <c r="F4" s="24">
        <f>F2-F3</f>
        <v>0</v>
      </c>
    </row>
  </sheetData>
  <pageMargins left="0.7" right="0.7" top="0.78740157499999996" bottom="0.78740157499999996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3903-946D-47F5-81C3-70924F2085E6}">
  <dimension ref="A1:H23"/>
  <sheetViews>
    <sheetView topLeftCell="A7" workbookViewId="0">
      <selection activeCell="I18" sqref="I18"/>
    </sheetView>
  </sheetViews>
  <sheetFormatPr defaultRowHeight="14.4"/>
  <cols>
    <col min="1" max="1" width="19.88671875" customWidth="1"/>
    <col min="2" max="2" width="15.6640625" customWidth="1"/>
    <col min="3" max="3" width="12.33203125" customWidth="1"/>
    <col min="4" max="4" width="12.5546875" customWidth="1"/>
    <col min="6" max="6" width="16.6640625" style="2" bestFit="1" customWidth="1"/>
    <col min="7" max="7" width="16.33203125" customWidth="1"/>
  </cols>
  <sheetData>
    <row r="1" spans="1:8">
      <c r="A1" s="822" t="s">
        <v>10</v>
      </c>
      <c r="B1" s="822" t="s">
        <v>11</v>
      </c>
      <c r="C1" s="822" t="s">
        <v>12</v>
      </c>
      <c r="D1" s="822" t="s">
        <v>13</v>
      </c>
      <c r="E1" s="822" t="s">
        <v>14</v>
      </c>
      <c r="F1" s="822" t="s">
        <v>15</v>
      </c>
      <c r="G1" s="822" t="s">
        <v>20</v>
      </c>
      <c r="H1" s="822" t="s">
        <v>90</v>
      </c>
    </row>
    <row r="2" spans="1:8">
      <c r="A2" s="823">
        <v>45658</v>
      </c>
      <c r="B2" s="824" t="s">
        <v>115</v>
      </c>
      <c r="C2" s="824" t="s">
        <v>99</v>
      </c>
      <c r="D2" s="824" t="s">
        <v>100</v>
      </c>
      <c r="E2" s="824" t="s">
        <v>559</v>
      </c>
      <c r="F2" s="825">
        <v>249702558.16999999</v>
      </c>
      <c r="G2" s="824"/>
      <c r="H2" s="824"/>
    </row>
    <row r="3" spans="1:8">
      <c r="A3" s="823">
        <v>45658</v>
      </c>
      <c r="B3" s="824" t="s">
        <v>115</v>
      </c>
      <c r="C3" s="824" t="s">
        <v>99</v>
      </c>
      <c r="D3" s="824" t="s">
        <v>100</v>
      </c>
      <c r="E3" s="824" t="s">
        <v>559</v>
      </c>
      <c r="F3" s="825">
        <v>1071710</v>
      </c>
      <c r="G3" s="824"/>
      <c r="H3" s="824"/>
    </row>
    <row r="4" spans="1:8">
      <c r="A4" s="823">
        <v>45658</v>
      </c>
      <c r="B4" s="824" t="s">
        <v>1021</v>
      </c>
      <c r="C4" s="824" t="s">
        <v>1022</v>
      </c>
      <c r="D4" s="824" t="s">
        <v>560</v>
      </c>
      <c r="E4" s="824" t="s">
        <v>559</v>
      </c>
      <c r="F4" s="825">
        <v>23404810.100000001</v>
      </c>
      <c r="G4" s="824" t="s">
        <v>178</v>
      </c>
      <c r="H4" s="824" t="s">
        <v>179</v>
      </c>
    </row>
    <row r="5" spans="1:8">
      <c r="A5" s="132"/>
      <c r="B5" s="132"/>
      <c r="F5" s="23">
        <f>SUM(F2:F4)</f>
        <v>274179078.26999998</v>
      </c>
    </row>
    <row r="6" spans="1:8">
      <c r="A6" s="132"/>
      <c r="B6" s="132"/>
      <c r="F6"/>
    </row>
    <row r="7" spans="1:8">
      <c r="A7" s="818" t="s">
        <v>10</v>
      </c>
      <c r="B7" s="818" t="s">
        <v>11</v>
      </c>
      <c r="C7" s="818" t="s">
        <v>12</v>
      </c>
      <c r="D7" s="818" t="s">
        <v>13</v>
      </c>
      <c r="E7" s="818" t="s">
        <v>14</v>
      </c>
      <c r="F7" s="818" t="s">
        <v>15</v>
      </c>
      <c r="G7" s="818" t="s">
        <v>20</v>
      </c>
      <c r="H7" s="818" t="s">
        <v>90</v>
      </c>
    </row>
    <row r="8" spans="1:8">
      <c r="A8" s="819">
        <v>45747</v>
      </c>
      <c r="B8" s="820" t="s">
        <v>828</v>
      </c>
      <c r="C8" s="820" t="s">
        <v>829</v>
      </c>
      <c r="D8" s="820" t="s">
        <v>559</v>
      </c>
      <c r="E8" s="820" t="s">
        <v>331</v>
      </c>
      <c r="F8" s="821">
        <v>728049.92</v>
      </c>
      <c r="G8" s="820" t="s">
        <v>178</v>
      </c>
      <c r="H8" s="820" t="s">
        <v>179</v>
      </c>
    </row>
    <row r="9" spans="1:8">
      <c r="A9" s="819">
        <v>45747</v>
      </c>
      <c r="B9" s="820" t="s">
        <v>830</v>
      </c>
      <c r="C9" s="820" t="s">
        <v>831</v>
      </c>
      <c r="D9" s="820" t="s">
        <v>559</v>
      </c>
      <c r="E9" s="820" t="s">
        <v>331</v>
      </c>
      <c r="F9" s="821">
        <v>871491.3</v>
      </c>
      <c r="G9" s="820" t="s">
        <v>178</v>
      </c>
      <c r="H9" s="820" t="s">
        <v>179</v>
      </c>
    </row>
    <row r="10" spans="1:8">
      <c r="A10" s="819">
        <v>45747</v>
      </c>
      <c r="B10" s="820" t="s">
        <v>832</v>
      </c>
      <c r="C10" s="820" t="s">
        <v>833</v>
      </c>
      <c r="D10" s="820" t="s">
        <v>559</v>
      </c>
      <c r="E10" s="820" t="s">
        <v>331</v>
      </c>
      <c r="F10" s="821">
        <v>4251661.3099999996</v>
      </c>
      <c r="G10" s="820" t="s">
        <v>178</v>
      </c>
      <c r="H10" s="820" t="s">
        <v>179</v>
      </c>
    </row>
    <row r="11" spans="1:8">
      <c r="A11" s="819">
        <v>45838</v>
      </c>
      <c r="B11" s="820" t="s">
        <v>1019</v>
      </c>
      <c r="C11" s="820" t="s">
        <v>1020</v>
      </c>
      <c r="D11" s="820" t="s">
        <v>559</v>
      </c>
      <c r="E11" s="820" t="s">
        <v>560</v>
      </c>
      <c r="F11" s="821">
        <v>23404805.050000001</v>
      </c>
      <c r="G11" s="820" t="s">
        <v>178</v>
      </c>
      <c r="H11" s="820" t="s">
        <v>179</v>
      </c>
    </row>
    <row r="12" spans="1:8">
      <c r="A12" s="819">
        <v>45838</v>
      </c>
      <c r="B12" s="820" t="s">
        <v>844</v>
      </c>
      <c r="C12" s="820" t="s">
        <v>845</v>
      </c>
      <c r="D12" s="820" t="s">
        <v>559</v>
      </c>
      <c r="E12" s="820" t="s">
        <v>331</v>
      </c>
      <c r="F12" s="821">
        <v>728049.92</v>
      </c>
      <c r="G12" s="820" t="s">
        <v>178</v>
      </c>
      <c r="H12" s="820" t="s">
        <v>179</v>
      </c>
    </row>
    <row r="13" spans="1:8">
      <c r="A13" s="819">
        <v>45838</v>
      </c>
      <c r="B13" s="820" t="s">
        <v>846</v>
      </c>
      <c r="C13" s="820" t="s">
        <v>831</v>
      </c>
      <c r="D13" s="820" t="s">
        <v>559</v>
      </c>
      <c r="E13" s="820" t="s">
        <v>331</v>
      </c>
      <c r="F13" s="821">
        <v>871491.3</v>
      </c>
      <c r="G13" s="820" t="s">
        <v>178</v>
      </c>
      <c r="H13" s="820" t="s">
        <v>179</v>
      </c>
    </row>
    <row r="14" spans="1:8">
      <c r="A14" s="819">
        <v>45838</v>
      </c>
      <c r="B14" s="820" t="s">
        <v>847</v>
      </c>
      <c r="C14" s="820" t="s">
        <v>833</v>
      </c>
      <c r="D14" s="820" t="s">
        <v>559</v>
      </c>
      <c r="E14" s="820" t="s">
        <v>331</v>
      </c>
      <c r="F14" s="821">
        <v>4251661.3099999996</v>
      </c>
      <c r="G14" s="820" t="s">
        <v>178</v>
      </c>
      <c r="H14" s="820" t="s">
        <v>179</v>
      </c>
    </row>
    <row r="15" spans="1:8">
      <c r="A15" s="46"/>
      <c r="B15" s="47"/>
      <c r="C15" s="47"/>
      <c r="D15" s="47"/>
      <c r="E15" s="47"/>
      <c r="F15" s="2">
        <f>SUM(F8:F14)</f>
        <v>35107210.109999999</v>
      </c>
    </row>
    <row r="16" spans="1:8" ht="15" thickBot="1">
      <c r="A16" s="95" t="s">
        <v>217</v>
      </c>
      <c r="B16" s="96">
        <v>190723515.13999999</v>
      </c>
      <c r="C16" s="47"/>
      <c r="D16" s="47"/>
      <c r="E16" s="47"/>
      <c r="F16" s="45"/>
      <c r="G16" s="23"/>
    </row>
    <row r="17" spans="1:7">
      <c r="A17" s="46"/>
      <c r="B17" s="96">
        <v>32659290.059999999</v>
      </c>
      <c r="C17" s="47"/>
      <c r="D17" s="47"/>
      <c r="E17" s="47"/>
      <c r="F17" s="828">
        <f>F5-F15</f>
        <v>239071868.15999997</v>
      </c>
      <c r="G17" s="826" t="s">
        <v>1038</v>
      </c>
    </row>
    <row r="18" spans="1:7">
      <c r="A18" s="9"/>
      <c r="B18" s="11">
        <v>39093868.009999998</v>
      </c>
      <c r="C18" s="9"/>
      <c r="D18" s="9"/>
      <c r="E18" s="9"/>
      <c r="F18" s="1048">
        <v>23404805.050000001</v>
      </c>
      <c r="G18" s="1049" t="s">
        <v>1039</v>
      </c>
    </row>
    <row r="19" spans="1:7" ht="15" thickBot="1">
      <c r="B19" s="17">
        <f>B16+B17+B18</f>
        <v>262476673.20999998</v>
      </c>
      <c r="F19" s="829">
        <f>SUM(F17:F18)</f>
        <v>262476673.20999998</v>
      </c>
      <c r="G19" s="827" t="s">
        <v>1040</v>
      </c>
    </row>
    <row r="20" spans="1:7">
      <c r="A20" s="48"/>
      <c r="B20" s="2"/>
    </row>
    <row r="21" spans="1:7" ht="18" customHeight="1">
      <c r="B21" s="2"/>
    </row>
    <row r="22" spans="1:7">
      <c r="B22" s="2"/>
    </row>
    <row r="23" spans="1:7">
      <c r="B23" s="17"/>
    </row>
  </sheetData>
  <pageMargins left="0.7" right="0.7" top="0.78740157499999996" bottom="0.78740157499999996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69984-CB7B-4ADF-B01B-AA9F2A95872C}">
  <dimension ref="A1:L41"/>
  <sheetViews>
    <sheetView topLeftCell="A4" workbookViewId="0">
      <selection activeCell="E17" sqref="E17"/>
    </sheetView>
  </sheetViews>
  <sheetFormatPr defaultRowHeight="14.4"/>
  <cols>
    <col min="1" max="1" width="10.109375" bestFit="1" customWidth="1"/>
    <col min="2" max="2" width="10" bestFit="1" customWidth="1"/>
    <col min="3" max="3" width="17.88671875" customWidth="1"/>
    <col min="4" max="4" width="28.5546875" customWidth="1"/>
    <col min="5" max="5" width="36" customWidth="1"/>
    <col min="6" max="6" width="32.88671875" style="2" customWidth="1"/>
    <col min="7" max="7" width="19.44140625" customWidth="1"/>
    <col min="8" max="8" width="20.109375" customWidth="1"/>
    <col min="9" max="9" width="15.33203125" customWidth="1"/>
    <col min="11" max="12" width="14.6640625" bestFit="1" customWidth="1"/>
    <col min="13" max="13" width="11.88671875" bestFit="1" customWidth="1"/>
  </cols>
  <sheetData>
    <row r="1" spans="1:12">
      <c r="A1" s="809" t="s">
        <v>10</v>
      </c>
      <c r="B1" s="809" t="s">
        <v>87</v>
      </c>
      <c r="C1" s="809" t="s">
        <v>88</v>
      </c>
      <c r="D1" s="809" t="s">
        <v>11</v>
      </c>
      <c r="E1" s="809" t="s">
        <v>12</v>
      </c>
      <c r="F1" s="809" t="s">
        <v>13</v>
      </c>
      <c r="G1" s="809" t="s">
        <v>14</v>
      </c>
      <c r="H1" s="809" t="s">
        <v>15</v>
      </c>
      <c r="I1" s="809" t="s">
        <v>20</v>
      </c>
      <c r="J1" s="809" t="s">
        <v>90</v>
      </c>
    </row>
    <row r="2" spans="1:12">
      <c r="A2" s="810">
        <v>45658</v>
      </c>
      <c r="B2" s="811"/>
      <c r="C2" s="812">
        <v>0</v>
      </c>
      <c r="D2" s="811" t="s">
        <v>115</v>
      </c>
      <c r="E2" s="811" t="s">
        <v>99</v>
      </c>
      <c r="F2" s="811" t="s">
        <v>100</v>
      </c>
      <c r="G2" s="811" t="s">
        <v>562</v>
      </c>
      <c r="H2" s="813">
        <v>1772732.94</v>
      </c>
      <c r="I2" s="811"/>
      <c r="J2" s="811"/>
    </row>
    <row r="3" spans="1:12">
      <c r="A3" s="810">
        <v>45658</v>
      </c>
      <c r="B3" s="812">
        <v>24.0063</v>
      </c>
      <c r="C3" s="812">
        <v>715077.67</v>
      </c>
      <c r="D3" s="811" t="s">
        <v>115</v>
      </c>
      <c r="E3" s="811" t="s">
        <v>99</v>
      </c>
      <c r="F3" s="811" t="s">
        <v>100</v>
      </c>
      <c r="G3" s="811" t="s">
        <v>562</v>
      </c>
      <c r="H3" s="813">
        <v>17166407.710000001</v>
      </c>
      <c r="I3" s="811"/>
      <c r="J3" s="811"/>
      <c r="K3" s="23">
        <f>H3+H2</f>
        <v>18939140.650000002</v>
      </c>
      <c r="L3" s="23">
        <f>K3/C3</f>
        <v>26.485431505643298</v>
      </c>
    </row>
    <row r="4" spans="1:12">
      <c r="A4" s="810">
        <v>45658</v>
      </c>
      <c r="B4" s="812">
        <v>25.184999999999999</v>
      </c>
      <c r="C4" s="812">
        <v>36923.11</v>
      </c>
      <c r="D4" s="811" t="s">
        <v>1023</v>
      </c>
      <c r="E4" s="811" t="s">
        <v>1024</v>
      </c>
      <c r="F4" s="811" t="s">
        <v>1027</v>
      </c>
      <c r="G4" s="811" t="s">
        <v>562</v>
      </c>
      <c r="H4" s="813">
        <v>929908.53</v>
      </c>
      <c r="I4" s="811" t="s">
        <v>178</v>
      </c>
      <c r="J4" s="811" t="s">
        <v>179</v>
      </c>
      <c r="K4" s="23">
        <f>K3+H4</f>
        <v>19869049.180000003</v>
      </c>
      <c r="L4" s="23">
        <f>K4/D6</f>
        <v>26.421580546764861</v>
      </c>
    </row>
    <row r="5" spans="1:12">
      <c r="A5" s="810">
        <v>45838</v>
      </c>
      <c r="B5" s="812">
        <v>24.75</v>
      </c>
      <c r="C5" s="812">
        <v>0.04</v>
      </c>
      <c r="D5" s="811" t="s">
        <v>913</v>
      </c>
      <c r="E5" s="811" t="s">
        <v>912</v>
      </c>
      <c r="F5" s="811" t="s">
        <v>325</v>
      </c>
      <c r="G5" s="811" t="s">
        <v>562</v>
      </c>
      <c r="H5" s="813">
        <v>0.99</v>
      </c>
      <c r="I5" s="811" t="s">
        <v>178</v>
      </c>
      <c r="J5" s="811" t="s">
        <v>179</v>
      </c>
    </row>
    <row r="6" spans="1:12">
      <c r="A6" s="806"/>
      <c r="B6" s="807"/>
      <c r="C6" s="807">
        <f>SUM(C3:C5)</f>
        <v>752000.82000000007</v>
      </c>
      <c r="D6" s="807">
        <f>C3+C4</f>
        <v>752000.78</v>
      </c>
      <c r="E6" s="805"/>
      <c r="F6" s="805"/>
      <c r="G6" s="805"/>
      <c r="H6" s="808">
        <f>SUM(H2:H5)</f>
        <v>19869050.170000002</v>
      </c>
      <c r="I6" s="808"/>
      <c r="J6" s="805"/>
      <c r="L6">
        <v>25.184999999999999</v>
      </c>
    </row>
    <row r="7" spans="1:12">
      <c r="A7" s="806"/>
      <c r="B7" s="807"/>
      <c r="C7" s="807"/>
      <c r="D7" s="805"/>
      <c r="E7" s="805"/>
      <c r="F7" s="805"/>
      <c r="G7" s="805"/>
      <c r="H7" s="808"/>
      <c r="I7" s="805"/>
      <c r="J7" s="805"/>
      <c r="L7" s="23">
        <f>L4-L6</f>
        <v>1.2365805467648627</v>
      </c>
    </row>
    <row r="8" spans="1:12">
      <c r="F8"/>
      <c r="L8" s="23">
        <f>L7*D6</f>
        <v>929909.53570000327</v>
      </c>
    </row>
    <row r="9" spans="1:12">
      <c r="A9" s="800" t="s">
        <v>10</v>
      </c>
      <c r="B9" s="800" t="s">
        <v>87</v>
      </c>
      <c r="C9" s="800" t="s">
        <v>88</v>
      </c>
      <c r="D9" s="800" t="s">
        <v>11</v>
      </c>
      <c r="E9" s="800" t="s">
        <v>12</v>
      </c>
      <c r="F9" s="800" t="s">
        <v>13</v>
      </c>
      <c r="G9" s="800" t="s">
        <v>14</v>
      </c>
      <c r="H9" s="800" t="s">
        <v>15</v>
      </c>
      <c r="I9" s="800" t="s">
        <v>20</v>
      </c>
      <c r="J9" s="800" t="s">
        <v>90</v>
      </c>
    </row>
    <row r="10" spans="1:12">
      <c r="A10" s="801">
        <v>45747</v>
      </c>
      <c r="B10" s="802">
        <v>24.965</v>
      </c>
      <c r="C10" s="802">
        <v>9230.7900000000009</v>
      </c>
      <c r="D10" s="803" t="s">
        <v>834</v>
      </c>
      <c r="E10" s="803" t="s">
        <v>835</v>
      </c>
      <c r="F10" s="803" t="s">
        <v>562</v>
      </c>
      <c r="G10" s="803" t="s">
        <v>331</v>
      </c>
      <c r="H10" s="804">
        <v>230446.67</v>
      </c>
      <c r="I10" s="803" t="s">
        <v>178</v>
      </c>
      <c r="J10" s="803" t="s">
        <v>179</v>
      </c>
    </row>
    <row r="11" spans="1:12">
      <c r="A11" s="801">
        <v>45838</v>
      </c>
      <c r="B11" s="802">
        <v>24.75</v>
      </c>
      <c r="C11" s="802">
        <v>36953.57</v>
      </c>
      <c r="D11" s="803" t="s">
        <v>1025</v>
      </c>
      <c r="E11" s="803" t="s">
        <v>1026</v>
      </c>
      <c r="F11" s="803" t="s">
        <v>562</v>
      </c>
      <c r="G11" s="803" t="s">
        <v>1027</v>
      </c>
      <c r="H11" s="804">
        <v>914600.86</v>
      </c>
      <c r="I11" s="803" t="s">
        <v>178</v>
      </c>
      <c r="J11" s="803" t="s">
        <v>179</v>
      </c>
      <c r="L11" s="23">
        <f>H2-L8</f>
        <v>842823.40429999668</v>
      </c>
    </row>
    <row r="12" spans="1:12">
      <c r="A12" s="801">
        <v>45838</v>
      </c>
      <c r="B12" s="802">
        <v>24.75</v>
      </c>
      <c r="C12" s="802">
        <v>9230.7900000000009</v>
      </c>
      <c r="D12" s="803" t="s">
        <v>848</v>
      </c>
      <c r="E12" s="803" t="s">
        <v>849</v>
      </c>
      <c r="F12" s="803" t="s">
        <v>562</v>
      </c>
      <c r="G12" s="803" t="s">
        <v>331</v>
      </c>
      <c r="H12" s="804">
        <v>228462.05</v>
      </c>
      <c r="I12" s="803" t="s">
        <v>178</v>
      </c>
      <c r="J12" s="803" t="s">
        <v>179</v>
      </c>
    </row>
    <row r="13" spans="1:12">
      <c r="A13" s="814">
        <v>45838</v>
      </c>
      <c r="B13" s="815">
        <v>0</v>
      </c>
      <c r="C13" s="815">
        <v>0</v>
      </c>
      <c r="D13" s="816" t="s">
        <v>1028</v>
      </c>
      <c r="E13" s="816" t="s">
        <v>1036</v>
      </c>
      <c r="F13" s="816" t="s">
        <v>562</v>
      </c>
      <c r="G13" s="816" t="s">
        <v>904</v>
      </c>
      <c r="H13" s="817">
        <v>842823.4</v>
      </c>
      <c r="I13" s="816"/>
      <c r="J13" s="816"/>
      <c r="L13" s="23">
        <f>H13-L11</f>
        <v>-4.2999966535717249E-3</v>
      </c>
    </row>
    <row r="14" spans="1:12">
      <c r="A14" s="1051">
        <v>45838</v>
      </c>
      <c r="B14" s="1051">
        <v>1</v>
      </c>
      <c r="C14" s="1051">
        <v>0</v>
      </c>
      <c r="D14" s="1051" t="s">
        <v>1028</v>
      </c>
      <c r="E14" s="1051" t="s">
        <v>1036</v>
      </c>
      <c r="F14" s="1051" t="s">
        <v>562</v>
      </c>
      <c r="G14" s="1051" t="s">
        <v>904</v>
      </c>
      <c r="H14" s="1054">
        <v>412221.86</v>
      </c>
      <c r="I14" s="1052"/>
      <c r="J14" s="1053"/>
      <c r="L14" s="23"/>
    </row>
    <row r="15" spans="1:12">
      <c r="C15" s="17">
        <f>SUM(C10:C13)</f>
        <v>55415.15</v>
      </c>
      <c r="F15"/>
      <c r="H15" s="23">
        <f>SUM(H10:H14)</f>
        <v>2628554.84</v>
      </c>
      <c r="I15" s="23"/>
    </row>
    <row r="16" spans="1:12" ht="15" thickBot="1">
      <c r="C16" s="2"/>
      <c r="E16" s="2"/>
      <c r="F16"/>
    </row>
    <row r="17" spans="1:10">
      <c r="B17" s="1035">
        <v>461002</v>
      </c>
      <c r="C17" s="1036">
        <f>C6-C15</f>
        <v>696585.67</v>
      </c>
      <c r="D17" s="1037" t="s">
        <v>911</v>
      </c>
      <c r="E17" s="432">
        <f>+C17*J17</f>
        <v>17240495.3325</v>
      </c>
      <c r="F17" s="1042" t="s">
        <v>1033</v>
      </c>
      <c r="G17" s="24">
        <f>H6-H15</f>
        <v>17240495.330000002</v>
      </c>
      <c r="H17" s="23">
        <f>G17/C17</f>
        <v>24.749999996411066</v>
      </c>
      <c r="I17" s="325" t="s">
        <v>1041</v>
      </c>
      <c r="J17" s="325">
        <v>24.75</v>
      </c>
    </row>
    <row r="18" spans="1:10">
      <c r="B18" s="1038">
        <v>231002</v>
      </c>
      <c r="C18" s="802">
        <v>36953.57</v>
      </c>
      <c r="D18" s="1039" t="s">
        <v>1037</v>
      </c>
      <c r="E18" s="1040">
        <f>+C18*J17</f>
        <v>914600.85750000004</v>
      </c>
      <c r="F18">
        <f>E18/C18</f>
        <v>24.75</v>
      </c>
      <c r="I18" s="325" t="s">
        <v>1043</v>
      </c>
      <c r="J18" s="325">
        <v>0</v>
      </c>
    </row>
    <row r="19" spans="1:10" ht="15" thickBot="1">
      <c r="B19" s="1041"/>
      <c r="C19" s="1045">
        <f>SUM(C17:C18)</f>
        <v>733539.24</v>
      </c>
      <c r="D19" s="1046" t="s">
        <v>1042</v>
      </c>
      <c r="E19" s="1047">
        <f>+C19*J17</f>
        <v>18155096.190000001</v>
      </c>
      <c r="F19">
        <f>E19/C19</f>
        <v>24.750000000000004</v>
      </c>
      <c r="G19" s="23"/>
    </row>
    <row r="20" spans="1:10">
      <c r="F20"/>
    </row>
    <row r="21" spans="1:10">
      <c r="B21" s="2"/>
      <c r="C21" s="2"/>
      <c r="F21"/>
    </row>
    <row r="22" spans="1:10">
      <c r="B22" s="2"/>
      <c r="F22"/>
    </row>
    <row r="23" spans="1:10">
      <c r="B23" s="2"/>
      <c r="F23"/>
    </row>
    <row r="24" spans="1:10">
      <c r="F24"/>
    </row>
    <row r="25" spans="1:10">
      <c r="A25" s="23"/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 ht="18.75" customHeight="1">
      <c r="F30"/>
    </row>
    <row r="31" spans="1:10">
      <c r="F31"/>
    </row>
    <row r="32" spans="1:10">
      <c r="F32"/>
    </row>
    <row r="33" spans="6:10">
      <c r="F33"/>
    </row>
    <row r="35" spans="6:10">
      <c r="G35" s="2" t="s">
        <v>1311</v>
      </c>
      <c r="H35" t="s">
        <v>1312</v>
      </c>
      <c r="I35" t="s">
        <v>1313</v>
      </c>
    </row>
    <row r="36" spans="6:10">
      <c r="G36" s="1043">
        <v>733539.24</v>
      </c>
      <c r="H36" s="1044">
        <v>24.75</v>
      </c>
      <c r="I36" s="1043">
        <f>+G36*H36</f>
        <v>18155096.190000001</v>
      </c>
      <c r="J36">
        <f>I36/G36</f>
        <v>24.750000000000004</v>
      </c>
    </row>
    <row r="41" spans="6:10">
      <c r="G41" s="2"/>
    </row>
  </sheetData>
  <pageMargins left="0.7" right="0.7" top="0.78740157499999996" bottom="0.78740157499999996" header="0.3" footer="0.3"/>
  <pageSetup paperSize="9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F6676-E6BF-4FEA-9C49-E4295968B898}">
  <dimension ref="A1:AO30"/>
  <sheetViews>
    <sheetView topLeftCell="O1" workbookViewId="0">
      <selection activeCell="AK9" sqref="AK9:AL9"/>
    </sheetView>
  </sheetViews>
  <sheetFormatPr defaultColWidth="9.109375" defaultRowHeight="14.4"/>
  <cols>
    <col min="1" max="1" width="1.44140625" customWidth="1"/>
    <col min="2" max="2" width="5.5546875" hidden="1" customWidth="1"/>
    <col min="3" max="3" width="4.109375" hidden="1" customWidth="1"/>
    <col min="4" max="4" width="24.109375" hidden="1" customWidth="1"/>
    <col min="5" max="6" width="12.5546875" hidden="1" customWidth="1"/>
    <col min="7" max="7" width="0.33203125" hidden="1" customWidth="1"/>
    <col min="8" max="8" width="6.88671875" customWidth="1"/>
    <col min="9" max="9" width="5.33203125" customWidth="1"/>
    <col min="10" max="10" width="23.6640625" customWidth="1"/>
    <col min="11" max="11" width="11.88671875" bestFit="1" customWidth="1"/>
    <col min="12" max="12" width="11" bestFit="1" customWidth="1"/>
    <col min="13" max="13" width="14.6640625" bestFit="1" customWidth="1"/>
    <col min="14" max="14" width="9.33203125" bestFit="1" customWidth="1"/>
    <col min="15" max="15" width="36.88671875" customWidth="1"/>
    <col min="16" max="16" width="27.88671875" customWidth="1"/>
    <col min="17" max="17" width="13.5546875" hidden="1" customWidth="1"/>
    <col min="18" max="18" width="8" hidden="1" customWidth="1"/>
    <col min="19" max="19" width="9.5546875" hidden="1" customWidth="1"/>
    <col min="20" max="20" width="14.88671875" hidden="1" customWidth="1"/>
    <col min="21" max="21" width="15.5546875" hidden="1" customWidth="1"/>
    <col min="22" max="22" width="9" hidden="1" customWidth="1"/>
    <col min="23" max="23" width="18.88671875" customWidth="1"/>
    <col min="24" max="24" width="12.44140625" hidden="1" customWidth="1"/>
    <col min="25" max="25" width="13.33203125" hidden="1" customWidth="1"/>
    <col min="26" max="26" width="13" bestFit="1" customWidth="1"/>
    <col min="27" max="27" width="14.44140625" bestFit="1" customWidth="1"/>
    <col min="28" max="28" width="13.109375" hidden="1" customWidth="1"/>
    <col min="29" max="29" width="11.5546875" hidden="1" customWidth="1"/>
    <col min="30" max="30" width="15.5546875" hidden="1" customWidth="1"/>
    <col min="31" max="31" width="13.88671875" hidden="1" customWidth="1"/>
    <col min="32" max="32" width="12" hidden="1" customWidth="1"/>
    <col min="33" max="33" width="14.33203125" hidden="1" customWidth="1"/>
    <col min="34" max="34" width="19.6640625" bestFit="1" customWidth="1"/>
    <col min="35" max="36" width="14.5546875" bestFit="1" customWidth="1"/>
    <col min="37" max="37" width="14.88671875" bestFit="1" customWidth="1"/>
    <col min="38" max="38" width="13.33203125" customWidth="1"/>
    <col min="41" max="41" width="12.5546875" customWidth="1"/>
  </cols>
  <sheetData>
    <row r="1" spans="1:41" ht="23.4">
      <c r="A1" s="835"/>
      <c r="B1" s="835"/>
      <c r="C1" s="835"/>
      <c r="D1" s="835"/>
      <c r="E1" s="835"/>
      <c r="F1" s="835"/>
      <c r="G1" s="835"/>
      <c r="H1" s="835"/>
      <c r="I1" s="835"/>
      <c r="J1" s="835"/>
      <c r="K1" s="835"/>
      <c r="L1" s="835"/>
      <c r="M1" s="835"/>
      <c r="N1" s="835"/>
      <c r="O1" s="835"/>
      <c r="P1" s="835"/>
      <c r="Q1" s="835"/>
      <c r="R1" s="835"/>
      <c r="S1" s="835"/>
      <c r="T1" s="835"/>
      <c r="U1" s="835"/>
      <c r="V1" s="835"/>
      <c r="W1" s="836"/>
      <c r="X1" s="847"/>
      <c r="Y1" s="847"/>
      <c r="Z1" s="847"/>
      <c r="AA1" s="847"/>
      <c r="AB1" s="847"/>
      <c r="AC1" s="847"/>
      <c r="AD1" s="847"/>
      <c r="AE1" s="847"/>
      <c r="AF1" s="847"/>
      <c r="AG1" s="847"/>
      <c r="AH1" s="847"/>
      <c r="AI1" s="837"/>
    </row>
    <row r="2" spans="1:41" s="841" customFormat="1" ht="43.2">
      <c r="A2" s="846"/>
      <c r="B2" s="846"/>
      <c r="C2" s="846"/>
      <c r="D2" s="846"/>
      <c r="E2" s="846"/>
      <c r="F2" s="846"/>
      <c r="G2" s="846"/>
      <c r="H2" s="106" t="s">
        <v>56</v>
      </c>
      <c r="I2" s="106" t="s">
        <v>57</v>
      </c>
      <c r="J2" s="106" t="s">
        <v>58</v>
      </c>
      <c r="K2" s="106" t="s">
        <v>59</v>
      </c>
      <c r="L2" s="106" t="s">
        <v>60</v>
      </c>
      <c r="M2" s="106" t="s">
        <v>61</v>
      </c>
      <c r="N2" s="106" t="s">
        <v>34</v>
      </c>
      <c r="O2" s="106" t="s">
        <v>35</v>
      </c>
      <c r="P2" s="106" t="s">
        <v>36</v>
      </c>
      <c r="Q2" s="106" t="s">
        <v>37</v>
      </c>
      <c r="R2" s="106" t="s">
        <v>38</v>
      </c>
      <c r="S2" s="106" t="s">
        <v>39</v>
      </c>
      <c r="T2" s="106" t="s">
        <v>40</v>
      </c>
      <c r="U2" s="106" t="s">
        <v>41</v>
      </c>
      <c r="V2" s="106" t="s">
        <v>42</v>
      </c>
      <c r="W2" s="106" t="s">
        <v>43</v>
      </c>
      <c r="X2" s="107" t="s">
        <v>44</v>
      </c>
      <c r="Y2" s="107" t="s">
        <v>45</v>
      </c>
      <c r="Z2" s="107" t="s">
        <v>46</v>
      </c>
      <c r="AA2" s="107" t="s">
        <v>21</v>
      </c>
      <c r="AB2" s="108" t="s">
        <v>22</v>
      </c>
      <c r="AC2" s="108" t="s">
        <v>23</v>
      </c>
      <c r="AD2" s="109" t="s">
        <v>24</v>
      </c>
      <c r="AE2" s="109" t="s">
        <v>25</v>
      </c>
      <c r="AF2" s="109" t="s">
        <v>26</v>
      </c>
      <c r="AG2" s="109" t="s">
        <v>27</v>
      </c>
      <c r="AH2" s="109" t="s">
        <v>28</v>
      </c>
      <c r="AI2" s="109" t="s">
        <v>29</v>
      </c>
      <c r="AJ2" s="110" t="s">
        <v>7</v>
      </c>
      <c r="AK2" s="111" t="s">
        <v>30</v>
      </c>
      <c r="AL2" s="112" t="s">
        <v>31</v>
      </c>
    </row>
    <row r="3" spans="1:41">
      <c r="A3" s="835"/>
      <c r="B3" s="835"/>
      <c r="C3" s="835"/>
      <c r="D3" s="835"/>
      <c r="E3" s="835"/>
      <c r="F3" s="835"/>
      <c r="G3" s="835"/>
      <c r="H3" s="113" t="s">
        <v>62</v>
      </c>
      <c r="I3" s="114">
        <v>41</v>
      </c>
      <c r="J3" s="113" t="s">
        <v>0</v>
      </c>
      <c r="K3" s="113" t="s">
        <v>63</v>
      </c>
      <c r="L3" s="113" t="s">
        <v>64</v>
      </c>
      <c r="M3" s="113" t="s">
        <v>1</v>
      </c>
      <c r="N3" s="115">
        <v>5</v>
      </c>
      <c r="O3" s="113" t="s">
        <v>19</v>
      </c>
      <c r="P3" s="113" t="s">
        <v>47</v>
      </c>
      <c r="Q3" s="114">
        <v>1.6763999999999999</v>
      </c>
      <c r="R3" s="114">
        <v>480</v>
      </c>
      <c r="S3" s="114"/>
      <c r="T3" s="113" t="s">
        <v>4</v>
      </c>
      <c r="U3" s="113" t="s">
        <v>48</v>
      </c>
      <c r="V3" s="113" t="s">
        <v>49</v>
      </c>
      <c r="W3" s="116">
        <f>416651545.75+715361</f>
        <v>417366906.75</v>
      </c>
      <c r="X3" s="117">
        <f>2838909.65999997+20000000</f>
        <v>22838909.65999997</v>
      </c>
      <c r="Y3" s="117">
        <v>6655317</v>
      </c>
      <c r="Z3" s="117">
        <v>72690804.200000003</v>
      </c>
      <c r="AA3" s="117">
        <f>W3-Z3</f>
        <v>344676102.55000001</v>
      </c>
      <c r="AB3" s="118" t="s">
        <v>32</v>
      </c>
      <c r="AC3" s="118">
        <v>5</v>
      </c>
      <c r="AD3" s="119">
        <f>122066620.96-3196624</f>
        <v>118869996.95999999</v>
      </c>
      <c r="AE3" s="119">
        <v>30</v>
      </c>
      <c r="AF3" s="119">
        <v>0</v>
      </c>
      <c r="AG3" s="119">
        <f>+AD3-AF3</f>
        <v>118869996.95999999</v>
      </c>
      <c r="AH3" s="119">
        <v>115599178.95999999</v>
      </c>
      <c r="AI3" s="119">
        <f>+AH3-AA3</f>
        <v>-229076923.59000003</v>
      </c>
      <c r="AJ3" s="119">
        <f>ROUND(+AI3*21%,2)</f>
        <v>-48106153.950000003</v>
      </c>
      <c r="AK3" s="120">
        <v>-51720978.240000002</v>
      </c>
      <c r="AL3" s="121">
        <f>+AJ3-AK3</f>
        <v>3614824.2899999991</v>
      </c>
    </row>
    <row r="4" spans="1:41">
      <c r="A4" s="835"/>
      <c r="B4" s="835"/>
      <c r="C4" s="835"/>
      <c r="D4" s="835"/>
      <c r="E4" s="835"/>
      <c r="F4" s="835"/>
      <c r="G4" s="835"/>
      <c r="H4" s="122" t="s">
        <v>62</v>
      </c>
      <c r="I4" s="123">
        <v>42</v>
      </c>
      <c r="J4" s="122" t="s">
        <v>0</v>
      </c>
      <c r="K4" s="122" t="s">
        <v>63</v>
      </c>
      <c r="L4" s="122" t="s">
        <v>65</v>
      </c>
      <c r="M4" s="122" t="s">
        <v>1</v>
      </c>
      <c r="N4" s="124">
        <v>5</v>
      </c>
      <c r="O4" s="122" t="s">
        <v>50</v>
      </c>
      <c r="P4" s="122"/>
      <c r="Q4" s="123"/>
      <c r="R4" s="123"/>
      <c r="S4" s="123"/>
      <c r="T4" s="122"/>
      <c r="U4" s="122"/>
      <c r="V4" s="122"/>
      <c r="W4" s="125">
        <v>-4704052.67</v>
      </c>
      <c r="X4" s="125"/>
      <c r="Y4" s="125"/>
      <c r="Z4" s="125"/>
      <c r="AA4" s="125">
        <f t="shared" ref="AA4:AA8" si="0">W4-Z4</f>
        <v>-4704052.67</v>
      </c>
      <c r="AB4" s="126"/>
      <c r="AC4" s="126"/>
      <c r="AD4" s="120"/>
      <c r="AE4" s="127"/>
      <c r="AF4" s="120"/>
      <c r="AG4" s="120">
        <v>0</v>
      </c>
      <c r="AH4" s="120">
        <v>0</v>
      </c>
      <c r="AI4" s="120">
        <f t="shared" ref="AI4:AI8" si="1">+AH4-AA4</f>
        <v>4704052.67</v>
      </c>
      <c r="AJ4" s="120">
        <f t="shared" ref="AJ4:AJ8" si="2">ROUND(+AI4*21%,2)</f>
        <v>987851.06</v>
      </c>
      <c r="AK4" s="120">
        <v>987851.06</v>
      </c>
      <c r="AL4" s="121">
        <f t="shared" ref="AL4:AL8" si="3">+AJ4-AK4</f>
        <v>0</v>
      </c>
    </row>
    <row r="5" spans="1:41">
      <c r="A5" s="835"/>
      <c r="B5" s="835"/>
      <c r="C5" s="835"/>
      <c r="D5" s="835"/>
      <c r="E5" s="835"/>
      <c r="F5" s="835"/>
      <c r="G5" s="835"/>
      <c r="H5" s="122" t="s">
        <v>62</v>
      </c>
      <c r="I5" s="123">
        <v>43</v>
      </c>
      <c r="J5" s="122" t="s">
        <v>0</v>
      </c>
      <c r="K5" s="122" t="s">
        <v>63</v>
      </c>
      <c r="L5" s="122" t="s">
        <v>64</v>
      </c>
      <c r="M5" s="122" t="s">
        <v>1</v>
      </c>
      <c r="N5" s="124">
        <v>5</v>
      </c>
      <c r="O5" s="122" t="s">
        <v>50</v>
      </c>
      <c r="P5" s="122"/>
      <c r="Q5" s="123"/>
      <c r="R5" s="123"/>
      <c r="S5" s="123"/>
      <c r="T5" s="122"/>
      <c r="U5" s="122"/>
      <c r="V5" s="122"/>
      <c r="W5" s="125">
        <v>4704052.67</v>
      </c>
      <c r="X5" s="125"/>
      <c r="Y5" s="125"/>
      <c r="Z5" s="125"/>
      <c r="AA5" s="125">
        <f t="shared" si="0"/>
        <v>4704052.67</v>
      </c>
      <c r="AB5" s="126"/>
      <c r="AC5" s="126"/>
      <c r="AD5" s="120"/>
      <c r="AE5" s="127"/>
      <c r="AF5" s="120"/>
      <c r="AG5" s="120">
        <v>0</v>
      </c>
      <c r="AH5" s="120">
        <v>0</v>
      </c>
      <c r="AI5" s="120">
        <f t="shared" si="1"/>
        <v>-4704052.67</v>
      </c>
      <c r="AJ5" s="120">
        <f t="shared" si="2"/>
        <v>-987851.06</v>
      </c>
      <c r="AK5" s="120">
        <v>-987851.06</v>
      </c>
      <c r="AL5" s="121">
        <f t="shared" si="3"/>
        <v>0</v>
      </c>
    </row>
    <row r="6" spans="1:41">
      <c r="A6" s="835"/>
      <c r="B6" s="835"/>
      <c r="C6" s="835"/>
      <c r="D6" s="835"/>
      <c r="E6" s="835"/>
      <c r="F6" s="835"/>
      <c r="G6" s="835"/>
      <c r="H6" s="113" t="s">
        <v>62</v>
      </c>
      <c r="I6" s="114">
        <v>44</v>
      </c>
      <c r="J6" s="113" t="s">
        <v>0</v>
      </c>
      <c r="K6" s="113" t="s">
        <v>63</v>
      </c>
      <c r="L6" s="113" t="s">
        <v>66</v>
      </c>
      <c r="M6" s="113" t="s">
        <v>2</v>
      </c>
      <c r="N6" s="115">
        <v>13</v>
      </c>
      <c r="O6" s="113" t="s">
        <v>51</v>
      </c>
      <c r="P6" s="113"/>
      <c r="Q6" s="114">
        <v>1.6668000000000001</v>
      </c>
      <c r="R6" s="114">
        <v>480</v>
      </c>
      <c r="S6" s="114"/>
      <c r="T6" s="113" t="s">
        <v>5</v>
      </c>
      <c r="U6" s="113" t="s">
        <v>52</v>
      </c>
      <c r="V6" s="113" t="s">
        <v>49</v>
      </c>
      <c r="W6" s="116">
        <v>338889704.07999998</v>
      </c>
      <c r="X6" s="117"/>
      <c r="Y6" s="117">
        <v>5726872</v>
      </c>
      <c r="Z6" s="117">
        <v>44229708.149999999</v>
      </c>
      <c r="AA6" s="117">
        <f t="shared" si="0"/>
        <v>294659995.93000001</v>
      </c>
      <c r="AB6" s="118" t="s">
        <v>33</v>
      </c>
      <c r="AC6" s="118" t="s">
        <v>33</v>
      </c>
      <c r="AD6" s="119">
        <v>0</v>
      </c>
      <c r="AE6" s="119" t="s">
        <v>33</v>
      </c>
      <c r="AF6" s="119">
        <v>0</v>
      </c>
      <c r="AG6" s="119">
        <v>0</v>
      </c>
      <c r="AH6" s="119">
        <v>0</v>
      </c>
      <c r="AI6" s="119">
        <f t="shared" si="1"/>
        <v>-294659995.93000001</v>
      </c>
      <c r="AJ6" s="119">
        <f t="shared" si="2"/>
        <v>-61878599.149999999</v>
      </c>
      <c r="AK6" s="128">
        <v>-60477678.020000003</v>
      </c>
      <c r="AL6" s="121">
        <f t="shared" si="3"/>
        <v>-1400921.1299999952</v>
      </c>
    </row>
    <row r="7" spans="1:41">
      <c r="A7" s="835"/>
      <c r="B7" s="835"/>
      <c r="C7" s="835"/>
      <c r="D7" s="835"/>
      <c r="E7" s="835"/>
      <c r="F7" s="835"/>
      <c r="G7" s="835"/>
      <c r="H7" s="113" t="s">
        <v>62</v>
      </c>
      <c r="I7" s="114">
        <v>45</v>
      </c>
      <c r="J7" s="113" t="s">
        <v>0</v>
      </c>
      <c r="K7" s="113" t="s">
        <v>67</v>
      </c>
      <c r="L7" s="113" t="s">
        <v>64</v>
      </c>
      <c r="M7" s="113" t="s">
        <v>3</v>
      </c>
      <c r="N7" s="115">
        <v>31</v>
      </c>
      <c r="O7" s="113" t="s">
        <v>53</v>
      </c>
      <c r="P7" s="113"/>
      <c r="Q7" s="114">
        <v>0</v>
      </c>
      <c r="R7" s="114">
        <v>480</v>
      </c>
      <c r="S7" s="114"/>
      <c r="T7" s="113" t="s">
        <v>54</v>
      </c>
      <c r="U7" s="113" t="s">
        <v>54</v>
      </c>
      <c r="V7" s="113" t="s">
        <v>49</v>
      </c>
      <c r="W7" s="116">
        <f>52718600+127700</f>
        <v>52846300</v>
      </c>
      <c r="X7" s="117"/>
      <c r="Y7" s="117">
        <v>0</v>
      </c>
      <c r="Z7" s="117">
        <v>0</v>
      </c>
      <c r="AA7" s="117">
        <f t="shared" si="0"/>
        <v>52846300</v>
      </c>
      <c r="AB7" s="118" t="s">
        <v>33</v>
      </c>
      <c r="AC7" s="118" t="s">
        <v>33</v>
      </c>
      <c r="AD7" s="119">
        <v>0</v>
      </c>
      <c r="AE7" s="119" t="s">
        <v>33</v>
      </c>
      <c r="AF7" s="119">
        <v>0</v>
      </c>
      <c r="AG7" s="119">
        <v>52718600</v>
      </c>
      <c r="AH7" s="119">
        <f>AA7-127700</f>
        <v>52718600</v>
      </c>
      <c r="AI7" s="119">
        <f t="shared" si="1"/>
        <v>-127700</v>
      </c>
      <c r="AJ7" s="119">
        <f t="shared" si="2"/>
        <v>-26817</v>
      </c>
      <c r="AK7" s="129">
        <v>-26817</v>
      </c>
      <c r="AL7" s="121">
        <f t="shared" si="3"/>
        <v>0</v>
      </c>
    </row>
    <row r="8" spans="1:41">
      <c r="A8" s="835"/>
      <c r="B8" s="835"/>
      <c r="C8" s="835"/>
      <c r="D8" s="835"/>
      <c r="E8" s="835"/>
      <c r="F8" s="835"/>
      <c r="G8" s="835"/>
      <c r="H8" s="113" t="s">
        <v>62</v>
      </c>
      <c r="I8" s="114">
        <v>46</v>
      </c>
      <c r="J8" s="113" t="s">
        <v>0</v>
      </c>
      <c r="K8" s="113" t="s">
        <v>67</v>
      </c>
      <c r="L8" s="113" t="s">
        <v>66</v>
      </c>
      <c r="M8" s="113" t="s">
        <v>3</v>
      </c>
      <c r="N8" s="115">
        <v>41</v>
      </c>
      <c r="O8" s="113" t="s">
        <v>55</v>
      </c>
      <c r="P8" s="113"/>
      <c r="Q8" s="114">
        <v>0</v>
      </c>
      <c r="R8" s="114">
        <v>480</v>
      </c>
      <c r="S8" s="114"/>
      <c r="T8" s="113" t="s">
        <v>54</v>
      </c>
      <c r="U8" s="113" t="s">
        <v>54</v>
      </c>
      <c r="V8" s="113" t="s">
        <v>49</v>
      </c>
      <c r="W8" s="116">
        <v>47109878.68</v>
      </c>
      <c r="X8" s="117"/>
      <c r="Y8" s="117">
        <v>0</v>
      </c>
      <c r="Z8" s="117">
        <v>0</v>
      </c>
      <c r="AA8" s="117">
        <f t="shared" si="0"/>
        <v>47109878.68</v>
      </c>
      <c r="AB8" s="118" t="s">
        <v>33</v>
      </c>
      <c r="AC8" s="118" t="s">
        <v>33</v>
      </c>
      <c r="AD8" s="119">
        <v>0</v>
      </c>
      <c r="AE8" s="119" t="s">
        <v>33</v>
      </c>
      <c r="AF8" s="119">
        <v>0</v>
      </c>
      <c r="AG8" s="119">
        <v>0</v>
      </c>
      <c r="AH8" s="119">
        <v>0</v>
      </c>
      <c r="AI8" s="119">
        <f t="shared" si="1"/>
        <v>-47109878.68</v>
      </c>
      <c r="AJ8" s="119">
        <f t="shared" si="2"/>
        <v>-9893074.5199999996</v>
      </c>
      <c r="AK8" s="128">
        <v>-9893074.5199999996</v>
      </c>
      <c r="AL8" s="121">
        <f t="shared" si="3"/>
        <v>0</v>
      </c>
      <c r="AM8" s="835" t="s">
        <v>221</v>
      </c>
      <c r="AN8" s="835"/>
      <c r="AO8" s="835"/>
    </row>
    <row r="9" spans="1:41">
      <c r="A9" s="835"/>
      <c r="B9" s="835"/>
      <c r="C9" s="835"/>
      <c r="D9" s="835"/>
      <c r="E9" s="835"/>
      <c r="F9" s="835"/>
      <c r="G9" s="835"/>
      <c r="H9" s="835"/>
      <c r="I9" s="835"/>
      <c r="J9" s="835"/>
      <c r="K9" s="835"/>
      <c r="L9" s="835"/>
      <c r="M9" s="835"/>
      <c r="N9" s="835"/>
      <c r="O9" s="835"/>
      <c r="P9" s="835"/>
      <c r="Q9" s="835"/>
      <c r="R9" s="835"/>
      <c r="S9" s="835"/>
      <c r="T9" s="835"/>
      <c r="U9" s="835"/>
      <c r="V9" s="835"/>
      <c r="W9" s="2">
        <f t="shared" ref="W9:AJ9" si="4">SUM(W3:W8)</f>
        <v>856212789.50999987</v>
      </c>
      <c r="X9" s="2">
        <f t="shared" si="4"/>
        <v>22838909.65999997</v>
      </c>
      <c r="Y9" s="2">
        <f t="shared" si="4"/>
        <v>12382189</v>
      </c>
      <c r="Z9" s="2">
        <f t="shared" si="4"/>
        <v>116920512.34999999</v>
      </c>
      <c r="AA9" s="2">
        <f t="shared" si="4"/>
        <v>739292277.15999997</v>
      </c>
      <c r="AB9" s="2">
        <f t="shared" si="4"/>
        <v>0</v>
      </c>
      <c r="AC9" s="2">
        <f t="shared" si="4"/>
        <v>5</v>
      </c>
      <c r="AD9" s="2">
        <f t="shared" si="4"/>
        <v>118869996.95999999</v>
      </c>
      <c r="AE9" s="2">
        <f t="shared" si="4"/>
        <v>30</v>
      </c>
      <c r="AF9" s="2">
        <f t="shared" si="4"/>
        <v>0</v>
      </c>
      <c r="AG9" s="2">
        <f t="shared" si="4"/>
        <v>171588596.95999998</v>
      </c>
      <c r="AH9" s="2">
        <f t="shared" si="4"/>
        <v>168317778.95999998</v>
      </c>
      <c r="AI9" s="2">
        <f t="shared" si="4"/>
        <v>-570974498.20000005</v>
      </c>
      <c r="AJ9" s="17">
        <f t="shared" si="4"/>
        <v>-119904644.61999999</v>
      </c>
      <c r="AK9" s="2">
        <f>SUM(AK3:AK8)</f>
        <v>-122118547.78</v>
      </c>
      <c r="AL9" s="2">
        <f>SUM(AL3:AL8)</f>
        <v>2213903.1600000039</v>
      </c>
      <c r="AM9" s="838" t="s">
        <v>13</v>
      </c>
      <c r="AN9" s="838" t="s">
        <v>222</v>
      </c>
      <c r="AO9" s="838" t="s">
        <v>223</v>
      </c>
    </row>
    <row r="10" spans="1:41">
      <c r="A10" s="835"/>
      <c r="B10" s="835"/>
      <c r="C10" s="835"/>
      <c r="D10" s="835"/>
      <c r="E10" s="835"/>
      <c r="F10" s="835"/>
      <c r="G10" s="835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9"/>
      <c r="X10" s="839"/>
      <c r="Y10" s="839"/>
      <c r="Z10" s="839"/>
      <c r="AA10" s="839"/>
      <c r="AB10" s="838"/>
      <c r="AC10" s="838"/>
      <c r="AD10" s="838"/>
      <c r="AE10" s="838"/>
      <c r="AF10" s="839"/>
      <c r="AG10" s="839"/>
      <c r="AH10" s="839"/>
      <c r="AM10" s="848" t="s">
        <v>6</v>
      </c>
      <c r="AN10" s="848" t="s">
        <v>224</v>
      </c>
      <c r="AO10" s="2">
        <f>AL9</f>
        <v>2213903.1600000039</v>
      </c>
    </row>
    <row r="11" spans="1:41" hidden="1">
      <c r="A11" s="835"/>
      <c r="B11" s="835"/>
      <c r="C11" s="835"/>
      <c r="D11" s="835"/>
      <c r="E11" s="835"/>
      <c r="F11" s="835"/>
      <c r="G11" s="835"/>
      <c r="H11" s="835"/>
      <c r="I11" s="835"/>
      <c r="J11" s="835"/>
      <c r="K11" s="835"/>
      <c r="L11" s="835"/>
      <c r="M11" s="835"/>
      <c r="N11" s="835"/>
      <c r="O11" s="835"/>
      <c r="P11" s="835"/>
      <c r="Q11" s="835"/>
      <c r="R11" s="835"/>
      <c r="S11" s="835"/>
      <c r="T11" s="835"/>
      <c r="U11" s="835"/>
      <c r="V11" s="835"/>
      <c r="W11" s="835"/>
      <c r="X11" s="835"/>
      <c r="Y11" s="835"/>
      <c r="Z11" s="835"/>
      <c r="AA11" s="835"/>
      <c r="AB11" s="835"/>
      <c r="AK11" s="840" t="s">
        <v>68</v>
      </c>
      <c r="AL11" s="2">
        <v>7953843</v>
      </c>
    </row>
    <row r="12" spans="1:41" hidden="1">
      <c r="A12" s="835"/>
      <c r="B12" s="835"/>
      <c r="C12" s="835"/>
      <c r="D12" s="835"/>
      <c r="E12" s="835"/>
      <c r="F12" s="835"/>
      <c r="G12" s="835"/>
      <c r="H12" s="835"/>
      <c r="I12" s="835"/>
      <c r="J12" s="835"/>
      <c r="K12" s="835"/>
      <c r="L12" s="835"/>
      <c r="M12" s="835"/>
      <c r="N12" s="835"/>
      <c r="O12" s="835"/>
      <c r="P12" s="835"/>
      <c r="Q12" s="835"/>
      <c r="R12" s="835"/>
      <c r="S12" s="835"/>
      <c r="T12" s="835"/>
      <c r="U12" s="835"/>
      <c r="V12" s="835"/>
      <c r="W12" s="835"/>
      <c r="X12" s="835"/>
      <c r="Y12" s="835"/>
      <c r="Z12" s="835"/>
      <c r="AA12" s="835"/>
      <c r="AB12" s="835"/>
      <c r="AK12" s="840" t="s">
        <v>69</v>
      </c>
      <c r="AL12" s="2">
        <v>12351228</v>
      </c>
    </row>
    <row r="13" spans="1:41" hidden="1">
      <c r="A13" s="835"/>
      <c r="B13" s="835"/>
      <c r="C13" s="835"/>
      <c r="D13" s="835"/>
      <c r="E13" s="835"/>
      <c r="F13" s="835"/>
      <c r="G13" s="835"/>
      <c r="H13" s="835"/>
      <c r="I13" s="835"/>
      <c r="J13" s="835"/>
      <c r="K13" s="835"/>
      <c r="L13" s="835"/>
      <c r="M13" s="835"/>
      <c r="N13" s="835"/>
      <c r="O13" s="835"/>
      <c r="P13" s="835"/>
      <c r="Q13" s="835"/>
      <c r="R13" s="835"/>
      <c r="S13" s="835"/>
      <c r="T13" s="835"/>
      <c r="U13" s="835"/>
      <c r="V13" s="835"/>
      <c r="W13" s="835"/>
      <c r="X13" s="835"/>
      <c r="Y13" s="835"/>
      <c r="Z13" s="835"/>
      <c r="AA13" s="835"/>
      <c r="AB13" s="835"/>
      <c r="AK13" s="840" t="s">
        <v>70</v>
      </c>
      <c r="AL13" s="2">
        <f>(AL11-AL12)*19%</f>
        <v>-835503.15</v>
      </c>
    </row>
    <row r="14" spans="1:41" hidden="1">
      <c r="A14" s="835"/>
      <c r="B14" s="835"/>
      <c r="C14" s="835"/>
      <c r="D14" s="835"/>
      <c r="E14" s="835"/>
      <c r="F14" s="835"/>
      <c r="G14" s="835"/>
      <c r="H14" s="835"/>
      <c r="I14" s="835"/>
      <c r="J14" s="835"/>
      <c r="K14" s="835"/>
      <c r="L14" s="835"/>
      <c r="M14" s="835"/>
      <c r="N14" s="835"/>
      <c r="O14" s="835"/>
      <c r="P14" s="835"/>
      <c r="Q14" s="835"/>
      <c r="R14" s="835"/>
      <c r="S14" s="835"/>
      <c r="T14" s="835"/>
      <c r="U14" s="835"/>
      <c r="V14" s="835"/>
      <c r="W14" s="835"/>
      <c r="X14" s="835"/>
      <c r="Y14" s="835"/>
      <c r="Z14" s="835"/>
      <c r="AA14" s="835"/>
      <c r="AB14" s="835"/>
    </row>
    <row r="15" spans="1:41" ht="15" hidden="1" thickTop="1">
      <c r="A15" s="835"/>
      <c r="B15" s="835"/>
      <c r="C15" s="835"/>
      <c r="D15" s="835"/>
      <c r="E15" s="835"/>
      <c r="F15" s="835"/>
      <c r="G15" s="835"/>
      <c r="H15" s="835"/>
      <c r="I15" s="835"/>
      <c r="J15" s="835"/>
      <c r="K15" s="835"/>
      <c r="L15" s="835"/>
      <c r="M15" s="835"/>
      <c r="N15" s="831" t="s">
        <v>71</v>
      </c>
      <c r="O15" s="832" t="s">
        <v>72</v>
      </c>
      <c r="P15" s="832" t="s">
        <v>73</v>
      </c>
      <c r="Q15" s="845" t="s">
        <v>74</v>
      </c>
      <c r="R15" s="832" t="s">
        <v>75</v>
      </c>
      <c r="S15" s="832" t="s">
        <v>76</v>
      </c>
      <c r="T15" s="832" t="s">
        <v>77</v>
      </c>
      <c r="U15" s="832" t="s">
        <v>78</v>
      </c>
      <c r="V15" s="832" t="s">
        <v>79</v>
      </c>
      <c r="W15" s="832" t="s">
        <v>80</v>
      </c>
      <c r="X15" s="832" t="s">
        <v>81</v>
      </c>
      <c r="Y15" s="832" t="s">
        <v>12</v>
      </c>
    </row>
    <row r="16" spans="1:41" hidden="1">
      <c r="A16" s="835"/>
      <c r="B16" s="835"/>
      <c r="C16" s="835"/>
      <c r="D16" s="835"/>
      <c r="E16" s="835"/>
      <c r="F16" s="835"/>
      <c r="G16" s="835"/>
      <c r="H16" s="835"/>
      <c r="I16" s="835"/>
      <c r="J16" s="835"/>
      <c r="K16" s="835"/>
      <c r="L16" s="835"/>
      <c r="M16" s="835"/>
      <c r="N16" s="833" t="s">
        <v>82</v>
      </c>
      <c r="O16" s="130">
        <v>191003</v>
      </c>
      <c r="P16" s="130">
        <v>25</v>
      </c>
      <c r="Q16" s="131">
        <v>43647</v>
      </c>
      <c r="R16" s="79" t="s">
        <v>6</v>
      </c>
      <c r="S16" s="130"/>
      <c r="T16" s="80">
        <v>118742399.84999999</v>
      </c>
      <c r="U16" s="80">
        <v>-118742399.84999999</v>
      </c>
      <c r="V16" s="130">
        <v>1</v>
      </c>
      <c r="W16" s="80">
        <v>0</v>
      </c>
      <c r="X16" s="130">
        <v>7</v>
      </c>
      <c r="Y16" s="79" t="s">
        <v>83</v>
      </c>
    </row>
    <row r="17" spans="1:38" ht="15" hidden="1" thickBot="1">
      <c r="A17" s="835"/>
      <c r="B17" s="835"/>
      <c r="C17" s="835"/>
      <c r="D17" s="835"/>
      <c r="E17" s="835"/>
      <c r="F17" s="835"/>
      <c r="G17" s="835"/>
      <c r="H17" s="835"/>
      <c r="I17" s="835"/>
      <c r="J17" s="835"/>
      <c r="K17" s="835"/>
      <c r="L17" s="835"/>
      <c r="M17" s="835"/>
      <c r="N17" s="842" t="s">
        <v>82</v>
      </c>
      <c r="O17" s="844">
        <v>191003</v>
      </c>
      <c r="P17" s="844">
        <v>26</v>
      </c>
      <c r="Q17" s="830">
        <v>43647</v>
      </c>
      <c r="R17" s="843" t="s">
        <v>8</v>
      </c>
      <c r="S17" s="844"/>
      <c r="T17" s="834">
        <v>2233937.83</v>
      </c>
      <c r="U17" s="834">
        <v>-2233937.83</v>
      </c>
      <c r="V17" s="844">
        <v>1</v>
      </c>
      <c r="W17" s="834">
        <v>0</v>
      </c>
      <c r="X17" s="844">
        <v>7</v>
      </c>
      <c r="Y17" s="843" t="s">
        <v>83</v>
      </c>
    </row>
    <row r="18" spans="1:38" hidden="1">
      <c r="A18" s="835"/>
      <c r="B18" s="835"/>
      <c r="C18" s="835"/>
      <c r="D18" s="835"/>
      <c r="E18" s="835"/>
      <c r="F18" s="835"/>
      <c r="G18" s="835"/>
      <c r="H18" s="835"/>
      <c r="I18" s="835"/>
      <c r="J18" s="835"/>
      <c r="K18" s="835"/>
      <c r="L18" s="835"/>
      <c r="M18" s="835"/>
      <c r="N18" s="835"/>
      <c r="O18" s="835"/>
      <c r="P18" s="835"/>
      <c r="Q18" s="835"/>
      <c r="R18" s="835"/>
      <c r="S18" s="835"/>
      <c r="T18" s="835"/>
      <c r="U18" s="837">
        <f>SUM(U16:U17)</f>
        <v>-120976337.67999999</v>
      </c>
      <c r="V18" s="835"/>
      <c r="W18" s="835"/>
      <c r="X18" s="835"/>
      <c r="Y18" s="835"/>
      <c r="Z18" s="835"/>
    </row>
    <row r="19" spans="1:38" hidden="1">
      <c r="A19" s="835"/>
      <c r="B19" s="835"/>
      <c r="C19" s="835"/>
      <c r="D19" s="835"/>
      <c r="E19" s="835"/>
      <c r="F19" s="835"/>
      <c r="G19" s="835"/>
      <c r="H19" s="835"/>
      <c r="I19" s="835"/>
      <c r="J19" s="835"/>
      <c r="K19" s="835"/>
      <c r="L19" s="835"/>
      <c r="M19" s="835"/>
      <c r="N19" s="835"/>
      <c r="O19" s="835"/>
      <c r="P19" s="835"/>
      <c r="Q19" s="835"/>
      <c r="R19" s="835"/>
      <c r="S19" s="835"/>
      <c r="T19" s="835"/>
      <c r="U19" s="835"/>
      <c r="V19" s="835"/>
      <c r="W19" s="835"/>
      <c r="X19" s="835"/>
      <c r="Y19" s="835"/>
      <c r="Z19" s="835"/>
      <c r="AA19" s="835"/>
      <c r="AB19" s="835"/>
    </row>
    <row r="20" spans="1:38" hidden="1">
      <c r="A20" s="835"/>
      <c r="B20" s="835"/>
      <c r="C20" s="835"/>
      <c r="D20" s="835"/>
      <c r="E20" s="835"/>
      <c r="F20" s="835"/>
      <c r="G20" s="835"/>
      <c r="H20" s="835"/>
      <c r="I20" s="835"/>
      <c r="J20" s="835"/>
      <c r="K20" s="835"/>
      <c r="L20" s="835"/>
      <c r="M20" s="835"/>
      <c r="N20" s="835"/>
      <c r="O20" s="835"/>
      <c r="P20" s="835"/>
      <c r="Q20" s="835"/>
      <c r="R20" s="835"/>
      <c r="S20" s="835"/>
      <c r="T20" s="835"/>
      <c r="U20" s="835"/>
      <c r="V20" s="835"/>
      <c r="W20" s="835"/>
      <c r="X20" s="835"/>
      <c r="Y20" s="835"/>
      <c r="Z20" s="835"/>
      <c r="AA20" s="835"/>
      <c r="AB20" s="835"/>
    </row>
    <row r="21" spans="1:38"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>
      <c r="W25" s="17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</sheetData>
  <pageMargins left="0.7" right="0.7" top="0.78740157499999996" bottom="0.78740157499999996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8F6D-C384-4C78-AEEE-6BF3E2849AFC}">
  <dimension ref="A1:N30"/>
  <sheetViews>
    <sheetView workbookViewId="0">
      <selection sqref="A1:N3"/>
    </sheetView>
  </sheetViews>
  <sheetFormatPr defaultRowHeight="14.4"/>
  <cols>
    <col min="1" max="1" width="10.109375" bestFit="1" customWidth="1"/>
    <col min="2" max="2" width="11.6640625" customWidth="1"/>
    <col min="3" max="3" width="16.109375" bestFit="1" customWidth="1"/>
    <col min="6" max="6" width="14.44140625" style="2" bestFit="1" customWidth="1"/>
    <col min="11" max="11" width="16.44140625" customWidth="1"/>
  </cols>
  <sheetData>
    <row r="1" spans="1:14">
      <c r="A1" s="1005" t="s">
        <v>10</v>
      </c>
      <c r="B1" s="1005" t="s">
        <v>1101</v>
      </c>
      <c r="C1" s="1005" t="s">
        <v>1102</v>
      </c>
      <c r="D1" s="1005" t="s">
        <v>87</v>
      </c>
      <c r="E1" s="1005" t="s">
        <v>88</v>
      </c>
      <c r="F1" s="1005" t="s">
        <v>1103</v>
      </c>
      <c r="G1" s="1005" t="s">
        <v>11</v>
      </c>
      <c r="H1" s="1005" t="s">
        <v>12</v>
      </c>
      <c r="I1" s="1005" t="s">
        <v>13</v>
      </c>
      <c r="J1" s="1005" t="s">
        <v>14</v>
      </c>
      <c r="K1" s="1005" t="s">
        <v>15</v>
      </c>
      <c r="L1" s="1005" t="s">
        <v>89</v>
      </c>
      <c r="M1" s="1005" t="s">
        <v>20</v>
      </c>
      <c r="N1" s="1005" t="s">
        <v>90</v>
      </c>
    </row>
    <row r="2" spans="1:14">
      <c r="A2" s="1006">
        <v>45658</v>
      </c>
      <c r="B2" s="1007"/>
      <c r="C2" s="1007"/>
      <c r="D2" s="1007"/>
      <c r="E2" s="1008">
        <v>0</v>
      </c>
      <c r="F2" s="1007" t="s">
        <v>1204</v>
      </c>
      <c r="G2" s="1007" t="s">
        <v>115</v>
      </c>
      <c r="H2" s="1007" t="s">
        <v>99</v>
      </c>
      <c r="I2" s="1007" t="s">
        <v>100</v>
      </c>
      <c r="J2" s="1007" t="s">
        <v>8</v>
      </c>
      <c r="K2" s="1009">
        <v>1297303</v>
      </c>
      <c r="L2" s="1007"/>
      <c r="M2" s="1007"/>
      <c r="N2" s="1007"/>
    </row>
    <row r="3" spans="1:14">
      <c r="A3" s="1006">
        <v>45838</v>
      </c>
      <c r="B3" s="1006">
        <v>45838</v>
      </c>
      <c r="C3" s="1007"/>
      <c r="D3" s="1007"/>
      <c r="E3" s="1008">
        <v>0</v>
      </c>
      <c r="F3" s="1007" t="s">
        <v>1104</v>
      </c>
      <c r="G3" s="1007" t="s">
        <v>1099</v>
      </c>
      <c r="H3" s="1007" t="s">
        <v>1085</v>
      </c>
      <c r="I3" s="1007" t="s">
        <v>107</v>
      </c>
      <c r="J3" s="1007" t="s">
        <v>8</v>
      </c>
      <c r="K3" s="1009">
        <v>-557516</v>
      </c>
      <c r="L3" s="1007" t="s">
        <v>1119</v>
      </c>
      <c r="M3" s="1007" t="s">
        <v>178</v>
      </c>
      <c r="N3" s="1007" t="s">
        <v>179</v>
      </c>
    </row>
    <row r="4" spans="1:14">
      <c r="A4" s="20"/>
      <c r="B4" s="19"/>
      <c r="C4" s="19"/>
      <c r="D4" s="19"/>
      <c r="E4" s="19"/>
      <c r="F4" s="21"/>
      <c r="K4" s="24">
        <f>SUM(K2:K3)</f>
        <v>739787</v>
      </c>
    </row>
    <row r="5" spans="1:14">
      <c r="A5" s="20"/>
      <c r="B5" s="19"/>
      <c r="C5" s="19"/>
      <c r="D5" s="19"/>
      <c r="E5" s="19"/>
      <c r="F5" s="21"/>
    </row>
    <row r="6" spans="1:14">
      <c r="A6" s="20"/>
      <c r="B6" s="19"/>
      <c r="C6" s="19"/>
      <c r="D6" s="19"/>
      <c r="E6" s="19"/>
      <c r="F6" s="21"/>
    </row>
    <row r="7" spans="1:14">
      <c r="A7" s="20"/>
      <c r="B7" s="19"/>
      <c r="C7" s="19"/>
      <c r="D7" s="19"/>
      <c r="E7" s="19"/>
      <c r="F7" s="21"/>
    </row>
    <row r="8" spans="1:14">
      <c r="A8" s="9"/>
      <c r="B8" s="9"/>
      <c r="C8" s="9"/>
      <c r="D8" s="9"/>
      <c r="E8" s="9"/>
      <c r="F8" s="11"/>
    </row>
    <row r="9" spans="1:14">
      <c r="A9" s="9"/>
      <c r="B9" s="9"/>
      <c r="C9" s="9"/>
      <c r="D9" s="9"/>
      <c r="E9" s="9"/>
      <c r="F9" s="11"/>
    </row>
    <row r="10" spans="1:14">
      <c r="A10" s="9"/>
      <c r="B10" s="9"/>
      <c r="C10" s="9"/>
      <c r="D10" s="9"/>
      <c r="E10" s="9"/>
      <c r="F10" s="11"/>
    </row>
    <row r="11" spans="1:14">
      <c r="A11" s="9"/>
      <c r="B11" s="9"/>
      <c r="C11" s="9"/>
      <c r="D11" s="9"/>
      <c r="E11" s="9"/>
      <c r="F11" s="11"/>
    </row>
    <row r="12" spans="1:14">
      <c r="A12" s="9"/>
      <c r="B12" s="9"/>
      <c r="C12" s="9"/>
      <c r="D12" s="9"/>
      <c r="E12" s="9"/>
      <c r="F12" s="11"/>
    </row>
    <row r="13" spans="1:14">
      <c r="F13" s="17"/>
    </row>
    <row r="24" spans="1:6">
      <c r="A24" s="20"/>
      <c r="B24" s="19"/>
      <c r="C24" s="19"/>
      <c r="D24" s="19"/>
      <c r="E24" s="19"/>
      <c r="F24" s="21"/>
    </row>
    <row r="25" spans="1:6">
      <c r="A25" s="9"/>
      <c r="B25" s="9"/>
      <c r="C25" s="9"/>
      <c r="D25" s="9"/>
      <c r="E25" s="9"/>
      <c r="F25" s="11"/>
    </row>
    <row r="26" spans="1:6">
      <c r="A26" s="9"/>
      <c r="B26" s="9"/>
      <c r="C26" s="9"/>
      <c r="D26" s="9"/>
      <c r="E26" s="9"/>
      <c r="F26" s="11"/>
    </row>
    <row r="27" spans="1:6">
      <c r="A27" s="9"/>
      <c r="B27" s="9"/>
      <c r="C27" s="9"/>
      <c r="D27" s="9"/>
      <c r="E27" s="9"/>
      <c r="F27" s="11"/>
    </row>
    <row r="28" spans="1:6">
      <c r="A28" s="9"/>
      <c r="B28" s="9"/>
      <c r="C28" s="9"/>
      <c r="D28" s="9"/>
      <c r="E28" s="9"/>
      <c r="F28" s="11"/>
    </row>
    <row r="29" spans="1:6">
      <c r="A29" s="9"/>
      <c r="B29" s="9"/>
      <c r="C29" s="9"/>
      <c r="D29" s="9"/>
      <c r="E29" s="9"/>
      <c r="F29" s="11"/>
    </row>
    <row r="30" spans="1:6">
      <c r="F30" s="17"/>
    </row>
  </sheetData>
  <pageMargins left="0.7" right="0.7" top="0.78740157499999996" bottom="0.78740157499999996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0D8E9-0EFF-4312-8211-17C0CC3071BD}">
  <dimension ref="A1:J5"/>
  <sheetViews>
    <sheetView workbookViewId="0">
      <selection activeCell="G8" sqref="G8"/>
    </sheetView>
  </sheetViews>
  <sheetFormatPr defaultRowHeight="14.4"/>
  <cols>
    <col min="1" max="1" width="10.109375" bestFit="1" customWidth="1"/>
    <col min="2" max="2" width="11.109375" bestFit="1" customWidth="1"/>
    <col min="3" max="3" width="40.33203125" customWidth="1"/>
    <col min="6" max="6" width="13.109375" style="2" bestFit="1" customWidth="1"/>
    <col min="7" max="7" width="20" customWidth="1"/>
    <col min="8" max="8" width="35.44140625" customWidth="1"/>
  </cols>
  <sheetData>
    <row r="1" spans="1:10">
      <c r="A1" s="157" t="s">
        <v>10</v>
      </c>
      <c r="B1" s="157" t="s">
        <v>11</v>
      </c>
      <c r="C1" s="157" t="s">
        <v>12</v>
      </c>
      <c r="D1" s="157" t="s">
        <v>13</v>
      </c>
      <c r="E1" s="157" t="s">
        <v>14</v>
      </c>
      <c r="F1" s="157" t="s">
        <v>15</v>
      </c>
      <c r="G1" s="157" t="s">
        <v>20</v>
      </c>
    </row>
    <row r="2" spans="1:10">
      <c r="A2" s="445">
        <v>45791</v>
      </c>
      <c r="B2" s="446" t="s">
        <v>661</v>
      </c>
      <c r="C2" s="446" t="s">
        <v>662</v>
      </c>
      <c r="D2" s="446" t="s">
        <v>253</v>
      </c>
      <c r="E2" s="446" t="s">
        <v>103</v>
      </c>
      <c r="F2" s="447">
        <v>31960</v>
      </c>
      <c r="G2" s="446" t="s">
        <v>663</v>
      </c>
      <c r="H2" s="444" t="s">
        <v>664</v>
      </c>
      <c r="I2" s="444" t="s">
        <v>152</v>
      </c>
      <c r="J2" s="444" t="s">
        <v>174</v>
      </c>
    </row>
    <row r="3" spans="1:10">
      <c r="F3" s="24">
        <f>+F2</f>
        <v>31960</v>
      </c>
    </row>
    <row r="4" spans="1:10">
      <c r="F4"/>
    </row>
    <row r="5" spans="1:10">
      <c r="F5"/>
    </row>
  </sheetData>
  <pageMargins left="0.7" right="0.7" top="0.78740157499999996" bottom="0.78740157499999996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1393-80B0-4D76-A998-9584ACA972F1}">
  <dimension ref="A1:G11"/>
  <sheetViews>
    <sheetView workbookViewId="0">
      <selection activeCell="F2" sqref="F2:F6"/>
    </sheetView>
  </sheetViews>
  <sheetFormatPr defaultRowHeight="14.4"/>
  <cols>
    <col min="1" max="1" width="12.88671875" customWidth="1"/>
    <col min="2" max="2" width="16" customWidth="1"/>
    <col min="3" max="3" width="35.88671875" customWidth="1"/>
    <col min="5" max="5" width="10" customWidth="1"/>
    <col min="6" max="6" width="14.109375" style="2" customWidth="1"/>
    <col min="7" max="7" width="40.109375" customWidth="1"/>
    <col min="11" max="11" width="13.109375" customWidth="1"/>
  </cols>
  <sheetData>
    <row r="1" spans="1:7">
      <c r="A1" s="161" t="s">
        <v>10</v>
      </c>
      <c r="B1" s="161" t="s">
        <v>11</v>
      </c>
      <c r="C1" s="161" t="s">
        <v>12</v>
      </c>
      <c r="D1" s="161" t="s">
        <v>13</v>
      </c>
      <c r="E1" s="161" t="s">
        <v>14</v>
      </c>
      <c r="F1" s="161" t="s">
        <v>15</v>
      </c>
      <c r="G1" s="161" t="s">
        <v>20</v>
      </c>
    </row>
    <row r="2" spans="1:7">
      <c r="A2" s="162">
        <v>45681</v>
      </c>
      <c r="B2" s="163" t="s">
        <v>254</v>
      </c>
      <c r="C2" s="163" t="s">
        <v>255</v>
      </c>
      <c r="D2" s="163" t="s">
        <v>256</v>
      </c>
      <c r="E2" s="163" t="s">
        <v>103</v>
      </c>
      <c r="F2" s="164">
        <v>3000</v>
      </c>
      <c r="G2" s="163" t="s">
        <v>178</v>
      </c>
    </row>
    <row r="3" spans="1:7">
      <c r="A3" s="162">
        <v>45719</v>
      </c>
      <c r="B3" s="163" t="s">
        <v>257</v>
      </c>
      <c r="C3" s="163" t="s">
        <v>258</v>
      </c>
      <c r="D3" s="163" t="s">
        <v>256</v>
      </c>
      <c r="E3" s="163" t="s">
        <v>103</v>
      </c>
      <c r="F3" s="164">
        <v>500</v>
      </c>
      <c r="G3" s="163" t="s">
        <v>259</v>
      </c>
    </row>
    <row r="4" spans="1:7">
      <c r="A4" s="162">
        <v>45763</v>
      </c>
      <c r="B4" s="163" t="s">
        <v>260</v>
      </c>
      <c r="C4" s="163" t="s">
        <v>261</v>
      </c>
      <c r="D4" s="163" t="s">
        <v>256</v>
      </c>
      <c r="E4" s="163" t="s">
        <v>103</v>
      </c>
      <c r="F4" s="164">
        <v>1135</v>
      </c>
      <c r="G4" s="163" t="s">
        <v>262</v>
      </c>
    </row>
    <row r="5" spans="1:7">
      <c r="A5" s="158">
        <v>45757</v>
      </c>
      <c r="B5" s="159" t="s">
        <v>251</v>
      </c>
      <c r="C5" s="159" t="s">
        <v>252</v>
      </c>
      <c r="D5" s="159" t="s">
        <v>253</v>
      </c>
      <c r="E5" s="159" t="s">
        <v>103</v>
      </c>
      <c r="F5" s="160">
        <v>8500</v>
      </c>
      <c r="G5" s="159" t="s">
        <v>211</v>
      </c>
    </row>
    <row r="6" spans="1:7">
      <c r="A6" s="849">
        <v>45838</v>
      </c>
      <c r="B6" s="850" t="s">
        <v>1044</v>
      </c>
      <c r="C6" s="850" t="s">
        <v>1045</v>
      </c>
      <c r="D6" s="850" t="s">
        <v>256</v>
      </c>
      <c r="E6" s="850" t="s">
        <v>655</v>
      </c>
      <c r="F6" s="851">
        <v>3000</v>
      </c>
      <c r="G6" s="850" t="s">
        <v>178</v>
      </c>
    </row>
    <row r="7" spans="1:7">
      <c r="F7" s="24">
        <f>SUM(F2:F6)</f>
        <v>16135</v>
      </c>
    </row>
    <row r="8" spans="1:7">
      <c r="F8"/>
    </row>
    <row r="9" spans="1:7">
      <c r="F9"/>
    </row>
    <row r="10" spans="1:7">
      <c r="F10"/>
    </row>
    <row r="11" spans="1:7">
      <c r="F11"/>
    </row>
  </sheetData>
  <phoneticPr fontId="29" type="noConversion"/>
  <pageMargins left="0.7" right="0.7" top="0.78740157499999996" bottom="0.78740157499999996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A4DB1-9E0A-4EA0-B1B3-0BF44A682A3A}">
  <dimension ref="A1:J9"/>
  <sheetViews>
    <sheetView workbookViewId="0">
      <selection activeCell="H2" sqref="H2:H8"/>
    </sheetView>
  </sheetViews>
  <sheetFormatPr defaultRowHeight="14.4"/>
  <cols>
    <col min="1" max="1" width="12.5546875" customWidth="1"/>
    <col min="5" max="5" width="42.109375" customWidth="1"/>
    <col min="6" max="6" width="18.44140625" customWidth="1"/>
    <col min="7" max="7" width="9.109375" customWidth="1"/>
    <col min="8" max="8" width="16.5546875" customWidth="1"/>
    <col min="9" max="9" width="43.88671875" customWidth="1"/>
  </cols>
  <sheetData>
    <row r="1" spans="1:10">
      <c r="A1" s="1010" t="s">
        <v>10</v>
      </c>
      <c r="B1" s="1010" t="s">
        <v>87</v>
      </c>
      <c r="C1" s="1010" t="s">
        <v>88</v>
      </c>
      <c r="D1" s="1010" t="s">
        <v>11</v>
      </c>
      <c r="E1" s="1010" t="s">
        <v>12</v>
      </c>
      <c r="F1" s="1010" t="s">
        <v>13</v>
      </c>
      <c r="G1" s="1010" t="s">
        <v>14</v>
      </c>
      <c r="H1" s="1010" t="s">
        <v>15</v>
      </c>
      <c r="I1" s="1010" t="s">
        <v>20</v>
      </c>
      <c r="J1" s="1010" t="s">
        <v>90</v>
      </c>
    </row>
    <row r="2" spans="1:10">
      <c r="A2" s="1011">
        <v>45777</v>
      </c>
      <c r="B2" s="1012"/>
      <c r="C2" s="1013">
        <v>0</v>
      </c>
      <c r="D2" s="1012" t="s">
        <v>263</v>
      </c>
      <c r="E2" s="1012" t="s">
        <v>264</v>
      </c>
      <c r="F2" s="1012" t="s">
        <v>265</v>
      </c>
      <c r="G2" s="1012" t="s">
        <v>103</v>
      </c>
      <c r="H2" s="1014">
        <v>44700</v>
      </c>
      <c r="I2" s="1012" t="s">
        <v>266</v>
      </c>
      <c r="J2" s="1012" t="s">
        <v>607</v>
      </c>
    </row>
    <row r="3" spans="1:10">
      <c r="A3" s="1011">
        <v>45820</v>
      </c>
      <c r="B3" s="1013">
        <v>24.93</v>
      </c>
      <c r="C3" s="1013">
        <v>1579.47</v>
      </c>
      <c r="D3" s="1012" t="s">
        <v>915</v>
      </c>
      <c r="E3" s="1012" t="s">
        <v>916</v>
      </c>
      <c r="F3" s="1012" t="s">
        <v>265</v>
      </c>
      <c r="G3" s="1012" t="s">
        <v>103</v>
      </c>
      <c r="H3" s="1014">
        <v>39376.21</v>
      </c>
      <c r="I3" s="1012" t="s">
        <v>917</v>
      </c>
      <c r="J3" s="1012" t="s">
        <v>918</v>
      </c>
    </row>
    <row r="4" spans="1:10">
      <c r="A4" s="1011">
        <v>45820</v>
      </c>
      <c r="B4" s="1013">
        <v>24.93</v>
      </c>
      <c r="C4" s="1013">
        <v>0</v>
      </c>
      <c r="D4" s="1012" t="s">
        <v>915</v>
      </c>
      <c r="E4" s="1012" t="s">
        <v>919</v>
      </c>
      <c r="F4" s="1012" t="s">
        <v>265</v>
      </c>
      <c r="G4" s="1012" t="s">
        <v>103</v>
      </c>
      <c r="H4" s="1014">
        <v>-0.02</v>
      </c>
      <c r="I4" s="1012" t="s">
        <v>917</v>
      </c>
      <c r="J4" s="1012" t="s">
        <v>918</v>
      </c>
    </row>
    <row r="5" spans="1:10">
      <c r="A5" s="1011">
        <v>45831</v>
      </c>
      <c r="B5" s="1012"/>
      <c r="C5" s="1013">
        <v>0</v>
      </c>
      <c r="D5" s="1012" t="s">
        <v>860</v>
      </c>
      <c r="E5" s="1012" t="s">
        <v>861</v>
      </c>
      <c r="F5" s="1012" t="s">
        <v>265</v>
      </c>
      <c r="G5" s="1012" t="s">
        <v>103</v>
      </c>
      <c r="H5" s="1014">
        <v>4700</v>
      </c>
      <c r="I5" s="1012" t="s">
        <v>862</v>
      </c>
      <c r="J5" s="1012" t="s">
        <v>863</v>
      </c>
    </row>
    <row r="6" spans="1:10">
      <c r="A6" s="1011">
        <v>45838</v>
      </c>
      <c r="B6" s="1013">
        <v>24.75</v>
      </c>
      <c r="C6" s="1013">
        <v>961.54</v>
      </c>
      <c r="D6" s="1012" t="s">
        <v>1046</v>
      </c>
      <c r="E6" s="1012" t="s">
        <v>1047</v>
      </c>
      <c r="F6" s="1012" t="s">
        <v>265</v>
      </c>
      <c r="G6" s="1012" t="s">
        <v>655</v>
      </c>
      <c r="H6" s="1014">
        <v>23798.12</v>
      </c>
      <c r="I6" s="1012" t="s">
        <v>1048</v>
      </c>
      <c r="J6" s="1012" t="s">
        <v>1049</v>
      </c>
    </row>
    <row r="7" spans="1:10">
      <c r="A7" s="1011">
        <v>45838</v>
      </c>
      <c r="B7" s="1012"/>
      <c r="C7" s="1013">
        <v>0</v>
      </c>
      <c r="D7" s="1012" t="s">
        <v>1050</v>
      </c>
      <c r="E7" s="1012" t="s">
        <v>1051</v>
      </c>
      <c r="F7" s="1012" t="s">
        <v>265</v>
      </c>
      <c r="G7" s="1012" t="s">
        <v>655</v>
      </c>
      <c r="H7" s="1014">
        <v>20000</v>
      </c>
      <c r="I7" s="1012" t="s">
        <v>1205</v>
      </c>
      <c r="J7" s="1012" t="s">
        <v>1206</v>
      </c>
    </row>
    <row r="8" spans="1:10">
      <c r="A8" s="1011">
        <v>45838</v>
      </c>
      <c r="B8" s="1013">
        <v>24.75</v>
      </c>
      <c r="C8" s="1013">
        <v>2154</v>
      </c>
      <c r="D8" s="1012" t="s">
        <v>1209</v>
      </c>
      <c r="E8" s="1012" t="s">
        <v>1210</v>
      </c>
      <c r="F8" s="1012" t="s">
        <v>265</v>
      </c>
      <c r="G8" s="1012" t="s">
        <v>655</v>
      </c>
      <c r="H8" s="1014">
        <v>53311.5</v>
      </c>
      <c r="I8" s="1012" t="s">
        <v>917</v>
      </c>
      <c r="J8" s="1012" t="s">
        <v>918</v>
      </c>
    </row>
    <row r="9" spans="1:10">
      <c r="H9" s="24">
        <f>SUM(H2:H8)</f>
        <v>185885.81</v>
      </c>
    </row>
  </sheetData>
  <pageMargins left="0.7" right="0.7" top="0.78740157499999996" bottom="0.78740157499999996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04140-55B4-4020-B5E0-F4C5132FEEA6}">
  <dimension ref="A1:I22"/>
  <sheetViews>
    <sheetView workbookViewId="0">
      <selection activeCell="F8" sqref="F8"/>
    </sheetView>
  </sheetViews>
  <sheetFormatPr defaultRowHeight="14.4"/>
  <cols>
    <col min="1" max="1" width="13.109375" customWidth="1"/>
    <col min="2" max="2" width="10" bestFit="1" customWidth="1"/>
    <col min="3" max="3" width="20.5546875" customWidth="1"/>
    <col min="6" max="6" width="12.44140625" style="2" bestFit="1" customWidth="1"/>
    <col min="7" max="7" width="57.109375" customWidth="1"/>
  </cols>
  <sheetData>
    <row r="1" spans="1:9">
      <c r="A1" s="165" t="s">
        <v>10</v>
      </c>
      <c r="B1" s="165" t="s">
        <v>11</v>
      </c>
      <c r="C1" s="165" t="s">
        <v>12</v>
      </c>
      <c r="D1" s="165" t="s">
        <v>13</v>
      </c>
      <c r="E1" s="165" t="s">
        <v>14</v>
      </c>
      <c r="F1" s="165" t="s">
        <v>15</v>
      </c>
      <c r="G1" s="165" t="s">
        <v>20</v>
      </c>
    </row>
    <row r="2" spans="1:9">
      <c r="A2" s="166">
        <v>45691</v>
      </c>
      <c r="B2" s="167" t="s">
        <v>267</v>
      </c>
      <c r="C2" s="167" t="s">
        <v>268</v>
      </c>
      <c r="D2" s="167" t="s">
        <v>269</v>
      </c>
      <c r="E2" s="167" t="s">
        <v>103</v>
      </c>
      <c r="F2" s="168">
        <v>34722</v>
      </c>
      <c r="G2" s="167" t="s">
        <v>270</v>
      </c>
    </row>
    <row r="3" spans="1:9">
      <c r="A3" s="166">
        <v>45719</v>
      </c>
      <c r="B3" s="167" t="s">
        <v>271</v>
      </c>
      <c r="C3" s="167" t="s">
        <v>272</v>
      </c>
      <c r="D3" s="167" t="s">
        <v>269</v>
      </c>
      <c r="E3" s="167" t="s">
        <v>103</v>
      </c>
      <c r="F3" s="168">
        <v>34722</v>
      </c>
      <c r="G3" s="167" t="s">
        <v>270</v>
      </c>
    </row>
    <row r="4" spans="1:9">
      <c r="A4" s="166">
        <v>45748</v>
      </c>
      <c r="B4" s="167" t="s">
        <v>273</v>
      </c>
      <c r="C4" s="167" t="s">
        <v>274</v>
      </c>
      <c r="D4" s="167" t="s">
        <v>269</v>
      </c>
      <c r="E4" s="167" t="s">
        <v>103</v>
      </c>
      <c r="F4" s="168">
        <v>34722</v>
      </c>
      <c r="G4" s="167" t="s">
        <v>270</v>
      </c>
    </row>
    <row r="5" spans="1:9">
      <c r="A5" s="166">
        <v>45777</v>
      </c>
      <c r="B5" s="167" t="s">
        <v>275</v>
      </c>
      <c r="C5" s="167" t="s">
        <v>276</v>
      </c>
      <c r="D5" s="167" t="s">
        <v>269</v>
      </c>
      <c r="E5" s="167" t="s">
        <v>103</v>
      </c>
      <c r="F5" s="168">
        <v>34722</v>
      </c>
      <c r="G5" s="167" t="s">
        <v>270</v>
      </c>
    </row>
    <row r="6" spans="1:9">
      <c r="A6" s="449">
        <v>45808</v>
      </c>
      <c r="B6" s="450" t="s">
        <v>665</v>
      </c>
      <c r="C6" s="450" t="s">
        <v>666</v>
      </c>
      <c r="D6" s="450" t="s">
        <v>269</v>
      </c>
      <c r="E6" s="450" t="s">
        <v>103</v>
      </c>
      <c r="F6" s="451">
        <v>34722</v>
      </c>
      <c r="G6" s="450" t="s">
        <v>270</v>
      </c>
      <c r="H6" s="448"/>
    </row>
    <row r="7" spans="1:9">
      <c r="A7" s="671">
        <v>45838</v>
      </c>
      <c r="B7" s="672" t="s">
        <v>920</v>
      </c>
      <c r="C7" s="672" t="s">
        <v>921</v>
      </c>
      <c r="D7" s="672" t="s">
        <v>269</v>
      </c>
      <c r="E7" s="672" t="s">
        <v>103</v>
      </c>
      <c r="F7" s="673">
        <v>34722</v>
      </c>
      <c r="G7" s="672" t="s">
        <v>270</v>
      </c>
      <c r="I7" s="670"/>
    </row>
    <row r="8" spans="1:9">
      <c r="F8" s="24">
        <f>SUM(F2:F7)</f>
        <v>208332</v>
      </c>
    </row>
    <row r="9" spans="1:9">
      <c r="F9"/>
    </row>
    <row r="10" spans="1:9">
      <c r="F10"/>
    </row>
    <row r="11" spans="1:9">
      <c r="F11"/>
    </row>
    <row r="12" spans="1:9">
      <c r="F12"/>
    </row>
    <row r="13" spans="1:9">
      <c r="F13"/>
    </row>
    <row r="14" spans="1:9">
      <c r="F14"/>
    </row>
    <row r="15" spans="1:9">
      <c r="F15"/>
    </row>
    <row r="16" spans="1:9">
      <c r="F16"/>
    </row>
    <row r="17" spans="6:6">
      <c r="F17"/>
    </row>
    <row r="18" spans="6:6">
      <c r="F18"/>
    </row>
    <row r="19" spans="6:6">
      <c r="F19"/>
    </row>
    <row r="20" spans="6:6">
      <c r="F20"/>
    </row>
    <row r="21" spans="6:6">
      <c r="F21"/>
    </row>
    <row r="22" spans="6:6">
      <c r="F22"/>
    </row>
  </sheetData>
  <phoneticPr fontId="29" type="noConversion"/>
  <pageMargins left="0.7" right="0.7" top="0.78740157499999996" bottom="0.78740157499999996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59E4A-A60D-456C-8CB1-627B90364D30}">
  <dimension ref="A1:H26"/>
  <sheetViews>
    <sheetView workbookViewId="0">
      <selection activeCell="F2" sqref="F2:F12"/>
    </sheetView>
  </sheetViews>
  <sheetFormatPr defaultRowHeight="14.4"/>
  <cols>
    <col min="1" max="1" width="10.109375" bestFit="1" customWidth="1"/>
    <col min="2" max="2" width="11.88671875" bestFit="1" customWidth="1"/>
    <col min="3" max="3" width="35.6640625" customWidth="1"/>
    <col min="6" max="6" width="12.33203125" style="2" bestFit="1" customWidth="1"/>
    <col min="7" max="7" width="41.88671875" customWidth="1"/>
  </cols>
  <sheetData>
    <row r="1" spans="1:8">
      <c r="A1" s="169" t="s">
        <v>10</v>
      </c>
      <c r="B1" s="169" t="s">
        <v>11</v>
      </c>
      <c r="C1" s="169" t="s">
        <v>12</v>
      </c>
      <c r="D1" s="169" t="s">
        <v>13</v>
      </c>
      <c r="E1" s="169" t="s">
        <v>14</v>
      </c>
      <c r="F1" s="169" t="s">
        <v>15</v>
      </c>
      <c r="G1" s="169" t="s">
        <v>20</v>
      </c>
    </row>
    <row r="2" spans="1:8">
      <c r="A2" s="170">
        <v>45688</v>
      </c>
      <c r="B2" s="171" t="s">
        <v>277</v>
      </c>
      <c r="C2" s="171" t="s">
        <v>278</v>
      </c>
      <c r="D2" s="171" t="s">
        <v>279</v>
      </c>
      <c r="E2" s="171" t="s">
        <v>103</v>
      </c>
      <c r="F2" s="172">
        <v>16646</v>
      </c>
      <c r="G2" s="171" t="s">
        <v>280</v>
      </c>
    </row>
    <row r="3" spans="1:8">
      <c r="A3" s="170">
        <v>45691</v>
      </c>
      <c r="B3" s="171" t="s">
        <v>281</v>
      </c>
      <c r="C3" s="171" t="s">
        <v>282</v>
      </c>
      <c r="D3" s="171" t="s">
        <v>279</v>
      </c>
      <c r="E3" s="171" t="s">
        <v>103</v>
      </c>
      <c r="F3" s="172">
        <v>3200</v>
      </c>
      <c r="G3" s="171" t="s">
        <v>283</v>
      </c>
    </row>
    <row r="4" spans="1:8">
      <c r="A4" s="170">
        <v>45716</v>
      </c>
      <c r="B4" s="171" t="s">
        <v>284</v>
      </c>
      <c r="C4" s="171" t="s">
        <v>285</v>
      </c>
      <c r="D4" s="171" t="s">
        <v>279</v>
      </c>
      <c r="E4" s="171" t="s">
        <v>103</v>
      </c>
      <c r="F4" s="172">
        <v>16646</v>
      </c>
      <c r="G4" s="171" t="s">
        <v>280</v>
      </c>
    </row>
    <row r="5" spans="1:8">
      <c r="A5" s="170">
        <v>45747</v>
      </c>
      <c r="B5" s="171" t="s">
        <v>286</v>
      </c>
      <c r="C5" s="171" t="s">
        <v>287</v>
      </c>
      <c r="D5" s="171" t="s">
        <v>279</v>
      </c>
      <c r="E5" s="171" t="s">
        <v>103</v>
      </c>
      <c r="F5" s="172">
        <v>16646</v>
      </c>
      <c r="G5" s="171" t="s">
        <v>280</v>
      </c>
    </row>
    <row r="6" spans="1:8">
      <c r="A6" s="170">
        <v>45777</v>
      </c>
      <c r="B6" s="171" t="s">
        <v>288</v>
      </c>
      <c r="C6" s="171" t="s">
        <v>289</v>
      </c>
      <c r="D6" s="171" t="s">
        <v>279</v>
      </c>
      <c r="E6" s="171" t="s">
        <v>103</v>
      </c>
      <c r="F6" s="172">
        <v>16646</v>
      </c>
      <c r="G6" s="171" t="s">
        <v>280</v>
      </c>
    </row>
    <row r="7" spans="1:8">
      <c r="A7" s="452">
        <v>45808</v>
      </c>
      <c r="B7" s="453" t="s">
        <v>667</v>
      </c>
      <c r="C7" s="453" t="s">
        <v>668</v>
      </c>
      <c r="D7" s="453" t="s">
        <v>279</v>
      </c>
      <c r="E7" s="453" t="s">
        <v>103</v>
      </c>
      <c r="F7" s="454">
        <v>16646</v>
      </c>
      <c r="G7" s="453" t="s">
        <v>280</v>
      </c>
    </row>
    <row r="8" spans="1:8">
      <c r="A8" s="675">
        <v>45833</v>
      </c>
      <c r="B8" s="676" t="s">
        <v>868</v>
      </c>
      <c r="C8" s="676" t="s">
        <v>869</v>
      </c>
      <c r="D8" s="676" t="s">
        <v>279</v>
      </c>
      <c r="E8" s="676" t="s">
        <v>103</v>
      </c>
      <c r="F8" s="677">
        <v>5400</v>
      </c>
      <c r="G8" s="676" t="s">
        <v>656</v>
      </c>
      <c r="H8" s="674"/>
    </row>
    <row r="9" spans="1:8">
      <c r="A9" s="852">
        <v>45838</v>
      </c>
      <c r="B9" s="853" t="s">
        <v>871</v>
      </c>
      <c r="C9" s="853" t="s">
        <v>872</v>
      </c>
      <c r="D9" s="853" t="s">
        <v>279</v>
      </c>
      <c r="E9" s="853" t="s">
        <v>103</v>
      </c>
      <c r="F9" s="854">
        <v>16646</v>
      </c>
      <c r="G9" s="853" t="s">
        <v>280</v>
      </c>
      <c r="H9" s="674"/>
    </row>
    <row r="10" spans="1:8">
      <c r="A10" s="855">
        <v>45838</v>
      </c>
      <c r="B10" s="856" t="s">
        <v>1052</v>
      </c>
      <c r="C10" s="856" t="s">
        <v>1053</v>
      </c>
      <c r="D10" s="856" t="s">
        <v>279</v>
      </c>
      <c r="E10" s="856" t="s">
        <v>655</v>
      </c>
      <c r="F10" s="857">
        <v>20000</v>
      </c>
      <c r="G10" s="856" t="s">
        <v>656</v>
      </c>
    </row>
    <row r="11" spans="1:8">
      <c r="A11" s="855">
        <v>45838</v>
      </c>
      <c r="B11" s="856" t="s">
        <v>1054</v>
      </c>
      <c r="C11" s="856" t="s">
        <v>1055</v>
      </c>
      <c r="D11" s="856" t="s">
        <v>279</v>
      </c>
      <c r="E11" s="856" t="s">
        <v>655</v>
      </c>
      <c r="F11" s="857">
        <v>54000</v>
      </c>
      <c r="G11" s="856" t="s">
        <v>656</v>
      </c>
    </row>
    <row r="12" spans="1:8">
      <c r="A12" s="855">
        <v>45838</v>
      </c>
      <c r="B12" s="856" t="s">
        <v>1056</v>
      </c>
      <c r="C12" s="856" t="s">
        <v>1057</v>
      </c>
      <c r="D12" s="856" t="s">
        <v>279</v>
      </c>
      <c r="E12" s="856" t="s">
        <v>655</v>
      </c>
      <c r="F12" s="857">
        <v>69000</v>
      </c>
      <c r="G12" s="856" t="s">
        <v>656</v>
      </c>
    </row>
    <row r="13" spans="1:8">
      <c r="F13" s="24">
        <f>SUM(F2:F12)</f>
        <v>251476</v>
      </c>
    </row>
    <row r="14" spans="1:8">
      <c r="F14"/>
    </row>
    <row r="15" spans="1:8">
      <c r="F15"/>
    </row>
    <row r="16" spans="1:8">
      <c r="F16"/>
    </row>
    <row r="17" spans="6:6">
      <c r="F17"/>
    </row>
    <row r="18" spans="6:6">
      <c r="F18"/>
    </row>
    <row r="19" spans="6:6">
      <c r="F19"/>
    </row>
    <row r="20" spans="6:6">
      <c r="F20"/>
    </row>
    <row r="21" spans="6:6">
      <c r="F21"/>
    </row>
    <row r="22" spans="6:6">
      <c r="F22"/>
    </row>
    <row r="23" spans="6:6">
      <c r="F23"/>
    </row>
    <row r="24" spans="6:6">
      <c r="F24"/>
    </row>
    <row r="25" spans="6:6">
      <c r="F25"/>
    </row>
    <row r="26" spans="6:6">
      <c r="F26"/>
    </row>
  </sheetData>
  <phoneticPr fontId="29" type="noConversion"/>
  <pageMargins left="0.7" right="0.7" top="0.78740157499999996" bottom="0.78740157499999996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275B2-EA43-4C4D-BFA8-4A65A2197B1F}">
  <dimension ref="A1:H7"/>
  <sheetViews>
    <sheetView workbookViewId="0">
      <selection activeCell="F3" sqref="F3"/>
    </sheetView>
  </sheetViews>
  <sheetFormatPr defaultRowHeight="14.4"/>
  <cols>
    <col min="1" max="1" width="10.109375" bestFit="1" customWidth="1"/>
    <col min="2" max="2" width="11.88671875" bestFit="1" customWidth="1"/>
    <col min="3" max="3" width="37.6640625" customWidth="1"/>
    <col min="6" max="6" width="12.33203125" style="2" bestFit="1" customWidth="1"/>
  </cols>
  <sheetData>
    <row r="1" spans="1:8">
      <c r="A1" s="858" t="s">
        <v>10</v>
      </c>
      <c r="B1" s="858" t="s">
        <v>11</v>
      </c>
      <c r="C1" s="858" t="s">
        <v>12</v>
      </c>
      <c r="D1" s="858" t="s">
        <v>13</v>
      </c>
      <c r="E1" s="858" t="s">
        <v>14</v>
      </c>
      <c r="F1" s="858" t="s">
        <v>15</v>
      </c>
      <c r="G1" s="858" t="s">
        <v>20</v>
      </c>
      <c r="H1" s="858" t="s">
        <v>90</v>
      </c>
    </row>
    <row r="2" spans="1:8">
      <c r="A2" s="859">
        <v>45838</v>
      </c>
      <c r="B2" s="860" t="s">
        <v>1058</v>
      </c>
      <c r="C2" s="860" t="s">
        <v>1059</v>
      </c>
      <c r="D2" s="860" t="s">
        <v>1060</v>
      </c>
      <c r="E2" s="860" t="s">
        <v>655</v>
      </c>
      <c r="F2" s="861">
        <v>46000</v>
      </c>
      <c r="G2" s="860" t="s">
        <v>1061</v>
      </c>
      <c r="H2" s="860" t="s">
        <v>1062</v>
      </c>
    </row>
    <row r="3" spans="1:8">
      <c r="F3" s="862">
        <v>46000</v>
      </c>
    </row>
    <row r="4" spans="1:8">
      <c r="F4"/>
    </row>
    <row r="5" spans="1:8">
      <c r="F5"/>
    </row>
    <row r="6" spans="1:8">
      <c r="F6"/>
    </row>
    <row r="7" spans="1:8">
      <c r="F7"/>
    </row>
  </sheetData>
  <pageMargins left="0.7" right="0.7" top="0.78740157499999996" bottom="0.78740157499999996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C197-3340-4D71-BD46-16B8E6D85104}">
  <dimension ref="A1:H9"/>
  <sheetViews>
    <sheetView workbookViewId="0">
      <selection activeCell="F2" sqref="F2:F3"/>
    </sheetView>
  </sheetViews>
  <sheetFormatPr defaultRowHeight="14.4"/>
  <cols>
    <col min="1" max="1" width="10.109375" bestFit="1" customWidth="1"/>
    <col min="2" max="2" width="11.88671875" bestFit="1" customWidth="1"/>
    <col min="3" max="3" width="37.6640625" customWidth="1"/>
    <col min="6" max="6" width="12.33203125" style="2" bestFit="1" customWidth="1"/>
  </cols>
  <sheetData>
    <row r="1" spans="1:8">
      <c r="A1" s="863" t="s">
        <v>10</v>
      </c>
      <c r="B1" s="863" t="s">
        <v>11</v>
      </c>
      <c r="C1" s="863" t="s">
        <v>12</v>
      </c>
      <c r="D1" s="863" t="s">
        <v>13</v>
      </c>
      <c r="E1" s="863" t="s">
        <v>14</v>
      </c>
      <c r="F1" s="863" t="s">
        <v>15</v>
      </c>
      <c r="G1" s="863" t="s">
        <v>20</v>
      </c>
      <c r="H1" s="863" t="s">
        <v>90</v>
      </c>
    </row>
    <row r="2" spans="1:8">
      <c r="A2" s="864">
        <v>45838</v>
      </c>
      <c r="B2" s="865" t="s">
        <v>1063</v>
      </c>
      <c r="C2" s="865" t="s">
        <v>1064</v>
      </c>
      <c r="D2" s="865" t="s">
        <v>1065</v>
      </c>
      <c r="E2" s="865" t="s">
        <v>655</v>
      </c>
      <c r="F2" s="866">
        <v>49500</v>
      </c>
      <c r="G2" s="865" t="s">
        <v>1066</v>
      </c>
      <c r="H2" s="865" t="s">
        <v>1067</v>
      </c>
    </row>
    <row r="3" spans="1:8">
      <c r="A3" s="864">
        <v>45838</v>
      </c>
      <c r="B3" s="865" t="s">
        <v>1068</v>
      </c>
      <c r="C3" s="865" t="s">
        <v>1069</v>
      </c>
      <c r="D3" s="865" t="s">
        <v>1065</v>
      </c>
      <c r="E3" s="865" t="s">
        <v>655</v>
      </c>
      <c r="F3" s="866">
        <v>69231</v>
      </c>
      <c r="G3" s="865"/>
      <c r="H3" s="865"/>
    </row>
    <row r="4" spans="1:8">
      <c r="F4" s="24">
        <f>SUM(F2:F3)</f>
        <v>118731</v>
      </c>
    </row>
    <row r="5" spans="1:8">
      <c r="F5"/>
    </row>
    <row r="6" spans="1:8">
      <c r="F6"/>
    </row>
    <row r="7" spans="1:8">
      <c r="F7"/>
    </row>
    <row r="8" spans="1:8">
      <c r="F8"/>
    </row>
    <row r="9" spans="1:8">
      <c r="F9"/>
    </row>
  </sheetData>
  <pageMargins left="0.7" right="0.7" top="0.78740157499999996" bottom="0.78740157499999996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33FF-8C31-4D12-8995-0E8F9D0CE941}">
  <dimension ref="A1:H8"/>
  <sheetViews>
    <sheetView zoomScaleNormal="100" workbookViewId="0">
      <selection activeCell="E25" sqref="E25"/>
    </sheetView>
  </sheetViews>
  <sheetFormatPr defaultRowHeight="14.4"/>
  <cols>
    <col min="1" max="1" width="10.109375" bestFit="1" customWidth="1"/>
    <col min="2" max="2" width="11.88671875" bestFit="1" customWidth="1"/>
    <col min="3" max="3" width="35.6640625" bestFit="1" customWidth="1"/>
    <col min="6" max="6" width="12.109375" style="2" bestFit="1" customWidth="1"/>
    <col min="7" max="7" width="36.6640625" customWidth="1"/>
    <col min="8" max="8" width="37" customWidth="1"/>
  </cols>
  <sheetData>
    <row r="1" spans="1:8">
      <c r="A1" s="173" t="s">
        <v>10</v>
      </c>
      <c r="B1" s="173" t="s">
        <v>11</v>
      </c>
      <c r="C1" s="173" t="s">
        <v>12</v>
      </c>
      <c r="D1" s="173" t="s">
        <v>13</v>
      </c>
      <c r="E1" s="173" t="s">
        <v>14</v>
      </c>
      <c r="F1" s="500" t="s">
        <v>15</v>
      </c>
      <c r="G1" s="173" t="s">
        <v>20</v>
      </c>
      <c r="H1" s="456" t="s">
        <v>90</v>
      </c>
    </row>
    <row r="2" spans="1:8">
      <c r="A2" s="174">
        <v>45691</v>
      </c>
      <c r="B2" s="175" t="s">
        <v>290</v>
      </c>
      <c r="C2" s="175" t="s">
        <v>291</v>
      </c>
      <c r="D2" s="175" t="s">
        <v>292</v>
      </c>
      <c r="E2" s="175" t="s">
        <v>103</v>
      </c>
      <c r="F2" s="501">
        <v>15000</v>
      </c>
      <c r="G2" s="175" t="s">
        <v>293</v>
      </c>
      <c r="H2" s="456" t="s">
        <v>672</v>
      </c>
    </row>
    <row r="3" spans="1:8">
      <c r="A3" s="174">
        <v>45717</v>
      </c>
      <c r="B3" s="175" t="s">
        <v>294</v>
      </c>
      <c r="C3" s="175" t="s">
        <v>295</v>
      </c>
      <c r="D3" s="175" t="s">
        <v>292</v>
      </c>
      <c r="E3" s="175" t="s">
        <v>103</v>
      </c>
      <c r="F3" s="501">
        <v>15000</v>
      </c>
      <c r="G3" s="175" t="s">
        <v>293</v>
      </c>
      <c r="H3" s="456" t="s">
        <v>672</v>
      </c>
    </row>
    <row r="4" spans="1:8">
      <c r="A4" s="174">
        <v>45753</v>
      </c>
      <c r="B4" s="175" t="s">
        <v>296</v>
      </c>
      <c r="C4" s="175" t="s">
        <v>297</v>
      </c>
      <c r="D4" s="175" t="s">
        <v>292</v>
      </c>
      <c r="E4" s="175" t="s">
        <v>103</v>
      </c>
      <c r="F4" s="501">
        <v>15000</v>
      </c>
      <c r="G4" s="175" t="s">
        <v>293</v>
      </c>
      <c r="H4" s="456" t="s">
        <v>672</v>
      </c>
    </row>
    <row r="5" spans="1:8">
      <c r="A5" s="455">
        <v>45778</v>
      </c>
      <c r="B5" s="456" t="s">
        <v>670</v>
      </c>
      <c r="C5" s="456" t="s">
        <v>671</v>
      </c>
      <c r="D5" s="456" t="s">
        <v>292</v>
      </c>
      <c r="E5" s="456" t="s">
        <v>103</v>
      </c>
      <c r="F5" s="457">
        <v>15000</v>
      </c>
      <c r="G5" s="456" t="s">
        <v>293</v>
      </c>
      <c r="H5" s="456" t="s">
        <v>672</v>
      </c>
    </row>
    <row r="6" spans="1:8">
      <c r="A6" s="503">
        <v>45818</v>
      </c>
      <c r="B6" s="502" t="s">
        <v>708</v>
      </c>
      <c r="C6" s="502" t="s">
        <v>709</v>
      </c>
      <c r="D6" s="502" t="s">
        <v>292</v>
      </c>
      <c r="E6" s="502" t="s">
        <v>103</v>
      </c>
      <c r="F6" s="504">
        <v>15000</v>
      </c>
      <c r="G6" s="502" t="s">
        <v>293</v>
      </c>
      <c r="H6" s="502" t="s">
        <v>672</v>
      </c>
    </row>
    <row r="7" spans="1:8">
      <c r="A7" s="678">
        <v>45820</v>
      </c>
      <c r="B7" s="679" t="s">
        <v>857</v>
      </c>
      <c r="C7" s="679" t="s">
        <v>858</v>
      </c>
      <c r="D7" s="679" t="s">
        <v>292</v>
      </c>
      <c r="E7" s="679" t="s">
        <v>103</v>
      </c>
      <c r="F7" s="680">
        <v>15000</v>
      </c>
      <c r="G7" s="679" t="s">
        <v>293</v>
      </c>
      <c r="H7" s="679" t="s">
        <v>672</v>
      </c>
    </row>
    <row r="8" spans="1:8">
      <c r="F8" s="17">
        <f>SUM(F2:F7)</f>
        <v>90000</v>
      </c>
    </row>
  </sheetData>
  <phoneticPr fontId="29" type="noConversion"/>
  <pageMargins left="0.7" right="0.7" top="0.78740157499999996" bottom="0.78740157499999996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78914-1605-4AE8-AFC1-C275CD5F07F0}">
  <dimension ref="A1:G4"/>
  <sheetViews>
    <sheetView workbookViewId="0">
      <selection activeCell="C4" sqref="C4"/>
    </sheetView>
  </sheetViews>
  <sheetFormatPr defaultRowHeight="14.4"/>
  <cols>
    <col min="1" max="2" width="11.88671875" customWidth="1"/>
    <col min="3" max="3" width="37.109375" customWidth="1"/>
    <col min="6" max="6" width="13.6640625" customWidth="1"/>
    <col min="7" max="7" width="37.44140625" customWidth="1"/>
  </cols>
  <sheetData>
    <row r="1" spans="1:7">
      <c r="A1" s="176" t="s">
        <v>10</v>
      </c>
      <c r="B1" s="176" t="s">
        <v>11</v>
      </c>
      <c r="C1" s="176" t="s">
        <v>12</v>
      </c>
      <c r="D1" s="176" t="s">
        <v>13</v>
      </c>
      <c r="E1" s="176" t="s">
        <v>14</v>
      </c>
      <c r="F1" s="176" t="s">
        <v>15</v>
      </c>
      <c r="G1" s="176" t="s">
        <v>20</v>
      </c>
    </row>
    <row r="2" spans="1:7">
      <c r="A2" s="177">
        <v>45777</v>
      </c>
      <c r="B2" s="178" t="s">
        <v>298</v>
      </c>
      <c r="C2" s="178" t="s">
        <v>1015</v>
      </c>
      <c r="D2" s="178" t="s">
        <v>299</v>
      </c>
      <c r="E2" s="178" t="s">
        <v>103</v>
      </c>
      <c r="F2" s="179">
        <v>18546.21</v>
      </c>
      <c r="G2" s="178" t="s">
        <v>266</v>
      </c>
    </row>
    <row r="3" spans="1:7">
      <c r="F3" s="180">
        <v>18546.21</v>
      </c>
    </row>
    <row r="4" spans="1:7">
      <c r="C4" t="s">
        <v>1310</v>
      </c>
    </row>
  </sheetData>
  <pageMargins left="0.7" right="0.7" top="0.78740157499999996" bottom="0.78740157499999996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CC4F-42D2-487E-95D2-D6875079127A}">
  <dimension ref="A1:G8"/>
  <sheetViews>
    <sheetView workbookViewId="0">
      <selection activeCell="N16" sqref="N16"/>
    </sheetView>
  </sheetViews>
  <sheetFormatPr defaultRowHeight="14.4"/>
  <cols>
    <col min="1" max="1" width="10.109375" bestFit="1" customWidth="1"/>
    <col min="6" max="6" width="12.44140625" style="2" bestFit="1" customWidth="1"/>
    <col min="7" max="7" width="40.109375" customWidth="1"/>
    <col min="8" max="8" width="34.5546875" customWidth="1"/>
  </cols>
  <sheetData>
    <row r="1" spans="1:7">
      <c r="A1" s="181" t="s">
        <v>10</v>
      </c>
      <c r="B1" s="181" t="s">
        <v>11</v>
      </c>
      <c r="C1" s="181" t="s">
        <v>12</v>
      </c>
      <c r="D1" s="181" t="s">
        <v>13</v>
      </c>
      <c r="E1" s="181" t="s">
        <v>14</v>
      </c>
      <c r="F1" s="181" t="s">
        <v>15</v>
      </c>
      <c r="G1" s="181" t="s">
        <v>20</v>
      </c>
    </row>
    <row r="2" spans="1:7">
      <c r="A2" s="182">
        <v>45782</v>
      </c>
      <c r="B2" s="183" t="s">
        <v>300</v>
      </c>
      <c r="C2" s="183" t="s">
        <v>301</v>
      </c>
      <c r="D2" s="183" t="s">
        <v>302</v>
      </c>
      <c r="E2" s="183" t="s">
        <v>303</v>
      </c>
      <c r="F2" s="184">
        <v>224778</v>
      </c>
      <c r="G2" s="183" t="s">
        <v>304</v>
      </c>
    </row>
    <row r="3" spans="1:7">
      <c r="A3" s="182">
        <v>45782</v>
      </c>
      <c r="B3" s="183" t="s">
        <v>300</v>
      </c>
      <c r="C3" s="183" t="s">
        <v>301</v>
      </c>
      <c r="D3" s="183" t="s">
        <v>302</v>
      </c>
      <c r="E3" s="183" t="s">
        <v>303</v>
      </c>
      <c r="F3" s="184">
        <v>224778</v>
      </c>
      <c r="G3" s="183" t="s">
        <v>304</v>
      </c>
    </row>
    <row r="4" spans="1:7">
      <c r="F4" s="24">
        <f>SUM(F2:F3)</f>
        <v>449556</v>
      </c>
    </row>
    <row r="5" spans="1:7">
      <c r="F5"/>
    </row>
    <row r="6" spans="1:7">
      <c r="F6"/>
    </row>
    <row r="7" spans="1:7">
      <c r="F7"/>
    </row>
    <row r="8" spans="1:7">
      <c r="F8"/>
    </row>
  </sheetData>
  <pageMargins left="0.7" right="0.7" top="0.78740157499999996" bottom="0.78740157499999996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9F4A-A4C1-497C-B235-07E96F4DF332}">
  <dimension ref="A1:J3"/>
  <sheetViews>
    <sheetView workbookViewId="0">
      <selection activeCell="H3" sqref="H3"/>
    </sheetView>
  </sheetViews>
  <sheetFormatPr defaultRowHeight="14.4"/>
  <cols>
    <col min="1" max="1" width="18.33203125" customWidth="1"/>
    <col min="8" max="8" width="21.33203125" customWidth="1"/>
    <col min="9" max="9" width="65.44140625" customWidth="1"/>
  </cols>
  <sheetData>
    <row r="1" spans="1:10">
      <c r="A1" s="1015" t="s">
        <v>10</v>
      </c>
      <c r="B1" s="1015" t="s">
        <v>87</v>
      </c>
      <c r="C1" s="1015" t="s">
        <v>88</v>
      </c>
      <c r="D1" s="1015" t="s">
        <v>11</v>
      </c>
      <c r="E1" s="1015" t="s">
        <v>12</v>
      </c>
      <c r="F1" s="1015" t="s">
        <v>13</v>
      </c>
      <c r="G1" s="1015" t="s">
        <v>14</v>
      </c>
      <c r="H1" s="1015" t="s">
        <v>15</v>
      </c>
      <c r="I1" s="1015" t="s">
        <v>20</v>
      </c>
      <c r="J1" s="1015" t="s">
        <v>90</v>
      </c>
    </row>
    <row r="2" spans="1:10">
      <c r="A2" s="1016">
        <v>45833</v>
      </c>
      <c r="B2" s="1017"/>
      <c r="C2" s="1018">
        <v>0</v>
      </c>
      <c r="D2" s="1017" t="s">
        <v>1095</v>
      </c>
      <c r="E2" s="1017" t="s">
        <v>1096</v>
      </c>
      <c r="F2" s="1017" t="s">
        <v>554</v>
      </c>
      <c r="G2" s="1017" t="s">
        <v>103</v>
      </c>
      <c r="H2" s="1019">
        <v>2000</v>
      </c>
      <c r="I2" s="1017" t="s">
        <v>1097</v>
      </c>
      <c r="J2" s="1017" t="s">
        <v>1098</v>
      </c>
    </row>
    <row r="3" spans="1:10">
      <c r="H3" s="1020">
        <v>2000</v>
      </c>
    </row>
  </sheetData>
  <pageMargins left="0.7" right="0.7" top="0.78740157499999996" bottom="0.78740157499999996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4CFE-5C56-4494-BB9E-FADB663BEEDC}">
  <dimension ref="A1:H28"/>
  <sheetViews>
    <sheetView zoomScaleNormal="100" workbookViewId="0">
      <selection activeCell="F13" sqref="F13"/>
    </sheetView>
  </sheetViews>
  <sheetFormatPr defaultColWidth="9.109375" defaultRowHeight="11.4"/>
  <cols>
    <col min="1" max="1" width="10.109375" style="4" bestFit="1" customWidth="1"/>
    <col min="2" max="2" width="11.33203125" style="4" bestFit="1" customWidth="1"/>
    <col min="3" max="3" width="52.6640625" style="4" customWidth="1"/>
    <col min="4" max="5" width="9.109375" style="4"/>
    <col min="6" max="6" width="14.33203125" style="12" customWidth="1"/>
    <col min="7" max="7" width="23.88671875" style="4" customWidth="1"/>
    <col min="8" max="10" width="9.109375" style="4"/>
    <col min="11" max="11" width="16.6640625" style="4" customWidth="1"/>
    <col min="12" max="16384" width="9.109375" style="4"/>
  </cols>
  <sheetData>
    <row r="1" spans="1:8" ht="14.4">
      <c r="A1" s="185" t="s">
        <v>10</v>
      </c>
      <c r="B1" s="185" t="s">
        <v>11</v>
      </c>
      <c r="C1" s="185" t="s">
        <v>12</v>
      </c>
      <c r="D1" s="185" t="s">
        <v>13</v>
      </c>
      <c r="E1" s="185" t="s">
        <v>14</v>
      </c>
      <c r="F1" s="185" t="s">
        <v>15</v>
      </c>
      <c r="G1" s="185" t="s">
        <v>20</v>
      </c>
      <c r="H1" s="64"/>
    </row>
    <row r="2" spans="1:8" ht="14.4">
      <c r="A2" s="186">
        <v>45688</v>
      </c>
      <c r="B2" s="187" t="s">
        <v>305</v>
      </c>
      <c r="C2" s="187" t="s">
        <v>306</v>
      </c>
      <c r="D2" s="187" t="s">
        <v>307</v>
      </c>
      <c r="E2" s="187" t="s">
        <v>103</v>
      </c>
      <c r="F2" s="188">
        <v>12702</v>
      </c>
      <c r="G2" s="187" t="s">
        <v>164</v>
      </c>
      <c r="H2" s="459" t="s">
        <v>165</v>
      </c>
    </row>
    <row r="3" spans="1:8" ht="14.4">
      <c r="A3" s="186">
        <v>45698</v>
      </c>
      <c r="B3" s="187" t="s">
        <v>308</v>
      </c>
      <c r="C3" s="187" t="s">
        <v>309</v>
      </c>
      <c r="D3" s="187" t="s">
        <v>307</v>
      </c>
      <c r="E3" s="187" t="s">
        <v>103</v>
      </c>
      <c r="F3" s="188">
        <v>-11218.67</v>
      </c>
      <c r="G3" s="187" t="s">
        <v>164</v>
      </c>
      <c r="H3" s="505" t="s">
        <v>165</v>
      </c>
    </row>
    <row r="4" spans="1:8" ht="14.4">
      <c r="A4" s="186">
        <v>45716</v>
      </c>
      <c r="B4" s="187" t="s">
        <v>310</v>
      </c>
      <c r="C4" s="187" t="s">
        <v>311</v>
      </c>
      <c r="D4" s="187" t="s">
        <v>307</v>
      </c>
      <c r="E4" s="187" t="s">
        <v>103</v>
      </c>
      <c r="F4" s="188">
        <v>1483.33</v>
      </c>
      <c r="G4" s="187" t="s">
        <v>164</v>
      </c>
      <c r="H4" s="459" t="s">
        <v>165</v>
      </c>
    </row>
    <row r="5" spans="1:8" ht="14.4">
      <c r="A5" s="186">
        <v>45716</v>
      </c>
      <c r="B5" s="187" t="s">
        <v>312</v>
      </c>
      <c r="C5" s="187" t="s">
        <v>313</v>
      </c>
      <c r="D5" s="187" t="s">
        <v>307</v>
      </c>
      <c r="E5" s="187" t="s">
        <v>314</v>
      </c>
      <c r="F5" s="188">
        <v>43709</v>
      </c>
      <c r="G5" s="187" t="s">
        <v>266</v>
      </c>
      <c r="H5" s="505"/>
    </row>
    <row r="6" spans="1:8" ht="14.4">
      <c r="A6" s="186">
        <v>45716</v>
      </c>
      <c r="B6" s="187" t="s">
        <v>312</v>
      </c>
      <c r="C6" s="187" t="s">
        <v>315</v>
      </c>
      <c r="D6" s="187" t="s">
        <v>307</v>
      </c>
      <c r="E6" s="187" t="s">
        <v>314</v>
      </c>
      <c r="F6" s="188">
        <v>6277</v>
      </c>
      <c r="G6" s="187" t="s">
        <v>266</v>
      </c>
      <c r="H6" s="64"/>
    </row>
    <row r="7" spans="1:8" ht="14.4">
      <c r="A7" s="186">
        <v>45747</v>
      </c>
      <c r="B7" s="187" t="s">
        <v>316</v>
      </c>
      <c r="C7" s="187" t="s">
        <v>317</v>
      </c>
      <c r="D7" s="187" t="s">
        <v>307</v>
      </c>
      <c r="E7" s="187" t="s">
        <v>103</v>
      </c>
      <c r="F7" s="188">
        <v>1483.33</v>
      </c>
      <c r="G7" s="187" t="s">
        <v>164</v>
      </c>
      <c r="H7" s="459" t="s">
        <v>165</v>
      </c>
    </row>
    <row r="8" spans="1:8" ht="14.4">
      <c r="A8" s="186">
        <v>45777</v>
      </c>
      <c r="B8" s="187" t="s">
        <v>318</v>
      </c>
      <c r="C8" s="187" t="s">
        <v>319</v>
      </c>
      <c r="D8" s="187" t="s">
        <v>307</v>
      </c>
      <c r="E8" s="187" t="s">
        <v>103</v>
      </c>
      <c r="F8" s="188">
        <v>1483.33</v>
      </c>
      <c r="G8" s="187" t="s">
        <v>164</v>
      </c>
      <c r="H8" s="505" t="s">
        <v>165</v>
      </c>
    </row>
    <row r="9" spans="1:8" ht="14.4">
      <c r="A9" s="186">
        <v>45777</v>
      </c>
      <c r="B9" s="187" t="s">
        <v>320</v>
      </c>
      <c r="C9" s="187" t="s">
        <v>321</v>
      </c>
      <c r="D9" s="187" t="s">
        <v>307</v>
      </c>
      <c r="E9" s="187" t="s">
        <v>314</v>
      </c>
      <c r="F9" s="188">
        <v>43709</v>
      </c>
      <c r="G9" s="187" t="s">
        <v>266</v>
      </c>
      <c r="H9" s="64"/>
    </row>
    <row r="10" spans="1:8" ht="14.4">
      <c r="A10" s="186">
        <v>45777</v>
      </c>
      <c r="B10" s="187" t="s">
        <v>320</v>
      </c>
      <c r="C10" s="187" t="s">
        <v>322</v>
      </c>
      <c r="D10" s="187" t="s">
        <v>307</v>
      </c>
      <c r="E10" s="187" t="s">
        <v>314</v>
      </c>
      <c r="F10" s="188">
        <v>6277</v>
      </c>
      <c r="G10" s="187" t="s">
        <v>266</v>
      </c>
      <c r="H10" s="64"/>
    </row>
    <row r="11" spans="1:8" ht="14.4">
      <c r="A11" s="458">
        <v>45808</v>
      </c>
      <c r="B11" s="459" t="s">
        <v>673</v>
      </c>
      <c r="C11" s="459" t="s">
        <v>674</v>
      </c>
      <c r="D11" s="459" t="s">
        <v>307</v>
      </c>
      <c r="E11" s="459" t="s">
        <v>103</v>
      </c>
      <c r="F11" s="460">
        <v>1483.33</v>
      </c>
      <c r="G11" s="459" t="s">
        <v>164</v>
      </c>
      <c r="H11" s="459" t="s">
        <v>165</v>
      </c>
    </row>
    <row r="12" spans="1:8" ht="14.4">
      <c r="A12" s="506">
        <v>45818</v>
      </c>
      <c r="B12" s="505" t="s">
        <v>712</v>
      </c>
      <c r="C12" s="505" t="s">
        <v>713</v>
      </c>
      <c r="D12" s="505" t="s">
        <v>307</v>
      </c>
      <c r="E12" s="505" t="s">
        <v>103</v>
      </c>
      <c r="F12" s="507">
        <v>1483.33</v>
      </c>
      <c r="G12" s="505" t="s">
        <v>164</v>
      </c>
      <c r="H12" s="505" t="s">
        <v>165</v>
      </c>
    </row>
    <row r="13" spans="1:8" ht="12">
      <c r="F13" s="57">
        <f>SUM(F2:F12)</f>
        <v>108871.98000000001</v>
      </c>
    </row>
    <row r="14" spans="1:8">
      <c r="F14" s="4"/>
    </row>
    <row r="15" spans="1:8">
      <c r="F15" s="4"/>
    </row>
    <row r="16" spans="1:8">
      <c r="F16" s="4"/>
    </row>
    <row r="17" spans="6:6">
      <c r="F17" s="4"/>
    </row>
    <row r="18" spans="6:6">
      <c r="F18" s="4"/>
    </row>
    <row r="19" spans="6:6">
      <c r="F19" s="4"/>
    </row>
    <row r="20" spans="6:6">
      <c r="F20" s="4"/>
    </row>
    <row r="21" spans="6:6">
      <c r="F21" s="4"/>
    </row>
    <row r="22" spans="6:6">
      <c r="F22" s="4"/>
    </row>
    <row r="23" spans="6:6">
      <c r="F23" s="4"/>
    </row>
    <row r="24" spans="6:6">
      <c r="F24" s="4"/>
    </row>
    <row r="25" spans="6:6">
      <c r="F25" s="4"/>
    </row>
    <row r="26" spans="6:6">
      <c r="F26" s="4"/>
    </row>
    <row r="27" spans="6:6">
      <c r="F27" s="4"/>
    </row>
    <row r="28" spans="6:6">
      <c r="F28" s="4"/>
    </row>
  </sheetData>
  <phoneticPr fontId="29" type="noConversion"/>
  <pageMargins left="0.7" right="0.7" top="0.78740157499999996" bottom="0.78740157499999996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CB93-9A57-4DF9-B475-26EEA04CE32E}">
  <dimension ref="A1:J3"/>
  <sheetViews>
    <sheetView zoomScale="115" zoomScaleNormal="115" workbookViewId="0">
      <selection activeCell="C2" sqref="C2"/>
    </sheetView>
  </sheetViews>
  <sheetFormatPr defaultColWidth="9.109375" defaultRowHeight="11.4"/>
  <cols>
    <col min="1" max="1" width="16.33203125" style="4" customWidth="1"/>
    <col min="2" max="2" width="11.6640625" style="4" bestFit="1" customWidth="1"/>
    <col min="3" max="3" width="36.44140625" style="4" customWidth="1"/>
    <col min="4" max="5" width="9.109375" style="4"/>
    <col min="6" max="6" width="13.6640625" style="4" customWidth="1"/>
    <col min="7" max="7" width="17.33203125" style="4" customWidth="1"/>
    <col min="8" max="8" width="15.88671875" style="4" customWidth="1"/>
    <col min="9" max="9" width="9.109375" style="4"/>
    <col min="10" max="10" width="12.88671875" style="4" customWidth="1"/>
    <col min="11" max="11" width="13.5546875" style="4" customWidth="1"/>
    <col min="12" max="16384" width="9.109375" style="4"/>
  </cols>
  <sheetData>
    <row r="1" spans="1:10" ht="14.4">
      <c r="A1" s="681" t="s">
        <v>10</v>
      </c>
      <c r="B1" s="681" t="s">
        <v>11</v>
      </c>
      <c r="C1" s="681" t="s">
        <v>12</v>
      </c>
      <c r="D1" s="681" t="s">
        <v>13</v>
      </c>
      <c r="E1" s="681" t="s">
        <v>14</v>
      </c>
      <c r="F1" s="681" t="s">
        <v>15</v>
      </c>
      <c r="G1" s="681" t="s">
        <v>89</v>
      </c>
      <c r="H1" s="681" t="s">
        <v>20</v>
      </c>
      <c r="I1" s="681" t="s">
        <v>90</v>
      </c>
      <c r="J1" s="681" t="s">
        <v>17</v>
      </c>
    </row>
    <row r="2" spans="1:10" ht="14.4">
      <c r="A2" s="682">
        <v>45828</v>
      </c>
      <c r="B2" s="683" t="s">
        <v>922</v>
      </c>
      <c r="C2" s="683" t="s">
        <v>923</v>
      </c>
      <c r="D2" s="683" t="s">
        <v>924</v>
      </c>
      <c r="E2" s="683" t="s">
        <v>103</v>
      </c>
      <c r="F2" s="684">
        <v>11750</v>
      </c>
      <c r="G2" s="683" t="s">
        <v>925</v>
      </c>
      <c r="H2" s="683" t="s">
        <v>150</v>
      </c>
      <c r="I2" s="683" t="s">
        <v>151</v>
      </c>
      <c r="J2" s="683" t="s">
        <v>152</v>
      </c>
    </row>
    <row r="3" spans="1:10" ht="12">
      <c r="F3" s="57">
        <f>SUM(F2:F2)</f>
        <v>11750</v>
      </c>
    </row>
  </sheetData>
  <pageMargins left="0.7" right="0.7" top="0.78740157499999996" bottom="0.78740157499999996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6D524-0617-4F79-B9A4-60B68125B414}">
  <dimension ref="A1:L10"/>
  <sheetViews>
    <sheetView zoomScale="115" zoomScaleNormal="115" workbookViewId="0">
      <selection activeCell="J13" sqref="J13"/>
    </sheetView>
  </sheetViews>
  <sheetFormatPr defaultColWidth="9.109375" defaultRowHeight="11.4"/>
  <cols>
    <col min="1" max="1" width="16.33203125" style="4" customWidth="1"/>
    <col min="2" max="2" width="11.6640625" style="4" bestFit="1" customWidth="1"/>
    <col min="3" max="3" width="10.33203125" style="4" customWidth="1"/>
    <col min="4" max="6" width="9.109375" style="4"/>
    <col min="7" max="7" width="11.5546875" style="4" customWidth="1"/>
    <col min="8" max="8" width="11" style="4" customWidth="1"/>
    <col min="9" max="9" width="9.109375" style="4"/>
    <col min="10" max="10" width="12.88671875" style="4" customWidth="1"/>
    <col min="11" max="11" width="34.6640625" style="4" customWidth="1"/>
    <col min="12" max="16384" width="9.109375" style="4"/>
  </cols>
  <sheetData>
    <row r="1" spans="1:12" ht="14.4">
      <c r="A1" s="685" t="s">
        <v>10</v>
      </c>
      <c r="B1" s="685" t="s">
        <v>177</v>
      </c>
      <c r="C1" s="685" t="s">
        <v>87</v>
      </c>
      <c r="D1" s="685" t="s">
        <v>88</v>
      </c>
      <c r="E1" s="685" t="s">
        <v>11</v>
      </c>
      <c r="F1" s="685" t="s">
        <v>12</v>
      </c>
      <c r="G1" s="685" t="s">
        <v>13</v>
      </c>
      <c r="H1" s="685" t="s">
        <v>14</v>
      </c>
      <c r="I1" s="685" t="s">
        <v>15</v>
      </c>
      <c r="J1" s="685" t="s">
        <v>89</v>
      </c>
      <c r="K1" s="685" t="s">
        <v>20</v>
      </c>
      <c r="L1" s="685" t="s">
        <v>90</v>
      </c>
    </row>
    <row r="2" spans="1:12" ht="14.4">
      <c r="A2" s="686">
        <v>45688</v>
      </c>
      <c r="B2" s="687"/>
      <c r="C2" s="687"/>
      <c r="D2" s="688">
        <v>0</v>
      </c>
      <c r="E2" s="687" t="s">
        <v>323</v>
      </c>
      <c r="F2" s="687" t="s">
        <v>324</v>
      </c>
      <c r="G2" s="687" t="s">
        <v>325</v>
      </c>
      <c r="H2" s="687" t="s">
        <v>326</v>
      </c>
      <c r="I2" s="689">
        <v>-0.57999999999999996</v>
      </c>
      <c r="J2" s="687" t="s">
        <v>692</v>
      </c>
      <c r="K2" s="687" t="s">
        <v>327</v>
      </c>
      <c r="L2" s="687"/>
    </row>
    <row r="3" spans="1:12" ht="14.4">
      <c r="A3" s="686">
        <v>45688</v>
      </c>
      <c r="B3" s="687"/>
      <c r="C3" s="687"/>
      <c r="D3" s="688">
        <v>0</v>
      </c>
      <c r="E3" s="687" t="s">
        <v>323</v>
      </c>
      <c r="F3" s="687" t="s">
        <v>324</v>
      </c>
      <c r="G3" s="687" t="s">
        <v>325</v>
      </c>
      <c r="H3" s="687" t="s">
        <v>326</v>
      </c>
      <c r="I3" s="689">
        <v>-0.01</v>
      </c>
      <c r="J3" s="687" t="s">
        <v>692</v>
      </c>
      <c r="K3" s="687" t="s">
        <v>327</v>
      </c>
      <c r="L3" s="687"/>
    </row>
    <row r="4" spans="1:12" ht="14.4">
      <c r="A4" s="686">
        <v>45763</v>
      </c>
      <c r="B4" s="687"/>
      <c r="C4" s="687"/>
      <c r="D4" s="688">
        <v>0</v>
      </c>
      <c r="E4" s="687" t="s">
        <v>260</v>
      </c>
      <c r="F4" s="687" t="s">
        <v>261</v>
      </c>
      <c r="G4" s="687" t="s">
        <v>325</v>
      </c>
      <c r="H4" s="687" t="s">
        <v>103</v>
      </c>
      <c r="I4" s="689">
        <v>-0.35</v>
      </c>
      <c r="J4" s="687" t="s">
        <v>926</v>
      </c>
      <c r="K4" s="687" t="s">
        <v>262</v>
      </c>
      <c r="L4" s="687" t="s">
        <v>927</v>
      </c>
    </row>
    <row r="5" spans="1:12" ht="14.4">
      <c r="A5" s="686">
        <v>45808</v>
      </c>
      <c r="B5" s="687"/>
      <c r="C5" s="687"/>
      <c r="D5" s="688">
        <v>0</v>
      </c>
      <c r="E5" s="687" t="s">
        <v>710</v>
      </c>
      <c r="F5" s="687" t="s">
        <v>711</v>
      </c>
      <c r="G5" s="687" t="s">
        <v>325</v>
      </c>
      <c r="H5" s="687" t="s">
        <v>326</v>
      </c>
      <c r="I5" s="689">
        <v>-0.35</v>
      </c>
      <c r="J5" s="687" t="s">
        <v>692</v>
      </c>
      <c r="K5" s="687" t="s">
        <v>327</v>
      </c>
      <c r="L5" s="687"/>
    </row>
    <row r="6" spans="1:12" ht="14.4">
      <c r="A6" s="771">
        <v>45838</v>
      </c>
      <c r="B6" s="772"/>
      <c r="C6" s="772"/>
      <c r="D6" s="773">
        <v>0</v>
      </c>
      <c r="E6" s="772" t="s">
        <v>969</v>
      </c>
      <c r="F6" s="772" t="s">
        <v>970</v>
      </c>
      <c r="G6" s="772" t="s">
        <v>325</v>
      </c>
      <c r="H6" s="772" t="s">
        <v>326</v>
      </c>
      <c r="I6" s="774">
        <v>-0.4</v>
      </c>
      <c r="J6" s="772" t="s">
        <v>692</v>
      </c>
      <c r="K6" s="772" t="s">
        <v>327</v>
      </c>
      <c r="L6" s="772"/>
    </row>
    <row r="7" spans="1:12" ht="14.4">
      <c r="A7" s="686">
        <v>45838</v>
      </c>
      <c r="B7" s="687">
        <v>1</v>
      </c>
      <c r="C7" s="688">
        <v>1</v>
      </c>
      <c r="D7" s="688">
        <v>0.01</v>
      </c>
      <c r="E7" s="687" t="s">
        <v>896</v>
      </c>
      <c r="F7" s="687" t="s">
        <v>897</v>
      </c>
      <c r="G7" s="687" t="s">
        <v>325</v>
      </c>
      <c r="H7" s="687" t="s">
        <v>358</v>
      </c>
      <c r="I7" s="689">
        <v>0.01</v>
      </c>
      <c r="J7" s="687" t="s">
        <v>898</v>
      </c>
      <c r="K7" s="687" t="s">
        <v>359</v>
      </c>
      <c r="L7" s="687" t="s">
        <v>624</v>
      </c>
    </row>
    <row r="8" spans="1:12" ht="14.4">
      <c r="A8" s="686">
        <v>45838</v>
      </c>
      <c r="B8" s="687">
        <v>1</v>
      </c>
      <c r="C8" s="688">
        <v>1</v>
      </c>
      <c r="D8" s="688">
        <v>0.01</v>
      </c>
      <c r="E8" s="687" t="s">
        <v>928</v>
      </c>
      <c r="F8" s="687" t="s">
        <v>897</v>
      </c>
      <c r="G8" s="687" t="s">
        <v>325</v>
      </c>
      <c r="H8" s="687" t="s">
        <v>642</v>
      </c>
      <c r="I8" s="689">
        <v>0.01</v>
      </c>
      <c r="J8" s="687" t="s">
        <v>895</v>
      </c>
      <c r="K8" s="687" t="s">
        <v>359</v>
      </c>
      <c r="L8" s="687" t="s">
        <v>624</v>
      </c>
    </row>
    <row r="9" spans="1:12" ht="14.4">
      <c r="A9" s="686">
        <v>45838</v>
      </c>
      <c r="B9" s="687">
        <v>1</v>
      </c>
      <c r="C9" s="688">
        <v>24.75</v>
      </c>
      <c r="D9" s="688">
        <v>0.04</v>
      </c>
      <c r="E9" s="687" t="s">
        <v>913</v>
      </c>
      <c r="F9" s="687" t="s">
        <v>912</v>
      </c>
      <c r="G9" s="687" t="s">
        <v>325</v>
      </c>
      <c r="H9" s="687" t="s">
        <v>562</v>
      </c>
      <c r="I9" s="689">
        <v>0.99</v>
      </c>
      <c r="J9" s="687" t="s">
        <v>914</v>
      </c>
      <c r="K9" s="687" t="s">
        <v>178</v>
      </c>
      <c r="L9" s="687" t="s">
        <v>179</v>
      </c>
    </row>
    <row r="10" spans="1:12" ht="12">
      <c r="I10" s="57">
        <f>SUM(I2:I9)</f>
        <v>-0.67999999999999994</v>
      </c>
    </row>
  </sheetData>
  <phoneticPr fontId="29" type="noConversion"/>
  <pageMargins left="0.7" right="0.7" top="0.78740157499999996" bottom="0.78740157499999996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EE22-AE40-4D1C-AF8E-907621D23A04}">
  <dimension ref="A1:F43"/>
  <sheetViews>
    <sheetView workbookViewId="0">
      <selection activeCell="K47" sqref="K47"/>
    </sheetView>
  </sheetViews>
  <sheetFormatPr defaultColWidth="9.109375" defaultRowHeight="11.4"/>
  <cols>
    <col min="1" max="2" width="12.6640625" style="4" customWidth="1"/>
    <col min="3" max="3" width="51.33203125" style="4" customWidth="1"/>
    <col min="4" max="4" width="8.6640625" style="4" customWidth="1"/>
    <col min="5" max="5" width="10.33203125" style="4" customWidth="1"/>
    <col min="6" max="6" width="20.33203125" style="12" customWidth="1"/>
    <col min="7" max="16384" width="9.109375" style="4"/>
  </cols>
  <sheetData>
    <row r="1" spans="1:6" ht="14.4">
      <c r="A1" s="690" t="s">
        <v>10</v>
      </c>
      <c r="B1" s="690" t="s">
        <v>11</v>
      </c>
      <c r="C1" s="690" t="s">
        <v>12</v>
      </c>
      <c r="D1" s="690" t="s">
        <v>13</v>
      </c>
      <c r="E1" s="690" t="s">
        <v>14</v>
      </c>
      <c r="F1" s="690" t="s">
        <v>15</v>
      </c>
    </row>
    <row r="2" spans="1:6" ht="14.4">
      <c r="A2" s="691">
        <v>45688</v>
      </c>
      <c r="B2" s="692" t="s">
        <v>737</v>
      </c>
      <c r="C2" s="692" t="s">
        <v>806</v>
      </c>
      <c r="D2" s="692" t="s">
        <v>807</v>
      </c>
      <c r="E2" s="692" t="s">
        <v>4</v>
      </c>
      <c r="F2" s="693">
        <v>1192095</v>
      </c>
    </row>
    <row r="3" spans="1:6" ht="14.4">
      <c r="A3" s="691">
        <v>45688</v>
      </c>
      <c r="B3" s="692" t="s">
        <v>788</v>
      </c>
      <c r="C3" s="692" t="s">
        <v>809</v>
      </c>
      <c r="D3" s="692" t="s">
        <v>807</v>
      </c>
      <c r="E3" s="692" t="s">
        <v>4</v>
      </c>
      <c r="F3" s="693">
        <v>973516</v>
      </c>
    </row>
    <row r="4" spans="1:6" ht="14.4">
      <c r="A4" s="691">
        <v>45716</v>
      </c>
      <c r="B4" s="692" t="s">
        <v>737</v>
      </c>
      <c r="C4" s="692" t="s">
        <v>806</v>
      </c>
      <c r="D4" s="692" t="s">
        <v>807</v>
      </c>
      <c r="E4" s="692" t="s">
        <v>4</v>
      </c>
      <c r="F4" s="693">
        <v>1194306</v>
      </c>
    </row>
    <row r="5" spans="1:6" ht="14.4">
      <c r="A5" s="691">
        <v>45716</v>
      </c>
      <c r="B5" s="692" t="s">
        <v>788</v>
      </c>
      <c r="C5" s="692" t="s">
        <v>809</v>
      </c>
      <c r="D5" s="692" t="s">
        <v>807</v>
      </c>
      <c r="E5" s="692" t="s">
        <v>4</v>
      </c>
      <c r="F5" s="693">
        <v>973516</v>
      </c>
    </row>
    <row r="6" spans="1:6" ht="14.4">
      <c r="A6" s="691">
        <v>45747</v>
      </c>
      <c r="B6" s="692" t="s">
        <v>737</v>
      </c>
      <c r="C6" s="692" t="s">
        <v>806</v>
      </c>
      <c r="D6" s="692" t="s">
        <v>807</v>
      </c>
      <c r="E6" s="692" t="s">
        <v>4</v>
      </c>
      <c r="F6" s="693">
        <v>1194306</v>
      </c>
    </row>
    <row r="7" spans="1:6" ht="14.4">
      <c r="A7" s="691">
        <v>45747</v>
      </c>
      <c r="B7" s="692" t="s">
        <v>788</v>
      </c>
      <c r="C7" s="692" t="s">
        <v>809</v>
      </c>
      <c r="D7" s="692" t="s">
        <v>807</v>
      </c>
      <c r="E7" s="692" t="s">
        <v>4</v>
      </c>
      <c r="F7" s="693">
        <v>973516</v>
      </c>
    </row>
    <row r="8" spans="1:6" ht="14.4">
      <c r="A8" s="691">
        <v>45777</v>
      </c>
      <c r="B8" s="692" t="s">
        <v>737</v>
      </c>
      <c r="C8" s="692" t="s">
        <v>806</v>
      </c>
      <c r="D8" s="692" t="s">
        <v>807</v>
      </c>
      <c r="E8" s="692" t="s">
        <v>4</v>
      </c>
      <c r="F8" s="693">
        <v>1194306</v>
      </c>
    </row>
    <row r="9" spans="1:6" ht="14.4">
      <c r="A9" s="691">
        <v>45777</v>
      </c>
      <c r="B9" s="692" t="s">
        <v>788</v>
      </c>
      <c r="C9" s="692" t="s">
        <v>809</v>
      </c>
      <c r="D9" s="692" t="s">
        <v>807</v>
      </c>
      <c r="E9" s="692" t="s">
        <v>4</v>
      </c>
      <c r="F9" s="693">
        <v>973516</v>
      </c>
    </row>
    <row r="10" spans="1:6" ht="14.4">
      <c r="A10" s="691">
        <v>45808</v>
      </c>
      <c r="B10" s="692" t="s">
        <v>737</v>
      </c>
      <c r="C10" s="692" t="s">
        <v>806</v>
      </c>
      <c r="D10" s="692" t="s">
        <v>807</v>
      </c>
      <c r="E10" s="692" t="s">
        <v>4</v>
      </c>
      <c r="F10" s="693">
        <v>1194306</v>
      </c>
    </row>
    <row r="11" spans="1:6" ht="14.4">
      <c r="A11" s="691">
        <v>45808</v>
      </c>
      <c r="B11" s="692" t="s">
        <v>788</v>
      </c>
      <c r="C11" s="692" t="s">
        <v>809</v>
      </c>
      <c r="D11" s="692" t="s">
        <v>807</v>
      </c>
      <c r="E11" s="692" t="s">
        <v>4</v>
      </c>
      <c r="F11" s="693">
        <v>973516</v>
      </c>
    </row>
    <row r="12" spans="1:6" ht="14.4">
      <c r="A12" s="691">
        <v>45838</v>
      </c>
      <c r="B12" s="692" t="s">
        <v>737</v>
      </c>
      <c r="C12" s="692" t="s">
        <v>806</v>
      </c>
      <c r="D12" s="692" t="s">
        <v>807</v>
      </c>
      <c r="E12" s="692" t="s">
        <v>4</v>
      </c>
      <c r="F12" s="693">
        <v>1194306</v>
      </c>
    </row>
    <row r="13" spans="1:6" ht="14.4">
      <c r="A13" s="691">
        <v>45838</v>
      </c>
      <c r="B13" s="692" t="s">
        <v>788</v>
      </c>
      <c r="C13" s="692" t="s">
        <v>809</v>
      </c>
      <c r="D13" s="692" t="s">
        <v>807</v>
      </c>
      <c r="E13" s="692" t="s">
        <v>4</v>
      </c>
      <c r="F13" s="693">
        <v>973516</v>
      </c>
    </row>
    <row r="14" spans="1:6" ht="12">
      <c r="F14" s="57">
        <f>SUM(F2:F13)</f>
        <v>13004721</v>
      </c>
    </row>
    <row r="15" spans="1:6">
      <c r="F15" s="4"/>
    </row>
    <row r="16" spans="1:6">
      <c r="F16" s="4"/>
    </row>
    <row r="17" spans="6:6">
      <c r="F17" s="4"/>
    </row>
    <row r="18" spans="6:6">
      <c r="F18" s="4"/>
    </row>
    <row r="19" spans="6:6">
      <c r="F19" s="4"/>
    </row>
    <row r="20" spans="6:6">
      <c r="F20" s="4"/>
    </row>
    <row r="21" spans="6:6">
      <c r="F21" s="4"/>
    </row>
    <row r="22" spans="6:6">
      <c r="F22" s="4"/>
    </row>
    <row r="23" spans="6:6">
      <c r="F23" s="4"/>
    </row>
    <row r="24" spans="6:6">
      <c r="F24" s="4"/>
    </row>
    <row r="25" spans="6:6">
      <c r="F25" s="4"/>
    </row>
    <row r="26" spans="6:6">
      <c r="F26" s="4"/>
    </row>
    <row r="27" spans="6:6">
      <c r="F27" s="4"/>
    </row>
    <row r="28" spans="6:6">
      <c r="F28" s="4"/>
    </row>
    <row r="29" spans="6:6">
      <c r="F29" s="4"/>
    </row>
    <row r="30" spans="6:6">
      <c r="F30" s="4"/>
    </row>
    <row r="31" spans="6:6">
      <c r="F31" s="4"/>
    </row>
    <row r="32" spans="6:6">
      <c r="F32" s="4"/>
    </row>
    <row r="33" spans="6:6">
      <c r="F33" s="4"/>
    </row>
    <row r="34" spans="6:6">
      <c r="F34" s="4"/>
    </row>
    <row r="35" spans="6:6">
      <c r="F35" s="4"/>
    </row>
    <row r="36" spans="6:6">
      <c r="F36" s="4"/>
    </row>
    <row r="37" spans="6:6">
      <c r="F37" s="4"/>
    </row>
    <row r="38" spans="6:6">
      <c r="F38" s="4"/>
    </row>
    <row r="39" spans="6:6">
      <c r="F39" s="4"/>
    </row>
    <row r="40" spans="6:6">
      <c r="F40" s="4"/>
    </row>
    <row r="41" spans="6:6">
      <c r="F41" s="4"/>
    </row>
    <row r="42" spans="6:6">
      <c r="F42" s="4"/>
    </row>
    <row r="43" spans="6:6">
      <c r="F43" s="4"/>
    </row>
  </sheetData>
  <phoneticPr fontId="29" type="noConversion"/>
  <pageMargins left="0.7" right="0.7" top="0.78740157499999996" bottom="0.78740157499999996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030F-ABBE-4730-88B0-C442705A7D07}">
  <dimension ref="A1:F30"/>
  <sheetViews>
    <sheetView workbookViewId="0">
      <selection sqref="A1:F13"/>
    </sheetView>
  </sheetViews>
  <sheetFormatPr defaultRowHeight="14.4"/>
  <cols>
    <col min="1" max="1" width="10.109375" bestFit="1" customWidth="1"/>
    <col min="4" max="4" width="15.6640625" style="2" bestFit="1" customWidth="1"/>
    <col min="6" max="6" width="14.5546875" customWidth="1"/>
  </cols>
  <sheetData>
    <row r="1" spans="1:6">
      <c r="A1" s="1021" t="s">
        <v>10</v>
      </c>
      <c r="B1" s="1021" t="s">
        <v>11</v>
      </c>
      <c r="C1" s="1021" t="s">
        <v>12</v>
      </c>
      <c r="D1" s="1021" t="s">
        <v>13</v>
      </c>
      <c r="E1" s="1021" t="s">
        <v>14</v>
      </c>
      <c r="F1" s="1021" t="s">
        <v>15</v>
      </c>
    </row>
    <row r="2" spans="1:6">
      <c r="A2" s="1022">
        <v>45688</v>
      </c>
      <c r="B2" s="1023" t="s">
        <v>737</v>
      </c>
      <c r="C2" s="1023" t="s">
        <v>19</v>
      </c>
      <c r="D2" s="1023" t="s">
        <v>808</v>
      </c>
      <c r="E2" s="1023" t="s">
        <v>5</v>
      </c>
      <c r="F2" s="1024">
        <v>-614694</v>
      </c>
    </row>
    <row r="3" spans="1:6">
      <c r="A3" s="1022">
        <v>45688</v>
      </c>
      <c r="B3" s="1023" t="s">
        <v>788</v>
      </c>
      <c r="C3" s="1023" t="s">
        <v>787</v>
      </c>
      <c r="D3" s="1023" t="s">
        <v>808</v>
      </c>
      <c r="E3" s="1023" t="s">
        <v>5</v>
      </c>
      <c r="F3" s="1024">
        <v>-496264</v>
      </c>
    </row>
    <row r="4" spans="1:6">
      <c r="A4" s="1022">
        <v>45716</v>
      </c>
      <c r="B4" s="1023" t="s">
        <v>737</v>
      </c>
      <c r="C4" s="1023" t="s">
        <v>19</v>
      </c>
      <c r="D4" s="1023" t="s">
        <v>808</v>
      </c>
      <c r="E4" s="1023" t="s">
        <v>5</v>
      </c>
      <c r="F4" s="1024">
        <v>-616905</v>
      </c>
    </row>
    <row r="5" spans="1:6">
      <c r="A5" s="1022">
        <v>45716</v>
      </c>
      <c r="B5" s="1023" t="s">
        <v>788</v>
      </c>
      <c r="C5" s="1023" t="s">
        <v>787</v>
      </c>
      <c r="D5" s="1023" t="s">
        <v>808</v>
      </c>
      <c r="E5" s="1023" t="s">
        <v>5</v>
      </c>
      <c r="F5" s="1024">
        <v>-496264</v>
      </c>
    </row>
    <row r="6" spans="1:6">
      <c r="A6" s="1022">
        <v>45747</v>
      </c>
      <c r="B6" s="1023" t="s">
        <v>737</v>
      </c>
      <c r="C6" s="1023" t="s">
        <v>19</v>
      </c>
      <c r="D6" s="1023" t="s">
        <v>808</v>
      </c>
      <c r="E6" s="1023" t="s">
        <v>5</v>
      </c>
      <c r="F6" s="1024">
        <v>-615742</v>
      </c>
    </row>
    <row r="7" spans="1:6">
      <c r="A7" s="1022">
        <v>45747</v>
      </c>
      <c r="B7" s="1023" t="s">
        <v>788</v>
      </c>
      <c r="C7" s="1023" t="s">
        <v>787</v>
      </c>
      <c r="D7" s="1023" t="s">
        <v>808</v>
      </c>
      <c r="E7" s="1023" t="s">
        <v>5</v>
      </c>
      <c r="F7" s="1024">
        <v>-496264</v>
      </c>
    </row>
    <row r="8" spans="1:6">
      <c r="A8" s="1022">
        <v>45777</v>
      </c>
      <c r="B8" s="1023" t="s">
        <v>737</v>
      </c>
      <c r="C8" s="1023" t="s">
        <v>19</v>
      </c>
      <c r="D8" s="1023" t="s">
        <v>808</v>
      </c>
      <c r="E8" s="1023" t="s">
        <v>5</v>
      </c>
      <c r="F8" s="1024">
        <v>-615742</v>
      </c>
    </row>
    <row r="9" spans="1:6">
      <c r="A9" s="1022">
        <v>45777</v>
      </c>
      <c r="B9" s="1023" t="s">
        <v>788</v>
      </c>
      <c r="C9" s="1023" t="s">
        <v>787</v>
      </c>
      <c r="D9" s="1023" t="s">
        <v>808</v>
      </c>
      <c r="E9" s="1023" t="s">
        <v>5</v>
      </c>
      <c r="F9" s="1024">
        <v>-496264</v>
      </c>
    </row>
    <row r="10" spans="1:6">
      <c r="A10" s="1022">
        <v>45808</v>
      </c>
      <c r="B10" s="1023" t="s">
        <v>737</v>
      </c>
      <c r="C10" s="1023" t="s">
        <v>19</v>
      </c>
      <c r="D10" s="1023" t="s">
        <v>808</v>
      </c>
      <c r="E10" s="1023" t="s">
        <v>5</v>
      </c>
      <c r="F10" s="1024">
        <v>-615742</v>
      </c>
    </row>
    <row r="11" spans="1:6">
      <c r="A11" s="1022">
        <v>45808</v>
      </c>
      <c r="B11" s="1023" t="s">
        <v>788</v>
      </c>
      <c r="C11" s="1023" t="s">
        <v>787</v>
      </c>
      <c r="D11" s="1023" t="s">
        <v>808</v>
      </c>
      <c r="E11" s="1023" t="s">
        <v>5</v>
      </c>
      <c r="F11" s="1024">
        <v>-496264</v>
      </c>
    </row>
    <row r="12" spans="1:6">
      <c r="A12" s="1022">
        <v>45838</v>
      </c>
      <c r="B12" s="1023" t="s">
        <v>737</v>
      </c>
      <c r="C12" s="1023" t="s">
        <v>19</v>
      </c>
      <c r="D12" s="1023" t="s">
        <v>808</v>
      </c>
      <c r="E12" s="1023" t="s">
        <v>5</v>
      </c>
      <c r="F12" s="1024">
        <v>-615742</v>
      </c>
    </row>
    <row r="13" spans="1:6">
      <c r="A13" s="1022">
        <v>45838</v>
      </c>
      <c r="B13" s="1023" t="s">
        <v>788</v>
      </c>
      <c r="C13" s="1023" t="s">
        <v>787</v>
      </c>
      <c r="D13" s="1023" t="s">
        <v>808</v>
      </c>
      <c r="E13" s="1023" t="s">
        <v>5</v>
      </c>
      <c r="F13" s="1024">
        <v>-496264</v>
      </c>
    </row>
    <row r="14" spans="1:6">
      <c r="D14" s="24">
        <f>SUM(D2:D13)</f>
        <v>0</v>
      </c>
      <c r="F14" s="24">
        <f>SUM(F2:F13)</f>
        <v>-6672151</v>
      </c>
    </row>
    <row r="15" spans="1:6">
      <c r="D15"/>
    </row>
    <row r="16" spans="1:6">
      <c r="D16"/>
    </row>
    <row r="17" spans="4:4">
      <c r="D17"/>
    </row>
    <row r="18" spans="4:4">
      <c r="D18"/>
    </row>
    <row r="19" spans="4:4">
      <c r="D19"/>
    </row>
    <row r="20" spans="4:4">
      <c r="D20"/>
    </row>
    <row r="21" spans="4:4">
      <c r="D21"/>
    </row>
    <row r="22" spans="4:4">
      <c r="D22"/>
    </row>
    <row r="23" spans="4:4">
      <c r="D23"/>
    </row>
    <row r="24" spans="4:4">
      <c r="D24"/>
    </row>
    <row r="25" spans="4:4">
      <c r="D25"/>
    </row>
    <row r="26" spans="4:4">
      <c r="D26"/>
    </row>
    <row r="27" spans="4:4">
      <c r="D27"/>
    </row>
    <row r="28" spans="4:4">
      <c r="D28"/>
    </row>
    <row r="29" spans="4:4">
      <c r="D29"/>
    </row>
    <row r="30" spans="4:4">
      <c r="D30"/>
    </row>
  </sheetData>
  <phoneticPr fontId="29" type="noConversion"/>
  <pageMargins left="0.7" right="0.7" top="0.78740157499999996" bottom="0.78740157499999996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B5346-D2B7-4E64-B50F-3ABB3520BF5D}">
  <dimension ref="A1:I20"/>
  <sheetViews>
    <sheetView workbookViewId="0">
      <selection activeCell="F10" sqref="F10"/>
    </sheetView>
  </sheetViews>
  <sheetFormatPr defaultColWidth="9.109375" defaultRowHeight="11.4"/>
  <cols>
    <col min="1" max="1" width="10.109375" style="4" bestFit="1" customWidth="1"/>
    <col min="2" max="2" width="9.109375" style="4"/>
    <col min="3" max="3" width="26.109375" style="4" customWidth="1"/>
    <col min="4" max="5" width="9.109375" style="4"/>
    <col min="6" max="6" width="16" style="12" bestFit="1" customWidth="1"/>
    <col min="7" max="7" width="35.6640625" style="4" customWidth="1"/>
    <col min="8" max="16384" width="9.109375" style="4"/>
  </cols>
  <sheetData>
    <row r="1" spans="1:9" ht="14.4">
      <c r="A1" s="189" t="s">
        <v>10</v>
      </c>
      <c r="B1" s="189" t="s">
        <v>11</v>
      </c>
      <c r="C1" s="189" t="s">
        <v>12</v>
      </c>
      <c r="D1" s="189" t="s">
        <v>13</v>
      </c>
      <c r="E1" s="189" t="s">
        <v>14</v>
      </c>
      <c r="F1" s="189" t="s">
        <v>15</v>
      </c>
      <c r="G1" s="189" t="s">
        <v>20</v>
      </c>
    </row>
    <row r="2" spans="1:9" ht="14.4">
      <c r="A2" s="190">
        <v>45747</v>
      </c>
      <c r="B2" s="191" t="s">
        <v>328</v>
      </c>
      <c r="C2" s="191" t="s">
        <v>329</v>
      </c>
      <c r="D2" s="191" t="s">
        <v>330</v>
      </c>
      <c r="E2" s="191" t="s">
        <v>331</v>
      </c>
      <c r="F2" s="192">
        <v>445205.84</v>
      </c>
      <c r="G2" s="191" t="s">
        <v>178</v>
      </c>
    </row>
    <row r="3" spans="1:9" ht="14.4">
      <c r="A3" s="190">
        <v>45747</v>
      </c>
      <c r="B3" s="191" t="s">
        <v>332</v>
      </c>
      <c r="C3" s="191" t="s">
        <v>333</v>
      </c>
      <c r="D3" s="191" t="s">
        <v>330</v>
      </c>
      <c r="E3" s="191" t="s">
        <v>331</v>
      </c>
      <c r="F3" s="192">
        <v>532920.9</v>
      </c>
      <c r="G3" s="191" t="s">
        <v>178</v>
      </c>
    </row>
    <row r="4" spans="1:9" ht="14.4">
      <c r="A4" s="190">
        <v>45747</v>
      </c>
      <c r="B4" s="191" t="s">
        <v>334</v>
      </c>
      <c r="C4" s="191" t="s">
        <v>335</v>
      </c>
      <c r="D4" s="191" t="s">
        <v>330</v>
      </c>
      <c r="E4" s="191" t="s">
        <v>331</v>
      </c>
      <c r="F4" s="192">
        <v>2599910.23</v>
      </c>
      <c r="G4" s="191" t="s">
        <v>178</v>
      </c>
    </row>
    <row r="5" spans="1:9" ht="14.4">
      <c r="A5" s="695">
        <v>45838</v>
      </c>
      <c r="B5" s="696" t="s">
        <v>836</v>
      </c>
      <c r="C5" s="696" t="s">
        <v>329</v>
      </c>
      <c r="D5" s="696" t="s">
        <v>330</v>
      </c>
      <c r="E5" s="696" t="s">
        <v>331</v>
      </c>
      <c r="F5" s="697">
        <v>423666.8</v>
      </c>
      <c r="G5" s="696" t="s">
        <v>178</v>
      </c>
      <c r="I5" s="694"/>
    </row>
    <row r="6" spans="1:9" ht="14.4">
      <c r="A6" s="695">
        <v>45838</v>
      </c>
      <c r="B6" s="696" t="s">
        <v>838</v>
      </c>
      <c r="C6" s="696" t="s">
        <v>333</v>
      </c>
      <c r="D6" s="696" t="s">
        <v>330</v>
      </c>
      <c r="E6" s="696" t="s">
        <v>331</v>
      </c>
      <c r="F6" s="697">
        <v>507138.21</v>
      </c>
      <c r="G6" s="696" t="s">
        <v>178</v>
      </c>
      <c r="I6" s="694"/>
    </row>
    <row r="7" spans="1:9" ht="14.4">
      <c r="A7" s="695">
        <v>45838</v>
      </c>
      <c r="B7" s="696" t="s">
        <v>840</v>
      </c>
      <c r="C7" s="696" t="s">
        <v>335</v>
      </c>
      <c r="D7" s="696" t="s">
        <v>330</v>
      </c>
      <c r="E7" s="696" t="s">
        <v>331</v>
      </c>
      <c r="F7" s="697">
        <v>2474126.67</v>
      </c>
      <c r="G7" s="696" t="s">
        <v>178</v>
      </c>
      <c r="I7" s="694"/>
    </row>
    <row r="8" spans="1:9" ht="12">
      <c r="F8" s="57">
        <f>SUM(F2:F7)</f>
        <v>6982968.6499999994</v>
      </c>
    </row>
    <row r="9" spans="1:9">
      <c r="F9" s="4"/>
    </row>
    <row r="10" spans="1:9">
      <c r="F10" s="4"/>
    </row>
    <row r="11" spans="1:9">
      <c r="F11" s="4"/>
    </row>
    <row r="12" spans="1:9">
      <c r="F12" s="4"/>
    </row>
    <row r="13" spans="1:9">
      <c r="F13" s="4"/>
    </row>
    <row r="14" spans="1:9">
      <c r="F14" s="4"/>
    </row>
    <row r="15" spans="1:9">
      <c r="F15" s="4"/>
    </row>
    <row r="16" spans="1:9">
      <c r="F16" s="4"/>
    </row>
    <row r="17" spans="6:6">
      <c r="F17" s="4"/>
    </row>
    <row r="18" spans="6:6">
      <c r="F18" s="4"/>
    </row>
    <row r="19" spans="6:6">
      <c r="F19" s="4"/>
    </row>
    <row r="20" spans="6:6">
      <c r="F20" s="4"/>
    </row>
  </sheetData>
  <phoneticPr fontId="29" type="noConversion"/>
  <pageMargins left="0.7" right="0.7" top="0.78740157499999996" bottom="0.78740157499999996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72AC4-EBCB-40A9-9484-F6DFDB4840D0}">
  <dimension ref="A1:I6"/>
  <sheetViews>
    <sheetView workbookViewId="0">
      <selection activeCell="F4" sqref="F4"/>
    </sheetView>
  </sheetViews>
  <sheetFormatPr defaultColWidth="9.109375" defaultRowHeight="11.4"/>
  <cols>
    <col min="1" max="1" width="10.109375" style="4" bestFit="1" customWidth="1"/>
    <col min="2" max="2" width="9.109375" style="4"/>
    <col min="3" max="3" width="14.109375" style="4" customWidth="1"/>
    <col min="4" max="4" width="12.5546875" style="4" customWidth="1"/>
    <col min="5" max="5" width="9.109375" style="4"/>
    <col min="6" max="6" width="13.5546875" style="12" bestFit="1" customWidth="1"/>
    <col min="7" max="7" width="33.88671875" style="4" customWidth="1"/>
    <col min="8" max="8" width="9.109375" style="4"/>
    <col min="9" max="9" width="17.6640625" style="4" customWidth="1"/>
    <col min="10" max="16384" width="9.109375" style="4"/>
  </cols>
  <sheetData>
    <row r="1" spans="1:9" ht="14.4">
      <c r="A1" s="193" t="s">
        <v>10</v>
      </c>
      <c r="B1" s="193" t="s">
        <v>11</v>
      </c>
      <c r="C1" s="193" t="s">
        <v>12</v>
      </c>
      <c r="D1" s="193" t="s">
        <v>13</v>
      </c>
      <c r="E1" s="193" t="s">
        <v>14</v>
      </c>
      <c r="F1" s="193" t="s">
        <v>15</v>
      </c>
      <c r="G1" s="193" t="s">
        <v>20</v>
      </c>
    </row>
    <row r="2" spans="1:9" ht="14.4">
      <c r="A2" s="194">
        <v>45747</v>
      </c>
      <c r="B2" s="195" t="s">
        <v>336</v>
      </c>
      <c r="C2" s="195" t="s">
        <v>337</v>
      </c>
      <c r="D2" s="195" t="s">
        <v>338</v>
      </c>
      <c r="E2" s="195" t="s">
        <v>331</v>
      </c>
      <c r="F2" s="196">
        <v>222139.82</v>
      </c>
      <c r="G2" s="195" t="s">
        <v>178</v>
      </c>
    </row>
    <row r="3" spans="1:9" ht="14.4">
      <c r="A3" s="699">
        <v>45838</v>
      </c>
      <c r="B3" s="700" t="s">
        <v>842</v>
      </c>
      <c r="C3" s="700" t="s">
        <v>337</v>
      </c>
      <c r="D3" s="700" t="s">
        <v>338</v>
      </c>
      <c r="E3" s="700" t="s">
        <v>331</v>
      </c>
      <c r="F3" s="701">
        <v>204698.34</v>
      </c>
      <c r="G3" s="700" t="s">
        <v>178</v>
      </c>
      <c r="I3" s="698"/>
    </row>
    <row r="4" spans="1:9" ht="12">
      <c r="F4" s="57">
        <f>F2+F3</f>
        <v>426838.16000000003</v>
      </c>
    </row>
    <row r="5" spans="1:9">
      <c r="F5" s="4"/>
    </row>
    <row r="6" spans="1:9">
      <c r="F6" s="4"/>
    </row>
  </sheetData>
  <phoneticPr fontId="29" type="noConversion"/>
  <pageMargins left="0.7" right="0.7" top="0.78740157499999996" bottom="0.78740157499999996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4414-655E-40CC-851F-ACFF3717231B}">
  <dimension ref="A1:H6"/>
  <sheetViews>
    <sheetView workbookViewId="0">
      <selection activeCell="F6" sqref="F6"/>
    </sheetView>
  </sheetViews>
  <sheetFormatPr defaultRowHeight="14.4"/>
  <cols>
    <col min="1" max="1" width="14.33203125" customWidth="1"/>
    <col min="2" max="2" width="30.109375" customWidth="1"/>
    <col min="3" max="3" width="14.33203125" customWidth="1"/>
    <col min="4" max="4" width="14.44140625" customWidth="1"/>
    <col min="5" max="5" width="18.33203125" customWidth="1"/>
    <col min="6" max="6" width="13.109375" customWidth="1"/>
    <col min="7" max="7" width="34.109375" customWidth="1"/>
  </cols>
  <sheetData>
    <row r="1" spans="1:8">
      <c r="A1" s="197" t="s">
        <v>10</v>
      </c>
      <c r="B1" s="197" t="s">
        <v>11</v>
      </c>
      <c r="C1" s="197" t="s">
        <v>12</v>
      </c>
      <c r="D1" s="197" t="s">
        <v>13</v>
      </c>
      <c r="E1" s="197" t="s">
        <v>14</v>
      </c>
      <c r="F1" s="197" t="s">
        <v>15</v>
      </c>
      <c r="G1" s="197" t="s">
        <v>20</v>
      </c>
    </row>
    <row r="2" spans="1:8">
      <c r="A2" s="198">
        <v>45747</v>
      </c>
      <c r="B2" s="199" t="s">
        <v>339</v>
      </c>
      <c r="C2" s="199" t="s">
        <v>340</v>
      </c>
      <c r="D2" s="199" t="s">
        <v>341</v>
      </c>
      <c r="E2" s="199" t="s">
        <v>342</v>
      </c>
      <c r="F2" s="200">
        <v>36470.89</v>
      </c>
      <c r="G2" s="199" t="s">
        <v>178</v>
      </c>
    </row>
    <row r="3" spans="1:8">
      <c r="A3" s="198">
        <v>45747</v>
      </c>
      <c r="B3" s="199" t="s">
        <v>343</v>
      </c>
      <c r="C3" s="199" t="s">
        <v>344</v>
      </c>
      <c r="D3" s="199" t="s">
        <v>341</v>
      </c>
      <c r="E3" s="199" t="s">
        <v>342</v>
      </c>
      <c r="F3" s="200">
        <v>116041.22</v>
      </c>
      <c r="G3" s="199" t="s">
        <v>178</v>
      </c>
    </row>
    <row r="4" spans="1:8">
      <c r="A4" s="703">
        <v>45838</v>
      </c>
      <c r="B4" s="704" t="s">
        <v>929</v>
      </c>
      <c r="C4" s="704" t="s">
        <v>344</v>
      </c>
      <c r="D4" s="704" t="s">
        <v>341</v>
      </c>
      <c r="E4" s="704" t="s">
        <v>342</v>
      </c>
      <c r="F4" s="705">
        <v>140630.38</v>
      </c>
      <c r="G4" s="704" t="s">
        <v>178</v>
      </c>
      <c r="H4" s="702"/>
    </row>
    <row r="5" spans="1:8">
      <c r="A5" s="703">
        <v>45838</v>
      </c>
      <c r="B5" s="704" t="s">
        <v>930</v>
      </c>
      <c r="C5" s="704" t="s">
        <v>340</v>
      </c>
      <c r="D5" s="704" t="s">
        <v>341</v>
      </c>
      <c r="E5" s="704" t="s">
        <v>342</v>
      </c>
      <c r="F5" s="705">
        <v>44199.08</v>
      </c>
      <c r="G5" s="704" t="s">
        <v>178</v>
      </c>
      <c r="H5" s="702"/>
    </row>
    <row r="6" spans="1:8">
      <c r="F6" s="24">
        <f>SUM(F2:F5)</f>
        <v>337341.57</v>
      </c>
    </row>
  </sheetData>
  <pageMargins left="0.7" right="0.7" top="0.78740157499999996" bottom="0.78740157499999996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8B38-34F5-4433-B775-BEAE66BE40D8}">
  <dimension ref="A1:J28"/>
  <sheetViews>
    <sheetView workbookViewId="0">
      <selection activeCell="H30" sqref="H30"/>
    </sheetView>
  </sheetViews>
  <sheetFormatPr defaultColWidth="9.109375" defaultRowHeight="11.4"/>
  <cols>
    <col min="1" max="1" width="10.109375" style="4" bestFit="1" customWidth="1"/>
    <col min="2" max="2" width="11.33203125" style="4" customWidth="1"/>
    <col min="3" max="3" width="55.6640625" style="4" customWidth="1"/>
    <col min="4" max="4" width="15" style="4" customWidth="1"/>
    <col min="5" max="5" width="11.44140625" style="4" customWidth="1"/>
    <col min="6" max="6" width="13.33203125" style="12" customWidth="1"/>
    <col min="7" max="7" width="22.44140625" style="4" customWidth="1"/>
    <col min="8" max="8" width="13.88671875" style="4" customWidth="1"/>
    <col min="9" max="9" width="18.109375" style="4" customWidth="1"/>
    <col min="10" max="10" width="13.88671875" style="4" customWidth="1"/>
    <col min="11" max="16384" width="9.109375" style="4"/>
  </cols>
  <sheetData>
    <row r="1" spans="1:10" ht="14.4">
      <c r="A1" s="201" t="s">
        <v>10</v>
      </c>
      <c r="B1" s="201" t="s">
        <v>11</v>
      </c>
      <c r="C1" s="201" t="s">
        <v>12</v>
      </c>
      <c r="D1" s="201" t="s">
        <v>13</v>
      </c>
      <c r="E1" s="201" t="s">
        <v>14</v>
      </c>
      <c r="F1" s="201" t="s">
        <v>15</v>
      </c>
      <c r="G1" s="201" t="s">
        <v>20</v>
      </c>
    </row>
    <row r="2" spans="1:10" ht="14.4">
      <c r="A2" s="202">
        <v>45688</v>
      </c>
      <c r="B2" s="203" t="s">
        <v>345</v>
      </c>
      <c r="C2" s="203" t="s">
        <v>346</v>
      </c>
      <c r="D2" s="203" t="s">
        <v>347</v>
      </c>
      <c r="E2" s="203" t="s">
        <v>348</v>
      </c>
      <c r="F2" s="204">
        <v>22679.9</v>
      </c>
      <c r="G2" s="203" t="s">
        <v>266</v>
      </c>
    </row>
    <row r="3" spans="1:10" ht="14.4">
      <c r="A3" s="202">
        <v>45716</v>
      </c>
      <c r="B3" s="203" t="s">
        <v>349</v>
      </c>
      <c r="C3" s="203" t="s">
        <v>350</v>
      </c>
      <c r="D3" s="203" t="s">
        <v>347</v>
      </c>
      <c r="E3" s="203" t="s">
        <v>348</v>
      </c>
      <c r="F3" s="204">
        <v>20485.07</v>
      </c>
      <c r="G3" s="203" t="s">
        <v>266</v>
      </c>
    </row>
    <row r="4" spans="1:10" ht="14.4">
      <c r="A4" s="202">
        <v>45747</v>
      </c>
      <c r="B4" s="203" t="s">
        <v>351</v>
      </c>
      <c r="C4" s="203" t="s">
        <v>352</v>
      </c>
      <c r="D4" s="203" t="s">
        <v>347</v>
      </c>
      <c r="E4" s="203" t="s">
        <v>348</v>
      </c>
      <c r="F4" s="204">
        <v>22679.9</v>
      </c>
      <c r="G4" s="203" t="s">
        <v>266</v>
      </c>
    </row>
    <row r="5" spans="1:10" ht="14.4">
      <c r="A5" s="202">
        <v>45777</v>
      </c>
      <c r="B5" s="203" t="s">
        <v>353</v>
      </c>
      <c r="C5" s="203" t="s">
        <v>354</v>
      </c>
      <c r="D5" s="203" t="s">
        <v>347</v>
      </c>
      <c r="E5" s="203" t="s">
        <v>348</v>
      </c>
      <c r="F5" s="204">
        <v>21948.29</v>
      </c>
      <c r="G5" s="203" t="s">
        <v>266</v>
      </c>
    </row>
    <row r="6" spans="1:10" ht="14.4">
      <c r="A6" s="462">
        <v>45808</v>
      </c>
      <c r="B6" s="463" t="s">
        <v>621</v>
      </c>
      <c r="C6" s="463" t="s">
        <v>622</v>
      </c>
      <c r="D6" s="463" t="s">
        <v>347</v>
      </c>
      <c r="E6" s="463" t="s">
        <v>348</v>
      </c>
      <c r="F6" s="464">
        <v>22679.9</v>
      </c>
      <c r="G6" s="463" t="s">
        <v>266</v>
      </c>
      <c r="H6" s="461"/>
    </row>
    <row r="7" spans="1:10" ht="13.95" customHeight="1">
      <c r="A7" s="707">
        <v>45838</v>
      </c>
      <c r="B7" s="708" t="s">
        <v>891</v>
      </c>
      <c r="C7" s="708" t="s">
        <v>615</v>
      </c>
      <c r="D7" s="708" t="s">
        <v>347</v>
      </c>
      <c r="E7" s="708" t="s">
        <v>348</v>
      </c>
      <c r="F7" s="709">
        <v>0.02</v>
      </c>
      <c r="G7" s="708" t="s">
        <v>266</v>
      </c>
      <c r="I7" s="706"/>
    </row>
    <row r="8" spans="1:10" ht="14.4">
      <c r="A8" s="707">
        <v>45838</v>
      </c>
      <c r="B8" s="708" t="s">
        <v>893</v>
      </c>
      <c r="C8" s="708" t="s">
        <v>894</v>
      </c>
      <c r="D8" s="708" t="s">
        <v>347</v>
      </c>
      <c r="E8" s="708" t="s">
        <v>348</v>
      </c>
      <c r="F8" s="709">
        <v>21948.29</v>
      </c>
      <c r="G8" s="708" t="s">
        <v>266</v>
      </c>
      <c r="I8" s="706"/>
    </row>
    <row r="9" spans="1:10" ht="12">
      <c r="F9" s="57">
        <f>SUM(F2:F8)</f>
        <v>132421.37</v>
      </c>
    </row>
    <row r="10" spans="1:10">
      <c r="F10" s="4"/>
    </row>
    <row r="11" spans="1:10">
      <c r="F11" s="4"/>
      <c r="I11" s="64" t="s">
        <v>931</v>
      </c>
    </row>
    <row r="12" spans="1:10">
      <c r="F12" s="4"/>
      <c r="I12" s="64">
        <v>69313.03</v>
      </c>
    </row>
    <row r="13" spans="1:10">
      <c r="F13" s="4"/>
    </row>
    <row r="14" spans="1:10" ht="14.4">
      <c r="B14" s="356">
        <v>2025</v>
      </c>
      <c r="C14" s="357">
        <v>3337969.64</v>
      </c>
      <c r="D14" s="358">
        <v>0.08</v>
      </c>
      <c r="E14" s="323">
        <v>45658</v>
      </c>
      <c r="F14" s="323">
        <v>45688</v>
      </c>
      <c r="G14" s="359">
        <f>F14-E14+1</f>
        <v>31</v>
      </c>
      <c r="H14" s="710">
        <f>C14*D14*G14/365</f>
        <v>22679.903307397261</v>
      </c>
      <c r="I14" s="357">
        <f>H14+I12</f>
        <v>91992.933307397267</v>
      </c>
      <c r="J14" s="357">
        <f>C14+I14</f>
        <v>3429962.5733073973</v>
      </c>
    </row>
    <row r="15" spans="1:10" ht="14.4">
      <c r="B15" s="356">
        <v>2025</v>
      </c>
      <c r="C15" s="357">
        <f>C14</f>
        <v>3337969.64</v>
      </c>
      <c r="D15" s="358">
        <v>0.08</v>
      </c>
      <c r="E15" s="323">
        <v>45689</v>
      </c>
      <c r="F15" s="323">
        <v>45716</v>
      </c>
      <c r="G15" s="359">
        <f t="shared" ref="G15:G25" si="0">F15-E15+1</f>
        <v>28</v>
      </c>
      <c r="H15" s="710">
        <f t="shared" ref="H15:H25" si="1">C15*D15*G15/365</f>
        <v>20485.073955068492</v>
      </c>
      <c r="I15" s="357">
        <f t="shared" ref="I15:I25" si="2">H15+I14</f>
        <v>112478.00726246576</v>
      </c>
      <c r="J15" s="357">
        <f t="shared" ref="J15:J25" si="3">C15+I15</f>
        <v>3450447.6472624657</v>
      </c>
    </row>
    <row r="16" spans="1:10" ht="14.4">
      <c r="B16" s="356">
        <v>2025</v>
      </c>
      <c r="C16" s="357">
        <f>C15</f>
        <v>3337969.64</v>
      </c>
      <c r="D16" s="358">
        <v>0.08</v>
      </c>
      <c r="E16" s="323">
        <v>45717</v>
      </c>
      <c r="F16" s="323">
        <v>45747</v>
      </c>
      <c r="G16" s="359">
        <f t="shared" si="0"/>
        <v>31</v>
      </c>
      <c r="H16" s="710">
        <f t="shared" si="1"/>
        <v>22679.903307397261</v>
      </c>
      <c r="I16" s="357">
        <f t="shared" si="2"/>
        <v>135157.91056986302</v>
      </c>
      <c r="J16" s="357">
        <f t="shared" si="3"/>
        <v>3473127.5505698631</v>
      </c>
    </row>
    <row r="17" spans="2:10" ht="14.4">
      <c r="B17" s="356">
        <v>2025</v>
      </c>
      <c r="C17" s="357">
        <f t="shared" ref="C17:C25" si="4">C14</f>
        <v>3337969.64</v>
      </c>
      <c r="D17" s="358">
        <v>0.08</v>
      </c>
      <c r="E17" s="323">
        <v>45748</v>
      </c>
      <c r="F17" s="323">
        <v>45777</v>
      </c>
      <c r="G17" s="359">
        <f t="shared" si="0"/>
        <v>30</v>
      </c>
      <c r="H17" s="710">
        <f t="shared" si="1"/>
        <v>21948.29352328767</v>
      </c>
      <c r="I17" s="357">
        <f t="shared" si="2"/>
        <v>157106.20409315068</v>
      </c>
      <c r="J17" s="357">
        <f t="shared" si="3"/>
        <v>3495075.8440931509</v>
      </c>
    </row>
    <row r="18" spans="2:10" ht="14.4">
      <c r="B18" s="356">
        <v>2025</v>
      </c>
      <c r="C18" s="357">
        <f t="shared" si="4"/>
        <v>3337969.64</v>
      </c>
      <c r="D18" s="358">
        <v>0.08</v>
      </c>
      <c r="E18" s="323">
        <v>45778</v>
      </c>
      <c r="F18" s="323">
        <v>45808</v>
      </c>
      <c r="G18" s="359">
        <f t="shared" si="0"/>
        <v>31</v>
      </c>
      <c r="H18" s="710">
        <f t="shared" si="1"/>
        <v>22679.903307397261</v>
      </c>
      <c r="I18" s="357">
        <f t="shared" si="2"/>
        <v>179786.10740054795</v>
      </c>
      <c r="J18" s="357">
        <f t="shared" si="3"/>
        <v>3517755.7474005483</v>
      </c>
    </row>
    <row r="19" spans="2:10" ht="14.4">
      <c r="B19" s="356">
        <v>2025</v>
      </c>
      <c r="C19" s="357">
        <f t="shared" si="4"/>
        <v>3337969.64</v>
      </c>
      <c r="D19" s="358">
        <v>0.08</v>
      </c>
      <c r="E19" s="323">
        <v>45809</v>
      </c>
      <c r="F19" s="323">
        <v>45838</v>
      </c>
      <c r="G19" s="359">
        <f t="shared" si="0"/>
        <v>30</v>
      </c>
      <c r="H19" s="710">
        <f t="shared" si="1"/>
        <v>21948.29352328767</v>
      </c>
      <c r="I19" s="357">
        <f t="shared" si="2"/>
        <v>201734.40092383561</v>
      </c>
      <c r="J19" s="357">
        <f t="shared" si="3"/>
        <v>3539704.0409238357</v>
      </c>
    </row>
    <row r="20" spans="2:10" ht="14.4">
      <c r="B20" s="356">
        <v>2025</v>
      </c>
      <c r="C20" s="357">
        <f t="shared" si="4"/>
        <v>3337969.64</v>
      </c>
      <c r="D20" s="358">
        <v>0.08</v>
      </c>
      <c r="E20" s="323">
        <v>45839</v>
      </c>
      <c r="F20" s="323">
        <v>45869</v>
      </c>
      <c r="G20" s="359">
        <f t="shared" si="0"/>
        <v>31</v>
      </c>
      <c r="H20" s="357">
        <f t="shared" si="1"/>
        <v>22679.903307397261</v>
      </c>
      <c r="I20" s="357">
        <f t="shared" si="2"/>
        <v>224414.30423123288</v>
      </c>
      <c r="J20" s="357">
        <f t="shared" si="3"/>
        <v>3562383.9442312331</v>
      </c>
    </row>
    <row r="21" spans="2:10" ht="14.4">
      <c r="B21" s="356">
        <v>2025</v>
      </c>
      <c r="C21" s="357">
        <f t="shared" si="4"/>
        <v>3337969.64</v>
      </c>
      <c r="D21" s="358">
        <v>0.08</v>
      </c>
      <c r="E21" s="323">
        <v>45870</v>
      </c>
      <c r="F21" s="323">
        <v>45900</v>
      </c>
      <c r="G21" s="359">
        <f t="shared" si="0"/>
        <v>31</v>
      </c>
      <c r="H21" s="357">
        <f t="shared" si="1"/>
        <v>22679.903307397261</v>
      </c>
      <c r="I21" s="357">
        <f t="shared" si="2"/>
        <v>247094.20753863014</v>
      </c>
      <c r="J21" s="357">
        <f t="shared" si="3"/>
        <v>3585063.8475386305</v>
      </c>
    </row>
    <row r="22" spans="2:10" ht="14.4">
      <c r="B22" s="356">
        <v>2025</v>
      </c>
      <c r="C22" s="357">
        <f t="shared" si="4"/>
        <v>3337969.64</v>
      </c>
      <c r="D22" s="358">
        <v>0.08</v>
      </c>
      <c r="E22" s="323">
        <v>45901</v>
      </c>
      <c r="F22" s="323">
        <v>45930</v>
      </c>
      <c r="G22" s="359">
        <f t="shared" si="0"/>
        <v>30</v>
      </c>
      <c r="H22" s="357">
        <f t="shared" si="1"/>
        <v>21948.29352328767</v>
      </c>
      <c r="I22" s="357">
        <f t="shared" si="2"/>
        <v>269042.50106191781</v>
      </c>
      <c r="J22" s="357">
        <f t="shared" si="3"/>
        <v>3607012.1410619179</v>
      </c>
    </row>
    <row r="23" spans="2:10" ht="14.4">
      <c r="B23" s="356">
        <v>2025</v>
      </c>
      <c r="C23" s="357">
        <f t="shared" si="4"/>
        <v>3337969.64</v>
      </c>
      <c r="D23" s="358">
        <v>0.08</v>
      </c>
      <c r="E23" s="323">
        <v>45931</v>
      </c>
      <c r="F23" s="323">
        <v>45961</v>
      </c>
      <c r="G23" s="359">
        <f t="shared" si="0"/>
        <v>31</v>
      </c>
      <c r="H23" s="357">
        <f t="shared" si="1"/>
        <v>22679.903307397261</v>
      </c>
      <c r="I23" s="357">
        <f t="shared" si="2"/>
        <v>291722.40436931507</v>
      </c>
      <c r="J23" s="357">
        <f t="shared" si="3"/>
        <v>3629692.0443693153</v>
      </c>
    </row>
    <row r="24" spans="2:10" ht="14.4">
      <c r="B24" s="356">
        <v>2025</v>
      </c>
      <c r="C24" s="357">
        <f t="shared" si="4"/>
        <v>3337969.64</v>
      </c>
      <c r="D24" s="358">
        <v>0.08</v>
      </c>
      <c r="E24" s="323">
        <v>45962</v>
      </c>
      <c r="F24" s="323">
        <v>45991</v>
      </c>
      <c r="G24" s="359">
        <f t="shared" si="0"/>
        <v>30</v>
      </c>
      <c r="H24" s="357">
        <f t="shared" si="1"/>
        <v>21948.29352328767</v>
      </c>
      <c r="I24" s="357">
        <f t="shared" si="2"/>
        <v>313670.69789260277</v>
      </c>
      <c r="J24" s="357">
        <f t="shared" si="3"/>
        <v>3651640.3378926031</v>
      </c>
    </row>
    <row r="25" spans="2:10" ht="14.4">
      <c r="B25" s="356">
        <v>2025</v>
      </c>
      <c r="C25" s="357">
        <f t="shared" si="4"/>
        <v>3337969.64</v>
      </c>
      <c r="D25" s="358">
        <v>0.08</v>
      </c>
      <c r="E25" s="323">
        <v>45992</v>
      </c>
      <c r="F25" s="323">
        <v>46022</v>
      </c>
      <c r="G25" s="359">
        <f t="shared" si="0"/>
        <v>31</v>
      </c>
      <c r="H25" s="357">
        <f t="shared" si="1"/>
        <v>22679.903307397261</v>
      </c>
      <c r="I25" s="357">
        <f t="shared" si="2"/>
        <v>336350.60120000003</v>
      </c>
      <c r="J25" s="357">
        <f t="shared" si="3"/>
        <v>3674320.2412</v>
      </c>
    </row>
    <row r="28" spans="2:10" ht="12">
      <c r="H28" s="711">
        <f>SUM(H14:H19)</f>
        <v>132421.37092383561</v>
      </c>
    </row>
  </sheetData>
  <phoneticPr fontId="29" type="noConversion"/>
  <conditionalFormatting sqref="G14:G25">
    <cfRule type="cellIs" dxfId="0" priority="1" stopIfTrue="1" operator="lessThan">
      <formula>0</formula>
    </cfRule>
  </conditionalFormatting>
  <pageMargins left="0.7" right="0.7" top="0.78740157499999996" bottom="0.78740157499999996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E961-CEA5-4BBA-A1F1-92EF85FB3A70}">
  <dimension ref="A1:L58"/>
  <sheetViews>
    <sheetView workbookViewId="0">
      <selection activeCell="M10" sqref="M10"/>
    </sheetView>
  </sheetViews>
  <sheetFormatPr defaultColWidth="9.109375" defaultRowHeight="11.4"/>
  <cols>
    <col min="1" max="1" width="10.109375" style="4" bestFit="1" customWidth="1"/>
    <col min="2" max="2" width="9.109375" style="4"/>
    <col min="3" max="3" width="14.33203125" style="4" customWidth="1"/>
    <col min="4" max="4" width="9.109375" style="4"/>
    <col min="5" max="5" width="14" style="4" customWidth="1"/>
    <col min="6" max="6" width="49.88671875" style="12" customWidth="1"/>
    <col min="7" max="7" width="10.5546875" style="4" customWidth="1"/>
    <col min="8" max="8" width="9.109375" style="4"/>
    <col min="9" max="9" width="13.5546875" style="4" customWidth="1"/>
    <col min="10" max="10" width="13.6640625" style="4" customWidth="1"/>
    <col min="11" max="12" width="9.109375" style="4"/>
    <col min="13" max="13" width="18.6640625" style="4" customWidth="1"/>
    <col min="14" max="16384" width="9.109375" style="4"/>
  </cols>
  <sheetData>
    <row r="1" spans="1:12" ht="14.4">
      <c r="A1" s="713" t="s">
        <v>10</v>
      </c>
      <c r="B1" s="713" t="s">
        <v>177</v>
      </c>
      <c r="C1" s="713" t="s">
        <v>87</v>
      </c>
      <c r="D1" s="713" t="s">
        <v>88</v>
      </c>
      <c r="E1" s="713" t="s">
        <v>11</v>
      </c>
      <c r="F1" s="713" t="s">
        <v>12</v>
      </c>
      <c r="G1" s="713" t="s">
        <v>13</v>
      </c>
      <c r="H1" s="713" t="s">
        <v>14</v>
      </c>
      <c r="I1" s="713" t="s">
        <v>15</v>
      </c>
      <c r="J1" s="713" t="s">
        <v>89</v>
      </c>
      <c r="K1" s="713" t="s">
        <v>20</v>
      </c>
      <c r="L1" s="713" t="s">
        <v>90</v>
      </c>
    </row>
    <row r="2" spans="1:12" ht="14.4">
      <c r="A2" s="714">
        <v>45688</v>
      </c>
      <c r="B2" s="715">
        <v>1</v>
      </c>
      <c r="C2" s="716">
        <v>25.17</v>
      </c>
      <c r="D2" s="716">
        <v>531.5</v>
      </c>
      <c r="E2" s="715" t="s">
        <v>355</v>
      </c>
      <c r="F2" s="715" t="s">
        <v>356</v>
      </c>
      <c r="G2" s="715" t="s">
        <v>357</v>
      </c>
      <c r="H2" s="715" t="s">
        <v>358</v>
      </c>
      <c r="I2" s="717">
        <v>13377.86</v>
      </c>
      <c r="J2" s="715" t="s">
        <v>567</v>
      </c>
      <c r="K2" s="715" t="s">
        <v>359</v>
      </c>
      <c r="L2" s="715" t="s">
        <v>624</v>
      </c>
    </row>
    <row r="3" spans="1:12" ht="14.4">
      <c r="A3" s="714">
        <v>45716</v>
      </c>
      <c r="B3" s="715">
        <v>1</v>
      </c>
      <c r="C3" s="716">
        <v>25.024999999999999</v>
      </c>
      <c r="D3" s="716">
        <v>480.07</v>
      </c>
      <c r="E3" s="715" t="s">
        <v>360</v>
      </c>
      <c r="F3" s="715" t="s">
        <v>361</v>
      </c>
      <c r="G3" s="715" t="s">
        <v>357</v>
      </c>
      <c r="H3" s="715" t="s">
        <v>358</v>
      </c>
      <c r="I3" s="717">
        <v>12013.75</v>
      </c>
      <c r="J3" s="715" t="s">
        <v>599</v>
      </c>
      <c r="K3" s="715" t="s">
        <v>359</v>
      </c>
      <c r="L3" s="715" t="s">
        <v>624</v>
      </c>
    </row>
    <row r="4" spans="1:12" ht="14.4">
      <c r="A4" s="714">
        <v>45747</v>
      </c>
      <c r="B4" s="715">
        <v>1</v>
      </c>
      <c r="C4" s="716">
        <v>24.965</v>
      </c>
      <c r="D4" s="716">
        <v>531.5</v>
      </c>
      <c r="E4" s="715" t="s">
        <v>362</v>
      </c>
      <c r="F4" s="715" t="s">
        <v>363</v>
      </c>
      <c r="G4" s="715" t="s">
        <v>357</v>
      </c>
      <c r="H4" s="715" t="s">
        <v>358</v>
      </c>
      <c r="I4" s="717">
        <v>13268.9</v>
      </c>
      <c r="J4" s="715" t="s">
        <v>603</v>
      </c>
      <c r="K4" s="715" t="s">
        <v>359</v>
      </c>
      <c r="L4" s="715" t="s">
        <v>624</v>
      </c>
    </row>
    <row r="5" spans="1:12" ht="14.4">
      <c r="A5" s="714">
        <v>45777</v>
      </c>
      <c r="B5" s="715">
        <v>1</v>
      </c>
      <c r="C5" s="716">
        <v>24.93</v>
      </c>
      <c r="D5" s="716">
        <v>514.36</v>
      </c>
      <c r="E5" s="715" t="s">
        <v>364</v>
      </c>
      <c r="F5" s="715" t="s">
        <v>365</v>
      </c>
      <c r="G5" s="715" t="s">
        <v>357</v>
      </c>
      <c r="H5" s="715" t="s">
        <v>358</v>
      </c>
      <c r="I5" s="717">
        <v>12822.99</v>
      </c>
      <c r="J5" s="715" t="s">
        <v>625</v>
      </c>
      <c r="K5" s="715" t="s">
        <v>359</v>
      </c>
      <c r="L5" s="715" t="s">
        <v>624</v>
      </c>
    </row>
    <row r="6" spans="1:12" ht="14.4">
      <c r="A6" s="714">
        <v>45808</v>
      </c>
      <c r="B6" s="715">
        <v>1</v>
      </c>
      <c r="C6" s="716">
        <v>24.93</v>
      </c>
      <c r="D6" s="716">
        <v>531.5</v>
      </c>
      <c r="E6" s="715" t="s">
        <v>626</v>
      </c>
      <c r="F6" s="715" t="s">
        <v>627</v>
      </c>
      <c r="G6" s="715" t="s">
        <v>357</v>
      </c>
      <c r="H6" s="715" t="s">
        <v>358</v>
      </c>
      <c r="I6" s="717">
        <v>13250.3</v>
      </c>
      <c r="J6" s="715" t="s">
        <v>628</v>
      </c>
      <c r="K6" s="715" t="s">
        <v>359</v>
      </c>
      <c r="L6" s="715" t="s">
        <v>624</v>
      </c>
    </row>
    <row r="7" spans="1:12" ht="14.4">
      <c r="A7" s="714">
        <v>45838</v>
      </c>
      <c r="B7" s="715">
        <v>1</v>
      </c>
      <c r="C7" s="716">
        <v>1</v>
      </c>
      <c r="D7" s="716">
        <v>-0.01</v>
      </c>
      <c r="E7" s="715" t="s">
        <v>928</v>
      </c>
      <c r="F7" s="715" t="s">
        <v>897</v>
      </c>
      <c r="G7" s="715" t="s">
        <v>357</v>
      </c>
      <c r="H7" s="715" t="s">
        <v>642</v>
      </c>
      <c r="I7" s="717">
        <v>-0.01</v>
      </c>
      <c r="J7" s="715" t="s">
        <v>895</v>
      </c>
      <c r="K7" s="715" t="s">
        <v>359</v>
      </c>
      <c r="L7" s="715" t="s">
        <v>624</v>
      </c>
    </row>
    <row r="8" spans="1:12" ht="14.4">
      <c r="A8" s="714">
        <v>45838</v>
      </c>
      <c r="B8" s="715">
        <v>1</v>
      </c>
      <c r="C8" s="716">
        <v>24.75</v>
      </c>
      <c r="D8" s="716">
        <v>514.36</v>
      </c>
      <c r="E8" s="715" t="s">
        <v>899</v>
      </c>
      <c r="F8" s="715" t="s">
        <v>900</v>
      </c>
      <c r="G8" s="715" t="s">
        <v>357</v>
      </c>
      <c r="H8" s="715" t="s">
        <v>358</v>
      </c>
      <c r="I8" s="717">
        <v>12730.41</v>
      </c>
      <c r="J8" s="715" t="s">
        <v>623</v>
      </c>
      <c r="K8" s="715" t="s">
        <v>359</v>
      </c>
      <c r="L8" s="715" t="s">
        <v>624</v>
      </c>
    </row>
    <row r="9" spans="1:12" ht="12">
      <c r="D9" s="18">
        <f>SUM(D2:D8)</f>
        <v>3103.2799999999997</v>
      </c>
      <c r="F9" s="57"/>
      <c r="I9" s="57">
        <f>SUM(I2:I8)</f>
        <v>77464.2</v>
      </c>
    </row>
    <row r="10" spans="1:12">
      <c r="F10" s="4"/>
    </row>
    <row r="11" spans="1:12">
      <c r="F11" s="4"/>
    </row>
    <row r="12" spans="1:12">
      <c r="F12" s="4"/>
    </row>
    <row r="13" spans="1:12">
      <c r="F13" s="4"/>
    </row>
    <row r="14" spans="1:12" ht="14.4">
      <c r="B14" s="370" t="s">
        <v>629</v>
      </c>
      <c r="C14" s="370"/>
      <c r="D14" s="370"/>
      <c r="E14" s="370"/>
      <c r="F14" s="371"/>
      <c r="G14" s="371"/>
      <c r="H14" s="372" t="s">
        <v>630</v>
      </c>
      <c r="I14" s="373">
        <v>46387</v>
      </c>
      <c r="J14" s="374" t="s">
        <v>631</v>
      </c>
    </row>
    <row r="15" spans="1:12" ht="14.4">
      <c r="B15" s="375" t="s">
        <v>632</v>
      </c>
      <c r="C15" s="371"/>
      <c r="D15" s="376"/>
      <c r="E15" s="377"/>
      <c r="F15" s="371"/>
      <c r="G15" s="371"/>
      <c r="H15" s="378" t="s">
        <v>633</v>
      </c>
      <c r="I15" s="371" t="s">
        <v>216</v>
      </c>
      <c r="J15" s="371"/>
    </row>
    <row r="16" spans="1:12" ht="14.4">
      <c r="B16" s="375"/>
      <c r="C16" s="371"/>
      <c r="D16" s="376"/>
      <c r="E16" s="377"/>
      <c r="F16" s="371"/>
      <c r="G16" s="371"/>
      <c r="H16" s="378" t="s">
        <v>634</v>
      </c>
      <c r="I16" s="379">
        <v>149000</v>
      </c>
      <c r="J16" s="371" t="s">
        <v>216</v>
      </c>
    </row>
    <row r="17" spans="2:10" ht="43.2">
      <c r="B17" s="380" t="s">
        <v>575</v>
      </c>
      <c r="C17" s="381" t="s">
        <v>576</v>
      </c>
      <c r="D17" s="382" t="s">
        <v>577</v>
      </c>
      <c r="E17" s="383" t="s">
        <v>578</v>
      </c>
      <c r="F17" s="383" t="s">
        <v>635</v>
      </c>
      <c r="G17" s="384" t="s">
        <v>636</v>
      </c>
      <c r="H17" s="381" t="s">
        <v>637</v>
      </c>
      <c r="I17" s="381" t="s">
        <v>638</v>
      </c>
      <c r="J17" s="380" t="s">
        <v>639</v>
      </c>
    </row>
    <row r="18" spans="2:10" ht="14.4">
      <c r="B18" s="356">
        <v>2023</v>
      </c>
      <c r="C18" s="357">
        <v>149000</v>
      </c>
      <c r="D18" s="358">
        <v>4.2000000000000003E-2</v>
      </c>
      <c r="E18" s="385">
        <v>45051</v>
      </c>
      <c r="F18" s="386">
        <v>45291</v>
      </c>
      <c r="G18" s="387">
        <v>241</v>
      </c>
      <c r="H18" s="357">
        <v>4131.9945205479453</v>
      </c>
      <c r="I18" s="357">
        <v>4131.9945205479453</v>
      </c>
      <c r="J18" s="357">
        <v>153131.99452054795</v>
      </c>
    </row>
    <row r="19" spans="2:10" ht="14.4">
      <c r="B19" s="356">
        <v>2024</v>
      </c>
      <c r="C19" s="357">
        <v>149000</v>
      </c>
      <c r="D19" s="358">
        <v>4.2000000000000003E-2</v>
      </c>
      <c r="E19" s="386">
        <v>45292</v>
      </c>
      <c r="F19" s="386">
        <v>45657</v>
      </c>
      <c r="G19" s="387">
        <v>366</v>
      </c>
      <c r="H19" s="357">
        <v>6275.1452054794518</v>
      </c>
      <c r="I19" s="357">
        <v>10407.139726027397</v>
      </c>
      <c r="J19" s="357">
        <v>159407.13972602741</v>
      </c>
    </row>
    <row r="20" spans="2:10" ht="14.4">
      <c r="B20" s="356">
        <v>2025</v>
      </c>
      <c r="C20" s="357">
        <v>149000</v>
      </c>
      <c r="D20" s="358">
        <v>4.2000000000000003E-2</v>
      </c>
      <c r="E20" s="386">
        <v>45658</v>
      </c>
      <c r="F20" s="386">
        <v>46022</v>
      </c>
      <c r="G20" s="387">
        <v>365</v>
      </c>
      <c r="H20" s="357">
        <v>6258</v>
      </c>
      <c r="I20" s="357">
        <v>16665.139726027395</v>
      </c>
      <c r="J20" s="357">
        <v>165665.13972602738</v>
      </c>
    </row>
    <row r="21" spans="2:10">
      <c r="F21" s="4"/>
    </row>
    <row r="22" spans="2:10">
      <c r="F22" s="4"/>
    </row>
    <row r="24" spans="2:10" ht="14.4">
      <c r="B24" s="356">
        <v>2023</v>
      </c>
      <c r="C24" s="357">
        <v>149000</v>
      </c>
      <c r="D24" s="358">
        <v>4.2000000000000003E-2</v>
      </c>
      <c r="E24" s="385">
        <v>45051</v>
      </c>
      <c r="F24" s="386">
        <v>45077</v>
      </c>
      <c r="G24" s="387">
        <v>27</v>
      </c>
      <c r="H24" s="357">
        <v>462.9205479452055</v>
      </c>
      <c r="I24" s="357">
        <v>462.9205479452055</v>
      </c>
      <c r="J24" s="357">
        <v>149462.92054794519</v>
      </c>
    </row>
    <row r="25" spans="2:10" ht="14.4">
      <c r="B25" s="356">
        <v>2023</v>
      </c>
      <c r="C25" s="357">
        <v>149000</v>
      </c>
      <c r="D25" s="358">
        <v>4.2000000000000003E-2</v>
      </c>
      <c r="E25" s="323">
        <v>45078</v>
      </c>
      <c r="F25" s="323">
        <v>45107</v>
      </c>
      <c r="G25" s="387">
        <v>30</v>
      </c>
      <c r="H25" s="357">
        <v>514.35616438356169</v>
      </c>
      <c r="I25" s="357">
        <v>977.27671232876719</v>
      </c>
      <c r="J25" s="357">
        <v>149977.27671232878</v>
      </c>
    </row>
    <row r="26" spans="2:10" ht="14.4">
      <c r="B26" s="356">
        <v>2023</v>
      </c>
      <c r="C26" s="357">
        <v>149000</v>
      </c>
      <c r="D26" s="358">
        <v>4.2000000000000003E-2</v>
      </c>
      <c r="E26" s="323">
        <v>45108</v>
      </c>
      <c r="F26" s="323">
        <v>45138</v>
      </c>
      <c r="G26" s="387">
        <v>31</v>
      </c>
      <c r="H26" s="357">
        <v>531.50136986301368</v>
      </c>
      <c r="I26" s="357">
        <v>1508.7780821917809</v>
      </c>
      <c r="J26" s="357">
        <v>150508.77808219177</v>
      </c>
    </row>
    <row r="27" spans="2:10" ht="14.4">
      <c r="B27" s="356">
        <v>2023</v>
      </c>
      <c r="C27" s="357">
        <v>149000</v>
      </c>
      <c r="D27" s="358">
        <v>4.2000000000000003E-2</v>
      </c>
      <c r="E27" s="323">
        <v>45139</v>
      </c>
      <c r="F27" s="323">
        <v>45169</v>
      </c>
      <c r="G27" s="387">
        <v>31</v>
      </c>
      <c r="H27" s="357">
        <v>531.50136986301368</v>
      </c>
      <c r="I27" s="357">
        <v>2040.2794520547945</v>
      </c>
      <c r="J27" s="357">
        <v>151040.27945205479</v>
      </c>
    </row>
    <row r="28" spans="2:10" ht="14.4">
      <c r="B28" s="356">
        <v>2023</v>
      </c>
      <c r="C28" s="357">
        <v>149000</v>
      </c>
      <c r="D28" s="358">
        <v>4.2000000000000003E-2</v>
      </c>
      <c r="E28" s="323">
        <v>45170</v>
      </c>
      <c r="F28" s="323">
        <v>45199</v>
      </c>
      <c r="G28" s="387">
        <v>30</v>
      </c>
      <c r="H28" s="357">
        <v>514.35616438356169</v>
      </c>
      <c r="I28" s="357">
        <v>2554.635616438356</v>
      </c>
      <c r="J28" s="357">
        <v>151554.63561643835</v>
      </c>
    </row>
    <row r="29" spans="2:10" ht="14.4">
      <c r="B29" s="356">
        <v>2023</v>
      </c>
      <c r="C29" s="357">
        <v>149000</v>
      </c>
      <c r="D29" s="358">
        <v>4.2000000000000003E-2</v>
      </c>
      <c r="E29" s="323">
        <v>45200</v>
      </c>
      <c r="F29" s="323">
        <v>45230</v>
      </c>
      <c r="G29" s="387">
        <v>31</v>
      </c>
      <c r="H29" s="357">
        <v>531.50136986301368</v>
      </c>
      <c r="I29" s="357">
        <v>3086.1369863013697</v>
      </c>
      <c r="J29" s="357">
        <v>152086.13698630137</v>
      </c>
    </row>
    <row r="30" spans="2:10" ht="14.4">
      <c r="B30" s="356">
        <v>2023</v>
      </c>
      <c r="C30" s="357">
        <v>149000</v>
      </c>
      <c r="D30" s="358">
        <v>4.2000000000000003E-2</v>
      </c>
      <c r="E30" s="323">
        <v>45231</v>
      </c>
      <c r="F30" s="323">
        <v>45260</v>
      </c>
      <c r="G30" s="387">
        <v>30</v>
      </c>
      <c r="H30" s="357">
        <v>514.35616438356169</v>
      </c>
      <c r="I30" s="357">
        <v>3600.4931506849316</v>
      </c>
      <c r="J30" s="357">
        <v>152600.49315068492</v>
      </c>
    </row>
    <row r="31" spans="2:10" ht="14.4">
      <c r="B31" s="356">
        <v>2023</v>
      </c>
      <c r="C31" s="357">
        <v>149000</v>
      </c>
      <c r="D31" s="358">
        <v>4.2000000000000003E-2</v>
      </c>
      <c r="E31" s="323">
        <v>45261</v>
      </c>
      <c r="F31" s="323">
        <v>45291</v>
      </c>
      <c r="G31" s="387">
        <v>31</v>
      </c>
      <c r="H31" s="357">
        <v>531.50136986301368</v>
      </c>
      <c r="I31" s="357">
        <v>4132.0045205479455</v>
      </c>
      <c r="J31" s="357">
        <v>153132.00452054795</v>
      </c>
    </row>
    <row r="32" spans="2:10" ht="14.4">
      <c r="B32" s="389">
        <v>2024</v>
      </c>
      <c r="C32" s="357">
        <v>149000</v>
      </c>
      <c r="D32" s="358">
        <v>4.2000000000000003E-2</v>
      </c>
      <c r="E32" s="388">
        <v>45292</v>
      </c>
      <c r="F32" s="388">
        <v>45322</v>
      </c>
      <c r="G32" s="387">
        <v>31</v>
      </c>
      <c r="H32" s="357">
        <v>530.04918032786884</v>
      </c>
      <c r="I32" s="357">
        <v>4662.0537008758147</v>
      </c>
      <c r="J32" s="357">
        <v>153662.05370087581</v>
      </c>
    </row>
    <row r="33" spans="2:10" ht="14.4">
      <c r="B33" s="389">
        <v>2024</v>
      </c>
      <c r="C33" s="357">
        <v>149000</v>
      </c>
      <c r="D33" s="358">
        <v>4.2000000000000003E-2</v>
      </c>
      <c r="E33" s="388">
        <v>45323</v>
      </c>
      <c r="F33" s="388">
        <v>45351</v>
      </c>
      <c r="G33" s="387">
        <v>29</v>
      </c>
      <c r="H33" s="357">
        <v>495.85245901639342</v>
      </c>
      <c r="I33" s="357">
        <v>5157.9061598922081</v>
      </c>
      <c r="J33" s="357">
        <v>154157.90615989221</v>
      </c>
    </row>
    <row r="34" spans="2:10" ht="14.4">
      <c r="B34" s="389">
        <v>2024</v>
      </c>
      <c r="C34" s="357">
        <v>149000</v>
      </c>
      <c r="D34" s="358">
        <v>4.2000000000000003E-2</v>
      </c>
      <c r="E34" s="388">
        <v>45352</v>
      </c>
      <c r="F34" s="388">
        <v>45382</v>
      </c>
      <c r="G34" s="387">
        <v>31</v>
      </c>
      <c r="H34" s="357">
        <v>530.04918032786884</v>
      </c>
      <c r="I34" s="357">
        <v>5687.9553402200772</v>
      </c>
      <c r="J34" s="357">
        <v>154687.95534022007</v>
      </c>
    </row>
    <row r="35" spans="2:10" ht="14.4">
      <c r="B35" s="389">
        <v>2024</v>
      </c>
      <c r="C35" s="357">
        <v>149000</v>
      </c>
      <c r="D35" s="358">
        <v>4.2000000000000003E-2</v>
      </c>
      <c r="E35" s="388">
        <v>45383</v>
      </c>
      <c r="F35" s="388">
        <v>45412</v>
      </c>
      <c r="G35" s="387">
        <v>30</v>
      </c>
      <c r="H35" s="357">
        <v>512.95081967213116</v>
      </c>
      <c r="I35" s="357">
        <v>6200.9061598922081</v>
      </c>
      <c r="J35" s="357">
        <v>155200.90615989221</v>
      </c>
    </row>
    <row r="36" spans="2:10" ht="14.4">
      <c r="B36" s="389">
        <v>2024</v>
      </c>
      <c r="C36" s="357">
        <v>149000</v>
      </c>
      <c r="D36" s="358">
        <v>4.2000000000000003E-2</v>
      </c>
      <c r="E36" s="388">
        <v>45413</v>
      </c>
      <c r="F36" s="388">
        <v>45443</v>
      </c>
      <c r="G36" s="387">
        <v>31</v>
      </c>
      <c r="H36" s="357">
        <v>530.04918032786884</v>
      </c>
      <c r="I36" s="357">
        <v>6730.9553402200772</v>
      </c>
      <c r="J36" s="357">
        <v>155730.95534022007</v>
      </c>
    </row>
    <row r="37" spans="2:10" ht="14.4">
      <c r="B37" s="389">
        <v>2024</v>
      </c>
      <c r="C37" s="357">
        <v>149000</v>
      </c>
      <c r="D37" s="358">
        <v>4.2000000000000003E-2</v>
      </c>
      <c r="E37" s="388">
        <v>45444</v>
      </c>
      <c r="F37" s="388">
        <v>45473</v>
      </c>
      <c r="G37" s="387">
        <v>30</v>
      </c>
      <c r="H37" s="357">
        <v>512.95081967213116</v>
      </c>
      <c r="I37" s="357">
        <v>7243.9061598922081</v>
      </c>
      <c r="J37" s="357">
        <v>156243.90615989221</v>
      </c>
    </row>
    <row r="38" spans="2:10" ht="14.4">
      <c r="B38" s="389">
        <v>2024</v>
      </c>
      <c r="C38" s="357">
        <v>149000</v>
      </c>
      <c r="D38" s="358">
        <v>4.2000000000000003E-2</v>
      </c>
      <c r="E38" s="388">
        <v>45474</v>
      </c>
      <c r="F38" s="388">
        <v>45504</v>
      </c>
      <c r="G38" s="387">
        <v>31</v>
      </c>
      <c r="H38" s="357">
        <v>530.04918032786884</v>
      </c>
      <c r="I38" s="357">
        <v>7773.9553402200772</v>
      </c>
      <c r="J38" s="357">
        <v>156773.95534022007</v>
      </c>
    </row>
    <row r="39" spans="2:10" ht="14.4">
      <c r="B39" s="389">
        <v>2024</v>
      </c>
      <c r="C39" s="357">
        <v>149000</v>
      </c>
      <c r="D39" s="358">
        <v>4.2000000000000003E-2</v>
      </c>
      <c r="E39" s="388">
        <v>45505</v>
      </c>
      <c r="F39" s="388">
        <v>45535</v>
      </c>
      <c r="G39" s="387">
        <v>31</v>
      </c>
      <c r="H39" s="357">
        <v>530.04918032786884</v>
      </c>
      <c r="I39" s="357">
        <v>8304.0045205479455</v>
      </c>
      <c r="J39" s="357">
        <v>157304.00452054795</v>
      </c>
    </row>
    <row r="40" spans="2:10" ht="14.4">
      <c r="B40" s="389">
        <v>2024</v>
      </c>
      <c r="C40" s="357">
        <v>149000</v>
      </c>
      <c r="D40" s="358">
        <v>4.2000000000000003E-2</v>
      </c>
      <c r="E40" s="388">
        <v>45536</v>
      </c>
      <c r="F40" s="388">
        <v>45565</v>
      </c>
      <c r="G40" s="387">
        <v>30</v>
      </c>
      <c r="H40" s="357">
        <v>512.95081967213116</v>
      </c>
      <c r="I40" s="357">
        <v>8816.9553402200763</v>
      </c>
      <c r="J40" s="357">
        <v>157816.95534022007</v>
      </c>
    </row>
    <row r="41" spans="2:10" ht="14.4">
      <c r="B41" s="389">
        <v>2024</v>
      </c>
      <c r="C41" s="357">
        <v>149000</v>
      </c>
      <c r="D41" s="358">
        <v>4.2000000000000003E-2</v>
      </c>
      <c r="E41" s="388">
        <v>45566</v>
      </c>
      <c r="F41" s="388">
        <v>45596</v>
      </c>
      <c r="G41" s="387">
        <v>31</v>
      </c>
      <c r="H41" s="357">
        <v>530.04918032786884</v>
      </c>
      <c r="I41" s="357">
        <v>9347.0045205479455</v>
      </c>
      <c r="J41" s="357">
        <v>158347.00452054795</v>
      </c>
    </row>
    <row r="42" spans="2:10" ht="14.4">
      <c r="B42" s="389">
        <v>2024</v>
      </c>
      <c r="C42" s="357">
        <v>149000</v>
      </c>
      <c r="D42" s="358">
        <v>4.2000000000000003E-2</v>
      </c>
      <c r="E42" s="388">
        <v>45597</v>
      </c>
      <c r="F42" s="388">
        <v>45626</v>
      </c>
      <c r="G42" s="387">
        <v>30</v>
      </c>
      <c r="H42" s="357">
        <v>512.95081967213116</v>
      </c>
      <c r="I42" s="357">
        <v>9859.9553402200763</v>
      </c>
      <c r="J42" s="357">
        <v>158859.95534022007</v>
      </c>
    </row>
    <row r="43" spans="2:10" ht="15" thickBot="1">
      <c r="B43" s="390">
        <v>2024</v>
      </c>
      <c r="C43" s="391">
        <v>149000</v>
      </c>
      <c r="D43" s="392">
        <v>4.2000000000000003E-2</v>
      </c>
      <c r="E43" s="393">
        <v>45627</v>
      </c>
      <c r="F43" s="393">
        <v>45657</v>
      </c>
      <c r="G43" s="394">
        <v>31</v>
      </c>
      <c r="H43" s="391">
        <v>530.04918032786884</v>
      </c>
      <c r="I43" s="391">
        <v>10390.004520547946</v>
      </c>
      <c r="J43" s="391">
        <v>159390.00452054795</v>
      </c>
    </row>
    <row r="44" spans="2:10" ht="15" thickTop="1">
      <c r="B44" s="395">
        <v>2025</v>
      </c>
      <c r="C44" s="396">
        <v>149000</v>
      </c>
      <c r="D44" s="397">
        <v>4.2000000000000003E-2</v>
      </c>
      <c r="E44" s="398">
        <v>45658</v>
      </c>
      <c r="F44" s="398">
        <v>45688</v>
      </c>
      <c r="G44" s="399">
        <v>31</v>
      </c>
      <c r="H44" s="712">
        <v>531.50136986301368</v>
      </c>
      <c r="I44" s="396">
        <v>10921.505890410959</v>
      </c>
      <c r="J44" s="396">
        <v>159921.50589041095</v>
      </c>
    </row>
    <row r="45" spans="2:10" ht="14.4">
      <c r="B45" s="356">
        <v>2025</v>
      </c>
      <c r="C45" s="325">
        <v>149000</v>
      </c>
      <c r="D45" s="322">
        <v>4.2000000000000003E-2</v>
      </c>
      <c r="E45" s="323">
        <v>45689</v>
      </c>
      <c r="F45" s="323">
        <v>45716</v>
      </c>
      <c r="G45" s="387">
        <v>28</v>
      </c>
      <c r="H45" s="710">
        <v>480.06575342465754</v>
      </c>
      <c r="I45" s="325">
        <v>11401.571643835618</v>
      </c>
      <c r="J45" s="325">
        <v>160401.57164383563</v>
      </c>
    </row>
    <row r="46" spans="2:10" ht="14.4">
      <c r="B46" s="356">
        <v>2025</v>
      </c>
      <c r="C46" s="325">
        <v>149000</v>
      </c>
      <c r="D46" s="322">
        <v>4.2000000000000003E-2</v>
      </c>
      <c r="E46" s="323">
        <v>45717</v>
      </c>
      <c r="F46" s="323">
        <v>45747</v>
      </c>
      <c r="G46" s="387">
        <v>31</v>
      </c>
      <c r="H46" s="710">
        <v>531.50136986301368</v>
      </c>
      <c r="I46" s="325">
        <v>11933.073013698631</v>
      </c>
      <c r="J46" s="325">
        <v>160933.07301369862</v>
      </c>
    </row>
    <row r="47" spans="2:10" ht="14.4">
      <c r="B47" s="356">
        <v>2025</v>
      </c>
      <c r="C47" s="325">
        <v>149000</v>
      </c>
      <c r="D47" s="322">
        <v>4.2000000000000003E-2</v>
      </c>
      <c r="E47" s="323">
        <v>45748</v>
      </c>
      <c r="F47" s="323">
        <v>45777</v>
      </c>
      <c r="G47" s="387">
        <v>30</v>
      </c>
      <c r="H47" s="710">
        <v>514.35616438356169</v>
      </c>
      <c r="I47" s="325">
        <v>12447.429178082193</v>
      </c>
      <c r="J47" s="325">
        <v>161447.42917808218</v>
      </c>
    </row>
    <row r="48" spans="2:10" ht="14.4">
      <c r="B48" s="356">
        <v>2025</v>
      </c>
      <c r="C48" s="325">
        <v>149000</v>
      </c>
      <c r="D48" s="322">
        <v>4.2000000000000003E-2</v>
      </c>
      <c r="E48" s="323">
        <v>45778</v>
      </c>
      <c r="F48" s="323">
        <v>45808</v>
      </c>
      <c r="G48" s="387">
        <v>31</v>
      </c>
      <c r="H48" s="710">
        <v>531.50136986301368</v>
      </c>
      <c r="I48" s="325">
        <v>12978.930547945207</v>
      </c>
      <c r="J48" s="325">
        <v>161978.9305479452</v>
      </c>
    </row>
    <row r="49" spans="2:10" ht="14.4">
      <c r="B49" s="356">
        <v>2025</v>
      </c>
      <c r="C49" s="325">
        <v>149000</v>
      </c>
      <c r="D49" s="322">
        <v>4.2000000000000003E-2</v>
      </c>
      <c r="E49" s="323">
        <v>45809</v>
      </c>
      <c r="F49" s="323">
        <v>45838</v>
      </c>
      <c r="G49" s="387">
        <v>30</v>
      </c>
      <c r="H49" s="710">
        <v>514.35616438356169</v>
      </c>
      <c r="I49" s="325">
        <v>13493.286712328769</v>
      </c>
      <c r="J49" s="325">
        <v>162493.28671232876</v>
      </c>
    </row>
    <row r="50" spans="2:10" ht="14.4">
      <c r="B50" s="356">
        <v>2025</v>
      </c>
      <c r="C50" s="325">
        <v>149000</v>
      </c>
      <c r="D50" s="322">
        <v>4.2000000000000003E-2</v>
      </c>
      <c r="E50" s="323">
        <v>45839</v>
      </c>
      <c r="F50" s="323">
        <v>45869</v>
      </c>
      <c r="G50" s="387">
        <v>31</v>
      </c>
      <c r="H50" s="357">
        <v>531.50136986301368</v>
      </c>
      <c r="I50" s="325">
        <v>14024.788082191782</v>
      </c>
      <c r="J50" s="325">
        <v>163024.78808219178</v>
      </c>
    </row>
    <row r="51" spans="2:10" ht="14.4">
      <c r="B51" s="356">
        <v>2025</v>
      </c>
      <c r="C51" s="325">
        <v>149000</v>
      </c>
      <c r="D51" s="322">
        <v>4.2000000000000003E-2</v>
      </c>
      <c r="E51" s="323">
        <v>45870</v>
      </c>
      <c r="F51" s="323">
        <v>45900</v>
      </c>
      <c r="G51" s="387">
        <v>31</v>
      </c>
      <c r="H51" s="357">
        <v>531.50136986301368</v>
      </c>
      <c r="I51" s="325">
        <v>14556.289452054796</v>
      </c>
      <c r="J51" s="325">
        <v>163556.2894520548</v>
      </c>
    </row>
    <row r="52" spans="2:10" ht="14.4">
      <c r="B52" s="356">
        <v>2025</v>
      </c>
      <c r="C52" s="325">
        <v>149000</v>
      </c>
      <c r="D52" s="322">
        <v>4.2000000000000003E-2</v>
      </c>
      <c r="E52" s="323">
        <v>45901</v>
      </c>
      <c r="F52" s="323">
        <v>45930</v>
      </c>
      <c r="G52" s="387">
        <v>30</v>
      </c>
      <c r="H52" s="357">
        <v>514.35616438356169</v>
      </c>
      <c r="I52" s="325">
        <v>15070.645616438358</v>
      </c>
      <c r="J52" s="325">
        <v>164070.64561643836</v>
      </c>
    </row>
    <row r="53" spans="2:10" ht="14.4">
      <c r="B53" s="356">
        <v>2025</v>
      </c>
      <c r="C53" s="325">
        <v>149000</v>
      </c>
      <c r="D53" s="322">
        <v>4.2000000000000003E-2</v>
      </c>
      <c r="E53" s="323">
        <v>45931</v>
      </c>
      <c r="F53" s="323">
        <v>45961</v>
      </c>
      <c r="G53" s="387">
        <v>31</v>
      </c>
      <c r="H53" s="357">
        <v>531.50136986301368</v>
      </c>
      <c r="I53" s="325">
        <v>15602.146986301372</v>
      </c>
      <c r="J53" s="325">
        <v>164602.14698630138</v>
      </c>
    </row>
    <row r="54" spans="2:10" ht="14.4">
      <c r="B54" s="356">
        <v>2025</v>
      </c>
      <c r="C54" s="325">
        <v>149000</v>
      </c>
      <c r="D54" s="322">
        <v>4.2000000000000003E-2</v>
      </c>
      <c r="E54" s="323">
        <v>45962</v>
      </c>
      <c r="F54" s="323">
        <v>45991</v>
      </c>
      <c r="G54" s="387">
        <v>30</v>
      </c>
      <c r="H54" s="357">
        <v>514.35616438356169</v>
      </c>
      <c r="I54" s="325">
        <v>16116.503150684934</v>
      </c>
      <c r="J54" s="325">
        <v>165116.50315068493</v>
      </c>
    </row>
    <row r="55" spans="2:10" ht="14.4">
      <c r="B55" s="356">
        <v>2025</v>
      </c>
      <c r="C55" s="325">
        <v>149000</v>
      </c>
      <c r="D55" s="322">
        <v>4.2000000000000003E-2</v>
      </c>
      <c r="E55" s="323">
        <v>45992</v>
      </c>
      <c r="F55" s="323">
        <v>46022</v>
      </c>
      <c r="G55" s="387">
        <v>31</v>
      </c>
      <c r="H55" s="357">
        <v>531.50136986301368</v>
      </c>
      <c r="I55" s="325">
        <v>16648.004520547947</v>
      </c>
      <c r="J55" s="325">
        <v>165648.00452054795</v>
      </c>
    </row>
    <row r="58" spans="2:10" ht="12">
      <c r="H58" s="711">
        <f>SUM(H44:H49)</f>
        <v>3103.2821917808224</v>
      </c>
    </row>
  </sheetData>
  <phoneticPr fontId="29" type="noConversion"/>
  <pageMargins left="0.7" right="0.7" top="0.78740157499999996" bottom="0.78740157499999996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5D9EA-8FEB-4913-A5C3-5FD0F2354E4B}">
  <dimension ref="A1:N42"/>
  <sheetViews>
    <sheetView workbookViewId="0">
      <selection activeCell="J7" sqref="J7"/>
    </sheetView>
  </sheetViews>
  <sheetFormatPr defaultColWidth="9.109375" defaultRowHeight="11.4"/>
  <cols>
    <col min="1" max="1" width="10.109375" style="4" bestFit="1" customWidth="1"/>
    <col min="2" max="2" width="11.5546875" style="4" bestFit="1" customWidth="1"/>
    <col min="3" max="3" width="51.109375" style="4" bestFit="1" customWidth="1"/>
    <col min="4" max="4" width="9.109375" style="4"/>
    <col min="5" max="5" width="13.5546875" style="4" customWidth="1"/>
    <col min="6" max="6" width="17.33203125" style="12" customWidth="1"/>
    <col min="7" max="7" width="15.6640625" style="4" customWidth="1"/>
    <col min="8" max="8" width="16.109375" style="4" customWidth="1"/>
    <col min="9" max="9" width="13.33203125" style="4" customWidth="1"/>
    <col min="10" max="10" width="20.109375" style="4" customWidth="1"/>
    <col min="11" max="11" width="11.33203125" style="4" customWidth="1"/>
    <col min="12" max="12" width="13.33203125" style="4" customWidth="1"/>
    <col min="13" max="13" width="9.109375" style="4"/>
    <col min="14" max="14" width="12.5546875" style="4" customWidth="1"/>
    <col min="15" max="15" width="14.6640625" style="4" customWidth="1"/>
    <col min="16" max="16" width="9.109375" style="4"/>
    <col min="17" max="17" width="13.44140625" style="4" customWidth="1"/>
    <col min="18" max="16384" width="9.109375" style="4"/>
  </cols>
  <sheetData>
    <row r="1" spans="1:14" ht="14.4">
      <c r="A1" s="205" t="s">
        <v>10</v>
      </c>
      <c r="B1" s="205" t="s">
        <v>11</v>
      </c>
      <c r="C1" s="205" t="s">
        <v>12</v>
      </c>
      <c r="D1" s="205" t="s">
        <v>13</v>
      </c>
      <c r="E1" s="205" t="s">
        <v>14</v>
      </c>
      <c r="F1" s="205" t="s">
        <v>15</v>
      </c>
      <c r="G1" s="205" t="s">
        <v>20</v>
      </c>
    </row>
    <row r="2" spans="1:14" ht="14.4">
      <c r="A2" s="206">
        <v>45688</v>
      </c>
      <c r="B2" s="207" t="s">
        <v>366</v>
      </c>
      <c r="C2" s="207" t="s">
        <v>367</v>
      </c>
      <c r="D2" s="207" t="s">
        <v>368</v>
      </c>
      <c r="E2" s="207" t="s">
        <v>369</v>
      </c>
      <c r="F2" s="208">
        <v>3871120.89</v>
      </c>
      <c r="G2" s="207" t="s">
        <v>370</v>
      </c>
    </row>
    <row r="3" spans="1:14" ht="14.4">
      <c r="A3" s="206">
        <v>45688</v>
      </c>
      <c r="B3" s="207" t="s">
        <v>371</v>
      </c>
      <c r="C3" s="207" t="s">
        <v>372</v>
      </c>
      <c r="D3" s="207" t="s">
        <v>368</v>
      </c>
      <c r="E3" s="207" t="s">
        <v>369</v>
      </c>
      <c r="F3" s="208">
        <v>-551993.15</v>
      </c>
      <c r="G3" s="207" t="s">
        <v>370</v>
      </c>
    </row>
    <row r="4" spans="1:14" ht="14.4">
      <c r="A4" s="206">
        <v>45716</v>
      </c>
      <c r="B4" s="207" t="s">
        <v>373</v>
      </c>
      <c r="C4" s="207" t="s">
        <v>374</v>
      </c>
      <c r="D4" s="207" t="s">
        <v>368</v>
      </c>
      <c r="E4" s="207" t="s">
        <v>369</v>
      </c>
      <c r="F4" s="208">
        <v>2963537.38</v>
      </c>
      <c r="G4" s="207" t="s">
        <v>370</v>
      </c>
    </row>
    <row r="5" spans="1:14" ht="14.4">
      <c r="A5" s="206">
        <v>45747</v>
      </c>
      <c r="B5" s="207" t="s">
        <v>375</v>
      </c>
      <c r="C5" s="207" t="s">
        <v>376</v>
      </c>
      <c r="D5" s="207" t="s">
        <v>368</v>
      </c>
      <c r="E5" s="207" t="s">
        <v>369</v>
      </c>
      <c r="F5" s="208">
        <v>3281059.24</v>
      </c>
      <c r="G5" s="207" t="s">
        <v>370</v>
      </c>
    </row>
    <row r="6" spans="1:14" ht="14.4">
      <c r="A6" s="206">
        <v>45777</v>
      </c>
      <c r="B6" s="207" t="s">
        <v>377</v>
      </c>
      <c r="C6" s="207" t="s">
        <v>378</v>
      </c>
      <c r="D6" s="207" t="s">
        <v>368</v>
      </c>
      <c r="E6" s="207" t="s">
        <v>369</v>
      </c>
      <c r="F6" s="208">
        <v>3175218.62</v>
      </c>
      <c r="G6" s="207" t="s">
        <v>370</v>
      </c>
    </row>
    <row r="7" spans="1:14" ht="14.4">
      <c r="A7" s="465">
        <v>45808</v>
      </c>
      <c r="B7" s="466" t="s">
        <v>601</v>
      </c>
      <c r="C7" s="466" t="s">
        <v>602</v>
      </c>
      <c r="D7" s="466" t="s">
        <v>368</v>
      </c>
      <c r="E7" s="466" t="s">
        <v>369</v>
      </c>
      <c r="F7" s="467">
        <v>3281059.24</v>
      </c>
      <c r="G7" s="466" t="s">
        <v>370</v>
      </c>
    </row>
    <row r="8" spans="1:14" ht="14.4">
      <c r="A8" s="518">
        <v>45838</v>
      </c>
      <c r="B8" s="519" t="s">
        <v>716</v>
      </c>
      <c r="C8" s="519" t="s">
        <v>717</v>
      </c>
      <c r="D8" s="519" t="s">
        <v>368</v>
      </c>
      <c r="E8" s="519" t="s">
        <v>369</v>
      </c>
      <c r="F8" s="520">
        <v>0.01</v>
      </c>
      <c r="G8" s="519" t="s">
        <v>370</v>
      </c>
    </row>
    <row r="9" spans="1:14" ht="14.4">
      <c r="A9" s="518">
        <v>45838</v>
      </c>
      <c r="B9" s="519" t="s">
        <v>718</v>
      </c>
      <c r="C9" s="519" t="s">
        <v>719</v>
      </c>
      <c r="D9" s="519" t="s">
        <v>368</v>
      </c>
      <c r="E9" s="519" t="s">
        <v>369</v>
      </c>
      <c r="F9" s="520">
        <v>3175218.62</v>
      </c>
      <c r="G9" s="519" t="s">
        <v>370</v>
      </c>
    </row>
    <row r="10" spans="1:14" ht="12">
      <c r="F10" s="57">
        <f>SUM(F2:F9)</f>
        <v>19195220.850000001</v>
      </c>
    </row>
    <row r="11" spans="1:14">
      <c r="F11" s="4"/>
    </row>
    <row r="12" spans="1:14">
      <c r="F12" s="4"/>
    </row>
    <row r="13" spans="1:14">
      <c r="F13" s="4"/>
    </row>
    <row r="14" spans="1:14">
      <c r="F14" s="4"/>
    </row>
    <row r="15" spans="1:14">
      <c r="F15" s="4"/>
    </row>
    <row r="16" spans="1:14" ht="14.4">
      <c r="B16" s="48" t="s">
        <v>573</v>
      </c>
      <c r="C16"/>
      <c r="D16" s="22"/>
      <c r="E16" s="298"/>
      <c r="F16"/>
      <c r="G16"/>
      <c r="H16"/>
      <c r="I16"/>
      <c r="J16"/>
      <c r="K16"/>
      <c r="L16"/>
      <c r="M16"/>
      <c r="N16"/>
    </row>
    <row r="17" spans="2:14" ht="14.4">
      <c r="B17" s="48"/>
      <c r="C17"/>
      <c r="D17" s="22"/>
      <c r="E17" s="298"/>
      <c r="F17"/>
      <c r="G17"/>
      <c r="H17"/>
      <c r="I17"/>
      <c r="J17"/>
      <c r="K17"/>
      <c r="L17"/>
      <c r="M17"/>
      <c r="N17"/>
    </row>
    <row r="18" spans="2:14" ht="15" thickBot="1">
      <c r="B18" s="48"/>
      <c r="C18"/>
      <c r="D18" s="22"/>
      <c r="E18" s="298"/>
      <c r="F18"/>
      <c r="G18"/>
      <c r="H18"/>
      <c r="I18"/>
      <c r="J18"/>
      <c r="K18"/>
      <c r="L18"/>
      <c r="M18"/>
      <c r="N18"/>
    </row>
    <row r="19" spans="2:14" ht="15" thickBot="1">
      <c r="B19" s="48"/>
      <c r="C19"/>
      <c r="D19" s="22"/>
      <c r="E19" s="298"/>
      <c r="F19"/>
      <c r="G19" s="1109" t="s">
        <v>574</v>
      </c>
      <c r="H19" s="1110"/>
      <c r="I19" s="309">
        <v>20467657.539999999</v>
      </c>
      <c r="J19"/>
      <c r="K19"/>
      <c r="L19"/>
      <c r="M19"/>
      <c r="N19"/>
    </row>
    <row r="20" spans="2:14" ht="14.4">
      <c r="B20" s="48"/>
      <c r="C20">
        <v>365</v>
      </c>
      <c r="D20" s="22"/>
      <c r="E20" s="298"/>
      <c r="F20"/>
      <c r="G20"/>
      <c r="H20"/>
      <c r="I20"/>
      <c r="J20"/>
      <c r="K20"/>
      <c r="L20"/>
      <c r="M20"/>
      <c r="N20"/>
    </row>
    <row r="21" spans="2:14" ht="15" thickBot="1">
      <c r="B21"/>
      <c r="C21"/>
      <c r="D21" s="22"/>
      <c r="E21" s="298"/>
      <c r="F21"/>
      <c r="G21"/>
      <c r="H21"/>
      <c r="I21"/>
      <c r="J21"/>
      <c r="K21"/>
      <c r="L21"/>
      <c r="M21"/>
      <c r="N21"/>
    </row>
    <row r="22" spans="2:14" ht="29.4" thickBot="1">
      <c r="B22" s="300" t="s">
        <v>575</v>
      </c>
      <c r="C22" s="301" t="s">
        <v>576</v>
      </c>
      <c r="D22" s="302" t="s">
        <v>577</v>
      </c>
      <c r="E22" s="303" t="s">
        <v>578</v>
      </c>
      <c r="F22" s="303" t="s">
        <v>579</v>
      </c>
      <c r="G22" s="304" t="s">
        <v>580</v>
      </c>
      <c r="H22" s="305" t="s">
        <v>581</v>
      </c>
      <c r="I22" s="305" t="s">
        <v>582</v>
      </c>
      <c r="J22" s="306" t="s">
        <v>583</v>
      </c>
      <c r="K22" s="307"/>
      <c r="L22" s="299"/>
      <c r="M22" s="1111" t="s">
        <v>584</v>
      </c>
      <c r="N22" s="1112"/>
    </row>
    <row r="23" spans="2:14" ht="15" thickBot="1">
      <c r="B23" s="1107">
        <v>2022</v>
      </c>
      <c r="C23" s="316">
        <v>324592188.69999999</v>
      </c>
      <c r="D23" s="317">
        <v>0.17499999999999999</v>
      </c>
      <c r="E23" s="318">
        <v>44835</v>
      </c>
      <c r="F23" s="318">
        <v>44917</v>
      </c>
      <c r="G23" s="319">
        <f>F23-E23+1</f>
        <v>83</v>
      </c>
      <c r="H23" s="320">
        <f t="shared" ref="H23:H31" si="0">C23*D23*G23/365</f>
        <v>12916990.522924656</v>
      </c>
      <c r="I23" s="320">
        <f>H23+I19</f>
        <v>33384648.062924653</v>
      </c>
      <c r="J23" s="321">
        <v>357976836.76292467</v>
      </c>
      <c r="K23" s="2" t="s">
        <v>585</v>
      </c>
      <c r="L23"/>
      <c r="M23" s="308" t="s">
        <v>586</v>
      </c>
      <c r="N23" s="310">
        <v>48944</v>
      </c>
    </row>
    <row r="24" spans="2:14" ht="15" thickBot="1">
      <c r="B24" s="1108"/>
      <c r="C24" s="311">
        <f>C23-78158668.06</f>
        <v>246433520.63999999</v>
      </c>
      <c r="D24" s="312">
        <v>0.17499999999999999</v>
      </c>
      <c r="E24" s="313">
        <v>44918</v>
      </c>
      <c r="F24" s="313">
        <v>44926</v>
      </c>
      <c r="G24" s="513">
        <f t="shared" ref="G24:G31" si="1">F24-E24+1</f>
        <v>9</v>
      </c>
      <c r="H24" s="314">
        <f t="shared" si="0"/>
        <v>1063377.5205698628</v>
      </c>
      <c r="I24" s="314">
        <f>H24+I23-1538900.75</f>
        <v>32909124.833494514</v>
      </c>
      <c r="J24" s="315">
        <v>279342645.47349453</v>
      </c>
      <c r="K24" t="s">
        <v>587</v>
      </c>
      <c r="L24"/>
      <c r="M24"/>
      <c r="N24"/>
    </row>
    <row r="25" spans="2:14" ht="14.4">
      <c r="B25" s="1107">
        <v>2023</v>
      </c>
      <c r="C25" s="316">
        <f>C24+29427739.83</f>
        <v>275861260.46999997</v>
      </c>
      <c r="D25" s="317">
        <v>0.17499999999999999</v>
      </c>
      <c r="E25" s="318">
        <v>44927</v>
      </c>
      <c r="F25" s="318">
        <v>45055</v>
      </c>
      <c r="G25" s="319">
        <f t="shared" si="1"/>
        <v>129</v>
      </c>
      <c r="H25" s="320">
        <f t="shared" si="0"/>
        <v>17061830.01400068</v>
      </c>
      <c r="I25" s="320">
        <f>H25+I24-29427739.8334945</f>
        <v>20543215.014000699</v>
      </c>
      <c r="J25" s="321">
        <v>296404475.48771131</v>
      </c>
      <c r="K25" t="s">
        <v>588</v>
      </c>
      <c r="L25"/>
      <c r="M25"/>
      <c r="N25"/>
    </row>
    <row r="26" spans="2:14" ht="14.4">
      <c r="B26" s="1113"/>
      <c r="C26" s="327">
        <f>C25</f>
        <v>275861260.46999997</v>
      </c>
      <c r="D26" s="322">
        <v>0.17499999999999999</v>
      </c>
      <c r="E26" s="323">
        <v>45056</v>
      </c>
      <c r="F26" s="323">
        <v>45139</v>
      </c>
      <c r="G26" s="324">
        <f t="shared" si="1"/>
        <v>84</v>
      </c>
      <c r="H26" s="325">
        <f t="shared" si="0"/>
        <v>11110028.846326025</v>
      </c>
      <c r="I26" s="325">
        <f>H26+I25-149000*23.365</f>
        <v>28171858.860326722</v>
      </c>
      <c r="J26" s="326">
        <v>304033119.33417809</v>
      </c>
      <c r="K26" t="s">
        <v>589</v>
      </c>
      <c r="L26"/>
      <c r="M26"/>
      <c r="N26"/>
    </row>
    <row r="27" spans="2:14" ht="15" thickBot="1">
      <c r="B27" s="1108"/>
      <c r="C27" s="311">
        <f>C26-6975346</f>
        <v>268885914.46999997</v>
      </c>
      <c r="D27" s="312">
        <v>0.17499999999999999</v>
      </c>
      <c r="E27" s="313">
        <v>45140</v>
      </c>
      <c r="F27" s="313">
        <v>45291</v>
      </c>
      <c r="G27" s="513">
        <f t="shared" si="1"/>
        <v>152</v>
      </c>
      <c r="H27" s="314">
        <f t="shared" si="0"/>
        <v>19595521.438087668</v>
      </c>
      <c r="I27" s="314">
        <f>H27+I26</f>
        <v>47767380.298414394</v>
      </c>
      <c r="J27" s="315">
        <v>316653294.77252042</v>
      </c>
      <c r="K27"/>
      <c r="L27"/>
      <c r="M27"/>
      <c r="N27"/>
    </row>
    <row r="28" spans="2:14" ht="14.4">
      <c r="B28" s="1107">
        <v>2024</v>
      </c>
      <c r="C28" s="316">
        <f>C27+I27</f>
        <v>316653294.76841438</v>
      </c>
      <c r="D28" s="317">
        <v>0.17499999999999999</v>
      </c>
      <c r="E28" s="318">
        <v>45292</v>
      </c>
      <c r="F28" s="318">
        <v>45293</v>
      </c>
      <c r="G28" s="319">
        <f t="shared" si="1"/>
        <v>2</v>
      </c>
      <c r="H28" s="320">
        <f t="shared" si="0"/>
        <v>303640.14566834253</v>
      </c>
      <c r="I28" s="320">
        <f>H28</f>
        <v>303640.14566834253</v>
      </c>
      <c r="J28" s="321">
        <f>I28+C28</f>
        <v>316956934.91408271</v>
      </c>
      <c r="K28" t="s">
        <v>590</v>
      </c>
      <c r="L28"/>
      <c r="M28"/>
      <c r="N28"/>
    </row>
    <row r="29" spans="2:14" ht="15" thickBot="1">
      <c r="B29" s="1108"/>
      <c r="C29" s="311">
        <f>C28-56200000</f>
        <v>260453294.76841438</v>
      </c>
      <c r="D29" s="312">
        <v>0.17499999999999999</v>
      </c>
      <c r="E29" s="313">
        <v>45294</v>
      </c>
      <c r="F29" s="313">
        <v>45657</v>
      </c>
      <c r="G29" s="513">
        <f>F29-E29</f>
        <v>363</v>
      </c>
      <c r="H29" s="314">
        <f t="shared" si="0"/>
        <v>45329576.849763073</v>
      </c>
      <c r="I29" s="314">
        <f>H29+I28</f>
        <v>45633216.995431416</v>
      </c>
      <c r="J29" s="315">
        <v>306086511.76867038</v>
      </c>
      <c r="K29"/>
      <c r="L29"/>
      <c r="M29"/>
      <c r="N29"/>
    </row>
    <row r="30" spans="2:14" ht="14.4">
      <c r="B30" s="1107">
        <v>2025</v>
      </c>
      <c r="C30" s="316">
        <f>C29</f>
        <v>260453294.76841438</v>
      </c>
      <c r="D30" s="317">
        <v>0.17499999999999999</v>
      </c>
      <c r="E30" s="318">
        <v>45658</v>
      </c>
      <c r="F30" s="318">
        <v>45659</v>
      </c>
      <c r="G30" s="319">
        <f t="shared" si="1"/>
        <v>2</v>
      </c>
      <c r="H30" s="521">
        <f t="shared" si="0"/>
        <v>249749.73470943843</v>
      </c>
      <c r="I30" s="320">
        <f>H30+I29</f>
        <v>45882966.730140857</v>
      </c>
      <c r="J30" s="321">
        <v>306336261.50338376</v>
      </c>
      <c r="K30" t="s">
        <v>591</v>
      </c>
      <c r="L30"/>
      <c r="M30"/>
      <c r="N30"/>
    </row>
    <row r="31" spans="2:14" ht="15" thickBot="1">
      <c r="B31" s="1108"/>
      <c r="C31" s="311">
        <f>C30-39700000</f>
        <v>220753294.76841438</v>
      </c>
      <c r="D31" s="312">
        <v>0.17499999999999999</v>
      </c>
      <c r="E31" s="313">
        <v>45660</v>
      </c>
      <c r="F31" s="313">
        <v>45838</v>
      </c>
      <c r="G31" s="513">
        <f t="shared" si="1"/>
        <v>179</v>
      </c>
      <c r="H31" s="514">
        <f t="shared" si="0"/>
        <v>18945471.119508438</v>
      </c>
      <c r="I31" s="314">
        <f>H31+I30</f>
        <v>64828437.849649295</v>
      </c>
      <c r="J31" s="315">
        <v>275950236.13214219</v>
      </c>
      <c r="K31"/>
      <c r="L31"/>
      <c r="M31"/>
      <c r="N31"/>
    </row>
    <row r="32" spans="2:14" ht="14.4">
      <c r="B32"/>
      <c r="C32" s="2"/>
      <c r="D32"/>
      <c r="E32"/>
      <c r="F32"/>
      <c r="G32"/>
      <c r="H32"/>
      <c r="I32"/>
      <c r="J32"/>
      <c r="K32"/>
      <c r="L32"/>
      <c r="M32"/>
      <c r="N32"/>
    </row>
    <row r="33" spans="2:14" ht="14.4">
      <c r="B33"/>
      <c r="C33" s="2">
        <f>C25-C24</f>
        <v>29427739.829999983</v>
      </c>
      <c r="D33"/>
      <c r="E33"/>
      <c r="F33"/>
      <c r="G33"/>
      <c r="H33" s="522">
        <f>SUM(H30:H31)</f>
        <v>19195220.854217876</v>
      </c>
      <c r="I33" s="2"/>
      <c r="J33"/>
      <c r="K33"/>
      <c r="L33"/>
      <c r="M33"/>
      <c r="N33"/>
    </row>
    <row r="34" spans="2:14" ht="14.4">
      <c r="B34"/>
      <c r="C34" s="2">
        <f>149000*23.365</f>
        <v>3481385</v>
      </c>
      <c r="D34"/>
      <c r="E34"/>
      <c r="F34"/>
      <c r="G34"/>
      <c r="H34"/>
      <c r="I34"/>
      <c r="J34"/>
      <c r="K34"/>
      <c r="L34"/>
      <c r="M34"/>
      <c r="N34"/>
    </row>
    <row r="35" spans="2:14" ht="14.4">
      <c r="B35"/>
      <c r="C35" s="2"/>
      <c r="D35"/>
      <c r="E35"/>
      <c r="F35"/>
      <c r="G35"/>
      <c r="H35"/>
      <c r="I35"/>
      <c r="J35"/>
      <c r="K35"/>
      <c r="L35"/>
      <c r="M35"/>
      <c r="N35"/>
    </row>
    <row r="36" spans="2:14" ht="14.4">
      <c r="B36"/>
      <c r="C36" s="2"/>
      <c r="D36"/>
      <c r="E36"/>
      <c r="F36"/>
      <c r="G36"/>
      <c r="H36"/>
      <c r="I36"/>
      <c r="J36"/>
      <c r="K36"/>
      <c r="L36"/>
      <c r="M36"/>
      <c r="N36"/>
    </row>
    <row r="37" spans="2:14" ht="14.4">
      <c r="B37" t="s">
        <v>592</v>
      </c>
      <c r="C37" s="2"/>
      <c r="D37"/>
      <c r="E37"/>
      <c r="F37"/>
      <c r="G37"/>
      <c r="H37"/>
      <c r="I37" s="2"/>
      <c r="J37"/>
      <c r="K37"/>
      <c r="L37"/>
      <c r="M37"/>
      <c r="N37"/>
    </row>
    <row r="38" spans="2:14" ht="14.4">
      <c r="B38" t="s">
        <v>593</v>
      </c>
      <c r="C38" s="2"/>
      <c r="D38"/>
      <c r="E38"/>
      <c r="F38"/>
      <c r="G38"/>
      <c r="H38"/>
      <c r="I38" s="2"/>
      <c r="J38"/>
      <c r="K38"/>
      <c r="L38"/>
      <c r="M38"/>
      <c r="N38"/>
    </row>
    <row r="39" spans="2:14" ht="14.4">
      <c r="B39" t="s">
        <v>594</v>
      </c>
      <c r="C39" s="2"/>
      <c r="D39"/>
      <c r="E39"/>
      <c r="F39"/>
      <c r="G39"/>
      <c r="H39"/>
      <c r="I39" s="2"/>
      <c r="J39"/>
      <c r="K39"/>
      <c r="L39"/>
      <c r="M39"/>
      <c r="N39"/>
    </row>
    <row r="40" spans="2:14" ht="14.4">
      <c r="B40" t="s">
        <v>595</v>
      </c>
      <c r="C40" s="2"/>
      <c r="D40"/>
      <c r="E40"/>
      <c r="F40"/>
      <c r="G40"/>
      <c r="H40"/>
      <c r="I40" s="2"/>
      <c r="J40"/>
      <c r="K40"/>
      <c r="L40"/>
      <c r="M40"/>
      <c r="N40"/>
    </row>
    <row r="41" spans="2:14" ht="14.4">
      <c r="B41" t="s">
        <v>596</v>
      </c>
      <c r="C41" s="2"/>
      <c r="D41"/>
      <c r="E41"/>
      <c r="F41"/>
      <c r="G41"/>
      <c r="H41"/>
      <c r="I41" s="2"/>
      <c r="J41"/>
      <c r="K41"/>
      <c r="L41"/>
      <c r="M41"/>
      <c r="N41"/>
    </row>
    <row r="42" spans="2:14" ht="14.4">
      <c r="B42" t="s">
        <v>597</v>
      </c>
      <c r="C42" s="2"/>
      <c r="D42"/>
      <c r="E42"/>
      <c r="F42"/>
      <c r="G42"/>
      <c r="H42"/>
      <c r="I42"/>
      <c r="J42"/>
      <c r="K42"/>
      <c r="L42"/>
      <c r="M42"/>
      <c r="N42"/>
    </row>
  </sheetData>
  <mergeCells count="6">
    <mergeCell ref="B30:B31"/>
    <mergeCell ref="G19:H19"/>
    <mergeCell ref="M22:N22"/>
    <mergeCell ref="B23:B24"/>
    <mergeCell ref="B25:B27"/>
    <mergeCell ref="B28:B29"/>
  </mergeCells>
  <phoneticPr fontId="29" type="noConversion"/>
  <pageMargins left="0.7" right="0.7" top="0.78740157499999996" bottom="0.78740157499999996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0ED8A-13DD-4A99-B666-C747BE776C49}">
  <dimension ref="A1:G12"/>
  <sheetViews>
    <sheetView workbookViewId="0">
      <selection activeCell="F4" sqref="F4"/>
    </sheetView>
  </sheetViews>
  <sheetFormatPr defaultColWidth="9.109375" defaultRowHeight="11.4"/>
  <cols>
    <col min="1" max="1" width="10.109375" style="4" bestFit="1" customWidth="1"/>
    <col min="2" max="5" width="9.109375" style="4"/>
    <col min="6" max="6" width="15.44140625" style="12" customWidth="1"/>
    <col min="7" max="7" width="36" style="4" customWidth="1"/>
    <col min="8" max="16384" width="9.109375" style="4"/>
  </cols>
  <sheetData>
    <row r="1" spans="1:7" ht="14.4">
      <c r="A1" s="209" t="s">
        <v>10</v>
      </c>
      <c r="B1" s="209" t="s">
        <v>11</v>
      </c>
      <c r="C1" s="209" t="s">
        <v>12</v>
      </c>
      <c r="D1" s="209" t="s">
        <v>13</v>
      </c>
      <c r="E1" s="209" t="s">
        <v>14</v>
      </c>
      <c r="F1" s="209" t="s">
        <v>15</v>
      </c>
      <c r="G1" s="209" t="s">
        <v>20</v>
      </c>
    </row>
    <row r="2" spans="1:7" ht="14.4">
      <c r="A2" s="210">
        <v>45747</v>
      </c>
      <c r="B2" s="211" t="s">
        <v>379</v>
      </c>
      <c r="C2" s="211" t="s">
        <v>380</v>
      </c>
      <c r="D2" s="211" t="s">
        <v>381</v>
      </c>
      <c r="E2" s="211" t="s">
        <v>84</v>
      </c>
      <c r="F2" s="212">
        <v>12539.22</v>
      </c>
      <c r="G2" s="211" t="s">
        <v>178</v>
      </c>
    </row>
    <row r="3" spans="1:7" ht="14.4">
      <c r="A3" s="718">
        <v>45838</v>
      </c>
      <c r="B3" s="719" t="s">
        <v>932</v>
      </c>
      <c r="C3" s="719" t="s">
        <v>933</v>
      </c>
      <c r="D3" s="719" t="s">
        <v>381</v>
      </c>
      <c r="E3" s="719" t="s">
        <v>84</v>
      </c>
      <c r="F3" s="720">
        <v>9735.7199999999993</v>
      </c>
      <c r="G3" s="719" t="s">
        <v>178</v>
      </c>
    </row>
    <row r="4" spans="1:7" ht="12">
      <c r="F4" s="57">
        <f>SUM(F2:F3)</f>
        <v>22274.94</v>
      </c>
    </row>
    <row r="5" spans="1:7">
      <c r="F5" s="4"/>
    </row>
    <row r="6" spans="1:7">
      <c r="F6" s="4"/>
    </row>
    <row r="7" spans="1:7">
      <c r="F7" s="4"/>
    </row>
    <row r="8" spans="1:7">
      <c r="F8" s="4"/>
    </row>
    <row r="9" spans="1:7">
      <c r="F9" s="4"/>
    </row>
    <row r="10" spans="1:7">
      <c r="F10" s="4"/>
    </row>
    <row r="11" spans="1:7">
      <c r="F11" s="4"/>
    </row>
    <row r="12" spans="1:7">
      <c r="F12" s="4"/>
    </row>
  </sheetData>
  <pageMargins left="0.7" right="0.7" top="0.78740157499999996" bottom="0.78740157499999996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6DF5-44DC-48EF-AFE1-F9249DAAE75C}">
  <dimension ref="A1:G69"/>
  <sheetViews>
    <sheetView topLeftCell="A8" workbookViewId="0">
      <selection activeCell="F2" sqref="F2:F32"/>
    </sheetView>
  </sheetViews>
  <sheetFormatPr defaultColWidth="9.109375" defaultRowHeight="11.4"/>
  <cols>
    <col min="1" max="1" width="10.109375" style="4" bestFit="1" customWidth="1"/>
    <col min="2" max="2" width="9.109375" style="4"/>
    <col min="3" max="3" width="27.109375" style="4" bestFit="1" customWidth="1"/>
    <col min="4" max="4" width="9.109375" style="4"/>
    <col min="5" max="5" width="10.5546875" style="4" customWidth="1"/>
    <col min="6" max="6" width="17.5546875" style="12" customWidth="1"/>
    <col min="7" max="7" width="53.44140625" style="4" customWidth="1"/>
    <col min="8" max="16384" width="9.109375" style="4"/>
  </cols>
  <sheetData>
    <row r="1" spans="1:7" ht="14.4">
      <c r="A1" s="213" t="s">
        <v>10</v>
      </c>
      <c r="B1" s="213" t="s">
        <v>11</v>
      </c>
      <c r="C1" s="213" t="s">
        <v>12</v>
      </c>
      <c r="D1" s="213" t="s">
        <v>13</v>
      </c>
      <c r="E1" s="213" t="s">
        <v>14</v>
      </c>
      <c r="F1" s="213" t="s">
        <v>15</v>
      </c>
      <c r="G1" s="213" t="s">
        <v>20</v>
      </c>
    </row>
    <row r="2" spans="1:7" ht="14.4">
      <c r="A2" s="214">
        <v>45688</v>
      </c>
      <c r="B2" s="215" t="s">
        <v>382</v>
      </c>
      <c r="C2" s="215" t="s">
        <v>383</v>
      </c>
      <c r="D2" s="215" t="s">
        <v>113</v>
      </c>
      <c r="E2" s="215" t="s">
        <v>107</v>
      </c>
      <c r="F2" s="216">
        <v>20093.78</v>
      </c>
      <c r="G2" s="215" t="s">
        <v>178</v>
      </c>
    </row>
    <row r="3" spans="1:7" ht="14.4">
      <c r="A3" s="214">
        <v>45688</v>
      </c>
      <c r="B3" s="215" t="s">
        <v>384</v>
      </c>
      <c r="C3" s="215" t="s">
        <v>383</v>
      </c>
      <c r="D3" s="215" t="s">
        <v>113</v>
      </c>
      <c r="E3" s="215" t="s">
        <v>107</v>
      </c>
      <c r="F3" s="216">
        <v>184384.92</v>
      </c>
      <c r="G3" s="215" t="s">
        <v>178</v>
      </c>
    </row>
    <row r="4" spans="1:7" ht="14.4">
      <c r="A4" s="214">
        <v>45688</v>
      </c>
      <c r="B4" s="215" t="s">
        <v>385</v>
      </c>
      <c r="C4" s="215" t="s">
        <v>383</v>
      </c>
      <c r="D4" s="215" t="s">
        <v>113</v>
      </c>
      <c r="E4" s="215" t="s">
        <v>107</v>
      </c>
      <c r="F4" s="216">
        <v>23522.34</v>
      </c>
      <c r="G4" s="215" t="s">
        <v>178</v>
      </c>
    </row>
    <row r="5" spans="1:7" ht="14.4">
      <c r="A5" s="214">
        <v>45688</v>
      </c>
      <c r="B5" s="215" t="s">
        <v>386</v>
      </c>
      <c r="C5" s="215" t="s">
        <v>383</v>
      </c>
      <c r="D5" s="215" t="s">
        <v>113</v>
      </c>
      <c r="E5" s="215" t="s">
        <v>107</v>
      </c>
      <c r="F5" s="216">
        <v>74842.179999999993</v>
      </c>
      <c r="G5" s="215" t="s">
        <v>178</v>
      </c>
    </row>
    <row r="6" spans="1:7" ht="14.4">
      <c r="A6" s="214">
        <v>45688</v>
      </c>
      <c r="B6" s="215" t="s">
        <v>387</v>
      </c>
      <c r="C6" s="215" t="s">
        <v>383</v>
      </c>
      <c r="D6" s="215" t="s">
        <v>113</v>
      </c>
      <c r="E6" s="215" t="s">
        <v>107</v>
      </c>
      <c r="F6" s="216">
        <v>1126.8499999999999</v>
      </c>
      <c r="G6" s="215" t="s">
        <v>178</v>
      </c>
    </row>
    <row r="7" spans="1:7" ht="14.4">
      <c r="A7" s="214">
        <v>45688</v>
      </c>
      <c r="B7" s="215" t="s">
        <v>388</v>
      </c>
      <c r="C7" s="215" t="s">
        <v>383</v>
      </c>
      <c r="D7" s="215" t="s">
        <v>113</v>
      </c>
      <c r="E7" s="215" t="s">
        <v>107</v>
      </c>
      <c r="F7" s="216">
        <v>31573.88</v>
      </c>
      <c r="G7" s="215" t="s">
        <v>178</v>
      </c>
    </row>
    <row r="8" spans="1:7" ht="14.4">
      <c r="A8" s="214">
        <v>45688</v>
      </c>
      <c r="B8" s="215" t="s">
        <v>389</v>
      </c>
      <c r="C8" s="215" t="s">
        <v>383</v>
      </c>
      <c r="D8" s="215" t="s">
        <v>113</v>
      </c>
      <c r="E8" s="215" t="s">
        <v>107</v>
      </c>
      <c r="F8" s="216">
        <v>10519.73</v>
      </c>
      <c r="G8" s="215" t="s">
        <v>178</v>
      </c>
    </row>
    <row r="9" spans="1:7" ht="14.4">
      <c r="A9" s="214">
        <v>45688</v>
      </c>
      <c r="B9" s="215" t="s">
        <v>390</v>
      </c>
      <c r="C9" s="215" t="s">
        <v>383</v>
      </c>
      <c r="D9" s="215" t="s">
        <v>113</v>
      </c>
      <c r="E9" s="215" t="s">
        <v>107</v>
      </c>
      <c r="F9" s="216">
        <v>21049.25</v>
      </c>
      <c r="G9" s="215" t="s">
        <v>178</v>
      </c>
    </row>
    <row r="10" spans="1:7" ht="14.4">
      <c r="A10" s="214">
        <v>45747</v>
      </c>
      <c r="B10" s="215" t="s">
        <v>391</v>
      </c>
      <c r="C10" s="215" t="s">
        <v>392</v>
      </c>
      <c r="D10" s="215" t="s">
        <v>113</v>
      </c>
      <c r="E10" s="215" t="s">
        <v>107</v>
      </c>
      <c r="F10" s="216">
        <v>123900.52</v>
      </c>
      <c r="G10" s="215" t="s">
        <v>178</v>
      </c>
    </row>
    <row r="11" spans="1:7" ht="14.4">
      <c r="A11" s="214">
        <v>45747</v>
      </c>
      <c r="B11" s="215" t="s">
        <v>393</v>
      </c>
      <c r="C11" s="215" t="s">
        <v>392</v>
      </c>
      <c r="D11" s="215" t="s">
        <v>113</v>
      </c>
      <c r="E11" s="215" t="s">
        <v>107</v>
      </c>
      <c r="F11" s="216">
        <v>1110769.17</v>
      </c>
      <c r="G11" s="215" t="s">
        <v>178</v>
      </c>
    </row>
    <row r="12" spans="1:7" ht="14.4">
      <c r="A12" s="214">
        <v>45747</v>
      </c>
      <c r="B12" s="215" t="s">
        <v>394</v>
      </c>
      <c r="C12" s="215" t="s">
        <v>392</v>
      </c>
      <c r="D12" s="215" t="s">
        <v>113</v>
      </c>
      <c r="E12" s="215" t="s">
        <v>107</v>
      </c>
      <c r="F12" s="216">
        <v>6948.26</v>
      </c>
      <c r="G12" s="215" t="s">
        <v>178</v>
      </c>
    </row>
    <row r="13" spans="1:7" ht="14.4">
      <c r="A13" s="214">
        <v>45747</v>
      </c>
      <c r="B13" s="215" t="s">
        <v>395</v>
      </c>
      <c r="C13" s="215" t="s">
        <v>392</v>
      </c>
      <c r="D13" s="215" t="s">
        <v>113</v>
      </c>
      <c r="E13" s="215" t="s">
        <v>107</v>
      </c>
      <c r="F13" s="216">
        <v>190206.92</v>
      </c>
      <c r="G13" s="215" t="s">
        <v>178</v>
      </c>
    </row>
    <row r="14" spans="1:7" ht="14.4">
      <c r="A14" s="214">
        <v>45747</v>
      </c>
      <c r="B14" s="215" t="s">
        <v>396</v>
      </c>
      <c r="C14" s="215" t="s">
        <v>392</v>
      </c>
      <c r="D14" s="215" t="s">
        <v>113</v>
      </c>
      <c r="E14" s="215" t="s">
        <v>107</v>
      </c>
      <c r="F14" s="216">
        <v>63798.91</v>
      </c>
      <c r="G14" s="215" t="s">
        <v>178</v>
      </c>
    </row>
    <row r="15" spans="1:7" ht="14.4">
      <c r="A15" s="214">
        <v>45747</v>
      </c>
      <c r="B15" s="215" t="s">
        <v>397</v>
      </c>
      <c r="C15" s="215" t="s">
        <v>392</v>
      </c>
      <c r="D15" s="215" t="s">
        <v>113</v>
      </c>
      <c r="E15" s="215" t="s">
        <v>107</v>
      </c>
      <c r="F15" s="216">
        <v>126804.62</v>
      </c>
      <c r="G15" s="215" t="s">
        <v>178</v>
      </c>
    </row>
    <row r="16" spans="1:7" ht="14.4">
      <c r="A16" s="214">
        <v>45777</v>
      </c>
      <c r="B16" s="215" t="s">
        <v>398</v>
      </c>
      <c r="C16" s="215" t="s">
        <v>399</v>
      </c>
      <c r="D16" s="215" t="s">
        <v>113</v>
      </c>
      <c r="E16" s="215" t="s">
        <v>107</v>
      </c>
      <c r="F16" s="216">
        <v>10912.08</v>
      </c>
      <c r="G16" s="215" t="s">
        <v>178</v>
      </c>
    </row>
    <row r="17" spans="1:7" ht="14.4">
      <c r="A17" s="214">
        <v>45777</v>
      </c>
      <c r="B17" s="215" t="s">
        <v>400</v>
      </c>
      <c r="C17" s="215" t="s">
        <v>399</v>
      </c>
      <c r="D17" s="215" t="s">
        <v>113</v>
      </c>
      <c r="E17" s="215" t="s">
        <v>107</v>
      </c>
      <c r="F17" s="216">
        <v>100286.75</v>
      </c>
      <c r="G17" s="215" t="s">
        <v>178</v>
      </c>
    </row>
    <row r="18" spans="1:7" ht="14.4">
      <c r="A18" s="214">
        <v>45777</v>
      </c>
      <c r="B18" s="215" t="s">
        <v>401</v>
      </c>
      <c r="C18" s="215" t="s">
        <v>399</v>
      </c>
      <c r="D18" s="215" t="s">
        <v>113</v>
      </c>
      <c r="E18" s="215" t="s">
        <v>107</v>
      </c>
      <c r="F18" s="216">
        <v>13875.67</v>
      </c>
      <c r="G18" s="215" t="s">
        <v>178</v>
      </c>
    </row>
    <row r="19" spans="1:7" ht="14.4">
      <c r="A19" s="214">
        <v>45777</v>
      </c>
      <c r="B19" s="215" t="s">
        <v>402</v>
      </c>
      <c r="C19" s="215" t="s">
        <v>399</v>
      </c>
      <c r="D19" s="215" t="s">
        <v>113</v>
      </c>
      <c r="E19" s="215" t="s">
        <v>107</v>
      </c>
      <c r="F19" s="216">
        <v>44148.9</v>
      </c>
      <c r="G19" s="215" t="s">
        <v>178</v>
      </c>
    </row>
    <row r="20" spans="1:7" ht="14.4">
      <c r="A20" s="214">
        <v>45777</v>
      </c>
      <c r="B20" s="215" t="s">
        <v>403</v>
      </c>
      <c r="C20" s="215" t="s">
        <v>399</v>
      </c>
      <c r="D20" s="215" t="s">
        <v>113</v>
      </c>
      <c r="E20" s="215" t="s">
        <v>107</v>
      </c>
      <c r="F20" s="216">
        <v>611.94000000000005</v>
      </c>
      <c r="G20" s="215" t="s">
        <v>178</v>
      </c>
    </row>
    <row r="21" spans="1:7" ht="14.4">
      <c r="A21" s="214">
        <v>45777</v>
      </c>
      <c r="B21" s="215" t="s">
        <v>404</v>
      </c>
      <c r="C21" s="215" t="s">
        <v>399</v>
      </c>
      <c r="D21" s="215" t="s">
        <v>113</v>
      </c>
      <c r="E21" s="215" t="s">
        <v>107</v>
      </c>
      <c r="F21" s="216">
        <v>17172.990000000002</v>
      </c>
      <c r="G21" s="215" t="s">
        <v>178</v>
      </c>
    </row>
    <row r="22" spans="1:7" ht="14.4">
      <c r="A22" s="214">
        <v>45777</v>
      </c>
      <c r="B22" s="215" t="s">
        <v>405</v>
      </c>
      <c r="C22" s="215" t="s">
        <v>399</v>
      </c>
      <c r="D22" s="215" t="s">
        <v>113</v>
      </c>
      <c r="E22" s="215" t="s">
        <v>107</v>
      </c>
      <c r="F22" s="216">
        <v>5719.14</v>
      </c>
      <c r="G22" s="215" t="s">
        <v>178</v>
      </c>
    </row>
    <row r="23" spans="1:7" ht="14.4">
      <c r="A23" s="214">
        <v>45777</v>
      </c>
      <c r="B23" s="215" t="s">
        <v>406</v>
      </c>
      <c r="C23" s="215" t="s">
        <v>399</v>
      </c>
      <c r="D23" s="215" t="s">
        <v>113</v>
      </c>
      <c r="E23" s="215" t="s">
        <v>107</v>
      </c>
      <c r="F23" s="216">
        <v>11448.66</v>
      </c>
      <c r="G23" s="215" t="s">
        <v>178</v>
      </c>
    </row>
    <row r="24" spans="1:7" ht="14.4">
      <c r="A24" s="468">
        <v>45808</v>
      </c>
      <c r="B24" s="469" t="s">
        <v>675</v>
      </c>
      <c r="C24" s="469" t="s">
        <v>676</v>
      </c>
      <c r="D24" s="469" t="s">
        <v>113</v>
      </c>
      <c r="E24" s="469" t="s">
        <v>107</v>
      </c>
      <c r="F24" s="470">
        <v>867.28</v>
      </c>
      <c r="G24" s="469" t="s">
        <v>178</v>
      </c>
    </row>
    <row r="25" spans="1:7" ht="14.4">
      <c r="A25" s="867">
        <v>45808</v>
      </c>
      <c r="B25" s="868" t="s">
        <v>677</v>
      </c>
      <c r="C25" s="868" t="s">
        <v>676</v>
      </c>
      <c r="D25" s="868" t="s">
        <v>113</v>
      </c>
      <c r="E25" s="868" t="s">
        <v>107</v>
      </c>
      <c r="F25" s="869">
        <v>2759.45</v>
      </c>
      <c r="G25" s="868" t="s">
        <v>178</v>
      </c>
    </row>
    <row r="26" spans="1:7" ht="14.4">
      <c r="A26" s="870">
        <v>45838</v>
      </c>
      <c r="B26" s="871" t="s">
        <v>1070</v>
      </c>
      <c r="C26" s="871" t="s">
        <v>1071</v>
      </c>
      <c r="D26" s="871" t="s">
        <v>113</v>
      </c>
      <c r="E26" s="871" t="s">
        <v>107</v>
      </c>
      <c r="F26" s="872">
        <v>101094.16</v>
      </c>
      <c r="G26" s="871" t="s">
        <v>178</v>
      </c>
    </row>
    <row r="27" spans="1:7" ht="14.4">
      <c r="A27" s="870">
        <v>45838</v>
      </c>
      <c r="B27" s="871" t="s">
        <v>1072</v>
      </c>
      <c r="C27" s="871" t="s">
        <v>1071</v>
      </c>
      <c r="D27" s="871" t="s">
        <v>113</v>
      </c>
      <c r="E27" s="871" t="s">
        <v>107</v>
      </c>
      <c r="F27" s="872">
        <v>901963.33</v>
      </c>
      <c r="G27" s="871" t="s">
        <v>178</v>
      </c>
    </row>
    <row r="28" spans="1:7" ht="14.4">
      <c r="A28" s="870">
        <v>45838</v>
      </c>
      <c r="B28" s="871" t="s">
        <v>1073</v>
      </c>
      <c r="C28" s="871" t="s">
        <v>1071</v>
      </c>
      <c r="D28" s="871" t="s">
        <v>113</v>
      </c>
      <c r="E28" s="871" t="s">
        <v>107</v>
      </c>
      <c r="F28" s="872">
        <v>5669.29</v>
      </c>
      <c r="G28" s="871" t="s">
        <v>178</v>
      </c>
    </row>
    <row r="29" spans="1:7" ht="14.4">
      <c r="A29" s="870">
        <v>45838</v>
      </c>
      <c r="B29" s="871" t="s">
        <v>1074</v>
      </c>
      <c r="C29" s="871" t="s">
        <v>1071</v>
      </c>
      <c r="D29" s="871" t="s">
        <v>113</v>
      </c>
      <c r="E29" s="871" t="s">
        <v>107</v>
      </c>
      <c r="F29" s="872">
        <v>154451.23000000001</v>
      </c>
      <c r="G29" s="871" t="s">
        <v>178</v>
      </c>
    </row>
    <row r="30" spans="1:7" ht="14.4">
      <c r="A30" s="870">
        <v>45838</v>
      </c>
      <c r="B30" s="871" t="s">
        <v>1075</v>
      </c>
      <c r="C30" s="871" t="s">
        <v>1071</v>
      </c>
      <c r="D30" s="871" t="s">
        <v>113</v>
      </c>
      <c r="E30" s="871" t="s">
        <v>107</v>
      </c>
      <c r="F30" s="872">
        <v>51878.23</v>
      </c>
      <c r="G30" s="871" t="s">
        <v>178</v>
      </c>
    </row>
    <row r="31" spans="1:7" ht="14.4">
      <c r="A31" s="870">
        <v>45838</v>
      </c>
      <c r="B31" s="871" t="s">
        <v>1076</v>
      </c>
      <c r="C31" s="871" t="s">
        <v>1071</v>
      </c>
      <c r="D31" s="871" t="s">
        <v>113</v>
      </c>
      <c r="E31" s="871" t="s">
        <v>107</v>
      </c>
      <c r="F31" s="872">
        <v>102967.48</v>
      </c>
      <c r="G31" s="871" t="s">
        <v>178</v>
      </c>
    </row>
    <row r="32" spans="1:7" ht="14.4">
      <c r="A32" s="870">
        <v>45838</v>
      </c>
      <c r="B32" s="871" t="s">
        <v>1077</v>
      </c>
      <c r="C32" s="871" t="s">
        <v>1078</v>
      </c>
      <c r="D32" s="871" t="s">
        <v>113</v>
      </c>
      <c r="E32" s="871" t="s">
        <v>107</v>
      </c>
      <c r="F32" s="872">
        <v>-3515367.91</v>
      </c>
      <c r="G32" s="871" t="s">
        <v>178</v>
      </c>
    </row>
    <row r="33" spans="6:6" ht="12">
      <c r="F33" s="57">
        <f>SUM(F2:F32)</f>
        <v>0</v>
      </c>
    </row>
    <row r="34" spans="6:6">
      <c r="F34" s="4"/>
    </row>
    <row r="35" spans="6:6">
      <c r="F35" s="4"/>
    </row>
    <row r="36" spans="6:6">
      <c r="F36" s="4"/>
    </row>
    <row r="37" spans="6:6">
      <c r="F37" s="4"/>
    </row>
    <row r="38" spans="6:6">
      <c r="F38" s="4"/>
    </row>
    <row r="39" spans="6:6">
      <c r="F39" s="4"/>
    </row>
    <row r="40" spans="6:6">
      <c r="F40" s="4"/>
    </row>
    <row r="41" spans="6:6">
      <c r="F41" s="4"/>
    </row>
    <row r="42" spans="6:6">
      <c r="F42" s="4"/>
    </row>
    <row r="43" spans="6:6">
      <c r="F43" s="4"/>
    </row>
    <row r="44" spans="6:6">
      <c r="F44" s="4"/>
    </row>
    <row r="45" spans="6:6">
      <c r="F45" s="4"/>
    </row>
    <row r="46" spans="6:6">
      <c r="F46" s="4"/>
    </row>
    <row r="47" spans="6:6">
      <c r="F47" s="4"/>
    </row>
    <row r="48" spans="6:6">
      <c r="F48" s="4"/>
    </row>
    <row r="49" spans="6:6">
      <c r="F49" s="4"/>
    </row>
    <row r="50" spans="6:6">
      <c r="F50" s="4"/>
    </row>
    <row r="51" spans="6:6">
      <c r="F51" s="4"/>
    </row>
    <row r="52" spans="6:6">
      <c r="F52" s="4"/>
    </row>
    <row r="53" spans="6:6">
      <c r="F53" s="4"/>
    </row>
    <row r="54" spans="6:6">
      <c r="F54" s="4"/>
    </row>
    <row r="55" spans="6:6">
      <c r="F55" s="4"/>
    </row>
    <row r="56" spans="6:6">
      <c r="F56" s="4"/>
    </row>
    <row r="57" spans="6:6">
      <c r="F57" s="4"/>
    </row>
    <row r="58" spans="6:6">
      <c r="F58" s="4"/>
    </row>
    <row r="59" spans="6:6">
      <c r="F59" s="4"/>
    </row>
    <row r="60" spans="6:6">
      <c r="F60" s="4"/>
    </row>
    <row r="61" spans="6:6">
      <c r="F61" s="4"/>
    </row>
    <row r="62" spans="6:6">
      <c r="F62" s="4"/>
    </row>
    <row r="63" spans="6:6">
      <c r="F63" s="4"/>
    </row>
    <row r="64" spans="6:6">
      <c r="F64" s="4"/>
    </row>
    <row r="65" spans="6:6">
      <c r="F65" s="4"/>
    </row>
    <row r="66" spans="6:6">
      <c r="F66" s="4"/>
    </row>
    <row r="67" spans="6:6">
      <c r="F67" s="4"/>
    </row>
    <row r="68" spans="6:6">
      <c r="F68" s="4"/>
    </row>
    <row r="69" spans="6:6">
      <c r="F69" s="4"/>
    </row>
  </sheetData>
  <phoneticPr fontId="29" type="noConversion"/>
  <pageMargins left="0.7" right="0.7" top="0.78740157499999996" bottom="0.78740157499999996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6E5E-C348-471C-BD45-8568276528EF}">
  <dimension ref="A1:G13"/>
  <sheetViews>
    <sheetView workbookViewId="0">
      <selection activeCell="F2" sqref="F2:F12"/>
    </sheetView>
  </sheetViews>
  <sheetFormatPr defaultColWidth="9.109375" defaultRowHeight="11.4"/>
  <cols>
    <col min="1" max="1" width="10.109375" style="4" bestFit="1" customWidth="1"/>
    <col min="2" max="2" width="9.109375" style="4"/>
    <col min="3" max="3" width="27.109375" style="4" bestFit="1" customWidth="1"/>
    <col min="4" max="4" width="9.109375" style="4"/>
    <col min="5" max="5" width="10.5546875" style="4" customWidth="1"/>
    <col min="6" max="6" width="17.5546875" style="12" customWidth="1"/>
    <col min="7" max="7" width="42.109375" style="4" customWidth="1"/>
    <col min="8" max="16384" width="9.109375" style="4"/>
  </cols>
  <sheetData>
    <row r="1" spans="1:7" ht="14.4">
      <c r="A1" s="217" t="s">
        <v>10</v>
      </c>
      <c r="B1" s="217" t="s">
        <v>11</v>
      </c>
      <c r="C1" s="217" t="s">
        <v>12</v>
      </c>
      <c r="D1" s="217" t="s">
        <v>13</v>
      </c>
      <c r="E1" s="217" t="s">
        <v>14</v>
      </c>
      <c r="F1" s="217" t="s">
        <v>15</v>
      </c>
      <c r="G1" s="217" t="s">
        <v>20</v>
      </c>
    </row>
    <row r="2" spans="1:7" ht="14.4">
      <c r="A2" s="218">
        <v>45716</v>
      </c>
      <c r="B2" s="219" t="s">
        <v>407</v>
      </c>
      <c r="C2" s="219" t="s">
        <v>408</v>
      </c>
      <c r="D2" s="219" t="s">
        <v>409</v>
      </c>
      <c r="E2" s="219" t="s">
        <v>107</v>
      </c>
      <c r="F2" s="220">
        <v>4265.7299999999996</v>
      </c>
      <c r="G2" s="219" t="s">
        <v>178</v>
      </c>
    </row>
    <row r="3" spans="1:7" ht="14.4">
      <c r="A3" s="218">
        <v>45716</v>
      </c>
      <c r="B3" s="219" t="s">
        <v>410</v>
      </c>
      <c r="C3" s="219" t="s">
        <v>411</v>
      </c>
      <c r="D3" s="219" t="s">
        <v>409</v>
      </c>
      <c r="E3" s="219" t="s">
        <v>107</v>
      </c>
      <c r="F3" s="220">
        <v>70576.05</v>
      </c>
      <c r="G3" s="219" t="s">
        <v>178</v>
      </c>
    </row>
    <row r="4" spans="1:7" ht="14.4">
      <c r="A4" s="218">
        <v>45747</v>
      </c>
      <c r="B4" s="219" t="s">
        <v>412</v>
      </c>
      <c r="C4" s="219" t="s">
        <v>413</v>
      </c>
      <c r="D4" s="219" t="s">
        <v>409</v>
      </c>
      <c r="E4" s="219" t="s">
        <v>107</v>
      </c>
      <c r="F4" s="220">
        <v>63769.9</v>
      </c>
      <c r="G4" s="219" t="s">
        <v>178</v>
      </c>
    </row>
    <row r="5" spans="1:7" ht="14.4">
      <c r="A5" s="218">
        <v>45747</v>
      </c>
      <c r="B5" s="219" t="s">
        <v>414</v>
      </c>
      <c r="C5" s="219" t="s">
        <v>413</v>
      </c>
      <c r="D5" s="219" t="s">
        <v>409</v>
      </c>
      <c r="E5" s="219" t="s">
        <v>107</v>
      </c>
      <c r="F5" s="220">
        <v>82874.63</v>
      </c>
      <c r="G5" s="219" t="s">
        <v>178</v>
      </c>
    </row>
    <row r="6" spans="1:7" ht="14.4">
      <c r="A6" s="218">
        <v>45777</v>
      </c>
      <c r="B6" s="219" t="s">
        <v>415</v>
      </c>
      <c r="C6" s="219" t="s">
        <v>416</v>
      </c>
      <c r="D6" s="219" t="s">
        <v>409</v>
      </c>
      <c r="E6" s="219" t="s">
        <v>107</v>
      </c>
      <c r="F6" s="220">
        <v>14970.96</v>
      </c>
      <c r="G6" s="219" t="s">
        <v>178</v>
      </c>
    </row>
    <row r="7" spans="1:7" ht="14.4">
      <c r="A7" s="218">
        <v>45777</v>
      </c>
      <c r="B7" s="219" t="s">
        <v>417</v>
      </c>
      <c r="C7" s="219" t="s">
        <v>416</v>
      </c>
      <c r="D7" s="219" t="s">
        <v>409</v>
      </c>
      <c r="E7" s="219" t="s">
        <v>107</v>
      </c>
      <c r="F7" s="220">
        <v>81239.78</v>
      </c>
      <c r="G7" s="219" t="s">
        <v>178</v>
      </c>
    </row>
    <row r="8" spans="1:7" ht="14.4">
      <c r="A8" s="873">
        <v>45808</v>
      </c>
      <c r="B8" s="874" t="s">
        <v>678</v>
      </c>
      <c r="C8" s="874" t="s">
        <v>679</v>
      </c>
      <c r="D8" s="874" t="s">
        <v>409</v>
      </c>
      <c r="E8" s="874" t="s">
        <v>107</v>
      </c>
      <c r="F8" s="875">
        <v>62120.09</v>
      </c>
      <c r="G8" s="874" t="s">
        <v>178</v>
      </c>
    </row>
    <row r="9" spans="1:7" ht="14.4">
      <c r="A9" s="876">
        <v>45838</v>
      </c>
      <c r="B9" s="877" t="s">
        <v>1079</v>
      </c>
      <c r="C9" s="877" t="s">
        <v>1080</v>
      </c>
      <c r="D9" s="877" t="s">
        <v>409</v>
      </c>
      <c r="E9" s="877" t="s">
        <v>107</v>
      </c>
      <c r="F9" s="878">
        <v>53894.5</v>
      </c>
      <c r="G9" s="877" t="s">
        <v>178</v>
      </c>
    </row>
    <row r="10" spans="1:7" ht="14.4">
      <c r="A10" s="876">
        <v>45838</v>
      </c>
      <c r="B10" s="877" t="s">
        <v>1081</v>
      </c>
      <c r="C10" s="877" t="s">
        <v>1080</v>
      </c>
      <c r="D10" s="877" t="s">
        <v>409</v>
      </c>
      <c r="E10" s="877" t="s">
        <v>107</v>
      </c>
      <c r="F10" s="878">
        <v>76533.72</v>
      </c>
      <c r="G10" s="877" t="s">
        <v>178</v>
      </c>
    </row>
    <row r="11" spans="1:7" ht="14.4">
      <c r="A11" s="879">
        <v>45838</v>
      </c>
      <c r="B11" s="880" t="s">
        <v>1082</v>
      </c>
      <c r="C11" s="880" t="s">
        <v>1083</v>
      </c>
      <c r="D11" s="880" t="s">
        <v>409</v>
      </c>
      <c r="E11" s="880" t="s">
        <v>107</v>
      </c>
      <c r="F11" s="881">
        <v>-510245.36</v>
      </c>
      <c r="G11" s="880" t="s">
        <v>178</v>
      </c>
    </row>
    <row r="12" spans="1:7" ht="14.4">
      <c r="A12" s="882">
        <v>45838</v>
      </c>
      <c r="B12" s="883" t="s">
        <v>1084</v>
      </c>
      <c r="C12" s="883" t="s">
        <v>1085</v>
      </c>
      <c r="D12" s="883" t="s">
        <v>107</v>
      </c>
      <c r="E12" s="883" t="s">
        <v>409</v>
      </c>
      <c r="F12" s="884">
        <v>-5355.17</v>
      </c>
      <c r="G12" s="883" t="s">
        <v>178</v>
      </c>
    </row>
    <row r="13" spans="1:7" ht="12">
      <c r="F13" s="18">
        <f>SUM(F2:F12)</f>
        <v>-5355.17</v>
      </c>
    </row>
  </sheetData>
  <pageMargins left="0.7" right="0.7" top="0.78740157499999996" bottom="0.78740157499999996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D74D-BF3B-4A52-BC33-BF55745F89E8}">
  <dimension ref="A1:H96"/>
  <sheetViews>
    <sheetView topLeftCell="A22" workbookViewId="0">
      <selection activeCell="F44" sqref="F44"/>
    </sheetView>
  </sheetViews>
  <sheetFormatPr defaultColWidth="9.109375" defaultRowHeight="11.4"/>
  <cols>
    <col min="1" max="1" width="10.109375" style="4" bestFit="1" customWidth="1"/>
    <col min="2" max="2" width="12.88671875" style="4" bestFit="1" customWidth="1"/>
    <col min="3" max="3" width="23.88671875" style="4" bestFit="1" customWidth="1"/>
    <col min="4" max="4" width="11.33203125" style="4" customWidth="1"/>
    <col min="5" max="5" width="7" style="4" bestFit="1" customWidth="1"/>
    <col min="6" max="6" width="15" style="12" customWidth="1"/>
    <col min="7" max="7" width="66.44140625" style="4" customWidth="1"/>
    <col min="8" max="8" width="14.109375" style="4" customWidth="1"/>
    <col min="9" max="9" width="35.6640625" style="4" customWidth="1"/>
    <col min="10" max="16384" width="9.109375" style="4"/>
  </cols>
  <sheetData>
    <row r="1" spans="1:7" ht="14.4">
      <c r="A1" s="221" t="s">
        <v>10</v>
      </c>
      <c r="B1" s="221" t="s">
        <v>11</v>
      </c>
      <c r="C1" s="221" t="s">
        <v>12</v>
      </c>
      <c r="D1" s="221" t="s">
        <v>13</v>
      </c>
      <c r="E1" s="221" t="s">
        <v>14</v>
      </c>
      <c r="F1" s="221" t="s">
        <v>15</v>
      </c>
      <c r="G1" s="221" t="s">
        <v>20</v>
      </c>
    </row>
    <row r="2" spans="1:7" ht="14.4">
      <c r="A2" s="222">
        <v>45678</v>
      </c>
      <c r="B2" s="223" t="s">
        <v>418</v>
      </c>
      <c r="C2" s="223" t="s">
        <v>419</v>
      </c>
      <c r="D2" s="223" t="s">
        <v>420</v>
      </c>
      <c r="E2" s="223" t="s">
        <v>84</v>
      </c>
      <c r="F2" s="224">
        <v>6.04</v>
      </c>
      <c r="G2" s="223" t="s">
        <v>178</v>
      </c>
    </row>
    <row r="3" spans="1:7" ht="14.4">
      <c r="A3" s="222">
        <v>45688</v>
      </c>
      <c r="B3" s="223" t="s">
        <v>421</v>
      </c>
      <c r="C3" s="223" t="s">
        <v>422</v>
      </c>
      <c r="D3" s="223" t="s">
        <v>420</v>
      </c>
      <c r="E3" s="223" t="s">
        <v>84</v>
      </c>
      <c r="F3" s="224">
        <v>200.35</v>
      </c>
      <c r="G3" s="223" t="s">
        <v>178</v>
      </c>
    </row>
    <row r="4" spans="1:7" ht="14.4">
      <c r="A4" s="222">
        <v>45688</v>
      </c>
      <c r="B4" s="223" t="s">
        <v>423</v>
      </c>
      <c r="C4" s="223" t="s">
        <v>424</v>
      </c>
      <c r="D4" s="223" t="s">
        <v>420</v>
      </c>
      <c r="E4" s="223" t="s">
        <v>342</v>
      </c>
      <c r="F4" s="224">
        <v>100</v>
      </c>
      <c r="G4" s="223" t="s">
        <v>178</v>
      </c>
    </row>
    <row r="5" spans="1:7" ht="14.4">
      <c r="A5" s="222">
        <v>45688</v>
      </c>
      <c r="B5" s="223" t="s">
        <v>425</v>
      </c>
      <c r="C5" s="223" t="s">
        <v>422</v>
      </c>
      <c r="D5" s="223" t="s">
        <v>420</v>
      </c>
      <c r="E5" s="223" t="s">
        <v>342</v>
      </c>
      <c r="F5" s="224">
        <v>200</v>
      </c>
      <c r="G5" s="223" t="s">
        <v>178</v>
      </c>
    </row>
    <row r="6" spans="1:7" ht="14.4">
      <c r="A6" s="222">
        <v>45688</v>
      </c>
      <c r="B6" s="223" t="s">
        <v>426</v>
      </c>
      <c r="C6" s="223" t="s">
        <v>427</v>
      </c>
      <c r="D6" s="223" t="s">
        <v>420</v>
      </c>
      <c r="E6" s="223" t="s">
        <v>342</v>
      </c>
      <c r="F6" s="224">
        <v>12</v>
      </c>
      <c r="G6" s="223" t="s">
        <v>178</v>
      </c>
    </row>
    <row r="7" spans="1:7" ht="14.4">
      <c r="A7" s="222">
        <v>45688</v>
      </c>
      <c r="B7" s="223" t="s">
        <v>428</v>
      </c>
      <c r="C7" s="223" t="s">
        <v>429</v>
      </c>
      <c r="D7" s="223" t="s">
        <v>420</v>
      </c>
      <c r="E7" s="223" t="s">
        <v>342</v>
      </c>
      <c r="F7" s="224">
        <v>18</v>
      </c>
      <c r="G7" s="223" t="s">
        <v>178</v>
      </c>
    </row>
    <row r="8" spans="1:7" ht="14.4">
      <c r="A8" s="222">
        <v>45688</v>
      </c>
      <c r="B8" s="223" t="s">
        <v>430</v>
      </c>
      <c r="C8" s="223" t="s">
        <v>429</v>
      </c>
      <c r="D8" s="223" t="s">
        <v>420</v>
      </c>
      <c r="E8" s="223" t="s">
        <v>342</v>
      </c>
      <c r="F8" s="224">
        <v>30</v>
      </c>
      <c r="G8" s="223" t="s">
        <v>178</v>
      </c>
    </row>
    <row r="9" spans="1:7" ht="14.4">
      <c r="A9" s="222">
        <v>45716</v>
      </c>
      <c r="B9" s="223" t="s">
        <v>431</v>
      </c>
      <c r="C9" s="223" t="s">
        <v>422</v>
      </c>
      <c r="D9" s="223" t="s">
        <v>420</v>
      </c>
      <c r="E9" s="223" t="s">
        <v>84</v>
      </c>
      <c r="F9" s="224">
        <v>200.2</v>
      </c>
      <c r="G9" s="223" t="s">
        <v>178</v>
      </c>
    </row>
    <row r="10" spans="1:7" ht="14.4">
      <c r="A10" s="222">
        <v>45716</v>
      </c>
      <c r="B10" s="223" t="s">
        <v>432</v>
      </c>
      <c r="C10" s="223" t="s">
        <v>424</v>
      </c>
      <c r="D10" s="223" t="s">
        <v>420</v>
      </c>
      <c r="E10" s="223" t="s">
        <v>342</v>
      </c>
      <c r="F10" s="224">
        <v>100</v>
      </c>
      <c r="G10" s="223" t="s">
        <v>178</v>
      </c>
    </row>
    <row r="11" spans="1:7" ht="14.4">
      <c r="A11" s="222">
        <v>45716</v>
      </c>
      <c r="B11" s="223" t="s">
        <v>433</v>
      </c>
      <c r="C11" s="223" t="s">
        <v>422</v>
      </c>
      <c r="D11" s="223" t="s">
        <v>420</v>
      </c>
      <c r="E11" s="223" t="s">
        <v>342</v>
      </c>
      <c r="F11" s="224">
        <v>200</v>
      </c>
      <c r="G11" s="223" t="s">
        <v>178</v>
      </c>
    </row>
    <row r="12" spans="1:7" ht="14.4">
      <c r="A12" s="222">
        <v>45716</v>
      </c>
      <c r="B12" s="223" t="s">
        <v>434</v>
      </c>
      <c r="C12" s="223" t="s">
        <v>427</v>
      </c>
      <c r="D12" s="223" t="s">
        <v>420</v>
      </c>
      <c r="E12" s="223" t="s">
        <v>342</v>
      </c>
      <c r="F12" s="224">
        <v>24</v>
      </c>
      <c r="G12" s="223" t="s">
        <v>178</v>
      </c>
    </row>
    <row r="13" spans="1:7" ht="14.4">
      <c r="A13" s="222">
        <v>45716</v>
      </c>
      <c r="B13" s="223" t="s">
        <v>435</v>
      </c>
      <c r="C13" s="223" t="s">
        <v>429</v>
      </c>
      <c r="D13" s="223" t="s">
        <v>420</v>
      </c>
      <c r="E13" s="223" t="s">
        <v>342</v>
      </c>
      <c r="F13" s="224">
        <v>6</v>
      </c>
      <c r="G13" s="223" t="s">
        <v>178</v>
      </c>
    </row>
    <row r="14" spans="1:7" ht="14.4">
      <c r="A14" s="222">
        <v>45716</v>
      </c>
      <c r="B14" s="223" t="s">
        <v>436</v>
      </c>
      <c r="C14" s="223" t="s">
        <v>429</v>
      </c>
      <c r="D14" s="223" t="s">
        <v>420</v>
      </c>
      <c r="E14" s="223" t="s">
        <v>342</v>
      </c>
      <c r="F14" s="224">
        <v>48</v>
      </c>
      <c r="G14" s="223" t="s">
        <v>178</v>
      </c>
    </row>
    <row r="15" spans="1:7" ht="14.4">
      <c r="A15" s="222">
        <v>45747</v>
      </c>
      <c r="B15" s="223" t="s">
        <v>437</v>
      </c>
      <c r="C15" s="223" t="s">
        <v>422</v>
      </c>
      <c r="D15" s="223" t="s">
        <v>420</v>
      </c>
      <c r="E15" s="223" t="s">
        <v>84</v>
      </c>
      <c r="F15" s="224">
        <v>199.97</v>
      </c>
      <c r="G15" s="223" t="s">
        <v>178</v>
      </c>
    </row>
    <row r="16" spans="1:7" ht="14.4">
      <c r="A16" s="222">
        <v>45747</v>
      </c>
      <c r="B16" s="223" t="s">
        <v>438</v>
      </c>
      <c r="C16" s="223" t="s">
        <v>439</v>
      </c>
      <c r="D16" s="223" t="s">
        <v>420</v>
      </c>
      <c r="E16" s="223" t="s">
        <v>84</v>
      </c>
      <c r="F16" s="224">
        <v>5.99</v>
      </c>
      <c r="G16" s="223" t="s">
        <v>178</v>
      </c>
    </row>
    <row r="17" spans="1:8" ht="14.4">
      <c r="A17" s="222">
        <v>45747</v>
      </c>
      <c r="B17" s="223" t="s">
        <v>440</v>
      </c>
      <c r="C17" s="223" t="s">
        <v>424</v>
      </c>
      <c r="D17" s="223" t="s">
        <v>420</v>
      </c>
      <c r="E17" s="223" t="s">
        <v>342</v>
      </c>
      <c r="F17" s="224">
        <v>100</v>
      </c>
      <c r="G17" s="223" t="s">
        <v>178</v>
      </c>
    </row>
    <row r="18" spans="1:8" ht="14.4">
      <c r="A18" s="222">
        <v>45747</v>
      </c>
      <c r="B18" s="223" t="s">
        <v>441</v>
      </c>
      <c r="C18" s="223" t="s">
        <v>422</v>
      </c>
      <c r="D18" s="223" t="s">
        <v>420</v>
      </c>
      <c r="E18" s="223" t="s">
        <v>342</v>
      </c>
      <c r="F18" s="224">
        <v>200</v>
      </c>
      <c r="G18" s="223" t="s">
        <v>178</v>
      </c>
    </row>
    <row r="19" spans="1:8" ht="14.4">
      <c r="A19" s="222">
        <v>45747</v>
      </c>
      <c r="B19" s="223" t="s">
        <v>442</v>
      </c>
      <c r="C19" s="223" t="s">
        <v>427</v>
      </c>
      <c r="D19" s="223" t="s">
        <v>420</v>
      </c>
      <c r="E19" s="223" t="s">
        <v>342</v>
      </c>
      <c r="F19" s="224">
        <v>18</v>
      </c>
      <c r="G19" s="223" t="s">
        <v>178</v>
      </c>
    </row>
    <row r="20" spans="1:8" ht="14.4">
      <c r="A20" s="222">
        <v>45747</v>
      </c>
      <c r="B20" s="223" t="s">
        <v>443</v>
      </c>
      <c r="C20" s="223" t="s">
        <v>429</v>
      </c>
      <c r="D20" s="223" t="s">
        <v>420</v>
      </c>
      <c r="E20" s="223" t="s">
        <v>342</v>
      </c>
      <c r="F20" s="224">
        <v>12</v>
      </c>
      <c r="G20" s="223" t="s">
        <v>178</v>
      </c>
    </row>
    <row r="21" spans="1:8" ht="14.4">
      <c r="A21" s="222">
        <v>45747</v>
      </c>
      <c r="B21" s="223" t="s">
        <v>444</v>
      </c>
      <c r="C21" s="223" t="s">
        <v>429</v>
      </c>
      <c r="D21" s="223" t="s">
        <v>420</v>
      </c>
      <c r="E21" s="223" t="s">
        <v>342</v>
      </c>
      <c r="F21" s="224">
        <v>54</v>
      </c>
      <c r="G21" s="223" t="s">
        <v>178</v>
      </c>
    </row>
    <row r="22" spans="1:8" ht="14.4">
      <c r="A22" s="222">
        <v>45748</v>
      </c>
      <c r="B22" s="223" t="s">
        <v>445</v>
      </c>
      <c r="C22" s="223" t="s">
        <v>419</v>
      </c>
      <c r="D22" s="223" t="s">
        <v>420</v>
      </c>
      <c r="E22" s="223" t="s">
        <v>84</v>
      </c>
      <c r="F22" s="224">
        <v>5.99</v>
      </c>
      <c r="G22" s="223" t="s">
        <v>178</v>
      </c>
    </row>
    <row r="23" spans="1:8" ht="14.4">
      <c r="A23" s="222">
        <v>45777</v>
      </c>
      <c r="B23" s="223" t="s">
        <v>446</v>
      </c>
      <c r="C23" s="223" t="s">
        <v>422</v>
      </c>
      <c r="D23" s="223" t="s">
        <v>420</v>
      </c>
      <c r="E23" s="223" t="s">
        <v>84</v>
      </c>
      <c r="F23" s="224">
        <v>200.19</v>
      </c>
      <c r="G23" s="223" t="s">
        <v>178</v>
      </c>
    </row>
    <row r="24" spans="1:8" ht="14.4">
      <c r="A24" s="222">
        <v>45777</v>
      </c>
      <c r="B24" s="223" t="s">
        <v>447</v>
      </c>
      <c r="C24" s="223" t="s">
        <v>424</v>
      </c>
      <c r="D24" s="223" t="s">
        <v>420</v>
      </c>
      <c r="E24" s="223" t="s">
        <v>342</v>
      </c>
      <c r="F24" s="224">
        <v>100</v>
      </c>
      <c r="G24" s="223" t="s">
        <v>178</v>
      </c>
    </row>
    <row r="25" spans="1:8" ht="14.4">
      <c r="A25" s="222">
        <v>45777</v>
      </c>
      <c r="B25" s="223" t="s">
        <v>448</v>
      </c>
      <c r="C25" s="223" t="s">
        <v>422</v>
      </c>
      <c r="D25" s="223" t="s">
        <v>420</v>
      </c>
      <c r="E25" s="223" t="s">
        <v>342</v>
      </c>
      <c r="F25" s="224">
        <v>200</v>
      </c>
      <c r="G25" s="223" t="s">
        <v>178</v>
      </c>
    </row>
    <row r="26" spans="1:8" ht="14.4">
      <c r="A26" s="222">
        <v>45777</v>
      </c>
      <c r="B26" s="223" t="s">
        <v>449</v>
      </c>
      <c r="C26" s="223" t="s">
        <v>427</v>
      </c>
      <c r="D26" s="223" t="s">
        <v>420</v>
      </c>
      <c r="E26" s="223" t="s">
        <v>342</v>
      </c>
      <c r="F26" s="224">
        <v>12</v>
      </c>
      <c r="G26" s="223" t="s">
        <v>178</v>
      </c>
    </row>
    <row r="27" spans="1:8" ht="14.4">
      <c r="A27" s="222">
        <v>45777</v>
      </c>
      <c r="B27" s="223" t="s">
        <v>450</v>
      </c>
      <c r="C27" s="223" t="s">
        <v>429</v>
      </c>
      <c r="D27" s="223" t="s">
        <v>420</v>
      </c>
      <c r="E27" s="223" t="s">
        <v>342</v>
      </c>
      <c r="F27" s="224">
        <v>6</v>
      </c>
      <c r="G27" s="223" t="s">
        <v>178</v>
      </c>
    </row>
    <row r="28" spans="1:8" ht="14.4">
      <c r="A28" s="222">
        <v>45777</v>
      </c>
      <c r="B28" s="223" t="s">
        <v>451</v>
      </c>
      <c r="C28" s="223" t="s">
        <v>429</v>
      </c>
      <c r="D28" s="223" t="s">
        <v>420</v>
      </c>
      <c r="E28" s="223" t="s">
        <v>342</v>
      </c>
      <c r="F28" s="224">
        <v>48</v>
      </c>
      <c r="G28" s="223" t="s">
        <v>178</v>
      </c>
    </row>
    <row r="29" spans="1:8" ht="14.4">
      <c r="A29" s="472">
        <v>45808</v>
      </c>
      <c r="B29" s="473" t="s">
        <v>680</v>
      </c>
      <c r="C29" s="473" t="s">
        <v>422</v>
      </c>
      <c r="D29" s="473" t="s">
        <v>420</v>
      </c>
      <c r="E29" s="473" t="s">
        <v>84</v>
      </c>
      <c r="F29" s="474">
        <v>199.94</v>
      </c>
      <c r="G29" s="473" t="s">
        <v>178</v>
      </c>
      <c r="H29" s="471"/>
    </row>
    <row r="30" spans="1:8" ht="14.4">
      <c r="A30" s="472">
        <v>45808</v>
      </c>
      <c r="B30" s="473" t="s">
        <v>681</v>
      </c>
      <c r="C30" s="473" t="s">
        <v>424</v>
      </c>
      <c r="D30" s="473" t="s">
        <v>420</v>
      </c>
      <c r="E30" s="473" t="s">
        <v>342</v>
      </c>
      <c r="F30" s="474">
        <v>100</v>
      </c>
      <c r="G30" s="473" t="s">
        <v>178</v>
      </c>
      <c r="H30" s="471"/>
    </row>
    <row r="31" spans="1:8" ht="14.4">
      <c r="A31" s="472">
        <v>45808</v>
      </c>
      <c r="B31" s="473" t="s">
        <v>682</v>
      </c>
      <c r="C31" s="473" t="s">
        <v>422</v>
      </c>
      <c r="D31" s="473" t="s">
        <v>420</v>
      </c>
      <c r="E31" s="473" t="s">
        <v>342</v>
      </c>
      <c r="F31" s="474">
        <v>200</v>
      </c>
      <c r="G31" s="473" t="s">
        <v>178</v>
      </c>
      <c r="H31" s="471"/>
    </row>
    <row r="32" spans="1:8" ht="14.4">
      <c r="A32" s="472">
        <v>45808</v>
      </c>
      <c r="B32" s="473" t="s">
        <v>683</v>
      </c>
      <c r="C32" s="473" t="s">
        <v>427</v>
      </c>
      <c r="D32" s="473" t="s">
        <v>420</v>
      </c>
      <c r="E32" s="473" t="s">
        <v>342</v>
      </c>
      <c r="F32" s="474">
        <v>18</v>
      </c>
      <c r="G32" s="473" t="s">
        <v>178</v>
      </c>
      <c r="H32" s="471"/>
    </row>
    <row r="33" spans="1:8" ht="14.4">
      <c r="A33" s="472">
        <v>45808</v>
      </c>
      <c r="B33" s="473" t="s">
        <v>684</v>
      </c>
      <c r="C33" s="473" t="s">
        <v>429</v>
      </c>
      <c r="D33" s="473" t="s">
        <v>420</v>
      </c>
      <c r="E33" s="473" t="s">
        <v>342</v>
      </c>
      <c r="F33" s="474">
        <v>24</v>
      </c>
      <c r="G33" s="473" t="s">
        <v>178</v>
      </c>
      <c r="H33" s="471"/>
    </row>
    <row r="34" spans="1:8" ht="14.4">
      <c r="A34" s="472">
        <v>45808</v>
      </c>
      <c r="B34" s="473" t="s">
        <v>685</v>
      </c>
      <c r="C34" s="473" t="s">
        <v>429</v>
      </c>
      <c r="D34" s="473" t="s">
        <v>420</v>
      </c>
      <c r="E34" s="473" t="s">
        <v>342</v>
      </c>
      <c r="F34" s="474">
        <v>42</v>
      </c>
      <c r="G34" s="473" t="s">
        <v>178</v>
      </c>
      <c r="H34" s="471"/>
    </row>
    <row r="35" spans="1:8" ht="14.4">
      <c r="A35" s="721">
        <v>45834</v>
      </c>
      <c r="B35" s="722" t="s">
        <v>934</v>
      </c>
      <c r="C35" s="722" t="s">
        <v>419</v>
      </c>
      <c r="D35" s="722" t="s">
        <v>420</v>
      </c>
      <c r="E35" s="722" t="s">
        <v>84</v>
      </c>
      <c r="F35" s="723">
        <v>5.95</v>
      </c>
      <c r="G35" s="722" t="s">
        <v>178</v>
      </c>
    </row>
    <row r="36" spans="1:8" ht="14.4">
      <c r="A36" s="721">
        <v>45838</v>
      </c>
      <c r="B36" s="722" t="s">
        <v>935</v>
      </c>
      <c r="C36" s="722" t="s">
        <v>422</v>
      </c>
      <c r="D36" s="722" t="s">
        <v>420</v>
      </c>
      <c r="E36" s="722" t="s">
        <v>84</v>
      </c>
      <c r="F36" s="723">
        <v>199.98</v>
      </c>
      <c r="G36" s="722" t="s">
        <v>178</v>
      </c>
    </row>
    <row r="37" spans="1:8" ht="14.4">
      <c r="A37" s="721">
        <v>45838</v>
      </c>
      <c r="B37" s="722" t="s">
        <v>936</v>
      </c>
      <c r="C37" s="722" t="s">
        <v>439</v>
      </c>
      <c r="D37" s="722" t="s">
        <v>420</v>
      </c>
      <c r="E37" s="722" t="s">
        <v>84</v>
      </c>
      <c r="F37" s="723">
        <v>5.94</v>
      </c>
      <c r="G37" s="722" t="s">
        <v>178</v>
      </c>
    </row>
    <row r="38" spans="1:8" ht="14.4">
      <c r="A38" s="721">
        <v>45838</v>
      </c>
      <c r="B38" s="722" t="s">
        <v>937</v>
      </c>
      <c r="C38" s="722" t="s">
        <v>419</v>
      </c>
      <c r="D38" s="722" t="s">
        <v>420</v>
      </c>
      <c r="E38" s="722" t="s">
        <v>84</v>
      </c>
      <c r="F38" s="723">
        <v>5.94</v>
      </c>
      <c r="G38" s="722" t="s">
        <v>178</v>
      </c>
    </row>
    <row r="39" spans="1:8" ht="14.4">
      <c r="A39" s="721">
        <v>45838</v>
      </c>
      <c r="B39" s="722" t="s">
        <v>938</v>
      </c>
      <c r="C39" s="722" t="s">
        <v>424</v>
      </c>
      <c r="D39" s="722" t="s">
        <v>420</v>
      </c>
      <c r="E39" s="722" t="s">
        <v>342</v>
      </c>
      <c r="F39" s="723">
        <v>100</v>
      </c>
      <c r="G39" s="722" t="s">
        <v>178</v>
      </c>
    </row>
    <row r="40" spans="1:8" ht="14.4">
      <c r="A40" s="721">
        <v>45838</v>
      </c>
      <c r="B40" s="722" t="s">
        <v>939</v>
      </c>
      <c r="C40" s="722" t="s">
        <v>422</v>
      </c>
      <c r="D40" s="722" t="s">
        <v>420</v>
      </c>
      <c r="E40" s="722" t="s">
        <v>342</v>
      </c>
      <c r="F40" s="723">
        <v>200</v>
      </c>
      <c r="G40" s="722" t="s">
        <v>178</v>
      </c>
    </row>
    <row r="41" spans="1:8" ht="14.4">
      <c r="A41" s="721">
        <v>45838</v>
      </c>
      <c r="B41" s="722" t="s">
        <v>940</v>
      </c>
      <c r="C41" s="722" t="s">
        <v>427</v>
      </c>
      <c r="D41" s="722" t="s">
        <v>420</v>
      </c>
      <c r="E41" s="722" t="s">
        <v>342</v>
      </c>
      <c r="F41" s="723">
        <v>12</v>
      </c>
      <c r="G41" s="722" t="s">
        <v>178</v>
      </c>
    </row>
    <row r="42" spans="1:8" ht="14.4">
      <c r="A42" s="721">
        <v>45838</v>
      </c>
      <c r="B42" s="722" t="s">
        <v>941</v>
      </c>
      <c r="C42" s="722" t="s">
        <v>429</v>
      </c>
      <c r="D42" s="722" t="s">
        <v>420</v>
      </c>
      <c r="E42" s="722" t="s">
        <v>342</v>
      </c>
      <c r="F42" s="723">
        <v>12</v>
      </c>
      <c r="G42" s="722" t="s">
        <v>178</v>
      </c>
    </row>
    <row r="43" spans="1:8" ht="14.4">
      <c r="A43" s="721">
        <v>45838</v>
      </c>
      <c r="B43" s="722" t="s">
        <v>942</v>
      </c>
      <c r="C43" s="722" t="s">
        <v>429</v>
      </c>
      <c r="D43" s="722" t="s">
        <v>420</v>
      </c>
      <c r="E43" s="722" t="s">
        <v>342</v>
      </c>
      <c r="F43" s="723">
        <v>24</v>
      </c>
      <c r="G43" s="722" t="s">
        <v>178</v>
      </c>
    </row>
    <row r="44" spans="1:8" ht="12">
      <c r="F44" s="57">
        <f>SUM(F2:F43)</f>
        <v>3456.48</v>
      </c>
    </row>
    <row r="45" spans="1:8">
      <c r="F45" s="4"/>
    </row>
    <row r="46" spans="1:8">
      <c r="F46" s="4"/>
    </row>
    <row r="47" spans="1:8">
      <c r="F47" s="4"/>
    </row>
    <row r="48" spans="1:8">
      <c r="F48" s="4"/>
    </row>
    <row r="49" spans="6:6">
      <c r="F49" s="4"/>
    </row>
    <row r="50" spans="6:6">
      <c r="F50" s="4"/>
    </row>
    <row r="51" spans="6:6">
      <c r="F51" s="4"/>
    </row>
    <row r="52" spans="6:6">
      <c r="F52" s="4"/>
    </row>
    <row r="53" spans="6:6">
      <c r="F53" s="4"/>
    </row>
    <row r="54" spans="6:6">
      <c r="F54" s="4"/>
    </row>
    <row r="55" spans="6:6">
      <c r="F55" s="4"/>
    </row>
    <row r="56" spans="6:6">
      <c r="F56" s="4"/>
    </row>
    <row r="57" spans="6:6">
      <c r="F57" s="4"/>
    </row>
    <row r="58" spans="6:6">
      <c r="F58" s="4"/>
    </row>
    <row r="59" spans="6:6">
      <c r="F59" s="4"/>
    </row>
    <row r="60" spans="6:6">
      <c r="F60" s="4"/>
    </row>
    <row r="61" spans="6:6">
      <c r="F61" s="4"/>
    </row>
    <row r="62" spans="6:6">
      <c r="F62" s="4"/>
    </row>
    <row r="63" spans="6:6">
      <c r="F63" s="4"/>
    </row>
    <row r="64" spans="6:6">
      <c r="F64" s="4"/>
    </row>
    <row r="65" spans="1:6">
      <c r="F65" s="4"/>
    </row>
    <row r="66" spans="1:6">
      <c r="F66" s="4"/>
    </row>
    <row r="67" spans="1:6">
      <c r="F67" s="4"/>
    </row>
    <row r="68" spans="1:6" ht="14.4">
      <c r="A68" s="155"/>
      <c r="B68" s="155"/>
      <c r="C68" s="156"/>
      <c r="F68" s="4"/>
    </row>
    <row r="69" spans="1:6" ht="14.4">
      <c r="A69" s="155"/>
      <c r="B69" s="155"/>
      <c r="C69" s="156"/>
      <c r="F69" s="4"/>
    </row>
    <row r="70" spans="1:6" ht="14.4">
      <c r="A70" s="155"/>
      <c r="B70" s="155"/>
      <c r="C70" s="156"/>
      <c r="F70" s="4"/>
    </row>
    <row r="71" spans="1:6" ht="14.4">
      <c r="A71" s="155"/>
      <c r="B71" s="155"/>
      <c r="C71" s="156"/>
      <c r="F71" s="4"/>
    </row>
    <row r="72" spans="1:6" ht="14.4">
      <c r="A72" s="155"/>
      <c r="B72" s="155"/>
      <c r="C72" s="156"/>
      <c r="F72" s="4"/>
    </row>
    <row r="73" spans="1:6" ht="14.4">
      <c r="A73" s="155"/>
      <c r="B73" s="155"/>
      <c r="C73" s="156"/>
      <c r="F73" s="4"/>
    </row>
    <row r="74" spans="1:6" ht="14.4">
      <c r="A74" s="155"/>
      <c r="B74" s="155"/>
      <c r="C74" s="156"/>
      <c r="F74" s="4"/>
    </row>
    <row r="75" spans="1:6" ht="14.4">
      <c r="A75" s="155"/>
      <c r="B75" s="155"/>
      <c r="C75" s="156"/>
      <c r="F75" s="4"/>
    </row>
    <row r="76" spans="1:6" ht="14.4">
      <c r="A76" s="155"/>
      <c r="B76" s="155"/>
      <c r="C76" s="156"/>
      <c r="F76" s="4"/>
    </row>
    <row r="77" spans="1:6" ht="14.4">
      <c r="A77" s="155"/>
      <c r="B77" s="155"/>
      <c r="C77" s="156"/>
      <c r="F77" s="4"/>
    </row>
    <row r="78" spans="1:6" ht="14.4">
      <c r="A78" s="155"/>
      <c r="B78" s="155"/>
      <c r="C78" s="156"/>
      <c r="F78" s="4"/>
    </row>
    <row r="79" spans="1:6" ht="14.4">
      <c r="A79" s="155"/>
      <c r="B79" s="155"/>
      <c r="C79" s="156"/>
      <c r="F79" s="4"/>
    </row>
    <row r="80" spans="1:6" ht="14.4">
      <c r="A80" s="155"/>
      <c r="B80" s="155"/>
      <c r="C80" s="156"/>
      <c r="F80" s="4"/>
    </row>
    <row r="81" spans="1:6" ht="14.4">
      <c r="A81" s="155"/>
      <c r="B81" s="155"/>
      <c r="C81" s="156"/>
      <c r="F81" s="4"/>
    </row>
    <row r="82" spans="1:6" ht="14.4">
      <c r="A82" s="155"/>
      <c r="B82" s="155"/>
      <c r="C82" s="156"/>
      <c r="F82" s="4"/>
    </row>
    <row r="83" spans="1:6" ht="14.4">
      <c r="A83" s="155"/>
      <c r="B83" s="155"/>
      <c r="C83" s="156"/>
      <c r="F83" s="4"/>
    </row>
    <row r="84" spans="1:6" ht="14.4">
      <c r="A84" s="155"/>
      <c r="B84" s="155"/>
      <c r="C84" s="156"/>
      <c r="F84" s="4"/>
    </row>
    <row r="85" spans="1:6" ht="14.4">
      <c r="A85" s="155"/>
      <c r="B85" s="155"/>
      <c r="C85" s="156"/>
      <c r="F85" s="4"/>
    </row>
    <row r="86" spans="1:6" ht="14.4">
      <c r="A86" s="155"/>
      <c r="B86" s="155"/>
      <c r="C86" s="156"/>
      <c r="F86" s="4"/>
    </row>
    <row r="87" spans="1:6" ht="14.4">
      <c r="A87" s="155"/>
      <c r="B87" s="155"/>
      <c r="C87" s="156"/>
      <c r="F87" s="4"/>
    </row>
    <row r="88" spans="1:6" ht="14.4">
      <c r="A88" s="155"/>
      <c r="B88" s="155"/>
      <c r="C88" s="156"/>
      <c r="F88" s="4"/>
    </row>
    <row r="89" spans="1:6" ht="14.4">
      <c r="A89" s="155"/>
      <c r="B89" s="155"/>
      <c r="C89" s="156"/>
      <c r="F89" s="4"/>
    </row>
    <row r="90" spans="1:6">
      <c r="F90" s="4"/>
    </row>
    <row r="91" spans="1:6">
      <c r="F91" s="4"/>
    </row>
    <row r="92" spans="1:6">
      <c r="F92" s="4"/>
    </row>
    <row r="93" spans="1:6">
      <c r="F93" s="4"/>
    </row>
    <row r="94" spans="1:6">
      <c r="F94" s="4"/>
    </row>
    <row r="95" spans="1:6">
      <c r="F95" s="4"/>
    </row>
    <row r="96" spans="1:6">
      <c r="F96" s="4"/>
    </row>
  </sheetData>
  <phoneticPr fontId="29" type="noConversion"/>
  <pageMargins left="0.7" right="0.7" top="0.78740157499999996" bottom="0.78740157499999996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F39E3-A39B-4D43-A4CF-F4F26AC55BD9}">
  <dimension ref="A1:H19"/>
  <sheetViews>
    <sheetView workbookViewId="0">
      <selection activeCell="F8" sqref="F8"/>
    </sheetView>
  </sheetViews>
  <sheetFormatPr defaultColWidth="9.109375" defaultRowHeight="11.4"/>
  <cols>
    <col min="1" max="1" width="10.109375" style="4" bestFit="1" customWidth="1"/>
    <col min="2" max="2" width="9.109375" style="4"/>
    <col min="3" max="3" width="21.109375" style="4" customWidth="1"/>
    <col min="4" max="5" width="9.109375" style="4"/>
    <col min="6" max="6" width="10.109375" style="12" bestFit="1" customWidth="1"/>
    <col min="7" max="7" width="33.44140625" style="4" customWidth="1"/>
    <col min="8" max="16384" width="9.109375" style="4"/>
  </cols>
  <sheetData>
    <row r="1" spans="1:8" ht="14.4">
      <c r="A1" s="225" t="s">
        <v>10</v>
      </c>
      <c r="B1" s="225" t="s">
        <v>11</v>
      </c>
      <c r="C1" s="225" t="s">
        <v>12</v>
      </c>
      <c r="D1" s="225" t="s">
        <v>13</v>
      </c>
      <c r="E1" s="225" t="s">
        <v>14</v>
      </c>
      <c r="F1" s="225" t="s">
        <v>15</v>
      </c>
      <c r="G1" s="225" t="s">
        <v>20</v>
      </c>
      <c r="H1" s="225" t="s">
        <v>90</v>
      </c>
    </row>
    <row r="2" spans="1:8" ht="14.4">
      <c r="A2" s="226">
        <v>45688</v>
      </c>
      <c r="B2" s="227" t="s">
        <v>452</v>
      </c>
      <c r="C2" s="227" t="s">
        <v>453</v>
      </c>
      <c r="D2" s="227" t="s">
        <v>454</v>
      </c>
      <c r="E2" s="227" t="s">
        <v>342</v>
      </c>
      <c r="F2" s="228">
        <v>190</v>
      </c>
      <c r="G2" s="227" t="s">
        <v>178</v>
      </c>
      <c r="H2" s="227" t="s">
        <v>179</v>
      </c>
    </row>
    <row r="3" spans="1:8" ht="14.4">
      <c r="A3" s="226">
        <v>45716</v>
      </c>
      <c r="B3" s="227" t="s">
        <v>455</v>
      </c>
      <c r="C3" s="227" t="s">
        <v>453</v>
      </c>
      <c r="D3" s="227" t="s">
        <v>454</v>
      </c>
      <c r="E3" s="227" t="s">
        <v>342</v>
      </c>
      <c r="F3" s="228">
        <v>190</v>
      </c>
      <c r="G3" s="227" t="s">
        <v>178</v>
      </c>
      <c r="H3" s="227" t="s">
        <v>179</v>
      </c>
    </row>
    <row r="4" spans="1:8" ht="14.4">
      <c r="A4" s="226">
        <v>45747</v>
      </c>
      <c r="B4" s="227" t="s">
        <v>456</v>
      </c>
      <c r="C4" s="227" t="s">
        <v>453</v>
      </c>
      <c r="D4" s="227" t="s">
        <v>454</v>
      </c>
      <c r="E4" s="227" t="s">
        <v>342</v>
      </c>
      <c r="F4" s="228">
        <v>190</v>
      </c>
      <c r="G4" s="227" t="s">
        <v>178</v>
      </c>
      <c r="H4" s="227" t="s">
        <v>179</v>
      </c>
    </row>
    <row r="5" spans="1:8" ht="14.4">
      <c r="A5" s="226">
        <v>45777</v>
      </c>
      <c r="B5" s="227" t="s">
        <v>457</v>
      </c>
      <c r="C5" s="227" t="s">
        <v>453</v>
      </c>
      <c r="D5" s="227" t="s">
        <v>454</v>
      </c>
      <c r="E5" s="227" t="s">
        <v>342</v>
      </c>
      <c r="F5" s="228">
        <v>190</v>
      </c>
      <c r="G5" s="227" t="s">
        <v>178</v>
      </c>
      <c r="H5" s="227" t="s">
        <v>179</v>
      </c>
    </row>
    <row r="6" spans="1:8" ht="14.4">
      <c r="A6" s="475">
        <v>45808</v>
      </c>
      <c r="B6" s="476" t="s">
        <v>686</v>
      </c>
      <c r="C6" s="476" t="s">
        <v>453</v>
      </c>
      <c r="D6" s="476" t="s">
        <v>454</v>
      </c>
      <c r="E6" s="476" t="s">
        <v>342</v>
      </c>
      <c r="F6" s="477">
        <v>190</v>
      </c>
      <c r="G6" s="476" t="s">
        <v>178</v>
      </c>
      <c r="H6" s="476" t="s">
        <v>179</v>
      </c>
    </row>
    <row r="7" spans="1:8" ht="14.4">
      <c r="A7" s="724">
        <v>45838</v>
      </c>
      <c r="B7" s="725" t="s">
        <v>943</v>
      </c>
      <c r="C7" s="725" t="s">
        <v>453</v>
      </c>
      <c r="D7" s="725" t="s">
        <v>454</v>
      </c>
      <c r="E7" s="725" t="s">
        <v>342</v>
      </c>
      <c r="F7" s="726">
        <v>190</v>
      </c>
      <c r="G7" s="725" t="s">
        <v>178</v>
      </c>
      <c r="H7" s="725" t="s">
        <v>179</v>
      </c>
    </row>
    <row r="8" spans="1:8" ht="12">
      <c r="F8" s="57">
        <f>SUM(F2:F7)</f>
        <v>1140</v>
      </c>
    </row>
    <row r="9" spans="1:8">
      <c r="F9" s="4"/>
    </row>
    <row r="10" spans="1:8">
      <c r="F10" s="4"/>
    </row>
    <row r="11" spans="1:8">
      <c r="F11" s="4"/>
    </row>
    <row r="12" spans="1:8">
      <c r="F12" s="4"/>
    </row>
    <row r="13" spans="1:8">
      <c r="F13" s="4"/>
    </row>
    <row r="14" spans="1:8">
      <c r="F14" s="4"/>
    </row>
    <row r="15" spans="1:8">
      <c r="F15" s="4"/>
    </row>
    <row r="16" spans="1:8">
      <c r="F16" s="4"/>
    </row>
    <row r="17" spans="6:6">
      <c r="F17" s="4"/>
    </row>
    <row r="18" spans="6:6">
      <c r="F18" s="4"/>
    </row>
    <row r="19" spans="6:6">
      <c r="F19" s="4"/>
    </row>
  </sheetData>
  <phoneticPr fontId="29" type="noConversion"/>
  <pageMargins left="0.7" right="0.7" top="0.78740157499999996" bottom="0.78740157499999996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45B35-4075-4EE1-8F7E-C14F31209426}">
  <dimension ref="A1:L12"/>
  <sheetViews>
    <sheetView workbookViewId="0">
      <selection activeCell="F3" sqref="F3:F4"/>
    </sheetView>
  </sheetViews>
  <sheetFormatPr defaultColWidth="9.109375" defaultRowHeight="11.4"/>
  <cols>
    <col min="1" max="1" width="10.109375" style="4" bestFit="1" customWidth="1"/>
    <col min="2" max="2" width="13" style="4" customWidth="1"/>
    <col min="3" max="3" width="10.33203125" style="4" customWidth="1"/>
    <col min="4" max="4" width="9.109375" style="4"/>
    <col min="5" max="5" width="13.33203125" style="4" customWidth="1"/>
    <col min="6" max="6" width="58.44140625" style="12" customWidth="1"/>
    <col min="7" max="7" width="8.88671875" style="4" customWidth="1"/>
    <col min="8" max="8" width="9.109375" style="4"/>
    <col min="9" max="9" width="15.33203125" style="4" customWidth="1"/>
    <col min="10" max="16384" width="9.109375" style="4"/>
  </cols>
  <sheetData>
    <row r="1" spans="1:12" ht="14.4">
      <c r="A1" s="727" t="s">
        <v>10</v>
      </c>
      <c r="B1" s="727" t="s">
        <v>177</v>
      </c>
      <c r="C1" s="727" t="s">
        <v>87</v>
      </c>
      <c r="D1" s="727" t="s">
        <v>88</v>
      </c>
      <c r="E1" s="727" t="s">
        <v>11</v>
      </c>
      <c r="F1" s="727" t="s">
        <v>12</v>
      </c>
      <c r="G1" s="727" t="s">
        <v>13</v>
      </c>
      <c r="H1" s="727" t="s">
        <v>14</v>
      </c>
      <c r="I1" s="727" t="s">
        <v>15</v>
      </c>
      <c r="J1" s="727" t="s">
        <v>89</v>
      </c>
      <c r="K1" s="727" t="s">
        <v>20</v>
      </c>
      <c r="L1" s="727" t="s">
        <v>90</v>
      </c>
    </row>
    <row r="2" spans="1:12" ht="14.4">
      <c r="A2" s="728">
        <v>45748</v>
      </c>
      <c r="B2" s="729"/>
      <c r="C2" s="729"/>
      <c r="D2" s="730">
        <v>0</v>
      </c>
      <c r="E2" s="729" t="s">
        <v>458</v>
      </c>
      <c r="F2" s="729" t="s">
        <v>459</v>
      </c>
      <c r="G2" s="729" t="s">
        <v>460</v>
      </c>
      <c r="H2" s="729" t="s">
        <v>342</v>
      </c>
      <c r="I2" s="731">
        <v>13240.6</v>
      </c>
      <c r="J2" s="729" t="s">
        <v>813</v>
      </c>
      <c r="K2" s="729" t="s">
        <v>178</v>
      </c>
      <c r="L2" s="729" t="s">
        <v>179</v>
      </c>
    </row>
    <row r="3" spans="1:12" ht="14.4">
      <c r="A3" s="728">
        <v>45838</v>
      </c>
      <c r="B3" s="729"/>
      <c r="C3" s="729"/>
      <c r="D3" s="730">
        <v>0</v>
      </c>
      <c r="E3" s="729" t="s">
        <v>909</v>
      </c>
      <c r="F3" s="729" t="s">
        <v>910</v>
      </c>
      <c r="G3" s="729" t="s">
        <v>460</v>
      </c>
      <c r="H3" s="729" t="s">
        <v>655</v>
      </c>
      <c r="I3" s="731">
        <v>13240.6</v>
      </c>
      <c r="J3" s="729" t="s">
        <v>567</v>
      </c>
      <c r="K3" s="729" t="s">
        <v>178</v>
      </c>
      <c r="L3" s="729" t="s">
        <v>179</v>
      </c>
    </row>
    <row r="4" spans="1:12" ht="14.4">
      <c r="A4" s="728">
        <v>45838</v>
      </c>
      <c r="B4" s="729">
        <v>1</v>
      </c>
      <c r="C4" s="730">
        <v>24.75</v>
      </c>
      <c r="D4" s="730">
        <v>3076.92</v>
      </c>
      <c r="E4" s="729" t="s">
        <v>907</v>
      </c>
      <c r="F4" s="729" t="s">
        <v>908</v>
      </c>
      <c r="G4" s="729" t="s">
        <v>460</v>
      </c>
      <c r="H4" s="729" t="s">
        <v>314</v>
      </c>
      <c r="I4" s="731">
        <v>76153.77</v>
      </c>
      <c r="J4" s="729" t="s">
        <v>725</v>
      </c>
      <c r="K4" s="729" t="s">
        <v>266</v>
      </c>
      <c r="L4" s="729" t="s">
        <v>607</v>
      </c>
    </row>
    <row r="5" spans="1:12" ht="12">
      <c r="D5" s="18">
        <f>SUM(D2:D4)</f>
        <v>3076.92</v>
      </c>
      <c r="F5" s="4"/>
      <c r="I5" s="57">
        <f>SUM(I2:I4)</f>
        <v>102634.97</v>
      </c>
    </row>
    <row r="6" spans="1:12">
      <c r="F6" s="4"/>
    </row>
    <row r="7" spans="1:12">
      <c r="F7" s="4"/>
    </row>
    <row r="8" spans="1:12">
      <c r="F8" s="4"/>
    </row>
    <row r="9" spans="1:12">
      <c r="F9" s="4"/>
    </row>
    <row r="10" spans="1:12">
      <c r="F10" s="4"/>
    </row>
    <row r="11" spans="1:12">
      <c r="F11" s="4"/>
    </row>
    <row r="12" spans="1:12">
      <c r="F12" s="4"/>
    </row>
  </sheetData>
  <phoneticPr fontId="29" type="noConversion"/>
  <pageMargins left="0.7" right="0.7" top="0.78740157499999996" bottom="0.78740157499999996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0ED00-A1E5-4F21-8A35-FC58F9C61207}">
  <dimension ref="A1:AO30"/>
  <sheetViews>
    <sheetView topLeftCell="P1" workbookViewId="0">
      <selection activeCell="AL26" sqref="AL26"/>
    </sheetView>
  </sheetViews>
  <sheetFormatPr defaultColWidth="9.109375" defaultRowHeight="14.4"/>
  <cols>
    <col min="1" max="1" width="1.44140625" customWidth="1"/>
    <col min="2" max="2" width="5.5546875" hidden="1" customWidth="1"/>
    <col min="3" max="3" width="4.109375" hidden="1" customWidth="1"/>
    <col min="4" max="4" width="24.109375" hidden="1" customWidth="1"/>
    <col min="5" max="6" width="12.5546875" hidden="1" customWidth="1"/>
    <col min="7" max="7" width="0.33203125" hidden="1" customWidth="1"/>
    <col min="8" max="8" width="6.88671875" customWidth="1"/>
    <col min="9" max="9" width="5.33203125" customWidth="1"/>
    <col min="10" max="10" width="23.6640625" customWidth="1"/>
    <col min="11" max="11" width="11.88671875" bestFit="1" customWidth="1"/>
    <col min="12" max="12" width="11" bestFit="1" customWidth="1"/>
    <col min="13" max="13" width="14.6640625" bestFit="1" customWidth="1"/>
    <col min="14" max="14" width="9.33203125" bestFit="1" customWidth="1"/>
    <col min="15" max="15" width="36.88671875" customWidth="1"/>
    <col min="16" max="16" width="27.88671875" customWidth="1"/>
    <col min="17" max="17" width="13.5546875" hidden="1" customWidth="1"/>
    <col min="18" max="18" width="8" hidden="1" customWidth="1"/>
    <col min="19" max="19" width="9.5546875" hidden="1" customWidth="1"/>
    <col min="20" max="20" width="14.88671875" hidden="1" customWidth="1"/>
    <col min="21" max="21" width="15.5546875" hidden="1" customWidth="1"/>
    <col min="22" max="22" width="9" hidden="1" customWidth="1"/>
    <col min="23" max="23" width="18.88671875" customWidth="1"/>
    <col min="24" max="24" width="12.44140625" hidden="1" customWidth="1"/>
    <col min="25" max="25" width="13.33203125" hidden="1" customWidth="1"/>
    <col min="26" max="26" width="13" bestFit="1" customWidth="1"/>
    <col min="27" max="27" width="14.44140625" bestFit="1" customWidth="1"/>
    <col min="28" max="28" width="13.109375" hidden="1" customWidth="1"/>
    <col min="29" max="29" width="11.5546875" hidden="1" customWidth="1"/>
    <col min="30" max="30" width="15.5546875" hidden="1" customWidth="1"/>
    <col min="31" max="31" width="13.88671875" hidden="1" customWidth="1"/>
    <col min="32" max="32" width="12" hidden="1" customWidth="1"/>
    <col min="33" max="33" width="14.33203125" hidden="1" customWidth="1"/>
    <col min="34" max="34" width="19.6640625" bestFit="1" customWidth="1"/>
    <col min="35" max="36" width="14.5546875" bestFit="1" customWidth="1"/>
    <col min="37" max="37" width="14.88671875" bestFit="1" customWidth="1"/>
    <col min="38" max="38" width="13.33203125" customWidth="1"/>
    <col min="41" max="41" width="12.5546875" customWidth="1"/>
  </cols>
  <sheetData>
    <row r="1" spans="1:41" ht="23.4">
      <c r="A1" s="835"/>
      <c r="B1" s="835"/>
      <c r="C1" s="835"/>
      <c r="D1" s="835"/>
      <c r="E1" s="835"/>
      <c r="F1" s="835"/>
      <c r="G1" s="835"/>
      <c r="H1" s="835"/>
      <c r="I1" s="835"/>
      <c r="J1" s="835"/>
      <c r="K1" s="835"/>
      <c r="L1" s="835"/>
      <c r="M1" s="835"/>
      <c r="N1" s="835"/>
      <c r="O1" s="835"/>
      <c r="P1" s="835"/>
      <c r="Q1" s="835"/>
      <c r="R1" s="835"/>
      <c r="S1" s="835"/>
      <c r="T1" s="835"/>
      <c r="U1" s="835"/>
      <c r="V1" s="835"/>
      <c r="W1" s="836"/>
      <c r="X1" s="847"/>
      <c r="Y1" s="847"/>
      <c r="Z1" s="847"/>
      <c r="AA1" s="847"/>
      <c r="AB1" s="847"/>
      <c r="AC1" s="847"/>
      <c r="AD1" s="847"/>
      <c r="AE1" s="847"/>
      <c r="AF1" s="847"/>
      <c r="AG1" s="847"/>
      <c r="AH1" s="847"/>
      <c r="AI1" s="837"/>
    </row>
    <row r="2" spans="1:41" s="841" customFormat="1" ht="43.2">
      <c r="A2" s="846"/>
      <c r="B2" s="846"/>
      <c r="C2" s="846"/>
      <c r="D2" s="846"/>
      <c r="E2" s="846"/>
      <c r="F2" s="846"/>
      <c r="G2" s="846"/>
      <c r="H2" s="106" t="s">
        <v>56</v>
      </c>
      <c r="I2" s="106" t="s">
        <v>57</v>
      </c>
      <c r="J2" s="106" t="s">
        <v>58</v>
      </c>
      <c r="K2" s="106" t="s">
        <v>59</v>
      </c>
      <c r="L2" s="106" t="s">
        <v>60</v>
      </c>
      <c r="M2" s="106" t="s">
        <v>61</v>
      </c>
      <c r="N2" s="106" t="s">
        <v>34</v>
      </c>
      <c r="O2" s="106" t="s">
        <v>35</v>
      </c>
      <c r="P2" s="106" t="s">
        <v>36</v>
      </c>
      <c r="Q2" s="106" t="s">
        <v>37</v>
      </c>
      <c r="R2" s="106" t="s">
        <v>38</v>
      </c>
      <c r="S2" s="106" t="s">
        <v>39</v>
      </c>
      <c r="T2" s="106" t="s">
        <v>40</v>
      </c>
      <c r="U2" s="106" t="s">
        <v>41</v>
      </c>
      <c r="V2" s="106" t="s">
        <v>42</v>
      </c>
      <c r="W2" s="106" t="s">
        <v>43</v>
      </c>
      <c r="X2" s="107" t="s">
        <v>44</v>
      </c>
      <c r="Y2" s="107" t="s">
        <v>45</v>
      </c>
      <c r="Z2" s="107" t="s">
        <v>46</v>
      </c>
      <c r="AA2" s="107" t="s">
        <v>21</v>
      </c>
      <c r="AB2" s="108" t="s">
        <v>22</v>
      </c>
      <c r="AC2" s="108" t="s">
        <v>23</v>
      </c>
      <c r="AD2" s="109" t="s">
        <v>24</v>
      </c>
      <c r="AE2" s="109" t="s">
        <v>25</v>
      </c>
      <c r="AF2" s="109" t="s">
        <v>26</v>
      </c>
      <c r="AG2" s="109" t="s">
        <v>27</v>
      </c>
      <c r="AH2" s="109" t="s">
        <v>28</v>
      </c>
      <c r="AI2" s="109" t="s">
        <v>29</v>
      </c>
      <c r="AJ2" s="110" t="s">
        <v>7</v>
      </c>
      <c r="AK2" s="111" t="s">
        <v>30</v>
      </c>
      <c r="AL2" s="112" t="s">
        <v>31</v>
      </c>
    </row>
    <row r="3" spans="1:41">
      <c r="A3" s="835"/>
      <c r="B3" s="835"/>
      <c r="C3" s="835"/>
      <c r="D3" s="835"/>
      <c r="E3" s="835"/>
      <c r="F3" s="835"/>
      <c r="G3" s="835"/>
      <c r="H3" s="113" t="s">
        <v>62</v>
      </c>
      <c r="I3" s="114">
        <v>41</v>
      </c>
      <c r="J3" s="113" t="s">
        <v>0</v>
      </c>
      <c r="K3" s="113" t="s">
        <v>63</v>
      </c>
      <c r="L3" s="113" t="s">
        <v>64</v>
      </c>
      <c r="M3" s="113" t="s">
        <v>1</v>
      </c>
      <c r="N3" s="115">
        <v>5</v>
      </c>
      <c r="O3" s="113" t="s">
        <v>19</v>
      </c>
      <c r="P3" s="113" t="s">
        <v>47</v>
      </c>
      <c r="Q3" s="114">
        <v>1.6763999999999999</v>
      </c>
      <c r="R3" s="114">
        <v>480</v>
      </c>
      <c r="S3" s="114"/>
      <c r="T3" s="113" t="s">
        <v>4</v>
      </c>
      <c r="U3" s="113" t="s">
        <v>48</v>
      </c>
      <c r="V3" s="113" t="s">
        <v>49</v>
      </c>
      <c r="W3" s="116">
        <f>416651545.75+715361</f>
        <v>417366906.75</v>
      </c>
      <c r="X3" s="117">
        <f>2838909.65999997+20000000</f>
        <v>22838909.65999997</v>
      </c>
      <c r="Y3" s="117">
        <v>6655317</v>
      </c>
      <c r="Z3" s="117">
        <v>72690804.200000003</v>
      </c>
      <c r="AA3" s="117">
        <f>W3-Z3</f>
        <v>344676102.55000001</v>
      </c>
      <c r="AB3" s="118" t="s">
        <v>32</v>
      </c>
      <c r="AC3" s="118">
        <v>5</v>
      </c>
      <c r="AD3" s="119">
        <f>122066620.96-3196624</f>
        <v>118869996.95999999</v>
      </c>
      <c r="AE3" s="119">
        <v>30</v>
      </c>
      <c r="AF3" s="119">
        <v>0</v>
      </c>
      <c r="AG3" s="119">
        <f>+AD3-AF3</f>
        <v>118869996.95999999</v>
      </c>
      <c r="AH3" s="119">
        <v>115599178.95999999</v>
      </c>
      <c r="AI3" s="119">
        <f>+AH3-AA3</f>
        <v>-229076923.59000003</v>
      </c>
      <c r="AJ3" s="119">
        <f>ROUND(+AI3*21%,2)</f>
        <v>-48106153.950000003</v>
      </c>
      <c r="AK3" s="120">
        <v>-51720978.240000002</v>
      </c>
      <c r="AL3" s="121">
        <f>+AJ3-AK3</f>
        <v>3614824.2899999991</v>
      </c>
    </row>
    <row r="4" spans="1:41">
      <c r="A4" s="835"/>
      <c r="B4" s="835"/>
      <c r="C4" s="835"/>
      <c r="D4" s="835"/>
      <c r="E4" s="835"/>
      <c r="F4" s="835"/>
      <c r="G4" s="835"/>
      <c r="H4" s="122" t="s">
        <v>62</v>
      </c>
      <c r="I4" s="123">
        <v>42</v>
      </c>
      <c r="J4" s="122" t="s">
        <v>0</v>
      </c>
      <c r="K4" s="122" t="s">
        <v>63</v>
      </c>
      <c r="L4" s="122" t="s">
        <v>65</v>
      </c>
      <c r="M4" s="122" t="s">
        <v>1</v>
      </c>
      <c r="N4" s="124">
        <v>5</v>
      </c>
      <c r="O4" s="122" t="s">
        <v>50</v>
      </c>
      <c r="P4" s="122"/>
      <c r="Q4" s="123"/>
      <c r="R4" s="123"/>
      <c r="S4" s="123"/>
      <c r="T4" s="122"/>
      <c r="U4" s="122"/>
      <c r="V4" s="122"/>
      <c r="W4" s="125">
        <v>-4704052.67</v>
      </c>
      <c r="X4" s="125"/>
      <c r="Y4" s="125"/>
      <c r="Z4" s="125"/>
      <c r="AA4" s="125">
        <f t="shared" ref="AA4:AA8" si="0">W4-Z4</f>
        <v>-4704052.67</v>
      </c>
      <c r="AB4" s="126"/>
      <c r="AC4" s="126"/>
      <c r="AD4" s="120"/>
      <c r="AE4" s="127"/>
      <c r="AF4" s="120"/>
      <c r="AG4" s="120">
        <v>0</v>
      </c>
      <c r="AH4" s="120">
        <v>0</v>
      </c>
      <c r="AI4" s="120">
        <f t="shared" ref="AI4:AI8" si="1">+AH4-AA4</f>
        <v>4704052.67</v>
      </c>
      <c r="AJ4" s="120">
        <f t="shared" ref="AJ4:AJ8" si="2">ROUND(+AI4*21%,2)</f>
        <v>987851.06</v>
      </c>
      <c r="AK4" s="120">
        <v>987851.06</v>
      </c>
      <c r="AL4" s="121">
        <f t="shared" ref="AL4:AL8" si="3">+AJ4-AK4</f>
        <v>0</v>
      </c>
    </row>
    <row r="5" spans="1:41">
      <c r="A5" s="835"/>
      <c r="B5" s="835"/>
      <c r="C5" s="835"/>
      <c r="D5" s="835"/>
      <c r="E5" s="835"/>
      <c r="F5" s="835"/>
      <c r="G5" s="835"/>
      <c r="H5" s="122" t="s">
        <v>62</v>
      </c>
      <c r="I5" s="123">
        <v>43</v>
      </c>
      <c r="J5" s="122" t="s">
        <v>0</v>
      </c>
      <c r="K5" s="122" t="s">
        <v>63</v>
      </c>
      <c r="L5" s="122" t="s">
        <v>64</v>
      </c>
      <c r="M5" s="122" t="s">
        <v>1</v>
      </c>
      <c r="N5" s="124">
        <v>5</v>
      </c>
      <c r="O5" s="122" t="s">
        <v>50</v>
      </c>
      <c r="P5" s="122"/>
      <c r="Q5" s="123"/>
      <c r="R5" s="123"/>
      <c r="S5" s="123"/>
      <c r="T5" s="122"/>
      <c r="U5" s="122"/>
      <c r="V5" s="122"/>
      <c r="W5" s="125">
        <v>4704052.67</v>
      </c>
      <c r="X5" s="125"/>
      <c r="Y5" s="125"/>
      <c r="Z5" s="125"/>
      <c r="AA5" s="125">
        <f t="shared" si="0"/>
        <v>4704052.67</v>
      </c>
      <c r="AB5" s="126"/>
      <c r="AC5" s="126"/>
      <c r="AD5" s="120"/>
      <c r="AE5" s="127"/>
      <c r="AF5" s="120"/>
      <c r="AG5" s="120">
        <v>0</v>
      </c>
      <c r="AH5" s="120">
        <v>0</v>
      </c>
      <c r="AI5" s="120">
        <f t="shared" si="1"/>
        <v>-4704052.67</v>
      </c>
      <c r="AJ5" s="120">
        <f t="shared" si="2"/>
        <v>-987851.06</v>
      </c>
      <c r="AK5" s="120">
        <v>-987851.06</v>
      </c>
      <c r="AL5" s="121">
        <f t="shared" si="3"/>
        <v>0</v>
      </c>
    </row>
    <row r="6" spans="1:41">
      <c r="A6" s="835"/>
      <c r="B6" s="835"/>
      <c r="C6" s="835"/>
      <c r="D6" s="835"/>
      <c r="E6" s="835"/>
      <c r="F6" s="835"/>
      <c r="G6" s="835"/>
      <c r="H6" s="113" t="s">
        <v>62</v>
      </c>
      <c r="I6" s="114">
        <v>44</v>
      </c>
      <c r="J6" s="113" t="s">
        <v>0</v>
      </c>
      <c r="K6" s="113" t="s">
        <v>63</v>
      </c>
      <c r="L6" s="113" t="s">
        <v>66</v>
      </c>
      <c r="M6" s="113" t="s">
        <v>2</v>
      </c>
      <c r="N6" s="115">
        <v>13</v>
      </c>
      <c r="O6" s="113" t="s">
        <v>51</v>
      </c>
      <c r="P6" s="113"/>
      <c r="Q6" s="114">
        <v>1.6668000000000001</v>
      </c>
      <c r="R6" s="114">
        <v>480</v>
      </c>
      <c r="S6" s="114"/>
      <c r="T6" s="113" t="s">
        <v>5</v>
      </c>
      <c r="U6" s="113" t="s">
        <v>52</v>
      </c>
      <c r="V6" s="113" t="s">
        <v>49</v>
      </c>
      <c r="W6" s="116">
        <v>338889704.07999998</v>
      </c>
      <c r="X6" s="117"/>
      <c r="Y6" s="117">
        <v>5726872</v>
      </c>
      <c r="Z6" s="117">
        <v>44229708.149999999</v>
      </c>
      <c r="AA6" s="117">
        <f t="shared" si="0"/>
        <v>294659995.93000001</v>
      </c>
      <c r="AB6" s="118" t="s">
        <v>33</v>
      </c>
      <c r="AC6" s="118" t="s">
        <v>33</v>
      </c>
      <c r="AD6" s="119">
        <v>0</v>
      </c>
      <c r="AE6" s="119" t="s">
        <v>33</v>
      </c>
      <c r="AF6" s="119">
        <v>0</v>
      </c>
      <c r="AG6" s="119">
        <v>0</v>
      </c>
      <c r="AH6" s="119">
        <v>0</v>
      </c>
      <c r="AI6" s="119">
        <f t="shared" si="1"/>
        <v>-294659995.93000001</v>
      </c>
      <c r="AJ6" s="119">
        <f t="shared" si="2"/>
        <v>-61878599.149999999</v>
      </c>
      <c r="AK6" s="128">
        <v>-60477678.020000003</v>
      </c>
      <c r="AL6" s="121">
        <f t="shared" si="3"/>
        <v>-1400921.1299999952</v>
      </c>
    </row>
    <row r="7" spans="1:41">
      <c r="A7" s="835"/>
      <c r="B7" s="835"/>
      <c r="C7" s="835"/>
      <c r="D7" s="835"/>
      <c r="E7" s="835"/>
      <c r="F7" s="835"/>
      <c r="G7" s="835"/>
      <c r="H7" s="113" t="s">
        <v>62</v>
      </c>
      <c r="I7" s="114">
        <v>45</v>
      </c>
      <c r="J7" s="113" t="s">
        <v>0</v>
      </c>
      <c r="K7" s="113" t="s">
        <v>67</v>
      </c>
      <c r="L7" s="113" t="s">
        <v>64</v>
      </c>
      <c r="M7" s="113" t="s">
        <v>3</v>
      </c>
      <c r="N7" s="115">
        <v>31</v>
      </c>
      <c r="O7" s="113" t="s">
        <v>53</v>
      </c>
      <c r="P7" s="113"/>
      <c r="Q7" s="114">
        <v>0</v>
      </c>
      <c r="R7" s="114">
        <v>480</v>
      </c>
      <c r="S7" s="114"/>
      <c r="T7" s="113" t="s">
        <v>54</v>
      </c>
      <c r="U7" s="113" t="s">
        <v>54</v>
      </c>
      <c r="V7" s="113" t="s">
        <v>49</v>
      </c>
      <c r="W7" s="116">
        <f>52718600+127700</f>
        <v>52846300</v>
      </c>
      <c r="X7" s="117"/>
      <c r="Y7" s="117">
        <v>0</v>
      </c>
      <c r="Z7" s="117">
        <v>0</v>
      </c>
      <c r="AA7" s="117">
        <f t="shared" si="0"/>
        <v>52846300</v>
      </c>
      <c r="AB7" s="118" t="s">
        <v>33</v>
      </c>
      <c r="AC7" s="118" t="s">
        <v>33</v>
      </c>
      <c r="AD7" s="119">
        <v>0</v>
      </c>
      <c r="AE7" s="119" t="s">
        <v>33</v>
      </c>
      <c r="AF7" s="119">
        <v>0</v>
      </c>
      <c r="AG7" s="119">
        <v>52718600</v>
      </c>
      <c r="AH7" s="119">
        <f>AA7-127700</f>
        <v>52718600</v>
      </c>
      <c r="AI7" s="119">
        <f t="shared" si="1"/>
        <v>-127700</v>
      </c>
      <c r="AJ7" s="119">
        <f t="shared" si="2"/>
        <v>-26817</v>
      </c>
      <c r="AK7" s="129">
        <v>-26817</v>
      </c>
      <c r="AL7" s="121">
        <f t="shared" si="3"/>
        <v>0</v>
      </c>
    </row>
    <row r="8" spans="1:41">
      <c r="A8" s="835"/>
      <c r="B8" s="835"/>
      <c r="C8" s="835"/>
      <c r="D8" s="835"/>
      <c r="E8" s="835"/>
      <c r="F8" s="835"/>
      <c r="G8" s="835"/>
      <c r="H8" s="113" t="s">
        <v>62</v>
      </c>
      <c r="I8" s="114">
        <v>46</v>
      </c>
      <c r="J8" s="113" t="s">
        <v>0</v>
      </c>
      <c r="K8" s="113" t="s">
        <v>67</v>
      </c>
      <c r="L8" s="113" t="s">
        <v>66</v>
      </c>
      <c r="M8" s="113" t="s">
        <v>3</v>
      </c>
      <c r="N8" s="115">
        <v>41</v>
      </c>
      <c r="O8" s="113" t="s">
        <v>55</v>
      </c>
      <c r="P8" s="113"/>
      <c r="Q8" s="114">
        <v>0</v>
      </c>
      <c r="R8" s="114">
        <v>480</v>
      </c>
      <c r="S8" s="114"/>
      <c r="T8" s="113" t="s">
        <v>54</v>
      </c>
      <c r="U8" s="113" t="s">
        <v>54</v>
      </c>
      <c r="V8" s="113" t="s">
        <v>49</v>
      </c>
      <c r="W8" s="116">
        <v>47109878.68</v>
      </c>
      <c r="X8" s="117"/>
      <c r="Y8" s="117">
        <v>0</v>
      </c>
      <c r="Z8" s="117">
        <v>0</v>
      </c>
      <c r="AA8" s="117">
        <f t="shared" si="0"/>
        <v>47109878.68</v>
      </c>
      <c r="AB8" s="118" t="s">
        <v>33</v>
      </c>
      <c r="AC8" s="118" t="s">
        <v>33</v>
      </c>
      <c r="AD8" s="119">
        <v>0</v>
      </c>
      <c r="AE8" s="119" t="s">
        <v>33</v>
      </c>
      <c r="AF8" s="119">
        <v>0</v>
      </c>
      <c r="AG8" s="119">
        <v>0</v>
      </c>
      <c r="AH8" s="119">
        <v>0</v>
      </c>
      <c r="AI8" s="119">
        <f t="shared" si="1"/>
        <v>-47109878.68</v>
      </c>
      <c r="AJ8" s="119">
        <f t="shared" si="2"/>
        <v>-9893074.5199999996</v>
      </c>
      <c r="AK8" s="128">
        <v>-9893074.5199999996</v>
      </c>
      <c r="AL8" s="121">
        <f t="shared" si="3"/>
        <v>0</v>
      </c>
      <c r="AM8" s="835" t="s">
        <v>221</v>
      </c>
      <c r="AN8" s="835"/>
      <c r="AO8" s="835"/>
    </row>
    <row r="9" spans="1:41">
      <c r="A9" s="835"/>
      <c r="B9" s="835"/>
      <c r="C9" s="835"/>
      <c r="D9" s="835"/>
      <c r="E9" s="835"/>
      <c r="F9" s="835"/>
      <c r="G9" s="835"/>
      <c r="H9" s="835"/>
      <c r="I9" s="835"/>
      <c r="J9" s="835"/>
      <c r="K9" s="835"/>
      <c r="L9" s="835"/>
      <c r="M9" s="835"/>
      <c r="N9" s="835"/>
      <c r="O9" s="835"/>
      <c r="P9" s="835"/>
      <c r="Q9" s="835"/>
      <c r="R9" s="835"/>
      <c r="S9" s="835"/>
      <c r="T9" s="835"/>
      <c r="U9" s="835"/>
      <c r="V9" s="835"/>
      <c r="W9" s="2">
        <f t="shared" ref="W9:AJ9" si="4">SUM(W3:W8)</f>
        <v>856212789.50999987</v>
      </c>
      <c r="X9" s="2">
        <f t="shared" si="4"/>
        <v>22838909.65999997</v>
      </c>
      <c r="Y9" s="2">
        <f t="shared" si="4"/>
        <v>12382189</v>
      </c>
      <c r="Z9" s="2">
        <f t="shared" si="4"/>
        <v>116920512.34999999</v>
      </c>
      <c r="AA9" s="2">
        <f t="shared" si="4"/>
        <v>739292277.15999997</v>
      </c>
      <c r="AB9" s="2">
        <f t="shared" si="4"/>
        <v>0</v>
      </c>
      <c r="AC9" s="2">
        <f t="shared" si="4"/>
        <v>5</v>
      </c>
      <c r="AD9" s="2">
        <f t="shared" si="4"/>
        <v>118869996.95999999</v>
      </c>
      <c r="AE9" s="2">
        <f t="shared" si="4"/>
        <v>30</v>
      </c>
      <c r="AF9" s="2">
        <f t="shared" si="4"/>
        <v>0</v>
      </c>
      <c r="AG9" s="2">
        <f t="shared" si="4"/>
        <v>171588596.95999998</v>
      </c>
      <c r="AH9" s="2">
        <f t="shared" si="4"/>
        <v>168317778.95999998</v>
      </c>
      <c r="AI9" s="2">
        <f t="shared" si="4"/>
        <v>-570974498.20000005</v>
      </c>
      <c r="AJ9" s="2">
        <f t="shared" si="4"/>
        <v>-119904644.61999999</v>
      </c>
      <c r="AK9" s="2">
        <f>SUM(AK3:AK8)</f>
        <v>-122118547.78</v>
      </c>
      <c r="AL9" s="17">
        <f>SUM(AL3:AL8)</f>
        <v>2213903.1600000039</v>
      </c>
      <c r="AM9" s="838" t="s">
        <v>13</v>
      </c>
      <c r="AN9" s="838" t="s">
        <v>222</v>
      </c>
      <c r="AO9" s="838" t="s">
        <v>223</v>
      </c>
    </row>
    <row r="10" spans="1:41">
      <c r="A10" s="835"/>
      <c r="B10" s="835"/>
      <c r="C10" s="835"/>
      <c r="D10" s="835"/>
      <c r="E10" s="835"/>
      <c r="F10" s="835"/>
      <c r="G10" s="835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9"/>
      <c r="X10" s="839"/>
      <c r="Y10" s="839"/>
      <c r="Z10" s="839"/>
      <c r="AA10" s="839"/>
      <c r="AB10" s="838"/>
      <c r="AC10" s="838"/>
      <c r="AD10" s="838"/>
      <c r="AE10" s="838"/>
      <c r="AF10" s="839"/>
      <c r="AG10" s="839"/>
      <c r="AH10" s="839"/>
      <c r="AM10" s="848" t="s">
        <v>6</v>
      </c>
      <c r="AN10" s="848" t="s">
        <v>224</v>
      </c>
      <c r="AO10" s="2">
        <f>AL9</f>
        <v>2213903.1600000039</v>
      </c>
    </row>
    <row r="11" spans="1:41" hidden="1">
      <c r="A11" s="835"/>
      <c r="B11" s="835"/>
      <c r="C11" s="835"/>
      <c r="D11" s="835"/>
      <c r="E11" s="835"/>
      <c r="F11" s="835"/>
      <c r="G11" s="835"/>
      <c r="H11" s="835"/>
      <c r="I11" s="835"/>
      <c r="J11" s="835"/>
      <c r="K11" s="835"/>
      <c r="L11" s="835"/>
      <c r="M11" s="835"/>
      <c r="N11" s="835"/>
      <c r="O11" s="835"/>
      <c r="P11" s="835"/>
      <c r="Q11" s="835"/>
      <c r="R11" s="835"/>
      <c r="S11" s="835"/>
      <c r="T11" s="835"/>
      <c r="U11" s="835"/>
      <c r="V11" s="835"/>
      <c r="W11" s="835"/>
      <c r="X11" s="835"/>
      <c r="Y11" s="835"/>
      <c r="Z11" s="835"/>
      <c r="AA11" s="835"/>
      <c r="AB11" s="835"/>
      <c r="AK11" s="840" t="s">
        <v>68</v>
      </c>
      <c r="AL11" s="2">
        <v>7953843</v>
      </c>
    </row>
    <row r="12" spans="1:41" hidden="1">
      <c r="A12" s="835"/>
      <c r="B12" s="835"/>
      <c r="C12" s="835"/>
      <c r="D12" s="835"/>
      <c r="E12" s="835"/>
      <c r="F12" s="835"/>
      <c r="G12" s="835"/>
      <c r="H12" s="835"/>
      <c r="I12" s="835"/>
      <c r="J12" s="835"/>
      <c r="K12" s="835"/>
      <c r="L12" s="835"/>
      <c r="M12" s="835"/>
      <c r="N12" s="835"/>
      <c r="O12" s="835"/>
      <c r="P12" s="835"/>
      <c r="Q12" s="835"/>
      <c r="R12" s="835"/>
      <c r="S12" s="835"/>
      <c r="T12" s="835"/>
      <c r="U12" s="835"/>
      <c r="V12" s="835"/>
      <c r="W12" s="835"/>
      <c r="X12" s="835"/>
      <c r="Y12" s="835"/>
      <c r="Z12" s="835"/>
      <c r="AA12" s="835"/>
      <c r="AB12" s="835"/>
      <c r="AK12" s="840" t="s">
        <v>69</v>
      </c>
      <c r="AL12" s="2">
        <v>12351228</v>
      </c>
    </row>
    <row r="13" spans="1:41" hidden="1">
      <c r="A13" s="835"/>
      <c r="B13" s="835"/>
      <c r="C13" s="835"/>
      <c r="D13" s="835"/>
      <c r="E13" s="835"/>
      <c r="F13" s="835"/>
      <c r="G13" s="835"/>
      <c r="H13" s="835"/>
      <c r="I13" s="835"/>
      <c r="J13" s="835"/>
      <c r="K13" s="835"/>
      <c r="L13" s="835"/>
      <c r="M13" s="835"/>
      <c r="N13" s="835"/>
      <c r="O13" s="835"/>
      <c r="P13" s="835"/>
      <c r="Q13" s="835"/>
      <c r="R13" s="835"/>
      <c r="S13" s="835"/>
      <c r="T13" s="835"/>
      <c r="U13" s="835"/>
      <c r="V13" s="835"/>
      <c r="W13" s="835"/>
      <c r="X13" s="835"/>
      <c r="Y13" s="835"/>
      <c r="Z13" s="835"/>
      <c r="AA13" s="835"/>
      <c r="AB13" s="835"/>
      <c r="AK13" s="840" t="s">
        <v>70</v>
      </c>
      <c r="AL13" s="2">
        <f>(AL11-AL12)*19%</f>
        <v>-835503.15</v>
      </c>
    </row>
    <row r="14" spans="1:41" hidden="1">
      <c r="A14" s="835"/>
      <c r="B14" s="835"/>
      <c r="C14" s="835"/>
      <c r="D14" s="835"/>
      <c r="E14" s="835"/>
      <c r="F14" s="835"/>
      <c r="G14" s="835"/>
      <c r="H14" s="835"/>
      <c r="I14" s="835"/>
      <c r="J14" s="835"/>
      <c r="K14" s="835"/>
      <c r="L14" s="835"/>
      <c r="M14" s="835"/>
      <c r="N14" s="835"/>
      <c r="O14" s="835"/>
      <c r="P14" s="835"/>
      <c r="Q14" s="835"/>
      <c r="R14" s="835"/>
      <c r="S14" s="835"/>
      <c r="T14" s="835"/>
      <c r="U14" s="835"/>
      <c r="V14" s="835"/>
      <c r="W14" s="835"/>
      <c r="X14" s="835"/>
      <c r="Y14" s="835"/>
      <c r="Z14" s="835"/>
      <c r="AA14" s="835"/>
      <c r="AB14" s="835"/>
    </row>
    <row r="15" spans="1:41" ht="15" hidden="1" thickTop="1">
      <c r="A15" s="835"/>
      <c r="B15" s="835"/>
      <c r="C15" s="835"/>
      <c r="D15" s="835"/>
      <c r="E15" s="835"/>
      <c r="F15" s="835"/>
      <c r="G15" s="835"/>
      <c r="H15" s="835"/>
      <c r="I15" s="835"/>
      <c r="J15" s="835"/>
      <c r="K15" s="835"/>
      <c r="L15" s="835"/>
      <c r="M15" s="835"/>
      <c r="N15" s="831" t="s">
        <v>71</v>
      </c>
      <c r="O15" s="832" t="s">
        <v>72</v>
      </c>
      <c r="P15" s="832" t="s">
        <v>73</v>
      </c>
      <c r="Q15" s="845" t="s">
        <v>74</v>
      </c>
      <c r="R15" s="832" t="s">
        <v>75</v>
      </c>
      <c r="S15" s="832" t="s">
        <v>76</v>
      </c>
      <c r="T15" s="832" t="s">
        <v>77</v>
      </c>
      <c r="U15" s="832" t="s">
        <v>78</v>
      </c>
      <c r="V15" s="832" t="s">
        <v>79</v>
      </c>
      <c r="W15" s="832" t="s">
        <v>80</v>
      </c>
      <c r="X15" s="832" t="s">
        <v>81</v>
      </c>
      <c r="Y15" s="832" t="s">
        <v>12</v>
      </c>
    </row>
    <row r="16" spans="1:41" hidden="1">
      <c r="A16" s="835"/>
      <c r="B16" s="835"/>
      <c r="C16" s="835"/>
      <c r="D16" s="835"/>
      <c r="E16" s="835"/>
      <c r="F16" s="835"/>
      <c r="G16" s="835"/>
      <c r="H16" s="835"/>
      <c r="I16" s="835"/>
      <c r="J16" s="835"/>
      <c r="K16" s="835"/>
      <c r="L16" s="835"/>
      <c r="M16" s="835"/>
      <c r="N16" s="833" t="s">
        <v>82</v>
      </c>
      <c r="O16" s="130">
        <v>191003</v>
      </c>
      <c r="P16" s="130">
        <v>25</v>
      </c>
      <c r="Q16" s="131">
        <v>43647</v>
      </c>
      <c r="R16" s="79" t="s">
        <v>6</v>
      </c>
      <c r="S16" s="130"/>
      <c r="T16" s="80">
        <v>118742399.84999999</v>
      </c>
      <c r="U16" s="80">
        <v>-118742399.84999999</v>
      </c>
      <c r="V16" s="130">
        <v>1</v>
      </c>
      <c r="W16" s="80">
        <v>0</v>
      </c>
      <c r="X16" s="130">
        <v>7</v>
      </c>
      <c r="Y16" s="79" t="s">
        <v>83</v>
      </c>
    </row>
    <row r="17" spans="1:38" ht="15" hidden="1" thickBot="1">
      <c r="A17" s="835"/>
      <c r="B17" s="835"/>
      <c r="C17" s="835"/>
      <c r="D17" s="835"/>
      <c r="E17" s="835"/>
      <c r="F17" s="835"/>
      <c r="G17" s="835"/>
      <c r="H17" s="835"/>
      <c r="I17" s="835"/>
      <c r="J17" s="835"/>
      <c r="K17" s="835"/>
      <c r="L17" s="835"/>
      <c r="M17" s="835"/>
      <c r="N17" s="842" t="s">
        <v>82</v>
      </c>
      <c r="O17" s="844">
        <v>191003</v>
      </c>
      <c r="P17" s="844">
        <v>26</v>
      </c>
      <c r="Q17" s="830">
        <v>43647</v>
      </c>
      <c r="R17" s="843" t="s">
        <v>8</v>
      </c>
      <c r="S17" s="844"/>
      <c r="T17" s="834">
        <v>2233937.83</v>
      </c>
      <c r="U17" s="834">
        <v>-2233937.83</v>
      </c>
      <c r="V17" s="844">
        <v>1</v>
      </c>
      <c r="W17" s="834">
        <v>0</v>
      </c>
      <c r="X17" s="844">
        <v>7</v>
      </c>
      <c r="Y17" s="843" t="s">
        <v>83</v>
      </c>
    </row>
    <row r="18" spans="1:38" hidden="1">
      <c r="A18" s="835"/>
      <c r="B18" s="835"/>
      <c r="C18" s="835"/>
      <c r="D18" s="835"/>
      <c r="E18" s="835"/>
      <c r="F18" s="835"/>
      <c r="G18" s="835"/>
      <c r="H18" s="835"/>
      <c r="I18" s="835"/>
      <c r="J18" s="835"/>
      <c r="K18" s="835"/>
      <c r="L18" s="835"/>
      <c r="M18" s="835"/>
      <c r="N18" s="835"/>
      <c r="O18" s="835"/>
      <c r="P18" s="835"/>
      <c r="Q18" s="835"/>
      <c r="R18" s="835"/>
      <c r="S18" s="835"/>
      <c r="T18" s="835"/>
      <c r="U18" s="837">
        <f>SUM(U16:U17)</f>
        <v>-120976337.67999999</v>
      </c>
      <c r="V18" s="835"/>
      <c r="W18" s="835"/>
      <c r="X18" s="835"/>
      <c r="Y18" s="835"/>
      <c r="Z18" s="835"/>
    </row>
    <row r="19" spans="1:38" hidden="1">
      <c r="A19" s="835"/>
      <c r="B19" s="835"/>
      <c r="C19" s="835"/>
      <c r="D19" s="835"/>
      <c r="E19" s="835"/>
      <c r="F19" s="835"/>
      <c r="G19" s="835"/>
      <c r="H19" s="835"/>
      <c r="I19" s="835"/>
      <c r="J19" s="835"/>
      <c r="K19" s="835"/>
      <c r="L19" s="835"/>
      <c r="M19" s="835"/>
      <c r="N19" s="835"/>
      <c r="O19" s="835"/>
      <c r="P19" s="835"/>
      <c r="Q19" s="835"/>
      <c r="R19" s="835"/>
      <c r="S19" s="835"/>
      <c r="T19" s="835"/>
      <c r="U19" s="835"/>
      <c r="V19" s="835"/>
      <c r="W19" s="835"/>
      <c r="X19" s="835"/>
      <c r="Y19" s="835"/>
      <c r="Z19" s="835"/>
      <c r="AA19" s="835"/>
      <c r="AB19" s="835"/>
    </row>
    <row r="20" spans="1:38" hidden="1">
      <c r="A20" s="835"/>
      <c r="B20" s="835"/>
      <c r="C20" s="835"/>
      <c r="D20" s="835"/>
      <c r="E20" s="835"/>
      <c r="F20" s="835"/>
      <c r="G20" s="835"/>
      <c r="H20" s="835"/>
      <c r="I20" s="835"/>
      <c r="J20" s="835"/>
      <c r="K20" s="835"/>
      <c r="L20" s="835"/>
      <c r="M20" s="835"/>
      <c r="N20" s="835"/>
      <c r="O20" s="835"/>
      <c r="P20" s="835"/>
      <c r="Q20" s="835"/>
      <c r="R20" s="835"/>
      <c r="S20" s="835"/>
      <c r="T20" s="835"/>
      <c r="U20" s="835"/>
      <c r="V20" s="835"/>
      <c r="W20" s="835"/>
      <c r="X20" s="835"/>
      <c r="Y20" s="835"/>
      <c r="Z20" s="835"/>
      <c r="AA20" s="835"/>
      <c r="AB20" s="835"/>
    </row>
    <row r="21" spans="1:38"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>
      <c r="W25" s="17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</sheetData>
  <pageMargins left="0.7" right="0.7" top="0.78740157499999996" bottom="0.78740157499999996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FB0F-DF53-4A6D-BFB6-4211F027548D}">
  <dimension ref="A1:J23"/>
  <sheetViews>
    <sheetView workbookViewId="0">
      <selection activeCell="F11" sqref="F11"/>
    </sheetView>
  </sheetViews>
  <sheetFormatPr defaultColWidth="9.109375" defaultRowHeight="11.4"/>
  <cols>
    <col min="1" max="1" width="12.6640625" style="4" customWidth="1"/>
    <col min="2" max="2" width="12.33203125" style="4" customWidth="1"/>
    <col min="3" max="3" width="49.109375" style="4" customWidth="1"/>
    <col min="4" max="5" width="9.109375" style="4"/>
    <col min="6" max="6" width="23" style="12" customWidth="1"/>
    <col min="7" max="7" width="21.5546875" style="4" customWidth="1"/>
    <col min="8" max="8" width="28.33203125" style="4" customWidth="1"/>
    <col min="9" max="16384" width="9.109375" style="4"/>
  </cols>
  <sheetData>
    <row r="1" spans="1:10" ht="14.4">
      <c r="A1" s="257" t="s">
        <v>10</v>
      </c>
      <c r="B1" s="257" t="s">
        <v>11</v>
      </c>
      <c r="C1" s="257" t="s">
        <v>12</v>
      </c>
      <c r="D1" s="257" t="s">
        <v>13</v>
      </c>
      <c r="E1" s="257" t="s">
        <v>14</v>
      </c>
      <c r="F1" s="257" t="s">
        <v>15</v>
      </c>
      <c r="G1" s="257" t="s">
        <v>20</v>
      </c>
      <c r="H1" s="257" t="s">
        <v>90</v>
      </c>
    </row>
    <row r="2" spans="1:10" ht="14.4">
      <c r="A2" s="258">
        <v>45658</v>
      </c>
      <c r="B2" s="259" t="s">
        <v>533</v>
      </c>
      <c r="C2" s="259" t="s">
        <v>534</v>
      </c>
      <c r="D2" s="259" t="s">
        <v>535</v>
      </c>
      <c r="E2" s="259" t="s">
        <v>536</v>
      </c>
      <c r="F2" s="260">
        <v>3346194</v>
      </c>
      <c r="G2" s="259" t="s">
        <v>465</v>
      </c>
      <c r="H2" s="259" t="s">
        <v>466</v>
      </c>
    </row>
    <row r="3" spans="1:10" ht="14.4">
      <c r="A3" s="258">
        <v>45689</v>
      </c>
      <c r="B3" s="259" t="s">
        <v>537</v>
      </c>
      <c r="C3" s="259" t="s">
        <v>538</v>
      </c>
      <c r="D3" s="259" t="s">
        <v>535</v>
      </c>
      <c r="E3" s="259" t="s">
        <v>536</v>
      </c>
      <c r="F3" s="260">
        <v>81259.009999999995</v>
      </c>
      <c r="G3" s="259" t="s">
        <v>465</v>
      </c>
      <c r="H3" s="259" t="s">
        <v>466</v>
      </c>
    </row>
    <row r="4" spans="1:10" ht="14.4">
      <c r="A4" s="258">
        <v>45689</v>
      </c>
      <c r="B4" s="259" t="s">
        <v>539</v>
      </c>
      <c r="C4" s="259" t="s">
        <v>540</v>
      </c>
      <c r="D4" s="259" t="s">
        <v>535</v>
      </c>
      <c r="E4" s="259" t="s">
        <v>536</v>
      </c>
      <c r="F4" s="260">
        <v>80308.66</v>
      </c>
      <c r="G4" s="259" t="s">
        <v>465</v>
      </c>
      <c r="H4" s="259" t="s">
        <v>466</v>
      </c>
    </row>
    <row r="5" spans="1:10" ht="14.4">
      <c r="A5" s="258">
        <v>45689</v>
      </c>
      <c r="B5" s="259" t="s">
        <v>541</v>
      </c>
      <c r="C5" s="259" t="s">
        <v>542</v>
      </c>
      <c r="D5" s="259" t="s">
        <v>535</v>
      </c>
      <c r="E5" s="259" t="s">
        <v>536</v>
      </c>
      <c r="F5" s="260">
        <v>3426503</v>
      </c>
      <c r="G5" s="259" t="s">
        <v>465</v>
      </c>
      <c r="H5" s="259" t="s">
        <v>466</v>
      </c>
    </row>
    <row r="6" spans="1:10" ht="14.4">
      <c r="A6" s="258">
        <v>45717</v>
      </c>
      <c r="B6" s="259" t="s">
        <v>543</v>
      </c>
      <c r="C6" s="259" t="s">
        <v>544</v>
      </c>
      <c r="D6" s="259" t="s">
        <v>535</v>
      </c>
      <c r="E6" s="259" t="s">
        <v>536</v>
      </c>
      <c r="F6" s="260">
        <v>3426503</v>
      </c>
      <c r="G6" s="259" t="s">
        <v>465</v>
      </c>
      <c r="H6" s="259" t="s">
        <v>466</v>
      </c>
    </row>
    <row r="7" spans="1:10" ht="14.4">
      <c r="A7" s="258">
        <v>45748</v>
      </c>
      <c r="B7" s="259" t="s">
        <v>545</v>
      </c>
      <c r="C7" s="259" t="s">
        <v>546</v>
      </c>
      <c r="D7" s="259" t="s">
        <v>535</v>
      </c>
      <c r="E7" s="259" t="s">
        <v>536</v>
      </c>
      <c r="F7" s="260">
        <v>3426503</v>
      </c>
      <c r="G7" s="259" t="s">
        <v>465</v>
      </c>
      <c r="H7" s="259" t="s">
        <v>466</v>
      </c>
    </row>
    <row r="8" spans="1:10" ht="14.4">
      <c r="A8" s="258">
        <v>45778</v>
      </c>
      <c r="B8" s="259" t="s">
        <v>547</v>
      </c>
      <c r="C8" s="259" t="s">
        <v>548</v>
      </c>
      <c r="D8" s="259" t="s">
        <v>535</v>
      </c>
      <c r="E8" s="259" t="s">
        <v>536</v>
      </c>
      <c r="F8" s="260">
        <v>3426503</v>
      </c>
      <c r="G8" s="259" t="s">
        <v>465</v>
      </c>
      <c r="H8" s="259" t="s">
        <v>466</v>
      </c>
    </row>
    <row r="9" spans="1:10" ht="14.4">
      <c r="A9" s="258">
        <v>45809</v>
      </c>
      <c r="B9" s="259" t="s">
        <v>549</v>
      </c>
      <c r="C9" s="259" t="s">
        <v>550</v>
      </c>
      <c r="D9" s="259" t="s">
        <v>535</v>
      </c>
      <c r="E9" s="259" t="s">
        <v>536</v>
      </c>
      <c r="F9" s="260">
        <v>3226926</v>
      </c>
      <c r="G9" s="259" t="s">
        <v>465</v>
      </c>
      <c r="H9" s="259" t="s">
        <v>466</v>
      </c>
    </row>
    <row r="10" spans="1:10" ht="14.4">
      <c r="A10" s="64"/>
      <c r="B10" s="1032" t="s">
        <v>1104</v>
      </c>
      <c r="C10" s="1032" t="s">
        <v>1309</v>
      </c>
      <c r="D10" s="1032" t="s">
        <v>1258</v>
      </c>
      <c r="E10" s="1032" t="s">
        <v>536</v>
      </c>
      <c r="F10" s="1033">
        <v>-40629.51</v>
      </c>
      <c r="G10" s="1032" t="s">
        <v>465</v>
      </c>
      <c r="H10" s="1032" t="s">
        <v>466</v>
      </c>
      <c r="I10" s="1031"/>
      <c r="J10" s="1031"/>
    </row>
    <row r="11" spans="1:10" ht="12">
      <c r="F11" s="57">
        <f>SUM(F2:F10)</f>
        <v>20400070.16</v>
      </c>
    </row>
    <row r="12" spans="1:10">
      <c r="F12" s="4"/>
    </row>
    <row r="13" spans="1:10">
      <c r="F13" s="4"/>
    </row>
    <row r="14" spans="1:10">
      <c r="F14" s="4"/>
    </row>
    <row r="15" spans="1:10">
      <c r="F15" s="4"/>
    </row>
    <row r="16" spans="1:10">
      <c r="F16" s="4"/>
    </row>
    <row r="17" spans="6:6">
      <c r="F17" s="4"/>
    </row>
    <row r="18" spans="6:6">
      <c r="F18" s="4"/>
    </row>
    <row r="19" spans="6:6">
      <c r="F19" s="4"/>
    </row>
    <row r="20" spans="6:6">
      <c r="F20" s="4"/>
    </row>
    <row r="21" spans="6:6">
      <c r="F21" s="4"/>
    </row>
    <row r="22" spans="6:6">
      <c r="F22" s="4"/>
    </row>
    <row r="23" spans="6:6">
      <c r="F23" s="4"/>
    </row>
  </sheetData>
  <phoneticPr fontId="29" type="noConversion"/>
  <pageMargins left="0.7" right="0.7" top="0.78740157499999996" bottom="0.78740157499999996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7AB5-CFF8-4097-BF9B-467DECF638AF}">
  <dimension ref="A1:I3"/>
  <sheetViews>
    <sheetView workbookViewId="0">
      <selection activeCell="F8" sqref="F8"/>
    </sheetView>
  </sheetViews>
  <sheetFormatPr defaultColWidth="9.109375" defaultRowHeight="11.4"/>
  <cols>
    <col min="1" max="1" width="12.6640625" style="4" customWidth="1"/>
    <col min="2" max="2" width="12.33203125" style="4" customWidth="1"/>
    <col min="3" max="3" width="49.109375" style="4" customWidth="1"/>
    <col min="4" max="5" width="9.109375" style="4"/>
    <col min="6" max="6" width="23" style="12" customWidth="1"/>
    <col min="7" max="7" width="21.5546875" style="4" customWidth="1"/>
    <col min="8" max="8" width="28.33203125" style="4" customWidth="1"/>
    <col min="9" max="16384" width="9.109375" style="4"/>
  </cols>
  <sheetData>
    <row r="1" spans="1:9" ht="14.4">
      <c r="A1" s="1059" t="s">
        <v>10</v>
      </c>
      <c r="B1" s="1059" t="s">
        <v>11</v>
      </c>
      <c r="C1" s="1059" t="s">
        <v>12</v>
      </c>
      <c r="D1" s="1059" t="s">
        <v>13</v>
      </c>
      <c r="E1" s="1059" t="s">
        <v>14</v>
      </c>
      <c r="F1" s="1059" t="s">
        <v>15</v>
      </c>
      <c r="G1" s="1059" t="s">
        <v>89</v>
      </c>
      <c r="H1" s="1059" t="s">
        <v>20</v>
      </c>
      <c r="I1" s="1059" t="s">
        <v>90</v>
      </c>
    </row>
    <row r="2" spans="1:9" ht="14.4">
      <c r="A2" s="1060">
        <v>45838</v>
      </c>
      <c r="B2" s="1061" t="s">
        <v>1314</v>
      </c>
      <c r="C2" s="1061" t="s">
        <v>1315</v>
      </c>
      <c r="D2" s="1061" t="s">
        <v>1316</v>
      </c>
      <c r="E2" s="1061" t="s">
        <v>1317</v>
      </c>
      <c r="F2" s="1062">
        <v>76350</v>
      </c>
      <c r="G2" s="1061" t="s">
        <v>892</v>
      </c>
      <c r="H2" s="1061" t="s">
        <v>1318</v>
      </c>
      <c r="I2" s="1061" t="s">
        <v>1319</v>
      </c>
    </row>
    <row r="3" spans="1:9" ht="12">
      <c r="F3" s="527">
        <f>F2</f>
        <v>76350</v>
      </c>
    </row>
  </sheetData>
  <pageMargins left="0.7" right="0.7" top="0.78740157499999996" bottom="0.78740157499999996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B0178-9EC4-4EDD-AF90-AFC691A137A9}">
  <dimension ref="A1:I8"/>
  <sheetViews>
    <sheetView workbookViewId="0">
      <selection activeCell="F10" sqref="F10"/>
    </sheetView>
  </sheetViews>
  <sheetFormatPr defaultColWidth="9.109375" defaultRowHeight="11.4"/>
  <cols>
    <col min="1" max="1" width="12.6640625" style="4" customWidth="1"/>
    <col min="2" max="2" width="12.33203125" style="4" customWidth="1"/>
    <col min="3" max="3" width="49.109375" style="4" customWidth="1"/>
    <col min="4" max="5" width="9.109375" style="4"/>
    <col min="6" max="6" width="23" style="12" customWidth="1"/>
    <col min="7" max="7" width="21.5546875" style="4" customWidth="1"/>
    <col min="8" max="8" width="28.33203125" style="4" customWidth="1"/>
    <col min="9" max="16384" width="9.109375" style="4"/>
  </cols>
  <sheetData>
    <row r="1" spans="1:9" ht="14.4">
      <c r="A1" s="1063" t="s">
        <v>10</v>
      </c>
      <c r="B1" s="1063" t="s">
        <v>11</v>
      </c>
      <c r="C1" s="1063" t="s">
        <v>12</v>
      </c>
      <c r="D1" s="1063" t="s">
        <v>13</v>
      </c>
      <c r="E1" s="1063" t="s">
        <v>14</v>
      </c>
      <c r="F1" s="1063" t="s">
        <v>15</v>
      </c>
      <c r="G1" s="1063" t="s">
        <v>89</v>
      </c>
      <c r="H1" s="1063" t="s">
        <v>20</v>
      </c>
      <c r="I1" s="1063" t="s">
        <v>90</v>
      </c>
    </row>
    <row r="2" spans="1:9" ht="14.4">
      <c r="A2" s="1064">
        <v>45838</v>
      </c>
      <c r="B2" s="1065" t="s">
        <v>1320</v>
      </c>
      <c r="C2" s="1065" t="s">
        <v>1321</v>
      </c>
      <c r="D2" s="1065" t="s">
        <v>1316</v>
      </c>
      <c r="E2" s="1065" t="s">
        <v>1322</v>
      </c>
      <c r="F2" s="1066">
        <v>209820</v>
      </c>
      <c r="G2" s="1065" t="s">
        <v>837</v>
      </c>
      <c r="H2" s="1065" t="s">
        <v>1318</v>
      </c>
      <c r="I2" s="1065" t="s">
        <v>1319</v>
      </c>
    </row>
    <row r="3" spans="1:9" ht="12">
      <c r="F3" s="57">
        <f>F2</f>
        <v>209820</v>
      </c>
    </row>
    <row r="4" spans="1:9">
      <c r="F4" s="4"/>
    </row>
    <row r="5" spans="1:9">
      <c r="F5" s="4"/>
    </row>
    <row r="6" spans="1:9">
      <c r="F6" s="4"/>
    </row>
    <row r="7" spans="1:9">
      <c r="F7" s="4"/>
    </row>
    <row r="8" spans="1:9">
      <c r="F8" s="4"/>
    </row>
  </sheetData>
  <pageMargins left="0.7" right="0.7" top="0.78740157499999996" bottom="0.78740157499999996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C03C-021F-4512-A1D9-B7C2B281D22F}">
  <dimension ref="A1:H24"/>
  <sheetViews>
    <sheetView workbookViewId="0">
      <selection activeCell="H22" sqref="H22"/>
    </sheetView>
  </sheetViews>
  <sheetFormatPr defaultColWidth="9.109375" defaultRowHeight="11.4"/>
  <cols>
    <col min="1" max="1" width="10.109375" style="4" bestFit="1" customWidth="1"/>
    <col min="2" max="2" width="10" style="4" bestFit="1" customWidth="1"/>
    <col min="3" max="3" width="49.88671875" style="4" customWidth="1"/>
    <col min="4" max="5" width="9.109375" style="4"/>
    <col min="6" max="6" width="14.6640625" style="12" customWidth="1"/>
    <col min="7" max="16384" width="9.109375" style="4"/>
  </cols>
  <sheetData>
    <row r="1" spans="1:8" ht="14.4">
      <c r="A1" s="229" t="s">
        <v>10</v>
      </c>
      <c r="B1" s="229" t="s">
        <v>11</v>
      </c>
      <c r="C1" s="229" t="s">
        <v>12</v>
      </c>
      <c r="D1" s="229" t="s">
        <v>13</v>
      </c>
      <c r="E1" s="229" t="s">
        <v>14</v>
      </c>
      <c r="F1" s="229" t="s">
        <v>15</v>
      </c>
      <c r="G1" s="229" t="s">
        <v>20</v>
      </c>
      <c r="H1" s="229" t="s">
        <v>90</v>
      </c>
    </row>
    <row r="2" spans="1:8" ht="14.4">
      <c r="A2" s="230">
        <v>45688</v>
      </c>
      <c r="B2" s="231" t="s">
        <v>461</v>
      </c>
      <c r="C2" s="231" t="s">
        <v>462</v>
      </c>
      <c r="D2" s="231" t="s">
        <v>463</v>
      </c>
      <c r="E2" s="231" t="s">
        <v>464</v>
      </c>
      <c r="F2" s="510">
        <v>12702</v>
      </c>
      <c r="G2" s="231" t="s">
        <v>465</v>
      </c>
      <c r="H2" s="231" t="s">
        <v>466</v>
      </c>
    </row>
    <row r="3" spans="1:8" ht="14.4">
      <c r="A3" s="230">
        <v>45716</v>
      </c>
      <c r="B3" s="231" t="s">
        <v>467</v>
      </c>
      <c r="C3" s="231" t="s">
        <v>468</v>
      </c>
      <c r="D3" s="231" t="s">
        <v>463</v>
      </c>
      <c r="E3" s="231" t="s">
        <v>464</v>
      </c>
      <c r="F3" s="510">
        <v>-9735.34</v>
      </c>
      <c r="G3" s="231" t="s">
        <v>465</v>
      </c>
      <c r="H3" s="231" t="s">
        <v>466</v>
      </c>
    </row>
    <row r="4" spans="1:8" ht="14.4">
      <c r="A4" s="230">
        <v>45716</v>
      </c>
      <c r="B4" s="231" t="s">
        <v>469</v>
      </c>
      <c r="C4" s="231" t="s">
        <v>470</v>
      </c>
      <c r="D4" s="231" t="s">
        <v>463</v>
      </c>
      <c r="E4" s="231" t="s">
        <v>464</v>
      </c>
      <c r="F4" s="510">
        <v>43709</v>
      </c>
      <c r="G4" s="231" t="s">
        <v>465</v>
      </c>
      <c r="H4" s="231" t="s">
        <v>466</v>
      </c>
    </row>
    <row r="5" spans="1:8" ht="14.4">
      <c r="A5" s="230">
        <v>45716</v>
      </c>
      <c r="B5" s="231" t="s">
        <v>469</v>
      </c>
      <c r="C5" s="231" t="s">
        <v>471</v>
      </c>
      <c r="D5" s="231" t="s">
        <v>463</v>
      </c>
      <c r="E5" s="231" t="s">
        <v>464</v>
      </c>
      <c r="F5" s="510">
        <v>6277</v>
      </c>
      <c r="G5" s="231" t="s">
        <v>465</v>
      </c>
      <c r="H5" s="231" t="s">
        <v>466</v>
      </c>
    </row>
    <row r="6" spans="1:8" ht="14.4">
      <c r="A6" s="230">
        <v>45747</v>
      </c>
      <c r="B6" s="231" t="s">
        <v>472</v>
      </c>
      <c r="C6" s="231" t="s">
        <v>473</v>
      </c>
      <c r="D6" s="231" t="s">
        <v>463</v>
      </c>
      <c r="E6" s="231" t="s">
        <v>464</v>
      </c>
      <c r="F6" s="510">
        <v>1483.33</v>
      </c>
      <c r="G6" s="231" t="s">
        <v>465</v>
      </c>
      <c r="H6" s="231" t="s">
        <v>466</v>
      </c>
    </row>
    <row r="7" spans="1:8" ht="14.4">
      <c r="A7" s="230">
        <v>45777</v>
      </c>
      <c r="B7" s="231" t="s">
        <v>474</v>
      </c>
      <c r="C7" s="231" t="s">
        <v>475</v>
      </c>
      <c r="D7" s="231" t="s">
        <v>463</v>
      </c>
      <c r="E7" s="231" t="s">
        <v>464</v>
      </c>
      <c r="F7" s="510">
        <v>1483.33</v>
      </c>
      <c r="G7" s="231" t="s">
        <v>465</v>
      </c>
      <c r="H7" s="231" t="s">
        <v>466</v>
      </c>
    </row>
    <row r="8" spans="1:8" ht="14.4">
      <c r="A8" s="230">
        <v>45777</v>
      </c>
      <c r="B8" s="231" t="s">
        <v>476</v>
      </c>
      <c r="C8" s="231" t="s">
        <v>470</v>
      </c>
      <c r="D8" s="231" t="s">
        <v>463</v>
      </c>
      <c r="E8" s="231" t="s">
        <v>464</v>
      </c>
      <c r="F8" s="510">
        <v>43709</v>
      </c>
      <c r="G8" s="231" t="s">
        <v>465</v>
      </c>
      <c r="H8" s="231" t="s">
        <v>466</v>
      </c>
    </row>
    <row r="9" spans="1:8" ht="14.4">
      <c r="A9" s="230">
        <v>45777</v>
      </c>
      <c r="B9" s="231" t="s">
        <v>476</v>
      </c>
      <c r="C9" s="231" t="s">
        <v>471</v>
      </c>
      <c r="D9" s="231" t="s">
        <v>463</v>
      </c>
      <c r="E9" s="231" t="s">
        <v>464</v>
      </c>
      <c r="F9" s="510">
        <v>6277</v>
      </c>
      <c r="G9" s="231" t="s">
        <v>465</v>
      </c>
      <c r="H9" s="231" t="s">
        <v>466</v>
      </c>
    </row>
    <row r="10" spans="1:8" ht="14.4">
      <c r="A10" s="478">
        <v>45808</v>
      </c>
      <c r="B10" s="479" t="s">
        <v>687</v>
      </c>
      <c r="C10" s="479" t="s">
        <v>688</v>
      </c>
      <c r="D10" s="479" t="s">
        <v>463</v>
      </c>
      <c r="E10" s="479" t="s">
        <v>464</v>
      </c>
      <c r="F10" s="511">
        <v>1483.33</v>
      </c>
      <c r="G10" s="479" t="s">
        <v>465</v>
      </c>
      <c r="H10" s="479" t="s">
        <v>466</v>
      </c>
    </row>
    <row r="11" spans="1:8" ht="14.4">
      <c r="A11" s="508">
        <v>45833</v>
      </c>
      <c r="B11" s="509" t="s">
        <v>714</v>
      </c>
      <c r="C11" s="509" t="s">
        <v>715</v>
      </c>
      <c r="D11" s="509" t="s">
        <v>463</v>
      </c>
      <c r="E11" s="509" t="s">
        <v>464</v>
      </c>
      <c r="F11" s="512">
        <v>1483.33</v>
      </c>
      <c r="G11" s="509" t="s">
        <v>465</v>
      </c>
      <c r="H11" s="509" t="s">
        <v>466</v>
      </c>
    </row>
    <row r="12" spans="1:8" ht="12">
      <c r="F12" s="57">
        <f>SUM(F2:F11)</f>
        <v>108871.98000000001</v>
      </c>
    </row>
    <row r="13" spans="1:8">
      <c r="F13" s="4"/>
    </row>
    <row r="14" spans="1:8">
      <c r="F14" s="4"/>
    </row>
    <row r="15" spans="1:8">
      <c r="F15" s="4"/>
    </row>
    <row r="16" spans="1:8">
      <c r="F16" s="4"/>
    </row>
    <row r="17" spans="6:6">
      <c r="F17" s="4"/>
    </row>
    <row r="18" spans="6:6">
      <c r="F18" s="4"/>
    </row>
    <row r="19" spans="6:6">
      <c r="F19" s="4"/>
    </row>
    <row r="20" spans="6:6">
      <c r="F20" s="4"/>
    </row>
    <row r="21" spans="6:6">
      <c r="F21" s="4"/>
    </row>
    <row r="22" spans="6:6">
      <c r="F22" s="4"/>
    </row>
    <row r="23" spans="6:6">
      <c r="F23" s="4"/>
    </row>
    <row r="24" spans="6:6">
      <c r="F24" s="4"/>
    </row>
  </sheetData>
  <phoneticPr fontId="29" type="noConversion"/>
  <pageMargins left="0.7" right="0.7" top="0.78740157499999996" bottom="0.78740157499999996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1D93-86F7-47B9-9F10-9555054946FC}">
  <dimension ref="A1:I6"/>
  <sheetViews>
    <sheetView workbookViewId="0">
      <selection activeCell="F5" sqref="F5"/>
    </sheetView>
  </sheetViews>
  <sheetFormatPr defaultRowHeight="14.4"/>
  <cols>
    <col min="1" max="1" width="10.109375" bestFit="1" customWidth="1"/>
    <col min="3" max="3" width="27.33203125" customWidth="1"/>
    <col min="6" max="6" width="12.6640625" style="2" customWidth="1"/>
    <col min="8" max="8" width="39.109375" customWidth="1"/>
  </cols>
  <sheetData>
    <row r="1" spans="1:9">
      <c r="A1" s="480" t="s">
        <v>10</v>
      </c>
      <c r="B1" s="481" t="s">
        <v>11</v>
      </c>
      <c r="C1" s="481" t="s">
        <v>12</v>
      </c>
      <c r="D1" s="481" t="s">
        <v>13</v>
      </c>
      <c r="E1" s="481" t="s">
        <v>14</v>
      </c>
      <c r="F1" s="481" t="s">
        <v>15</v>
      </c>
      <c r="G1" s="481" t="s">
        <v>89</v>
      </c>
      <c r="H1" s="481" t="s">
        <v>20</v>
      </c>
      <c r="I1" s="482" t="s">
        <v>90</v>
      </c>
    </row>
    <row r="2" spans="1:9">
      <c r="A2" s="483">
        <v>45688</v>
      </c>
      <c r="B2" s="484" t="s">
        <v>477</v>
      </c>
      <c r="C2" s="484" t="s">
        <v>478</v>
      </c>
      <c r="D2" s="484" t="s">
        <v>107</v>
      </c>
      <c r="E2" s="484" t="s">
        <v>479</v>
      </c>
      <c r="F2" s="485">
        <v>0.01</v>
      </c>
      <c r="G2" s="484" t="s">
        <v>689</v>
      </c>
      <c r="H2" s="484" t="s">
        <v>178</v>
      </c>
      <c r="I2" s="486" t="s">
        <v>179</v>
      </c>
    </row>
    <row r="3" spans="1:9">
      <c r="A3" s="483">
        <v>45716</v>
      </c>
      <c r="B3" s="484" t="s">
        <v>690</v>
      </c>
      <c r="C3" s="484" t="s">
        <v>691</v>
      </c>
      <c r="D3" s="484" t="s">
        <v>479</v>
      </c>
      <c r="E3" s="484" t="s">
        <v>326</v>
      </c>
      <c r="F3" s="485">
        <v>-7.0000000000000007E-2</v>
      </c>
      <c r="G3" s="484" t="s">
        <v>692</v>
      </c>
      <c r="H3" s="484" t="s">
        <v>327</v>
      </c>
      <c r="I3" s="486"/>
    </row>
    <row r="4" spans="1:9">
      <c r="A4" s="483">
        <v>45747</v>
      </c>
      <c r="B4" s="484" t="s">
        <v>693</v>
      </c>
      <c r="C4" s="484" t="s">
        <v>694</v>
      </c>
      <c r="D4" s="484" t="s">
        <v>479</v>
      </c>
      <c r="E4" s="484" t="s">
        <v>326</v>
      </c>
      <c r="F4" s="485">
        <v>-0.35</v>
      </c>
      <c r="G4" s="484" t="s">
        <v>692</v>
      </c>
      <c r="H4" s="484" t="s">
        <v>327</v>
      </c>
      <c r="I4" s="486"/>
    </row>
    <row r="5" spans="1:9" ht="15" thickBot="1">
      <c r="A5" s="487">
        <v>45777</v>
      </c>
      <c r="B5" s="488" t="s">
        <v>695</v>
      </c>
      <c r="C5" s="488" t="s">
        <v>696</v>
      </c>
      <c r="D5" s="488" t="s">
        <v>479</v>
      </c>
      <c r="E5" s="488" t="s">
        <v>326</v>
      </c>
      <c r="F5" s="489">
        <v>-0.18</v>
      </c>
      <c r="G5" s="488" t="s">
        <v>692</v>
      </c>
      <c r="H5" s="488" t="s">
        <v>327</v>
      </c>
      <c r="I5" s="490"/>
    </row>
    <row r="6" spans="1:9">
      <c r="F6" s="256">
        <f>F2-F3-F4-F5</f>
        <v>0.61</v>
      </c>
    </row>
  </sheetData>
  <pageMargins left="0.7" right="0.7" top="0.78740157499999996" bottom="0.78740157499999996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2204-4EAC-4D54-A808-0AD5F6F3E3E6}">
  <dimension ref="A1:K11"/>
  <sheetViews>
    <sheetView workbookViewId="0">
      <selection activeCell="I5" sqref="I5"/>
    </sheetView>
  </sheetViews>
  <sheetFormatPr defaultRowHeight="14.4"/>
  <cols>
    <col min="1" max="1" width="15" style="22" customWidth="1"/>
    <col min="2" max="2" width="8.88671875" style="22"/>
    <col min="3" max="3" width="11.33203125" customWidth="1"/>
    <col min="4" max="4" width="8.88671875" style="2"/>
    <col min="5" max="5" width="14.33203125" style="2" customWidth="1"/>
    <col min="6" max="6" width="24" customWidth="1"/>
    <col min="9" max="9" width="12.44140625" bestFit="1" customWidth="1"/>
  </cols>
  <sheetData>
    <row r="1" spans="1:11">
      <c r="A1" s="732" t="s">
        <v>10</v>
      </c>
      <c r="B1" s="732" t="s">
        <v>177</v>
      </c>
      <c r="C1" s="732" t="s">
        <v>87</v>
      </c>
      <c r="D1" s="732" t="s">
        <v>88</v>
      </c>
      <c r="E1" s="732" t="s">
        <v>11</v>
      </c>
      <c r="F1" s="732" t="s">
        <v>12</v>
      </c>
      <c r="G1" s="732" t="s">
        <v>13</v>
      </c>
      <c r="H1" s="732" t="s">
        <v>14</v>
      </c>
      <c r="I1" s="732" t="s">
        <v>15</v>
      </c>
      <c r="J1" s="732" t="s">
        <v>20</v>
      </c>
      <c r="K1" s="732" t="s">
        <v>90</v>
      </c>
    </row>
    <row r="2" spans="1:11">
      <c r="A2" s="733">
        <v>45748</v>
      </c>
      <c r="B2" s="734">
        <v>1</v>
      </c>
      <c r="C2" s="735">
        <v>24.97</v>
      </c>
      <c r="D2" s="735">
        <v>1201.69</v>
      </c>
      <c r="E2" s="734" t="s">
        <v>480</v>
      </c>
      <c r="F2" s="734" t="s">
        <v>481</v>
      </c>
      <c r="G2" s="734" t="s">
        <v>84</v>
      </c>
      <c r="H2" s="734" t="s">
        <v>482</v>
      </c>
      <c r="I2" s="736">
        <v>30006.2</v>
      </c>
      <c r="J2" s="734" t="s">
        <v>483</v>
      </c>
      <c r="K2" s="734" t="s">
        <v>484</v>
      </c>
    </row>
    <row r="3" spans="1:11">
      <c r="A3" s="733">
        <v>45838</v>
      </c>
      <c r="B3" s="734">
        <v>1</v>
      </c>
      <c r="C3" s="735">
        <v>24.75</v>
      </c>
      <c r="D3" s="735">
        <v>1054.49</v>
      </c>
      <c r="E3" s="734" t="s">
        <v>944</v>
      </c>
      <c r="F3" s="734" t="s">
        <v>481</v>
      </c>
      <c r="G3" s="734" t="s">
        <v>84</v>
      </c>
      <c r="H3" s="734" t="s">
        <v>482</v>
      </c>
      <c r="I3" s="736">
        <v>26098.63</v>
      </c>
      <c r="J3" s="734" t="s">
        <v>483</v>
      </c>
      <c r="K3" s="734" t="s">
        <v>484</v>
      </c>
    </row>
    <row r="4" spans="1:11" ht="14.4" customHeight="1">
      <c r="A4"/>
      <c r="B4"/>
      <c r="D4" s="17">
        <f>SUM(D2:D3)</f>
        <v>2256.1800000000003</v>
      </c>
      <c r="E4"/>
      <c r="I4" s="24">
        <f>I2+I3</f>
        <v>56104.83</v>
      </c>
    </row>
    <row r="5" spans="1:11">
      <c r="A5"/>
      <c r="B5"/>
      <c r="D5"/>
      <c r="E5"/>
    </row>
    <row r="6" spans="1:11">
      <c r="A6"/>
      <c r="B6"/>
      <c r="D6"/>
      <c r="E6"/>
    </row>
    <row r="7" spans="1:11">
      <c r="A7"/>
      <c r="B7"/>
      <c r="D7"/>
      <c r="E7"/>
    </row>
    <row r="8" spans="1:11">
      <c r="A8"/>
      <c r="B8"/>
      <c r="D8"/>
      <c r="E8"/>
    </row>
    <row r="9" spans="1:11">
      <c r="A9"/>
      <c r="B9"/>
      <c r="D9"/>
      <c r="E9"/>
    </row>
    <row r="10" spans="1:11">
      <c r="A10"/>
      <c r="B10"/>
      <c r="D10"/>
      <c r="E10"/>
    </row>
    <row r="11" spans="1:11">
      <c r="A11"/>
      <c r="B11"/>
      <c r="D11"/>
      <c r="E11"/>
    </row>
  </sheetData>
  <phoneticPr fontId="29" type="noConversion"/>
  <pageMargins left="0.7" right="0.7" top="0.78740157499999996" bottom="0.78740157499999996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416B2-8A34-4F58-A361-1AEFC8E03199}">
  <dimension ref="A1:K23"/>
  <sheetViews>
    <sheetView workbookViewId="0">
      <selection activeCell="M26" sqref="M26"/>
    </sheetView>
  </sheetViews>
  <sheetFormatPr defaultRowHeight="14.4"/>
  <cols>
    <col min="1" max="1" width="15" style="22" customWidth="1"/>
    <col min="2" max="2" width="8.88671875" style="22"/>
    <col min="4" max="5" width="8.88671875" style="2"/>
    <col min="6" max="6" width="12.44140625" bestFit="1" customWidth="1"/>
    <col min="9" max="9" width="12.44140625" bestFit="1" customWidth="1"/>
    <col min="10" max="10" width="33.33203125" customWidth="1"/>
    <col min="11" max="11" width="16.6640625" style="23" customWidth="1"/>
  </cols>
  <sheetData>
    <row r="1" spans="1:11">
      <c r="A1" s="737" t="s">
        <v>10</v>
      </c>
      <c r="B1" s="737" t="s">
        <v>177</v>
      </c>
      <c r="C1" s="737" t="s">
        <v>87</v>
      </c>
      <c r="D1" s="737" t="s">
        <v>88</v>
      </c>
      <c r="E1" s="737" t="s">
        <v>11</v>
      </c>
      <c r="F1" s="737" t="s">
        <v>12</v>
      </c>
      <c r="G1" s="737" t="s">
        <v>13</v>
      </c>
      <c r="H1" s="737" t="s">
        <v>14</v>
      </c>
      <c r="I1" s="737" t="s">
        <v>15</v>
      </c>
      <c r="J1" s="737" t="s">
        <v>20</v>
      </c>
      <c r="K1" s="737" t="s">
        <v>90</v>
      </c>
    </row>
    <row r="2" spans="1:11">
      <c r="A2" s="738">
        <v>45747</v>
      </c>
      <c r="B2" s="739">
        <v>1</v>
      </c>
      <c r="C2" s="740">
        <v>24.965</v>
      </c>
      <c r="D2" s="740">
        <v>1339.14</v>
      </c>
      <c r="E2" s="739" t="s">
        <v>485</v>
      </c>
      <c r="F2" s="739" t="s">
        <v>486</v>
      </c>
      <c r="G2" s="739" t="s">
        <v>84</v>
      </c>
      <c r="H2" s="739" t="s">
        <v>487</v>
      </c>
      <c r="I2" s="741">
        <v>33431.629999999997</v>
      </c>
      <c r="J2" s="739" t="s">
        <v>259</v>
      </c>
      <c r="K2" s="739" t="s">
        <v>488</v>
      </c>
    </row>
    <row r="3" spans="1:11">
      <c r="A3" s="738">
        <v>45838</v>
      </c>
      <c r="B3" s="739">
        <v>1</v>
      </c>
      <c r="C3" s="740">
        <v>24.75</v>
      </c>
      <c r="D3" s="740">
        <v>1175.1099999999999</v>
      </c>
      <c r="E3" s="739" t="s">
        <v>945</v>
      </c>
      <c r="F3" s="739" t="s">
        <v>486</v>
      </c>
      <c r="G3" s="739" t="s">
        <v>84</v>
      </c>
      <c r="H3" s="739" t="s">
        <v>487</v>
      </c>
      <c r="I3" s="741">
        <v>29083.97</v>
      </c>
      <c r="J3" s="739" t="s">
        <v>259</v>
      </c>
      <c r="K3" s="739" t="s">
        <v>488</v>
      </c>
    </row>
    <row r="4" spans="1:11">
      <c r="A4"/>
      <c r="B4"/>
      <c r="D4" s="17">
        <f>SUM(D2:D3)</f>
        <v>2514.25</v>
      </c>
      <c r="E4"/>
      <c r="I4" s="24">
        <f>I2+I3</f>
        <v>62515.6</v>
      </c>
      <c r="K4"/>
    </row>
    <row r="5" spans="1:11">
      <c r="A5"/>
      <c r="B5"/>
      <c r="D5"/>
      <c r="E5"/>
      <c r="K5"/>
    </row>
    <row r="6" spans="1:11">
      <c r="A6"/>
      <c r="B6"/>
      <c r="D6"/>
      <c r="E6"/>
      <c r="K6"/>
    </row>
    <row r="7" spans="1:11">
      <c r="A7"/>
      <c r="B7"/>
      <c r="D7"/>
      <c r="E7"/>
      <c r="K7"/>
    </row>
    <row r="8" spans="1:11">
      <c r="A8"/>
      <c r="B8"/>
      <c r="D8"/>
      <c r="E8"/>
      <c r="K8"/>
    </row>
    <row r="23" spans="11:11">
      <c r="K23" s="24"/>
    </row>
  </sheetData>
  <phoneticPr fontId="29" type="noConversion"/>
  <pageMargins left="0.7" right="0.7" top="0.78740157499999996" bottom="0.78740157499999996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BA767-38A4-4EF4-831F-4E722637DF61}">
  <dimension ref="A1:K16"/>
  <sheetViews>
    <sheetView workbookViewId="0">
      <selection activeCell="F16" sqref="F16"/>
    </sheetView>
  </sheetViews>
  <sheetFormatPr defaultRowHeight="14.4"/>
  <cols>
    <col min="1" max="1" width="10.109375" style="22" bestFit="1" customWidth="1"/>
    <col min="2" max="2" width="8.88671875" style="22"/>
    <col min="3" max="3" width="32.33203125" customWidth="1"/>
    <col min="4" max="5" width="8.88671875" style="2"/>
    <col min="6" max="6" width="15" bestFit="1" customWidth="1"/>
    <col min="7" max="7" width="24.44140625" customWidth="1"/>
    <col min="11" max="11" width="16.6640625" style="23" customWidth="1"/>
  </cols>
  <sheetData>
    <row r="1" spans="1:8">
      <c r="A1" s="232" t="s">
        <v>10</v>
      </c>
      <c r="B1" s="232" t="s">
        <v>11</v>
      </c>
      <c r="C1" s="232" t="s">
        <v>12</v>
      </c>
      <c r="D1" s="232" t="s">
        <v>13</v>
      </c>
      <c r="E1" s="232" t="s">
        <v>14</v>
      </c>
      <c r="F1" s="232" t="s">
        <v>15</v>
      </c>
      <c r="G1" s="232" t="s">
        <v>20</v>
      </c>
      <c r="H1" s="232" t="s">
        <v>90</v>
      </c>
    </row>
    <row r="2" spans="1:8">
      <c r="A2" s="233">
        <v>45747</v>
      </c>
      <c r="B2" s="234" t="s">
        <v>489</v>
      </c>
      <c r="C2" s="234" t="s">
        <v>490</v>
      </c>
      <c r="D2" s="234" t="s">
        <v>84</v>
      </c>
      <c r="E2" s="234" t="s">
        <v>491</v>
      </c>
      <c r="F2" s="235">
        <v>63666.239999999998</v>
      </c>
      <c r="G2" s="234" t="s">
        <v>178</v>
      </c>
      <c r="H2" s="234" t="s">
        <v>179</v>
      </c>
    </row>
    <row r="3" spans="1:8">
      <c r="A3" s="233">
        <v>45747</v>
      </c>
      <c r="B3" s="234" t="s">
        <v>492</v>
      </c>
      <c r="C3" s="234" t="s">
        <v>493</v>
      </c>
      <c r="D3" s="234" t="s">
        <v>342</v>
      </c>
      <c r="E3" s="234" t="s">
        <v>491</v>
      </c>
      <c r="F3" s="235">
        <v>67232.460000000006</v>
      </c>
      <c r="G3" s="234" t="s">
        <v>178</v>
      </c>
      <c r="H3" s="234" t="s">
        <v>179</v>
      </c>
    </row>
    <row r="4" spans="1:8">
      <c r="A4" s="233">
        <v>45747</v>
      </c>
      <c r="B4" s="234" t="s">
        <v>494</v>
      </c>
      <c r="C4" s="234" t="s">
        <v>495</v>
      </c>
      <c r="D4" s="234" t="s">
        <v>342</v>
      </c>
      <c r="E4" s="234" t="s">
        <v>491</v>
      </c>
      <c r="F4" s="235">
        <v>7318.08</v>
      </c>
      <c r="G4" s="234" t="s">
        <v>178</v>
      </c>
      <c r="H4" s="234" t="s">
        <v>179</v>
      </c>
    </row>
    <row r="5" spans="1:8">
      <c r="A5" s="233">
        <v>45747</v>
      </c>
      <c r="B5" s="234" t="s">
        <v>496</v>
      </c>
      <c r="C5" s="234" t="s">
        <v>497</v>
      </c>
      <c r="D5" s="234" t="s">
        <v>342</v>
      </c>
      <c r="E5" s="234" t="s">
        <v>491</v>
      </c>
      <c r="F5" s="235">
        <v>1170817.95</v>
      </c>
      <c r="G5" s="234" t="s">
        <v>178</v>
      </c>
      <c r="H5" s="234" t="s">
        <v>179</v>
      </c>
    </row>
    <row r="6" spans="1:8">
      <c r="A6" s="233">
        <v>45747</v>
      </c>
      <c r="B6" s="234" t="s">
        <v>498</v>
      </c>
      <c r="C6" s="234" t="s">
        <v>499</v>
      </c>
      <c r="D6" s="234" t="s">
        <v>342</v>
      </c>
      <c r="E6" s="234" t="s">
        <v>491</v>
      </c>
      <c r="F6" s="235">
        <v>200489.61</v>
      </c>
      <c r="G6" s="234" t="s">
        <v>178</v>
      </c>
      <c r="H6" s="234" t="s">
        <v>179</v>
      </c>
    </row>
    <row r="7" spans="1:8">
      <c r="A7" s="233">
        <v>45747</v>
      </c>
      <c r="B7" s="234" t="s">
        <v>500</v>
      </c>
      <c r="C7" s="234" t="s">
        <v>501</v>
      </c>
      <c r="D7" s="234" t="s">
        <v>342</v>
      </c>
      <c r="E7" s="234" t="s">
        <v>491</v>
      </c>
      <c r="F7" s="235">
        <v>133659.74</v>
      </c>
      <c r="G7" s="234" t="s">
        <v>178</v>
      </c>
      <c r="H7" s="234" t="s">
        <v>179</v>
      </c>
    </row>
    <row r="8" spans="1:8">
      <c r="A8" s="233">
        <v>45747</v>
      </c>
      <c r="B8" s="234" t="s">
        <v>502</v>
      </c>
      <c r="C8" s="234" t="s">
        <v>503</v>
      </c>
      <c r="D8" s="234" t="s">
        <v>342</v>
      </c>
      <c r="E8" s="234" t="s">
        <v>491</v>
      </c>
      <c r="F8" s="235">
        <v>130495.21</v>
      </c>
      <c r="G8" s="234" t="s">
        <v>178</v>
      </c>
      <c r="H8" s="234" t="s">
        <v>179</v>
      </c>
    </row>
    <row r="9" spans="1:8">
      <c r="A9" s="742">
        <v>45838</v>
      </c>
      <c r="B9" s="743" t="s">
        <v>946</v>
      </c>
      <c r="C9" s="743" t="s">
        <v>490</v>
      </c>
      <c r="D9" s="743" t="s">
        <v>84</v>
      </c>
      <c r="E9" s="743" t="s">
        <v>491</v>
      </c>
      <c r="F9" s="744">
        <v>55414.76</v>
      </c>
      <c r="G9" s="743" t="s">
        <v>178</v>
      </c>
      <c r="H9" s="743" t="s">
        <v>179</v>
      </c>
    </row>
    <row r="10" spans="1:8">
      <c r="A10" s="742">
        <v>45838</v>
      </c>
      <c r="B10" s="743" t="s">
        <v>947</v>
      </c>
      <c r="C10" s="743" t="s">
        <v>501</v>
      </c>
      <c r="D10" s="743" t="s">
        <v>342</v>
      </c>
      <c r="E10" s="743" t="s">
        <v>491</v>
      </c>
      <c r="F10" s="744">
        <v>124293.24</v>
      </c>
      <c r="G10" s="743" t="s">
        <v>178</v>
      </c>
      <c r="H10" s="743" t="s">
        <v>179</v>
      </c>
    </row>
    <row r="11" spans="1:8">
      <c r="A11" s="742">
        <v>45838</v>
      </c>
      <c r="B11" s="743" t="s">
        <v>948</v>
      </c>
      <c r="C11" s="743" t="s">
        <v>503</v>
      </c>
      <c r="D11" s="743" t="s">
        <v>342</v>
      </c>
      <c r="E11" s="743" t="s">
        <v>491</v>
      </c>
      <c r="F11" s="744">
        <v>121511.1</v>
      </c>
      <c r="G11" s="743" t="s">
        <v>178</v>
      </c>
      <c r="H11" s="743" t="s">
        <v>179</v>
      </c>
    </row>
    <row r="12" spans="1:8">
      <c r="A12" s="742">
        <v>45838</v>
      </c>
      <c r="B12" s="743" t="s">
        <v>949</v>
      </c>
      <c r="C12" s="743" t="s">
        <v>497</v>
      </c>
      <c r="D12" s="743" t="s">
        <v>342</v>
      </c>
      <c r="E12" s="743" t="s">
        <v>491</v>
      </c>
      <c r="F12" s="744">
        <v>1088770.25</v>
      </c>
      <c r="G12" s="743" t="s">
        <v>178</v>
      </c>
      <c r="H12" s="743" t="s">
        <v>179</v>
      </c>
    </row>
    <row r="13" spans="1:8">
      <c r="A13" s="742">
        <v>45838</v>
      </c>
      <c r="B13" s="743" t="s">
        <v>950</v>
      </c>
      <c r="C13" s="743" t="s">
        <v>493</v>
      </c>
      <c r="D13" s="743" t="s">
        <v>342</v>
      </c>
      <c r="E13" s="743" t="s">
        <v>491</v>
      </c>
      <c r="F13" s="744">
        <v>62544.99</v>
      </c>
      <c r="G13" s="743" t="s">
        <v>178</v>
      </c>
      <c r="H13" s="743" t="s">
        <v>179</v>
      </c>
    </row>
    <row r="14" spans="1:8">
      <c r="A14" s="742">
        <v>45838</v>
      </c>
      <c r="B14" s="743" t="s">
        <v>951</v>
      </c>
      <c r="C14" s="743" t="s">
        <v>499</v>
      </c>
      <c r="D14" s="743" t="s">
        <v>342</v>
      </c>
      <c r="E14" s="743" t="s">
        <v>491</v>
      </c>
      <c r="F14" s="744">
        <v>186439.84</v>
      </c>
      <c r="G14" s="743" t="s">
        <v>178</v>
      </c>
      <c r="H14" s="743" t="s">
        <v>179</v>
      </c>
    </row>
    <row r="15" spans="1:8">
      <c r="A15" s="742">
        <v>45838</v>
      </c>
      <c r="B15" s="743" t="s">
        <v>952</v>
      </c>
      <c r="C15" s="743" t="s">
        <v>340</v>
      </c>
      <c r="D15" s="743" t="s">
        <v>342</v>
      </c>
      <c r="E15" s="743" t="s">
        <v>491</v>
      </c>
      <c r="F15" s="744">
        <v>6814.26</v>
      </c>
      <c r="G15" s="743" t="s">
        <v>178</v>
      </c>
      <c r="H15" s="743" t="s">
        <v>179</v>
      </c>
    </row>
    <row r="16" spans="1:8">
      <c r="F16" s="24">
        <f>SUM(F2:F15)</f>
        <v>3419467.7299999995</v>
      </c>
    </row>
  </sheetData>
  <phoneticPr fontId="29" type="noConversion"/>
  <pageMargins left="0.7" right="0.7" top="0.78740157499999996" bottom="0.78740157499999996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222F-4276-4F05-BEC5-331ACD9012CA}">
  <dimension ref="A1:H8"/>
  <sheetViews>
    <sheetView workbookViewId="0">
      <selection activeCell="F8" sqref="F8"/>
    </sheetView>
  </sheetViews>
  <sheetFormatPr defaultRowHeight="14.4"/>
  <cols>
    <col min="1" max="1" width="10.109375" bestFit="1" customWidth="1"/>
    <col min="2" max="2" width="16" customWidth="1"/>
    <col min="3" max="3" width="33.109375" bestFit="1" customWidth="1"/>
    <col min="6" max="6" width="12.44140625" bestFit="1" customWidth="1"/>
    <col min="7" max="7" width="34.88671875" customWidth="1"/>
  </cols>
  <sheetData>
    <row r="1" spans="1:8">
      <c r="A1" s="236" t="s">
        <v>10</v>
      </c>
      <c r="B1" s="236" t="s">
        <v>11</v>
      </c>
      <c r="C1" s="236" t="s">
        <v>12</v>
      </c>
      <c r="D1" s="236" t="s">
        <v>13</v>
      </c>
      <c r="E1" s="236" t="s">
        <v>14</v>
      </c>
      <c r="F1" s="236" t="s">
        <v>15</v>
      </c>
      <c r="G1" s="236" t="s">
        <v>20</v>
      </c>
      <c r="H1" s="236" t="s">
        <v>90</v>
      </c>
    </row>
    <row r="2" spans="1:8">
      <c r="A2" s="237">
        <v>45688</v>
      </c>
      <c r="B2" s="238" t="s">
        <v>504</v>
      </c>
      <c r="C2" s="238" t="s">
        <v>505</v>
      </c>
      <c r="D2" s="238" t="s">
        <v>342</v>
      </c>
      <c r="E2" s="238" t="s">
        <v>506</v>
      </c>
      <c r="F2" s="239">
        <v>20287.349999999999</v>
      </c>
      <c r="G2" s="238" t="s">
        <v>178</v>
      </c>
      <c r="H2" s="238" t="s">
        <v>179</v>
      </c>
    </row>
    <row r="3" spans="1:8">
      <c r="A3" s="237">
        <v>45716</v>
      </c>
      <c r="B3" s="238" t="s">
        <v>507</v>
      </c>
      <c r="C3" s="238" t="s">
        <v>505</v>
      </c>
      <c r="D3" s="238" t="s">
        <v>342</v>
      </c>
      <c r="E3" s="238" t="s">
        <v>506</v>
      </c>
      <c r="F3" s="239">
        <v>22592.12</v>
      </c>
      <c r="G3" s="238" t="s">
        <v>178</v>
      </c>
      <c r="H3" s="238" t="s">
        <v>179</v>
      </c>
    </row>
    <row r="4" spans="1:8">
      <c r="A4" s="237">
        <v>45747</v>
      </c>
      <c r="B4" s="238" t="s">
        <v>508</v>
      </c>
      <c r="C4" s="238" t="s">
        <v>509</v>
      </c>
      <c r="D4" s="238" t="s">
        <v>342</v>
      </c>
      <c r="E4" s="238" t="s">
        <v>506</v>
      </c>
      <c r="F4" s="239">
        <v>30456.5</v>
      </c>
      <c r="G4" s="238" t="s">
        <v>178</v>
      </c>
      <c r="H4" s="238" t="s">
        <v>179</v>
      </c>
    </row>
    <row r="5" spans="1:8">
      <c r="A5" s="237">
        <v>45777</v>
      </c>
      <c r="B5" s="238" t="s">
        <v>510</v>
      </c>
      <c r="C5" s="238" t="s">
        <v>509</v>
      </c>
      <c r="D5" s="238" t="s">
        <v>342</v>
      </c>
      <c r="E5" s="238" t="s">
        <v>506</v>
      </c>
      <c r="F5" s="239">
        <v>19009.189999999999</v>
      </c>
      <c r="G5" s="238" t="s">
        <v>178</v>
      </c>
      <c r="H5" s="238" t="s">
        <v>179</v>
      </c>
    </row>
    <row r="6" spans="1:8">
      <c r="A6" s="491">
        <v>45808</v>
      </c>
      <c r="B6" s="492" t="s">
        <v>697</v>
      </c>
      <c r="C6" s="492" t="s">
        <v>505</v>
      </c>
      <c r="D6" s="492" t="s">
        <v>342</v>
      </c>
      <c r="E6" s="492" t="s">
        <v>506</v>
      </c>
      <c r="F6" s="493">
        <v>25320.080000000002</v>
      </c>
      <c r="G6" s="492" t="s">
        <v>178</v>
      </c>
      <c r="H6" s="492" t="s">
        <v>179</v>
      </c>
    </row>
    <row r="7" spans="1:8">
      <c r="A7" s="745">
        <v>45838</v>
      </c>
      <c r="B7" s="746" t="s">
        <v>953</v>
      </c>
      <c r="C7" s="746" t="s">
        <v>505</v>
      </c>
      <c r="D7" s="746" t="s">
        <v>342</v>
      </c>
      <c r="E7" s="746" t="s">
        <v>506</v>
      </c>
      <c r="F7" s="747">
        <v>30943.759999999998</v>
      </c>
      <c r="G7" s="746" t="s">
        <v>178</v>
      </c>
      <c r="H7" s="746" t="s">
        <v>179</v>
      </c>
    </row>
    <row r="8" spans="1:8">
      <c r="F8" s="24">
        <f>SUM(F2:F7)</f>
        <v>148609</v>
      </c>
    </row>
  </sheetData>
  <phoneticPr fontId="29" type="noConversion"/>
  <pageMargins left="0.7" right="0.7" top="0.78740157499999996" bottom="0.78740157499999996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4A560-69A3-4A16-A05B-04924A06DC91}">
  <dimension ref="A1:H6"/>
  <sheetViews>
    <sheetView workbookViewId="0">
      <selection activeCell="G1" sqref="G1:G1048576"/>
    </sheetView>
  </sheetViews>
  <sheetFormatPr defaultRowHeight="14.4"/>
  <cols>
    <col min="1" max="1" width="10.109375" bestFit="1" customWidth="1"/>
    <col min="3" max="3" width="12.44140625" bestFit="1" customWidth="1"/>
    <col min="4" max="4" width="34.88671875" customWidth="1"/>
    <col min="6" max="6" width="20.33203125" customWidth="1"/>
  </cols>
  <sheetData>
    <row r="1" spans="1:8">
      <c r="A1" s="748" t="s">
        <v>10</v>
      </c>
      <c r="B1" s="748" t="s">
        <v>11</v>
      </c>
      <c r="C1" s="748" t="s">
        <v>12</v>
      </c>
      <c r="D1" s="748" t="s">
        <v>13</v>
      </c>
      <c r="E1" s="748" t="s">
        <v>14</v>
      </c>
      <c r="F1" s="748" t="s">
        <v>15</v>
      </c>
      <c r="G1" s="748" t="s">
        <v>20</v>
      </c>
      <c r="H1" s="748" t="s">
        <v>90</v>
      </c>
    </row>
    <row r="2" spans="1:8">
      <c r="A2" s="885">
        <v>45834</v>
      </c>
      <c r="B2" s="886" t="s">
        <v>954</v>
      </c>
      <c r="C2" s="886" t="s">
        <v>955</v>
      </c>
      <c r="D2" s="886" t="s">
        <v>103</v>
      </c>
      <c r="E2" s="886" t="s">
        <v>904</v>
      </c>
      <c r="F2" s="887">
        <v>286.68</v>
      </c>
      <c r="G2" s="886" t="s">
        <v>917</v>
      </c>
      <c r="H2" s="886" t="s">
        <v>918</v>
      </c>
    </row>
    <row r="3" spans="1:8">
      <c r="A3" s="891">
        <v>45838</v>
      </c>
      <c r="B3" s="892" t="s">
        <v>1028</v>
      </c>
      <c r="C3" s="892" t="s">
        <v>1036</v>
      </c>
      <c r="D3" s="892" t="s">
        <v>562</v>
      </c>
      <c r="E3" s="892" t="s">
        <v>904</v>
      </c>
      <c r="F3" s="893">
        <v>1255045.26</v>
      </c>
      <c r="G3" s="892"/>
    </row>
    <row r="4" spans="1:8">
      <c r="A4" s="888">
        <v>45838</v>
      </c>
      <c r="B4" s="889" t="s">
        <v>902</v>
      </c>
      <c r="C4" s="889" t="s">
        <v>906</v>
      </c>
      <c r="D4" s="889" t="s">
        <v>358</v>
      </c>
      <c r="E4" s="889" t="s">
        <v>904</v>
      </c>
      <c r="F4" s="890">
        <v>5177.1899999999996</v>
      </c>
      <c r="G4" s="889" t="s">
        <v>359</v>
      </c>
      <c r="H4" s="889" t="s">
        <v>624</v>
      </c>
    </row>
    <row r="5" spans="1:8">
      <c r="A5" s="749">
        <v>45838</v>
      </c>
      <c r="B5" s="750" t="s">
        <v>902</v>
      </c>
      <c r="C5" s="750" t="s">
        <v>906</v>
      </c>
      <c r="D5" s="750" t="s">
        <v>643</v>
      </c>
      <c r="E5" s="750" t="s">
        <v>904</v>
      </c>
      <c r="F5" s="751">
        <v>64815</v>
      </c>
      <c r="G5" s="750" t="s">
        <v>359</v>
      </c>
      <c r="H5" s="750" t="s">
        <v>624</v>
      </c>
    </row>
    <row r="6" spans="1:8">
      <c r="F6" s="24">
        <f>SUM(F2:F5)</f>
        <v>1325324.1299999999</v>
      </c>
    </row>
  </sheetData>
  <pageMargins left="0.7" right="0.7" top="0.78740157499999996" bottom="0.78740157499999996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9C60-E567-4F19-8AA6-0BA85961F364}">
  <dimension ref="A1:H51"/>
  <sheetViews>
    <sheetView workbookViewId="0">
      <selection activeCell="F2" sqref="F2:F20"/>
    </sheetView>
  </sheetViews>
  <sheetFormatPr defaultColWidth="9.109375" defaultRowHeight="13.8"/>
  <cols>
    <col min="1" max="1" width="10.109375" style="5" bestFit="1" customWidth="1"/>
    <col min="2" max="2" width="9.109375" style="5"/>
    <col min="3" max="3" width="27.109375" style="5" bestFit="1" customWidth="1"/>
    <col min="4" max="5" width="9.109375" style="5"/>
    <col min="6" max="6" width="17.88671875" style="6" customWidth="1"/>
    <col min="7" max="16384" width="9.109375" style="5"/>
  </cols>
  <sheetData>
    <row r="1" spans="1:8" ht="14.4">
      <c r="A1" s="240" t="s">
        <v>10</v>
      </c>
      <c r="B1" s="240" t="s">
        <v>11</v>
      </c>
      <c r="C1" s="240" t="s">
        <v>12</v>
      </c>
      <c r="D1" s="240" t="s">
        <v>13</v>
      </c>
      <c r="E1" s="240" t="s">
        <v>14</v>
      </c>
      <c r="F1" s="240" t="s">
        <v>15</v>
      </c>
      <c r="G1" s="240" t="s">
        <v>20</v>
      </c>
      <c r="H1" s="240" t="s">
        <v>90</v>
      </c>
    </row>
    <row r="2" spans="1:8" ht="14.4">
      <c r="A2" s="241">
        <v>45716</v>
      </c>
      <c r="B2" s="242" t="s">
        <v>511</v>
      </c>
      <c r="C2" s="242" t="s">
        <v>512</v>
      </c>
      <c r="D2" s="242" t="s">
        <v>107</v>
      </c>
      <c r="E2" s="242" t="s">
        <v>114</v>
      </c>
      <c r="F2" s="243">
        <v>3326.72</v>
      </c>
      <c r="G2" s="242" t="s">
        <v>178</v>
      </c>
      <c r="H2" s="242" t="s">
        <v>179</v>
      </c>
    </row>
    <row r="3" spans="1:8" ht="14.4">
      <c r="A3" s="241">
        <v>45716</v>
      </c>
      <c r="B3" s="242" t="s">
        <v>513</v>
      </c>
      <c r="C3" s="242" t="s">
        <v>512</v>
      </c>
      <c r="D3" s="242" t="s">
        <v>107</v>
      </c>
      <c r="E3" s="242" t="s">
        <v>114</v>
      </c>
      <c r="F3" s="243">
        <v>30345.25</v>
      </c>
      <c r="G3" s="242" t="s">
        <v>178</v>
      </c>
      <c r="H3" s="242" t="s">
        <v>179</v>
      </c>
    </row>
    <row r="4" spans="1:8" ht="14.4">
      <c r="A4" s="241">
        <v>45716</v>
      </c>
      <c r="B4" s="242" t="s">
        <v>514</v>
      </c>
      <c r="C4" s="242" t="s">
        <v>512</v>
      </c>
      <c r="D4" s="242" t="s">
        <v>107</v>
      </c>
      <c r="E4" s="242" t="s">
        <v>114</v>
      </c>
      <c r="F4" s="243">
        <v>2604.9</v>
      </c>
      <c r="G4" s="242" t="s">
        <v>178</v>
      </c>
      <c r="H4" s="242" t="s">
        <v>179</v>
      </c>
    </row>
    <row r="5" spans="1:8" ht="14.4">
      <c r="A5" s="241">
        <v>45716</v>
      </c>
      <c r="B5" s="242" t="s">
        <v>515</v>
      </c>
      <c r="C5" s="242" t="s">
        <v>512</v>
      </c>
      <c r="D5" s="242" t="s">
        <v>107</v>
      </c>
      <c r="E5" s="242" t="s">
        <v>114</v>
      </c>
      <c r="F5" s="243">
        <v>8288.14</v>
      </c>
      <c r="G5" s="242" t="s">
        <v>178</v>
      </c>
      <c r="H5" s="242" t="s">
        <v>179</v>
      </c>
    </row>
    <row r="6" spans="1:8" ht="14.4">
      <c r="A6" s="241">
        <v>45716</v>
      </c>
      <c r="B6" s="242" t="s">
        <v>516</v>
      </c>
      <c r="C6" s="242" t="s">
        <v>512</v>
      </c>
      <c r="D6" s="242" t="s">
        <v>107</v>
      </c>
      <c r="E6" s="242" t="s">
        <v>114</v>
      </c>
      <c r="F6" s="243">
        <v>186.56</v>
      </c>
      <c r="G6" s="242" t="s">
        <v>178</v>
      </c>
      <c r="H6" s="242" t="s">
        <v>179</v>
      </c>
    </row>
    <row r="7" spans="1:8" ht="14.4">
      <c r="A7" s="241">
        <v>45716</v>
      </c>
      <c r="B7" s="242" t="s">
        <v>517</v>
      </c>
      <c r="C7" s="242" t="s">
        <v>512</v>
      </c>
      <c r="D7" s="242" t="s">
        <v>107</v>
      </c>
      <c r="E7" s="242" t="s">
        <v>114</v>
      </c>
      <c r="F7" s="243">
        <v>5196.29</v>
      </c>
      <c r="G7" s="242" t="s">
        <v>178</v>
      </c>
      <c r="H7" s="242" t="s">
        <v>179</v>
      </c>
    </row>
    <row r="8" spans="1:8" ht="14.4">
      <c r="A8" s="241">
        <v>45716</v>
      </c>
      <c r="B8" s="242" t="s">
        <v>518</v>
      </c>
      <c r="C8" s="242" t="s">
        <v>512</v>
      </c>
      <c r="D8" s="242" t="s">
        <v>107</v>
      </c>
      <c r="E8" s="242" t="s">
        <v>114</v>
      </c>
      <c r="F8" s="243">
        <v>1734.24</v>
      </c>
      <c r="G8" s="242" t="s">
        <v>178</v>
      </c>
      <c r="H8" s="242" t="s">
        <v>179</v>
      </c>
    </row>
    <row r="9" spans="1:8" ht="14.4">
      <c r="A9" s="241">
        <v>45716</v>
      </c>
      <c r="B9" s="242" t="s">
        <v>519</v>
      </c>
      <c r="C9" s="242" t="s">
        <v>512</v>
      </c>
      <c r="D9" s="242" t="s">
        <v>107</v>
      </c>
      <c r="E9" s="242" t="s">
        <v>114</v>
      </c>
      <c r="F9" s="243">
        <v>3464.19</v>
      </c>
      <c r="G9" s="242" t="s">
        <v>178</v>
      </c>
      <c r="H9" s="242" t="s">
        <v>179</v>
      </c>
    </row>
    <row r="10" spans="1:8" ht="14.4">
      <c r="A10" s="241">
        <v>45747</v>
      </c>
      <c r="B10" s="242" t="s">
        <v>520</v>
      </c>
      <c r="C10" s="242" t="s">
        <v>392</v>
      </c>
      <c r="D10" s="242" t="s">
        <v>107</v>
      </c>
      <c r="E10" s="242" t="s">
        <v>114</v>
      </c>
      <c r="F10" s="243">
        <v>40882.79</v>
      </c>
      <c r="G10" s="242" t="s">
        <v>178</v>
      </c>
      <c r="H10" s="242" t="s">
        <v>179</v>
      </c>
    </row>
    <row r="11" spans="1:8" ht="14.4">
      <c r="A11" s="241">
        <v>45747</v>
      </c>
      <c r="B11" s="242" t="s">
        <v>521</v>
      </c>
      <c r="C11" s="242" t="s">
        <v>392</v>
      </c>
      <c r="D11" s="242" t="s">
        <v>107</v>
      </c>
      <c r="E11" s="242" t="s">
        <v>114</v>
      </c>
      <c r="F11" s="243">
        <v>130078.76</v>
      </c>
      <c r="G11" s="242" t="s">
        <v>178</v>
      </c>
      <c r="H11" s="242" t="s">
        <v>179</v>
      </c>
    </row>
    <row r="12" spans="1:8" ht="14.4">
      <c r="A12" s="494">
        <v>45808</v>
      </c>
      <c r="B12" s="495" t="s">
        <v>698</v>
      </c>
      <c r="C12" s="495" t="s">
        <v>676</v>
      </c>
      <c r="D12" s="495" t="s">
        <v>107</v>
      </c>
      <c r="E12" s="495" t="s">
        <v>114</v>
      </c>
      <c r="F12" s="496">
        <v>1227.79</v>
      </c>
      <c r="G12" s="495" t="s">
        <v>178</v>
      </c>
      <c r="H12" s="495" t="s">
        <v>179</v>
      </c>
    </row>
    <row r="13" spans="1:8" ht="14.4">
      <c r="A13" s="494">
        <v>45808</v>
      </c>
      <c r="B13" s="495" t="s">
        <v>699</v>
      </c>
      <c r="C13" s="495" t="s">
        <v>676</v>
      </c>
      <c r="D13" s="495" t="s">
        <v>107</v>
      </c>
      <c r="E13" s="495" t="s">
        <v>114</v>
      </c>
      <c r="F13" s="496">
        <v>10942.09</v>
      </c>
      <c r="G13" s="495" t="s">
        <v>178</v>
      </c>
      <c r="H13" s="495" t="s">
        <v>179</v>
      </c>
    </row>
    <row r="14" spans="1:8" ht="14.4">
      <c r="A14" s="494">
        <v>45808</v>
      </c>
      <c r="B14" s="495" t="s">
        <v>700</v>
      </c>
      <c r="C14" s="495" t="s">
        <v>676</v>
      </c>
      <c r="D14" s="495" t="s">
        <v>107</v>
      </c>
      <c r="E14" s="495" t="s">
        <v>114</v>
      </c>
      <c r="F14" s="496">
        <v>68.849999999999994</v>
      </c>
      <c r="G14" s="495" t="s">
        <v>178</v>
      </c>
      <c r="H14" s="495" t="s">
        <v>179</v>
      </c>
    </row>
    <row r="15" spans="1:8" ht="14.4">
      <c r="A15" s="494">
        <v>45808</v>
      </c>
      <c r="B15" s="495" t="s">
        <v>701</v>
      </c>
      <c r="C15" s="495" t="s">
        <v>676</v>
      </c>
      <c r="D15" s="495" t="s">
        <v>107</v>
      </c>
      <c r="E15" s="495" t="s">
        <v>114</v>
      </c>
      <c r="F15" s="496">
        <v>1873.71</v>
      </c>
      <c r="G15" s="495" t="s">
        <v>178</v>
      </c>
      <c r="H15" s="495" t="s">
        <v>179</v>
      </c>
    </row>
    <row r="16" spans="1:8" ht="14.4">
      <c r="A16" s="494">
        <v>45808</v>
      </c>
      <c r="B16" s="495" t="s">
        <v>702</v>
      </c>
      <c r="C16" s="495" t="s">
        <v>676</v>
      </c>
      <c r="D16" s="495" t="s">
        <v>107</v>
      </c>
      <c r="E16" s="495" t="s">
        <v>114</v>
      </c>
      <c r="F16" s="496">
        <v>629.55999999999995</v>
      </c>
      <c r="G16" s="495" t="s">
        <v>178</v>
      </c>
      <c r="H16" s="495" t="s">
        <v>179</v>
      </c>
    </row>
    <row r="17" spans="1:8" ht="14.4">
      <c r="A17" s="894">
        <v>45808</v>
      </c>
      <c r="B17" s="895" t="s">
        <v>703</v>
      </c>
      <c r="C17" s="895" t="s">
        <v>676</v>
      </c>
      <c r="D17" s="895" t="s">
        <v>107</v>
      </c>
      <c r="E17" s="895" t="s">
        <v>114</v>
      </c>
      <c r="F17" s="896">
        <v>1249.1400000000001</v>
      </c>
      <c r="G17" s="895" t="s">
        <v>178</v>
      </c>
      <c r="H17" s="895" t="s">
        <v>179</v>
      </c>
    </row>
    <row r="18" spans="1:8" ht="14.4">
      <c r="A18" s="897">
        <v>45838</v>
      </c>
      <c r="B18" s="898" t="s">
        <v>1086</v>
      </c>
      <c r="C18" s="898" t="s">
        <v>1071</v>
      </c>
      <c r="D18" s="898" t="s">
        <v>107</v>
      </c>
      <c r="E18" s="898" t="s">
        <v>114</v>
      </c>
      <c r="F18" s="899">
        <v>64239.27</v>
      </c>
      <c r="G18" s="898" t="s">
        <v>178</v>
      </c>
      <c r="H18" s="898" t="s">
        <v>179</v>
      </c>
    </row>
    <row r="19" spans="1:8" ht="14.4">
      <c r="A19" s="897">
        <v>45838</v>
      </c>
      <c r="B19" s="898" t="s">
        <v>1087</v>
      </c>
      <c r="C19" s="898" t="s">
        <v>1071</v>
      </c>
      <c r="D19" s="898" t="s">
        <v>107</v>
      </c>
      <c r="E19" s="898" t="s">
        <v>114</v>
      </c>
      <c r="F19" s="899">
        <v>204393.18</v>
      </c>
      <c r="G19" s="898" t="s">
        <v>178</v>
      </c>
      <c r="H19" s="898" t="s">
        <v>179</v>
      </c>
    </row>
    <row r="20" spans="1:8" ht="14.4">
      <c r="A20" s="897">
        <v>45838</v>
      </c>
      <c r="B20" s="898" t="s">
        <v>1088</v>
      </c>
      <c r="C20" s="898" t="s">
        <v>1078</v>
      </c>
      <c r="D20" s="898" t="s">
        <v>107</v>
      </c>
      <c r="E20" s="898" t="s">
        <v>114</v>
      </c>
      <c r="F20" s="899">
        <v>-510731.43</v>
      </c>
      <c r="G20" s="898" t="s">
        <v>178</v>
      </c>
      <c r="H20" s="898" t="s">
        <v>179</v>
      </c>
    </row>
    <row r="21" spans="1:8">
      <c r="F21" s="244">
        <f>SUM(F2:F20)</f>
        <v>0</v>
      </c>
    </row>
    <row r="22" spans="1:8">
      <c r="F22" s="5"/>
    </row>
    <row r="23" spans="1:8">
      <c r="F23" s="5"/>
    </row>
    <row r="24" spans="1:8">
      <c r="F24" s="5"/>
    </row>
    <row r="25" spans="1:8">
      <c r="F25" s="5"/>
    </row>
    <row r="26" spans="1:8">
      <c r="F26" s="5"/>
    </row>
    <row r="27" spans="1:8">
      <c r="F27" s="5"/>
    </row>
    <row r="28" spans="1:8">
      <c r="F28" s="5"/>
    </row>
    <row r="29" spans="1:8">
      <c r="F29" s="5"/>
    </row>
    <row r="30" spans="1:8">
      <c r="F30" s="5"/>
    </row>
    <row r="31" spans="1:8">
      <c r="F31" s="5"/>
    </row>
    <row r="32" spans="1:8">
      <c r="F32" s="5"/>
    </row>
    <row r="33" spans="6:6">
      <c r="F33" s="5"/>
    </row>
    <row r="34" spans="6:6">
      <c r="F34" s="5"/>
    </row>
    <row r="35" spans="6:6">
      <c r="F35" s="5"/>
    </row>
    <row r="36" spans="6:6">
      <c r="F36" s="5"/>
    </row>
    <row r="37" spans="6:6">
      <c r="F37" s="5"/>
    </row>
    <row r="38" spans="6:6">
      <c r="F38" s="5"/>
    </row>
    <row r="39" spans="6:6">
      <c r="F39" s="5"/>
    </row>
    <row r="40" spans="6:6">
      <c r="F40" s="5"/>
    </row>
    <row r="41" spans="6:6">
      <c r="F41" s="5"/>
    </row>
    <row r="42" spans="6:6">
      <c r="F42" s="5"/>
    </row>
    <row r="43" spans="6:6">
      <c r="F43" s="5"/>
    </row>
    <row r="44" spans="6:6">
      <c r="F44" s="5"/>
    </row>
    <row r="45" spans="6:6">
      <c r="F45" s="5"/>
    </row>
    <row r="46" spans="6:6">
      <c r="F46" s="5"/>
    </row>
    <row r="47" spans="6:6">
      <c r="F47" s="5"/>
    </row>
    <row r="48" spans="6:6">
      <c r="F48" s="5"/>
    </row>
    <row r="49" spans="6:6">
      <c r="F49" s="5"/>
    </row>
    <row r="50" spans="6:6">
      <c r="F50" s="5"/>
    </row>
    <row r="51" spans="6:6">
      <c r="F51" s="5"/>
    </row>
  </sheetData>
  <phoneticPr fontId="29" type="noConversion"/>
  <pageMargins left="0.7" right="0.7" top="0.78740157499999996" bottom="0.78740157499999996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9A105-614E-4EA7-B0F1-FB4E3759D5BD}">
  <dimension ref="A1:H15"/>
  <sheetViews>
    <sheetView workbookViewId="0">
      <selection activeCell="F2" sqref="F2"/>
    </sheetView>
  </sheetViews>
  <sheetFormatPr defaultColWidth="9.109375" defaultRowHeight="13.8"/>
  <cols>
    <col min="1" max="1" width="10.109375" style="5" bestFit="1" customWidth="1"/>
    <col min="2" max="2" width="9.109375" style="5"/>
    <col min="3" max="3" width="32.6640625" style="5" customWidth="1"/>
    <col min="4" max="5" width="9.109375" style="5"/>
    <col min="6" max="6" width="17.88671875" style="6" customWidth="1"/>
    <col min="7" max="16384" width="9.109375" style="5"/>
  </cols>
  <sheetData>
    <row r="1" spans="1:8" ht="14.4">
      <c r="A1" s="245" t="s">
        <v>10</v>
      </c>
      <c r="B1" s="245" t="s">
        <v>11</v>
      </c>
      <c r="C1" s="245" t="s">
        <v>12</v>
      </c>
      <c r="D1" s="245" t="s">
        <v>13</v>
      </c>
      <c r="E1" s="245" t="s">
        <v>14</v>
      </c>
      <c r="F1" s="245" t="s">
        <v>15</v>
      </c>
      <c r="G1" s="245" t="s">
        <v>20</v>
      </c>
      <c r="H1" s="245" t="s">
        <v>90</v>
      </c>
    </row>
    <row r="2" spans="1:8" ht="14.4">
      <c r="A2" s="246">
        <v>45688</v>
      </c>
      <c r="B2" s="247" t="s">
        <v>522</v>
      </c>
      <c r="C2" s="247" t="s">
        <v>523</v>
      </c>
      <c r="D2" s="247" t="s">
        <v>107</v>
      </c>
      <c r="E2" s="247" t="s">
        <v>192</v>
      </c>
      <c r="F2" s="248">
        <v>10584.03</v>
      </c>
      <c r="G2" s="247" t="s">
        <v>178</v>
      </c>
      <c r="H2" s="247" t="s">
        <v>179</v>
      </c>
    </row>
    <row r="3" spans="1:8" ht="14.4">
      <c r="A3" s="246">
        <v>45747</v>
      </c>
      <c r="B3" s="247" t="s">
        <v>524</v>
      </c>
      <c r="C3" s="247" t="s">
        <v>413</v>
      </c>
      <c r="D3" s="247" t="s">
        <v>107</v>
      </c>
      <c r="E3" s="247" t="s">
        <v>192</v>
      </c>
      <c r="F3" s="248">
        <v>48877.08</v>
      </c>
      <c r="G3" s="247" t="s">
        <v>178</v>
      </c>
      <c r="H3" s="247" t="s">
        <v>179</v>
      </c>
    </row>
    <row r="4" spans="1:8" ht="14.4">
      <c r="A4" s="246">
        <v>45777</v>
      </c>
      <c r="B4" s="247" t="s">
        <v>525</v>
      </c>
      <c r="C4" s="247" t="s">
        <v>416</v>
      </c>
      <c r="D4" s="247" t="s">
        <v>107</v>
      </c>
      <c r="E4" s="247" t="s">
        <v>192</v>
      </c>
      <c r="F4" s="248">
        <v>42334.99</v>
      </c>
      <c r="G4" s="247" t="s">
        <v>178</v>
      </c>
      <c r="H4" s="247" t="s">
        <v>179</v>
      </c>
    </row>
    <row r="5" spans="1:8" ht="14.4">
      <c r="A5" s="246">
        <v>45777</v>
      </c>
      <c r="B5" s="247" t="s">
        <v>526</v>
      </c>
      <c r="C5" s="247" t="s">
        <v>416</v>
      </c>
      <c r="D5" s="247" t="s">
        <v>107</v>
      </c>
      <c r="E5" s="247" t="s">
        <v>192</v>
      </c>
      <c r="F5" s="248">
        <v>42183.82</v>
      </c>
      <c r="G5" s="247" t="s">
        <v>178</v>
      </c>
      <c r="H5" s="247" t="s">
        <v>179</v>
      </c>
    </row>
    <row r="6" spans="1:8" ht="14.4">
      <c r="A6" s="497">
        <v>45808</v>
      </c>
      <c r="B6" s="498" t="s">
        <v>704</v>
      </c>
      <c r="C6" s="498" t="s">
        <v>679</v>
      </c>
      <c r="D6" s="498" t="s">
        <v>107</v>
      </c>
      <c r="E6" s="498" t="s">
        <v>192</v>
      </c>
      <c r="F6" s="499">
        <v>5460.27</v>
      </c>
      <c r="G6" s="498" t="s">
        <v>178</v>
      </c>
      <c r="H6" s="498" t="s">
        <v>179</v>
      </c>
    </row>
    <row r="7" spans="1:8" ht="14.4">
      <c r="A7" s="497">
        <v>45808</v>
      </c>
      <c r="B7" s="498" t="s">
        <v>705</v>
      </c>
      <c r="C7" s="498" t="s">
        <v>679</v>
      </c>
      <c r="D7" s="498" t="s">
        <v>107</v>
      </c>
      <c r="E7" s="498" t="s">
        <v>192</v>
      </c>
      <c r="F7" s="499">
        <v>27370.67</v>
      </c>
      <c r="G7" s="498" t="s">
        <v>178</v>
      </c>
      <c r="H7" s="498" t="s">
        <v>179</v>
      </c>
    </row>
    <row r="8" spans="1:8" ht="14.4">
      <c r="A8" s="497">
        <v>45808</v>
      </c>
      <c r="B8" s="498" t="s">
        <v>706</v>
      </c>
      <c r="C8" s="498" t="s">
        <v>679</v>
      </c>
      <c r="D8" s="498" t="s">
        <v>107</v>
      </c>
      <c r="E8" s="498" t="s">
        <v>192</v>
      </c>
      <c r="F8" s="499">
        <v>27302.77</v>
      </c>
      <c r="G8" s="498" t="s">
        <v>178</v>
      </c>
      <c r="H8" s="498" t="s">
        <v>179</v>
      </c>
    </row>
    <row r="9" spans="1:8" ht="14.4">
      <c r="A9" s="497">
        <v>45808</v>
      </c>
      <c r="B9" s="498" t="s">
        <v>707</v>
      </c>
      <c r="C9" s="498" t="s">
        <v>679</v>
      </c>
      <c r="D9" s="498" t="s">
        <v>107</v>
      </c>
      <c r="E9" s="498" t="s">
        <v>192</v>
      </c>
      <c r="F9" s="499">
        <v>27257.87</v>
      </c>
      <c r="G9" s="498" t="s">
        <v>178</v>
      </c>
      <c r="H9" s="498" t="s">
        <v>179</v>
      </c>
    </row>
    <row r="10" spans="1:8" ht="14.4">
      <c r="A10" s="900">
        <v>45838</v>
      </c>
      <c r="B10" s="901" t="s">
        <v>1089</v>
      </c>
      <c r="C10" s="901" t="s">
        <v>1080</v>
      </c>
      <c r="D10" s="901" t="s">
        <v>107</v>
      </c>
      <c r="E10" s="901" t="s">
        <v>192</v>
      </c>
      <c r="F10" s="902">
        <v>167028.91</v>
      </c>
      <c r="G10" s="901" t="s">
        <v>178</v>
      </c>
      <c r="H10" s="901" t="s">
        <v>179</v>
      </c>
    </row>
    <row r="11" spans="1:8" ht="14.4">
      <c r="A11" s="900">
        <v>45838</v>
      </c>
      <c r="B11" s="901" t="s">
        <v>1090</v>
      </c>
      <c r="C11" s="901" t="s">
        <v>1080</v>
      </c>
      <c r="D11" s="901" t="s">
        <v>107</v>
      </c>
      <c r="E11" s="901" t="s">
        <v>192</v>
      </c>
      <c r="F11" s="902">
        <v>167392.67000000001</v>
      </c>
      <c r="G11" s="901" t="s">
        <v>178</v>
      </c>
      <c r="H11" s="901" t="s">
        <v>179</v>
      </c>
    </row>
    <row r="12" spans="1:8" ht="14.4">
      <c r="A12" s="900">
        <v>45838</v>
      </c>
      <c r="B12" s="901" t="s">
        <v>1091</v>
      </c>
      <c r="C12" s="901" t="s">
        <v>1080</v>
      </c>
      <c r="D12" s="901" t="s">
        <v>107</v>
      </c>
      <c r="E12" s="901" t="s">
        <v>192</v>
      </c>
      <c r="F12" s="902">
        <v>167633.18</v>
      </c>
      <c r="G12" s="901" t="s">
        <v>178</v>
      </c>
      <c r="H12" s="901" t="s">
        <v>179</v>
      </c>
    </row>
    <row r="13" spans="1:8" ht="14.4">
      <c r="A13" s="900">
        <v>45838</v>
      </c>
      <c r="B13" s="901" t="s">
        <v>1092</v>
      </c>
      <c r="C13" s="901" t="s">
        <v>1080</v>
      </c>
      <c r="D13" s="901" t="s">
        <v>107</v>
      </c>
      <c r="E13" s="901" t="s">
        <v>192</v>
      </c>
      <c r="F13" s="902">
        <v>167681.41</v>
      </c>
      <c r="G13" s="901" t="s">
        <v>178</v>
      </c>
      <c r="H13" s="901" t="s">
        <v>179</v>
      </c>
    </row>
    <row r="14" spans="1:8" ht="14.4">
      <c r="A14" s="900">
        <v>45838</v>
      </c>
      <c r="B14" s="901" t="s">
        <v>1093</v>
      </c>
      <c r="C14" s="901" t="s">
        <v>1083</v>
      </c>
      <c r="D14" s="901" t="s">
        <v>107</v>
      </c>
      <c r="E14" s="901" t="s">
        <v>192</v>
      </c>
      <c r="F14" s="902">
        <v>-901107.67</v>
      </c>
      <c r="G14" s="901" t="s">
        <v>178</v>
      </c>
      <c r="H14" s="901" t="s">
        <v>179</v>
      </c>
    </row>
    <row r="15" spans="1:8">
      <c r="F15" s="36">
        <f>SUM(F2:F14)</f>
        <v>0</v>
      </c>
    </row>
  </sheetData>
  <pageMargins left="0.7" right="0.7" top="0.78740157499999996" bottom="0.78740157499999996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98A3F-D226-42E4-BBFA-A15F409A642F}">
  <dimension ref="A1:H36"/>
  <sheetViews>
    <sheetView topLeftCell="A16" workbookViewId="0">
      <selection activeCell="L15" sqref="L15"/>
    </sheetView>
  </sheetViews>
  <sheetFormatPr defaultColWidth="9.109375" defaultRowHeight="11.4"/>
  <cols>
    <col min="1" max="1" width="10.109375" style="4" bestFit="1" customWidth="1"/>
    <col min="2" max="2" width="9.109375" style="4"/>
    <col min="3" max="3" width="25.109375" style="4" customWidth="1"/>
    <col min="4" max="5" width="9.109375" style="4"/>
    <col min="6" max="6" width="16" style="4" bestFit="1" customWidth="1"/>
    <col min="7" max="7" width="9.109375" style="4"/>
    <col min="8" max="8" width="17.109375" style="4" customWidth="1"/>
    <col min="9" max="16384" width="9.109375" style="4"/>
  </cols>
  <sheetData>
    <row r="1" spans="1:8" ht="14.4">
      <c r="A1" s="1025" t="s">
        <v>10</v>
      </c>
      <c r="B1" s="1025" t="s">
        <v>87</v>
      </c>
      <c r="C1" s="1025" t="s">
        <v>88</v>
      </c>
      <c r="D1" s="1025" t="s">
        <v>11</v>
      </c>
      <c r="E1" s="1025" t="s">
        <v>12</v>
      </c>
      <c r="F1" s="1025" t="s">
        <v>13</v>
      </c>
      <c r="G1" s="1025" t="s">
        <v>14</v>
      </c>
      <c r="H1" s="1025" t="s">
        <v>15</v>
      </c>
    </row>
    <row r="2" spans="1:8" ht="14.4">
      <c r="A2" s="1026">
        <v>45658</v>
      </c>
      <c r="B2" s="1027"/>
      <c r="C2" s="1028">
        <v>0</v>
      </c>
      <c r="D2" s="1027" t="s">
        <v>115</v>
      </c>
      <c r="E2" s="1027" t="s">
        <v>99</v>
      </c>
      <c r="F2" s="1027" t="s">
        <v>100</v>
      </c>
      <c r="G2" s="1027" t="s">
        <v>560</v>
      </c>
      <c r="H2" s="1029">
        <v>23404810.100000001</v>
      </c>
    </row>
    <row r="3" spans="1:8" ht="14.4">
      <c r="A3" s="1026">
        <v>45658</v>
      </c>
      <c r="B3" s="1028">
        <v>25.184999999999999</v>
      </c>
      <c r="C3" s="1028">
        <v>36923.11</v>
      </c>
      <c r="D3" s="1027" t="s">
        <v>115</v>
      </c>
      <c r="E3" s="1027" t="s">
        <v>99</v>
      </c>
      <c r="F3" s="1027" t="s">
        <v>100</v>
      </c>
      <c r="G3" s="1027" t="s">
        <v>560</v>
      </c>
      <c r="H3" s="1029">
        <v>929908.54</v>
      </c>
    </row>
    <row r="4" spans="1:8" ht="14.4">
      <c r="A4" s="1026">
        <v>45658</v>
      </c>
      <c r="B4" s="1027"/>
      <c r="C4" s="1028">
        <v>0</v>
      </c>
      <c r="D4" s="1027" t="s">
        <v>115</v>
      </c>
      <c r="E4" s="1027" t="s">
        <v>99</v>
      </c>
      <c r="F4" s="1027" t="s">
        <v>100</v>
      </c>
      <c r="G4" s="1027" t="s">
        <v>103</v>
      </c>
      <c r="H4" s="1029">
        <v>445278.28</v>
      </c>
    </row>
    <row r="5" spans="1:8" ht="14.4">
      <c r="A5" s="1026">
        <v>45658</v>
      </c>
      <c r="B5" s="1028">
        <v>24.6922</v>
      </c>
      <c r="C5" s="1028">
        <v>-9085.42</v>
      </c>
      <c r="D5" s="1027" t="s">
        <v>115</v>
      </c>
      <c r="E5" s="1027" t="s">
        <v>99</v>
      </c>
      <c r="F5" s="1027" t="s">
        <v>100</v>
      </c>
      <c r="G5" s="1027" t="s">
        <v>103</v>
      </c>
      <c r="H5" s="1029">
        <v>-224339.1</v>
      </c>
    </row>
    <row r="6" spans="1:8" ht="14.4">
      <c r="A6" s="1026">
        <v>45658</v>
      </c>
      <c r="B6" s="1027"/>
      <c r="C6" s="1028">
        <v>0</v>
      </c>
      <c r="D6" s="1027" t="s">
        <v>115</v>
      </c>
      <c r="E6" s="1027" t="s">
        <v>99</v>
      </c>
      <c r="F6" s="1027" t="s">
        <v>100</v>
      </c>
      <c r="G6" s="1027" t="s">
        <v>875</v>
      </c>
      <c r="H6" s="1029">
        <v>-13600</v>
      </c>
    </row>
    <row r="7" spans="1:8" ht="14.4">
      <c r="A7" s="1026">
        <v>45658</v>
      </c>
      <c r="B7" s="1027"/>
      <c r="C7" s="1028">
        <v>0</v>
      </c>
      <c r="D7" s="1027" t="s">
        <v>115</v>
      </c>
      <c r="E7" s="1027" t="s">
        <v>99</v>
      </c>
      <c r="F7" s="1027" t="s">
        <v>100</v>
      </c>
      <c r="G7" s="1027" t="s">
        <v>326</v>
      </c>
      <c r="H7" s="1029">
        <v>671405</v>
      </c>
    </row>
    <row r="8" spans="1:8" ht="14.4">
      <c r="A8" s="1026">
        <v>45658</v>
      </c>
      <c r="B8" s="1027"/>
      <c r="C8" s="1028">
        <v>0</v>
      </c>
      <c r="D8" s="1027" t="s">
        <v>115</v>
      </c>
      <c r="E8" s="1027" t="s">
        <v>99</v>
      </c>
      <c r="F8" s="1027" t="s">
        <v>100</v>
      </c>
      <c r="G8" s="1027" t="s">
        <v>106</v>
      </c>
      <c r="H8" s="1029">
        <v>260453294.77000001</v>
      </c>
    </row>
    <row r="9" spans="1:8" ht="14.4">
      <c r="A9" s="1026">
        <v>45658</v>
      </c>
      <c r="B9" s="1027"/>
      <c r="C9" s="1028">
        <v>0</v>
      </c>
      <c r="D9" s="1027" t="s">
        <v>115</v>
      </c>
      <c r="E9" s="1027" t="s">
        <v>99</v>
      </c>
      <c r="F9" s="1027" t="s">
        <v>100</v>
      </c>
      <c r="G9" s="1027" t="s">
        <v>369</v>
      </c>
      <c r="H9" s="1029">
        <v>49119817</v>
      </c>
    </row>
    <row r="10" spans="1:8" ht="14.4">
      <c r="A10" s="1026">
        <v>45658</v>
      </c>
      <c r="B10" s="1028">
        <v>23.4</v>
      </c>
      <c r="C10" s="1028">
        <v>-149000</v>
      </c>
      <c r="D10" s="1027" t="s">
        <v>115</v>
      </c>
      <c r="E10" s="1027" t="s">
        <v>99</v>
      </c>
      <c r="F10" s="1027" t="s">
        <v>100</v>
      </c>
      <c r="G10" s="1027" t="s">
        <v>369</v>
      </c>
      <c r="H10" s="1029">
        <v>-3486600</v>
      </c>
    </row>
    <row r="11" spans="1:8" ht="14.4">
      <c r="A11" s="1026">
        <v>45658</v>
      </c>
      <c r="B11" s="1027"/>
      <c r="C11" s="1028">
        <v>0</v>
      </c>
      <c r="D11" s="1027" t="s">
        <v>115</v>
      </c>
      <c r="E11" s="1027" t="s">
        <v>99</v>
      </c>
      <c r="F11" s="1027" t="s">
        <v>100</v>
      </c>
      <c r="G11" s="1027" t="s">
        <v>1211</v>
      </c>
      <c r="H11" s="1029">
        <v>2000000</v>
      </c>
    </row>
    <row r="12" spans="1:8" ht="14.4">
      <c r="A12" s="1026">
        <v>45658</v>
      </c>
      <c r="B12" s="1027"/>
      <c r="C12" s="1028">
        <v>0</v>
      </c>
      <c r="D12" s="1027" t="s">
        <v>115</v>
      </c>
      <c r="E12" s="1027" t="s">
        <v>99</v>
      </c>
      <c r="F12" s="1027" t="s">
        <v>100</v>
      </c>
      <c r="G12" s="1027" t="s">
        <v>1211</v>
      </c>
      <c r="H12" s="1029">
        <v>-2000000</v>
      </c>
    </row>
    <row r="13" spans="1:8" ht="14.4">
      <c r="A13" s="1026">
        <v>45658</v>
      </c>
      <c r="B13" s="1027"/>
      <c r="C13" s="1028">
        <v>0</v>
      </c>
      <c r="D13" s="1027" t="s">
        <v>115</v>
      </c>
      <c r="E13" s="1027" t="s">
        <v>99</v>
      </c>
      <c r="F13" s="1027" t="s">
        <v>100</v>
      </c>
      <c r="G13" s="1027" t="s">
        <v>348</v>
      </c>
      <c r="H13" s="1029">
        <v>122143.12</v>
      </c>
    </row>
    <row r="14" spans="1:8" ht="14.4">
      <c r="A14" s="1026">
        <v>45658</v>
      </c>
      <c r="B14" s="1027"/>
      <c r="C14" s="1028">
        <v>0</v>
      </c>
      <c r="D14" s="1027" t="s">
        <v>115</v>
      </c>
      <c r="E14" s="1027" t="s">
        <v>99</v>
      </c>
      <c r="F14" s="1027" t="s">
        <v>100</v>
      </c>
      <c r="G14" s="1027" t="s">
        <v>348</v>
      </c>
      <c r="H14" s="1029">
        <v>51713.04</v>
      </c>
    </row>
    <row r="15" spans="1:8" ht="14.4">
      <c r="A15" s="1026">
        <v>45658</v>
      </c>
      <c r="B15" s="1027"/>
      <c r="C15" s="1028">
        <v>0</v>
      </c>
      <c r="D15" s="1027" t="s">
        <v>115</v>
      </c>
      <c r="E15" s="1027" t="s">
        <v>99</v>
      </c>
      <c r="F15" s="1027" t="s">
        <v>100</v>
      </c>
      <c r="G15" s="1027" t="s">
        <v>348</v>
      </c>
      <c r="H15" s="1029">
        <v>-104543.13</v>
      </c>
    </row>
    <row r="16" spans="1:8" ht="14.4">
      <c r="A16" s="1026">
        <v>45658</v>
      </c>
      <c r="B16" s="1027"/>
      <c r="C16" s="1028">
        <v>0</v>
      </c>
      <c r="D16" s="1027" t="s">
        <v>115</v>
      </c>
      <c r="E16" s="1027" t="s">
        <v>99</v>
      </c>
      <c r="F16" s="1027" t="s">
        <v>100</v>
      </c>
      <c r="G16" s="1027" t="s">
        <v>1212</v>
      </c>
      <c r="H16" s="1029">
        <v>-5752.53</v>
      </c>
    </row>
    <row r="17" spans="1:8" ht="14.4">
      <c r="A17" s="1026">
        <v>45658</v>
      </c>
      <c r="B17" s="1027"/>
      <c r="C17" s="1028">
        <v>0</v>
      </c>
      <c r="D17" s="1027" t="s">
        <v>115</v>
      </c>
      <c r="E17" s="1027" t="s">
        <v>99</v>
      </c>
      <c r="F17" s="1027" t="s">
        <v>100</v>
      </c>
      <c r="G17" s="1027" t="s">
        <v>1212</v>
      </c>
      <c r="H17" s="1029">
        <v>5752.53</v>
      </c>
    </row>
    <row r="18" spans="1:8" ht="14.4">
      <c r="A18" s="1026">
        <v>45658</v>
      </c>
      <c r="B18" s="1027"/>
      <c r="C18" s="1028">
        <v>0</v>
      </c>
      <c r="D18" s="1027" t="s">
        <v>115</v>
      </c>
      <c r="E18" s="1027" t="s">
        <v>99</v>
      </c>
      <c r="F18" s="1027" t="s">
        <v>100</v>
      </c>
      <c r="G18" s="1027" t="s">
        <v>358</v>
      </c>
      <c r="H18" s="1029">
        <v>4341.08</v>
      </c>
    </row>
    <row r="19" spans="1:8" ht="14.4">
      <c r="A19" s="1026">
        <v>45658</v>
      </c>
      <c r="B19" s="1028">
        <v>24.712800000000001</v>
      </c>
      <c r="C19" s="1028">
        <v>9329.89</v>
      </c>
      <c r="D19" s="1027" t="s">
        <v>115</v>
      </c>
      <c r="E19" s="1027" t="s">
        <v>99</v>
      </c>
      <c r="F19" s="1027" t="s">
        <v>100</v>
      </c>
      <c r="G19" s="1027" t="s">
        <v>358</v>
      </c>
      <c r="H19" s="1029">
        <v>230568.6</v>
      </c>
    </row>
    <row r="20" spans="1:8" ht="14.4">
      <c r="A20" s="1026">
        <v>45658</v>
      </c>
      <c r="B20" s="1028">
        <v>25.244900000000001</v>
      </c>
      <c r="C20" s="1028">
        <v>1060.0999999999999</v>
      </c>
      <c r="D20" s="1027" t="s">
        <v>115</v>
      </c>
      <c r="E20" s="1027" t="s">
        <v>99</v>
      </c>
      <c r="F20" s="1027" t="s">
        <v>100</v>
      </c>
      <c r="G20" s="1027" t="s">
        <v>358</v>
      </c>
      <c r="H20" s="1029">
        <v>26762.22</v>
      </c>
    </row>
    <row r="21" spans="1:8" ht="14.4">
      <c r="A21" s="1026">
        <v>45658</v>
      </c>
      <c r="B21" s="1027"/>
      <c r="C21" s="1028">
        <v>0</v>
      </c>
      <c r="D21" s="1027" t="s">
        <v>115</v>
      </c>
      <c r="E21" s="1027" t="s">
        <v>99</v>
      </c>
      <c r="F21" s="1027" t="s">
        <v>100</v>
      </c>
      <c r="G21" s="1027" t="s">
        <v>643</v>
      </c>
      <c r="H21" s="1029">
        <v>265965</v>
      </c>
    </row>
    <row r="22" spans="1:8" ht="14.4">
      <c r="A22" s="1026">
        <v>45658</v>
      </c>
      <c r="B22" s="1028">
        <v>23.4</v>
      </c>
      <c r="C22" s="1028">
        <v>149000</v>
      </c>
      <c r="D22" s="1027" t="s">
        <v>115</v>
      </c>
      <c r="E22" s="1027" t="s">
        <v>99</v>
      </c>
      <c r="F22" s="1027" t="s">
        <v>100</v>
      </c>
      <c r="G22" s="1027" t="s">
        <v>643</v>
      </c>
      <c r="H22" s="1029">
        <v>3486600</v>
      </c>
    </row>
    <row r="23" spans="1:8" ht="14.4">
      <c r="A23" s="1026">
        <v>45658</v>
      </c>
      <c r="B23" s="1027"/>
      <c r="C23" s="1028">
        <v>0</v>
      </c>
      <c r="D23" s="1027" t="s">
        <v>115</v>
      </c>
      <c r="E23" s="1027" t="s">
        <v>99</v>
      </c>
      <c r="F23" s="1027" t="s">
        <v>100</v>
      </c>
      <c r="G23" s="1027" t="s">
        <v>647</v>
      </c>
      <c r="H23" s="1029">
        <v>7300000</v>
      </c>
    </row>
    <row r="24" spans="1:8" ht="14.4">
      <c r="A24" s="1026">
        <v>45658</v>
      </c>
      <c r="B24" s="1027"/>
      <c r="C24" s="1028">
        <v>0</v>
      </c>
      <c r="D24" s="1027" t="s">
        <v>115</v>
      </c>
      <c r="E24" s="1027" t="s">
        <v>99</v>
      </c>
      <c r="F24" s="1027" t="s">
        <v>100</v>
      </c>
      <c r="G24" s="1027" t="s">
        <v>647</v>
      </c>
      <c r="H24" s="1029">
        <v>-3962030.36</v>
      </c>
    </row>
    <row r="25" spans="1:8" ht="14.4">
      <c r="A25" s="1026">
        <v>45658</v>
      </c>
      <c r="B25" s="1027"/>
      <c r="C25" s="1028">
        <v>0</v>
      </c>
      <c r="D25" s="1027" t="s">
        <v>115</v>
      </c>
      <c r="E25" s="1027" t="s">
        <v>99</v>
      </c>
      <c r="F25" s="1027" t="s">
        <v>100</v>
      </c>
      <c r="G25" s="1027" t="s">
        <v>314</v>
      </c>
      <c r="H25" s="1029">
        <v>44940</v>
      </c>
    </row>
    <row r="26" spans="1:8" ht="14.4">
      <c r="A26" s="1026">
        <v>45658</v>
      </c>
      <c r="B26" s="1027"/>
      <c r="C26" s="1028">
        <v>0</v>
      </c>
      <c r="D26" s="1027" t="s">
        <v>115</v>
      </c>
      <c r="E26" s="1027" t="s">
        <v>99</v>
      </c>
      <c r="F26" s="1027" t="s">
        <v>100</v>
      </c>
      <c r="G26" s="1027" t="s">
        <v>655</v>
      </c>
      <c r="H26" s="1029">
        <v>203509.6</v>
      </c>
    </row>
    <row r="27" spans="1:8" ht="14.4">
      <c r="A27" s="1026">
        <v>45658</v>
      </c>
      <c r="B27" s="1027"/>
      <c r="C27" s="1028">
        <v>0</v>
      </c>
      <c r="D27" s="1027" t="s">
        <v>115</v>
      </c>
      <c r="E27" s="1027" t="s">
        <v>99</v>
      </c>
      <c r="F27" s="1027" t="s">
        <v>100</v>
      </c>
      <c r="G27" s="1027" t="s">
        <v>658</v>
      </c>
      <c r="H27" s="1029">
        <v>100000</v>
      </c>
    </row>
    <row r="28" spans="1:8" ht="14.4">
      <c r="A28" s="1026">
        <v>45658</v>
      </c>
      <c r="B28" s="1027"/>
      <c r="C28" s="1028">
        <v>0</v>
      </c>
      <c r="D28" s="1027" t="s">
        <v>115</v>
      </c>
      <c r="E28" s="1027" t="s">
        <v>99</v>
      </c>
      <c r="F28" s="1027" t="s">
        <v>100</v>
      </c>
      <c r="G28" s="1027" t="s">
        <v>109</v>
      </c>
      <c r="H28" s="1029">
        <v>169551831.25999999</v>
      </c>
    </row>
    <row r="29" spans="1:8" ht="14.4">
      <c r="A29" s="1026">
        <v>45658</v>
      </c>
      <c r="B29" s="1027"/>
      <c r="C29" s="1028">
        <v>0</v>
      </c>
      <c r="D29" s="1027" t="s">
        <v>115</v>
      </c>
      <c r="E29" s="1027" t="s">
        <v>99</v>
      </c>
      <c r="F29" s="1027" t="s">
        <v>100</v>
      </c>
      <c r="G29" s="1027" t="s">
        <v>110</v>
      </c>
      <c r="H29" s="1029">
        <v>4880330</v>
      </c>
    </row>
    <row r="30" spans="1:8" ht="14.4">
      <c r="A30" s="1026">
        <v>45658</v>
      </c>
      <c r="B30" s="1027"/>
      <c r="C30" s="1028">
        <v>0</v>
      </c>
      <c r="D30" s="1027" t="s">
        <v>115</v>
      </c>
      <c r="E30" s="1027" t="s">
        <v>99</v>
      </c>
      <c r="F30" s="1027" t="s">
        <v>100</v>
      </c>
      <c r="G30" s="1027" t="s">
        <v>111</v>
      </c>
      <c r="H30" s="1029">
        <v>-114783913.19</v>
      </c>
    </row>
    <row r="31" spans="1:8" ht="14.4">
      <c r="A31" s="1026">
        <v>45658</v>
      </c>
      <c r="B31" s="1027"/>
      <c r="C31" s="1028">
        <v>0</v>
      </c>
      <c r="D31" s="1027" t="s">
        <v>115</v>
      </c>
      <c r="E31" s="1027" t="s">
        <v>99</v>
      </c>
      <c r="F31" s="1027" t="s">
        <v>100</v>
      </c>
      <c r="G31" s="1027" t="s">
        <v>559</v>
      </c>
      <c r="H31" s="1029">
        <v>249702558.16999999</v>
      </c>
    </row>
    <row r="32" spans="1:8" ht="14.4">
      <c r="A32" s="1026">
        <v>45658</v>
      </c>
      <c r="B32" s="1027"/>
      <c r="C32" s="1028">
        <v>0</v>
      </c>
      <c r="D32" s="1027" t="s">
        <v>115</v>
      </c>
      <c r="E32" s="1027" t="s">
        <v>99</v>
      </c>
      <c r="F32" s="1027" t="s">
        <v>100</v>
      </c>
      <c r="G32" s="1027" t="s">
        <v>559</v>
      </c>
      <c r="H32" s="1029">
        <v>1071710</v>
      </c>
    </row>
    <row r="33" spans="1:8" ht="14.4">
      <c r="A33" s="1026">
        <v>45658</v>
      </c>
      <c r="B33" s="1027"/>
      <c r="C33" s="1028">
        <v>0</v>
      </c>
      <c r="D33" s="1027" t="s">
        <v>115</v>
      </c>
      <c r="E33" s="1027" t="s">
        <v>99</v>
      </c>
      <c r="F33" s="1027" t="s">
        <v>100</v>
      </c>
      <c r="G33" s="1027" t="s">
        <v>562</v>
      </c>
      <c r="H33" s="1029">
        <v>1772732.94</v>
      </c>
    </row>
    <row r="34" spans="1:8" ht="14.4">
      <c r="A34" s="1026">
        <v>45658</v>
      </c>
      <c r="B34" s="1028">
        <v>24.0063</v>
      </c>
      <c r="C34" s="1028">
        <v>715077.67</v>
      </c>
      <c r="D34" s="1027" t="s">
        <v>115</v>
      </c>
      <c r="E34" s="1027" t="s">
        <v>99</v>
      </c>
      <c r="F34" s="1027" t="s">
        <v>100</v>
      </c>
      <c r="G34" s="1027" t="s">
        <v>562</v>
      </c>
      <c r="H34" s="1029">
        <v>17166407.710000001</v>
      </c>
    </row>
    <row r="35" spans="1:8" ht="14.4">
      <c r="A35" s="1026">
        <v>45658</v>
      </c>
      <c r="B35" s="1027"/>
      <c r="C35" s="1028">
        <v>0</v>
      </c>
      <c r="D35" s="1027" t="s">
        <v>115</v>
      </c>
      <c r="E35" s="1027" t="s">
        <v>99</v>
      </c>
      <c r="F35" s="1027" t="s">
        <v>100</v>
      </c>
      <c r="G35" s="1027" t="s">
        <v>6</v>
      </c>
      <c r="H35" s="1029">
        <v>122118547.78</v>
      </c>
    </row>
    <row r="36" spans="1:8" ht="14.4">
      <c r="A36" s="1026">
        <v>45658</v>
      </c>
      <c r="B36" s="1027"/>
      <c r="C36" s="1028">
        <v>0</v>
      </c>
      <c r="D36" s="1027" t="s">
        <v>115</v>
      </c>
      <c r="E36" s="1027" t="s">
        <v>99</v>
      </c>
      <c r="F36" s="1027" t="s">
        <v>100</v>
      </c>
      <c r="G36" s="1027" t="s">
        <v>8</v>
      </c>
      <c r="H36" s="1029">
        <v>1297303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90</vt:i4>
      </vt:variant>
    </vt:vector>
  </HeadingPairs>
  <TitlesOfParts>
    <vt:vector size="90" baseType="lpstr">
      <vt:lpstr>Obratová předvaha</vt:lpstr>
      <vt:lpstr>021001</vt:lpstr>
      <vt:lpstr>021002</vt:lpstr>
      <vt:lpstr>021003</vt:lpstr>
      <vt:lpstr>031001</vt:lpstr>
      <vt:lpstr>042001</vt:lpstr>
      <vt:lpstr>042101</vt:lpstr>
      <vt:lpstr>081001</vt:lpstr>
      <vt:lpstr>081002</vt:lpstr>
      <vt:lpstr>211100</vt:lpstr>
      <vt:lpstr>221001</vt:lpstr>
      <vt:lpstr>221002</vt:lpstr>
      <vt:lpstr>231001</vt:lpstr>
      <vt:lpstr>231002</vt:lpstr>
      <vt:lpstr>261001</vt:lpstr>
      <vt:lpstr>311003</vt:lpstr>
      <vt:lpstr>311004</vt:lpstr>
      <vt:lpstr>314001</vt:lpstr>
      <vt:lpstr>321003</vt:lpstr>
      <vt:lpstr>341001</vt:lpstr>
      <vt:lpstr>343000</vt:lpstr>
      <vt:lpstr>343103</vt:lpstr>
      <vt:lpstr>343403</vt:lpstr>
      <vt:lpstr>343900</vt:lpstr>
      <vt:lpstr>345001</vt:lpstr>
      <vt:lpstr>349000</vt:lpstr>
      <vt:lpstr>351300</vt:lpstr>
      <vt:lpstr>361400</vt:lpstr>
      <vt:lpstr>361401</vt:lpstr>
      <vt:lpstr>365201</vt:lpstr>
      <vt:lpstr>365316</vt:lpstr>
      <vt:lpstr>365816</vt:lpstr>
      <vt:lpstr>365901</vt:lpstr>
      <vt:lpstr>373001</vt:lpstr>
      <vt:lpstr>373002</vt:lpstr>
      <vt:lpstr>379001</vt:lpstr>
      <vt:lpstr>384001</vt:lpstr>
      <vt:lpstr>388001</vt:lpstr>
      <vt:lpstr>389209</vt:lpstr>
      <vt:lpstr>411000</vt:lpstr>
      <vt:lpstr>413001</vt:lpstr>
      <vt:lpstr>414100</vt:lpstr>
      <vt:lpstr>429001</vt:lpstr>
      <vt:lpstr>431000</vt:lpstr>
      <vt:lpstr>461001</vt:lpstr>
      <vt:lpstr>461002</vt:lpstr>
      <vt:lpstr>481001</vt:lpstr>
      <vt:lpstr>481100</vt:lpstr>
      <vt:lpstr>511100</vt:lpstr>
      <vt:lpstr>518100</vt:lpstr>
      <vt:lpstr>518131</vt:lpstr>
      <vt:lpstr>518134</vt:lpstr>
      <vt:lpstr>518135</vt:lpstr>
      <vt:lpstr>518137</vt:lpstr>
      <vt:lpstr>518138</vt:lpstr>
      <vt:lpstr>518320</vt:lpstr>
      <vt:lpstr>518999</vt:lpstr>
      <vt:lpstr>532201</vt:lpstr>
      <vt:lpstr>538100</vt:lpstr>
      <vt:lpstr>548001</vt:lpstr>
      <vt:lpstr>548101</vt:lpstr>
      <vt:lpstr>548800</vt:lpstr>
      <vt:lpstr>551001</vt:lpstr>
      <vt:lpstr>551002</vt:lpstr>
      <vt:lpstr>562101</vt:lpstr>
      <vt:lpstr>562102</vt:lpstr>
      <vt:lpstr>562105</vt:lpstr>
      <vt:lpstr>562201</vt:lpstr>
      <vt:lpstr>562316</vt:lpstr>
      <vt:lpstr>562401</vt:lpstr>
      <vt:lpstr>563100</vt:lpstr>
      <vt:lpstr>567002</vt:lpstr>
      <vt:lpstr>567003</vt:lpstr>
      <vt:lpstr>568201</vt:lpstr>
      <vt:lpstr>568202</vt:lpstr>
      <vt:lpstr>568203</vt:lpstr>
      <vt:lpstr>592001</vt:lpstr>
      <vt:lpstr>602201</vt:lpstr>
      <vt:lpstr>602210</vt:lpstr>
      <vt:lpstr>602215</vt:lpstr>
      <vt:lpstr>648001</vt:lpstr>
      <vt:lpstr>648800</vt:lpstr>
      <vt:lpstr>662103</vt:lpstr>
      <vt:lpstr>662104</vt:lpstr>
      <vt:lpstr>662105</vt:lpstr>
      <vt:lpstr>662106</vt:lpstr>
      <vt:lpstr>663100</vt:lpstr>
      <vt:lpstr>667002</vt:lpstr>
      <vt:lpstr>667003</vt:lpstr>
      <vt:lpstr>701000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Barbora Floriánová</dc:creator>
  <cp:lastModifiedBy>Martin Vnouček</cp:lastModifiedBy>
  <cp:lastPrinted>2025-07-09T11:29:39Z</cp:lastPrinted>
  <dcterms:created xsi:type="dcterms:W3CDTF">2023-03-24T09:27:54Z</dcterms:created>
  <dcterms:modified xsi:type="dcterms:W3CDTF">2026-05-14T13:54:37Z</dcterms:modified>
</cp:coreProperties>
</file>