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n Bujanover\Blue Sky Utility Dropbox\Ran Bujanover\Data Rooms for Funding\Data Room (Great Circle)\"/>
    </mc:Choice>
  </mc:AlternateContent>
  <xr:revisionPtr revIDLastSave="0" documentId="8_{19131FD5-A7A8-4C75-9327-7A57301B6521}" xr6:coauthVersionLast="45" xr6:coauthVersionMax="45" xr10:uidLastSave="{00000000-0000-0000-0000-000000000000}"/>
  <bookViews>
    <workbookView xWindow="-96" yWindow="-96" windowWidth="19392" windowHeight="10392" activeTab="2" xr2:uid="{00000000-000D-0000-FFFF-FFFF00000000}"/>
  </bookViews>
  <sheets>
    <sheet name="Sample Solar Production Profile" sheetId="4" r:id="rId1"/>
    <sheet name="Rate Analysis" sheetId="5" r:id="rId2"/>
    <sheet name="Summary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"TNMSCABXDKTXQELHI3AEH7GI"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6" i="5" l="1"/>
  <c r="G8" i="2"/>
  <c r="AE6" i="5"/>
  <c r="AE10" i="5"/>
  <c r="AB10" i="5"/>
  <c r="G7" i="2"/>
  <c r="F7" i="2"/>
  <c r="P12" i="5"/>
  <c r="P11" i="5"/>
  <c r="Q11" i="5" s="1"/>
  <c r="P10" i="5"/>
  <c r="Q10" i="5" s="1"/>
  <c r="E6" i="2"/>
  <c r="E5" i="2"/>
  <c r="O6" i="5"/>
  <c r="R10" i="5" l="1"/>
  <c r="G6" i="2" s="1"/>
  <c r="F5" i="2"/>
  <c r="O8" i="5"/>
  <c r="O7" i="5"/>
  <c r="O5" i="5"/>
  <c r="F8" i="2" l="1"/>
  <c r="O4" i="5"/>
  <c r="Z27" i="5" l="1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B42" i="5" s="1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B41" i="5" s="1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B40" i="5" s="1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B39" i="5" s="1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B38" i="5" s="1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B37" i="5" s="1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B36" i="5" s="1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B35" i="5" s="1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B34" i="5" s="1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B33" i="5" s="1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B32" i="5" s="1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B31" i="5" s="1"/>
  <c r="Z15" i="5"/>
  <c r="Z30" i="5" s="1"/>
  <c r="Y15" i="5"/>
  <c r="Y30" i="5" s="1"/>
  <c r="X15" i="5"/>
  <c r="X30" i="5" s="1"/>
  <c r="W15" i="5"/>
  <c r="W30" i="5" s="1"/>
  <c r="V15" i="5"/>
  <c r="V30" i="5" s="1"/>
  <c r="U15" i="5"/>
  <c r="U30" i="5" s="1"/>
  <c r="T15" i="5"/>
  <c r="T30" i="5" s="1"/>
  <c r="S15" i="5"/>
  <c r="S30" i="5" s="1"/>
  <c r="R15" i="5"/>
  <c r="R30" i="5" s="1"/>
  <c r="Q15" i="5"/>
  <c r="Q30" i="5" s="1"/>
  <c r="P15" i="5"/>
  <c r="P30" i="5" s="1"/>
  <c r="O15" i="5"/>
  <c r="O30" i="5" s="1"/>
  <c r="N15" i="5"/>
  <c r="N30" i="5" s="1"/>
  <c r="M15" i="5"/>
  <c r="M30" i="5" s="1"/>
  <c r="L15" i="5"/>
  <c r="L30" i="5" s="1"/>
  <c r="K15" i="5"/>
  <c r="K30" i="5" s="1"/>
  <c r="J15" i="5"/>
  <c r="J30" i="5" s="1"/>
  <c r="I15" i="5"/>
  <c r="I30" i="5" s="1"/>
  <c r="H15" i="5"/>
  <c r="H30" i="5" s="1"/>
  <c r="G15" i="5"/>
  <c r="G30" i="5" s="1"/>
  <c r="F15" i="5"/>
  <c r="F30" i="5" s="1"/>
  <c r="E15" i="5"/>
  <c r="E30" i="5" s="1"/>
  <c r="D15" i="5"/>
  <c r="D30" i="5" s="1"/>
  <c r="C15" i="5"/>
  <c r="C30" i="5" s="1"/>
  <c r="O3" i="5"/>
  <c r="B3" i="5"/>
  <c r="D3" i="5" l="1"/>
  <c r="D7" i="5"/>
  <c r="D8" i="5"/>
  <c r="E41" i="5" s="1"/>
  <c r="D5" i="5"/>
  <c r="D6" i="5"/>
  <c r="D4" i="5"/>
  <c r="C41" i="5" l="1"/>
  <c r="Z33" i="5"/>
  <c r="G31" i="5"/>
  <c r="E31" i="5"/>
  <c r="Y34" i="5"/>
  <c r="Z34" i="5"/>
  <c r="M42" i="5"/>
  <c r="D42" i="5"/>
  <c r="E42" i="5"/>
  <c r="I41" i="5"/>
  <c r="O34" i="5"/>
  <c r="L32" i="5"/>
  <c r="Y33" i="5"/>
  <c r="D34" i="5"/>
  <c r="P32" i="5"/>
  <c r="J33" i="5"/>
  <c r="G41" i="5"/>
  <c r="D31" i="5"/>
  <c r="O31" i="5"/>
  <c r="F41" i="5"/>
  <c r="Y41" i="5"/>
  <c r="F32" i="5"/>
  <c r="J41" i="5"/>
  <c r="H34" i="5"/>
  <c r="D33" i="5"/>
  <c r="Y31" i="5"/>
  <c r="G42" i="5"/>
  <c r="F33" i="5"/>
  <c r="H32" i="5"/>
  <c r="Z32" i="5"/>
  <c r="E33" i="5"/>
  <c r="M31" i="5"/>
  <c r="N41" i="5"/>
  <c r="Q32" i="5"/>
  <c r="S33" i="5"/>
  <c r="S41" i="5"/>
  <c r="R34" i="5"/>
  <c r="C42" i="5"/>
  <c r="Y42" i="5"/>
  <c r="J32" i="5"/>
  <c r="D41" i="5"/>
  <c r="I31" i="5"/>
  <c r="C31" i="5"/>
  <c r="C32" i="5"/>
  <c r="F34" i="5"/>
  <c r="Z31" i="5"/>
  <c r="I34" i="5"/>
  <c r="J34" i="5"/>
  <c r="H41" i="5"/>
  <c r="R33" i="5"/>
  <c r="G34" i="5"/>
  <c r="M33" i="5"/>
  <c r="Q41" i="5"/>
  <c r="S31" i="5"/>
  <c r="M32" i="5"/>
  <c r="F31" i="5"/>
  <c r="C33" i="5"/>
  <c r="H33" i="5"/>
  <c r="H31" i="5"/>
  <c r="G33" i="5"/>
  <c r="Y32" i="5"/>
  <c r="E34" i="5"/>
  <c r="J42" i="5"/>
  <c r="C34" i="5"/>
  <c r="Z41" i="5"/>
  <c r="F42" i="5"/>
  <c r="I32" i="5"/>
  <c r="Z42" i="5"/>
  <c r="R32" i="5"/>
  <c r="J31" i="5"/>
  <c r="D32" i="5"/>
  <c r="M41" i="5"/>
  <c r="N31" i="5"/>
  <c r="S34" i="5"/>
  <c r="T41" i="5"/>
  <c r="H42" i="5"/>
  <c r="S42" i="5"/>
  <c r="P42" i="5"/>
  <c r="G32" i="5"/>
  <c r="E32" i="5"/>
  <c r="O32" i="5"/>
  <c r="I33" i="5"/>
  <c r="W34" i="5"/>
  <c r="L33" i="5"/>
  <c r="K33" i="5" s="1"/>
  <c r="R42" i="5"/>
  <c r="P31" i="5"/>
  <c r="N32" i="5"/>
  <c r="T31" i="5"/>
  <c r="N34" i="5"/>
  <c r="U32" i="5"/>
  <c r="W41" i="5"/>
  <c r="W31" i="5"/>
  <c r="I42" i="5"/>
  <c r="L34" i="5"/>
  <c r="L31" i="5"/>
  <c r="P33" i="5"/>
  <c r="U34" i="5"/>
  <c r="P34" i="5"/>
  <c r="O33" i="5"/>
  <c r="Q34" i="5"/>
  <c r="O41" i="5"/>
  <c r="P41" i="5"/>
  <c r="L42" i="5"/>
  <c r="K42" i="5" s="1"/>
  <c r="Q42" i="5"/>
  <c r="O42" i="5"/>
  <c r="V32" i="5"/>
  <c r="T42" i="5"/>
  <c r="U31" i="5"/>
  <c r="T34" i="5"/>
  <c r="V31" i="5"/>
  <c r="N33" i="5"/>
  <c r="W33" i="5"/>
  <c r="U41" i="5"/>
  <c r="T33" i="5"/>
  <c r="W32" i="5"/>
  <c r="M34" i="5"/>
  <c r="W42" i="5"/>
  <c r="R41" i="5"/>
  <c r="V42" i="5"/>
  <c r="U42" i="5"/>
  <c r="T32" i="5"/>
  <c r="S32" i="5"/>
  <c r="R31" i="5"/>
  <c r="Q33" i="5"/>
  <c r="Q31" i="5"/>
  <c r="L41" i="5"/>
  <c r="V33" i="5"/>
  <c r="N42" i="5"/>
  <c r="V41" i="5"/>
  <c r="U33" i="5"/>
  <c r="V34" i="5"/>
  <c r="J35" i="5"/>
  <c r="G35" i="5"/>
  <c r="Z38" i="5"/>
  <c r="J40" i="5"/>
  <c r="I36" i="5"/>
  <c r="E39" i="5"/>
  <c r="Z35" i="5"/>
  <c r="G40" i="5"/>
  <c r="C39" i="5"/>
  <c r="D37" i="5"/>
  <c r="Z40" i="5"/>
  <c r="C35" i="5"/>
  <c r="Z36" i="5"/>
  <c r="C40" i="5"/>
  <c r="Y40" i="5"/>
  <c r="E35" i="5"/>
  <c r="D40" i="5"/>
  <c r="E38" i="5"/>
  <c r="F35" i="5"/>
  <c r="Y35" i="5"/>
  <c r="J37" i="5"/>
  <c r="I39" i="5"/>
  <c r="J36" i="5"/>
  <c r="H38" i="5"/>
  <c r="G37" i="5"/>
  <c r="Y36" i="5"/>
  <c r="H36" i="5"/>
  <c r="I35" i="5"/>
  <c r="H39" i="5"/>
  <c r="D38" i="5"/>
  <c r="E40" i="5"/>
  <c r="F39" i="5"/>
  <c r="Y38" i="5"/>
  <c r="F36" i="5"/>
  <c r="Y37" i="5"/>
  <c r="H40" i="5"/>
  <c r="C36" i="5"/>
  <c r="J38" i="5"/>
  <c r="I40" i="5"/>
  <c r="G36" i="5"/>
  <c r="Y39" i="5"/>
  <c r="Z39" i="5"/>
  <c r="F38" i="5"/>
  <c r="G39" i="5"/>
  <c r="F37" i="5"/>
  <c r="D35" i="5"/>
  <c r="E37" i="5"/>
  <c r="E36" i="5"/>
  <c r="G38" i="5"/>
  <c r="H37" i="5"/>
  <c r="I37" i="5"/>
  <c r="Z37" i="5"/>
  <c r="C37" i="5"/>
  <c r="I38" i="5"/>
  <c r="H35" i="5"/>
  <c r="J39" i="5"/>
  <c r="F40" i="5"/>
  <c r="D39" i="5"/>
  <c r="C38" i="5"/>
  <c r="D36" i="5"/>
  <c r="M39" i="5"/>
  <c r="L36" i="5"/>
  <c r="L39" i="5"/>
  <c r="N37" i="5"/>
  <c r="U40" i="5"/>
  <c r="W38" i="5"/>
  <c r="M37" i="5"/>
  <c r="L37" i="5"/>
  <c r="V35" i="5"/>
  <c r="L40" i="5"/>
  <c r="N38" i="5"/>
  <c r="W40" i="5"/>
  <c r="W36" i="5"/>
  <c r="V39" i="5"/>
  <c r="U37" i="5"/>
  <c r="V40" i="5"/>
  <c r="W37" i="5"/>
  <c r="U38" i="5"/>
  <c r="L35" i="5"/>
  <c r="N39" i="5"/>
  <c r="V36" i="5"/>
  <c r="U36" i="5"/>
  <c r="N40" i="5"/>
  <c r="U35" i="5"/>
  <c r="N36" i="5"/>
  <c r="M35" i="5"/>
  <c r="M40" i="5"/>
  <c r="W35" i="5"/>
  <c r="U39" i="5"/>
  <c r="W39" i="5"/>
  <c r="M36" i="5"/>
  <c r="M38" i="5"/>
  <c r="V38" i="5"/>
  <c r="V37" i="5"/>
  <c r="L38" i="5"/>
  <c r="N35" i="5"/>
  <c r="T35" i="5"/>
  <c r="S37" i="5"/>
  <c r="T40" i="5"/>
  <c r="R35" i="5"/>
  <c r="R40" i="5"/>
  <c r="S38" i="5"/>
  <c r="O40" i="5"/>
  <c r="Q37" i="5"/>
  <c r="P40" i="5"/>
  <c r="S35" i="5"/>
  <c r="S36" i="5"/>
  <c r="O36" i="5"/>
  <c r="O35" i="5"/>
  <c r="R37" i="5"/>
  <c r="Q36" i="5"/>
  <c r="S40" i="5"/>
  <c r="S39" i="5"/>
  <c r="T39" i="5"/>
  <c r="R36" i="5"/>
  <c r="Q35" i="5"/>
  <c r="T36" i="5"/>
  <c r="R38" i="5"/>
  <c r="Q38" i="5"/>
  <c r="R39" i="5"/>
  <c r="P37" i="5"/>
  <c r="O37" i="5"/>
  <c r="P39" i="5"/>
  <c r="O38" i="5"/>
  <c r="T38" i="5"/>
  <c r="P38" i="5"/>
  <c r="Q40" i="5"/>
  <c r="T37" i="5"/>
  <c r="P35" i="5"/>
  <c r="P36" i="5"/>
  <c r="O39" i="5"/>
  <c r="Q39" i="5"/>
  <c r="K41" i="5" l="1"/>
  <c r="X42" i="5"/>
  <c r="X41" i="5"/>
  <c r="X33" i="5"/>
  <c r="X32" i="5"/>
  <c r="X34" i="5"/>
  <c r="K32" i="5"/>
  <c r="K34" i="5"/>
  <c r="K31" i="5"/>
  <c r="X31" i="5"/>
  <c r="K38" i="5"/>
  <c r="K39" i="5"/>
  <c r="K40" i="5"/>
  <c r="K37" i="5"/>
  <c r="X37" i="5"/>
  <c r="K36" i="5"/>
  <c r="X35" i="5"/>
  <c r="X40" i="5"/>
  <c r="K35" i="5"/>
  <c r="X36" i="5"/>
  <c r="X39" i="5"/>
  <c r="X38" i="5"/>
  <c r="C44" i="5" l="1"/>
  <c r="P2" i="5" s="1"/>
</calcChain>
</file>

<file path=xl/sharedStrings.xml><?xml version="1.0" encoding="utf-8"?>
<sst xmlns="http://schemas.openxmlformats.org/spreadsheetml/2006/main" count="86" uniqueCount="76">
  <si>
    <t>CAGR</t>
  </si>
  <si>
    <t>Sum of Production</t>
  </si>
  <si>
    <t>Row Labels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</si>
  <si>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</si>
  <si>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</si>
  <si>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</si>
  <si>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</si>
  <si>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</si>
  <si>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</si>
  <si>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</si>
  <si>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</si>
  <si>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</si>
  <si>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</si>
  <si>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</si>
  <si>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</si>
  <si>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</si>
  <si>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</si>
  <si>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</si>
  <si>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</si>
  <si>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</si>
  <si>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</si>
  <si>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</si>
  <si>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</si>
  <si>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</si>
  <si>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</si>
  <si>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</si>
  <si>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</si>
  <si>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</si>
  <si>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</si>
  <si>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</si>
  <si>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</si>
  <si>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</si>
  <si>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</si>
  <si>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</si>
  <si>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</si>
  <si>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</si>
  <si>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</si>
  <si>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</si>
  <si>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</si>
  <si>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</si>
  <si>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Rate Used</t>
  </si>
  <si>
    <t>Index</t>
  </si>
  <si>
    <t xml:space="preserve">Summer </t>
  </si>
  <si>
    <t>On peak</t>
  </si>
  <si>
    <t>Part Peak</t>
  </si>
  <si>
    <t>Off Peak</t>
  </si>
  <si>
    <t>Winter</t>
  </si>
  <si>
    <t>Production</t>
  </si>
  <si>
    <t>Rate</t>
  </si>
  <si>
    <t>Average Rate</t>
  </si>
  <si>
    <t>Gas Prices ($/Mbtu.)</t>
  </si>
  <si>
    <t>Historical Rate Review</t>
  </si>
  <si>
    <t>A6</t>
  </si>
  <si>
    <t>CPI</t>
  </si>
  <si>
    <t>Current Avg Rate</t>
  </si>
  <si>
    <t>Sample User A6 (2001)</t>
  </si>
  <si>
    <t>Sample User A6 (2020)</t>
  </si>
  <si>
    <t>19 Yr CAGR</t>
  </si>
  <si>
    <t>Sample User E19 (2020)</t>
  </si>
  <si>
    <t>Sample User E19 (2008)</t>
  </si>
  <si>
    <t>Sample User E19 (2008)- Demand</t>
  </si>
  <si>
    <t>Sample User E19 (2020) - Demand</t>
  </si>
  <si>
    <t>E19 Demand</t>
  </si>
  <si>
    <t>E19 kWh</t>
  </si>
  <si>
    <r>
      <t>A6 Rate</t>
    </r>
    <r>
      <rPr>
        <vertAlign val="superscript"/>
        <sz val="11"/>
        <color theme="1"/>
        <rFont val="Times New Roman"/>
        <family val="1"/>
      </rPr>
      <t>α</t>
    </r>
  </si>
  <si>
    <r>
      <t>E19 Rate</t>
    </r>
    <r>
      <rPr>
        <vertAlign val="superscript"/>
        <sz val="11"/>
        <color theme="1"/>
        <rFont val="Calibri"/>
        <family val="2"/>
      </rPr>
      <t>β</t>
    </r>
  </si>
  <si>
    <r>
      <rPr>
        <vertAlign val="superscript"/>
        <sz val="8"/>
        <color theme="1"/>
        <rFont val="Times New Roman"/>
        <family val="1"/>
      </rPr>
      <t xml:space="preserve">α </t>
    </r>
    <r>
      <rPr>
        <sz val="8"/>
        <color theme="1"/>
        <rFont val="Times New Roman"/>
        <family val="1"/>
      </rPr>
      <t>Using A6 Rates from 2001 till Present applying a standard solar production profile</t>
    </r>
  </si>
  <si>
    <r>
      <rPr>
        <vertAlign val="superscript"/>
        <sz val="8"/>
        <color theme="1"/>
        <rFont val="Times New Roman"/>
        <family val="1"/>
      </rPr>
      <t xml:space="preserve">β </t>
    </r>
    <r>
      <rPr>
        <sz val="8"/>
        <color theme="1"/>
        <rFont val="Times New Roman"/>
        <family val="1"/>
      </rPr>
      <t>Using E19 Rate from 2008 till present with equal allocation to Demand and kWh savings</t>
    </r>
  </si>
  <si>
    <t>19 Year CAGR</t>
  </si>
  <si>
    <r>
      <rPr>
        <vertAlign val="superscript"/>
        <sz val="8"/>
        <color theme="1"/>
        <rFont val="Times New Roman"/>
        <family val="1"/>
      </rPr>
      <t xml:space="preserve">γ </t>
    </r>
    <r>
      <rPr>
        <sz val="8"/>
        <color theme="1"/>
        <rFont val="Times New Roman"/>
        <family val="1"/>
      </rPr>
      <t>https://data.bls.gov/timeseries/CUUR0000SA0?amp%253bdata_tool=XGtable&amp;output_view=data&amp;include_graphs=true</t>
    </r>
  </si>
  <si>
    <r>
      <t>CPI Rate</t>
    </r>
    <r>
      <rPr>
        <vertAlign val="superscript"/>
        <sz val="11"/>
        <color theme="1"/>
        <rFont val="Times New Roman"/>
        <family val="1"/>
      </rPr>
      <t>γ</t>
    </r>
  </si>
  <si>
    <t>11 Yr CAGR</t>
  </si>
  <si>
    <t>11 Year CAGR</t>
  </si>
  <si>
    <r>
      <rPr>
        <vertAlign val="superscript"/>
        <sz val="8"/>
        <color theme="1"/>
        <rFont val="Times New Roman"/>
        <family val="1"/>
      </rPr>
      <t xml:space="preserve">δ </t>
    </r>
    <r>
      <rPr>
        <sz val="8"/>
        <color theme="1"/>
        <rFont val="Times New Roman"/>
        <family val="1"/>
      </rPr>
      <t>https://www.eia.gov/dnav/ng/hist/rngwhhdA.htm</t>
    </r>
  </si>
  <si>
    <r>
      <t>NG Spot Prices (Henry Hub)</t>
    </r>
    <r>
      <rPr>
        <vertAlign val="superscript"/>
        <sz val="11"/>
        <color theme="1"/>
        <rFont val="Times New Roman"/>
        <family val="1"/>
      </rPr>
      <t>δ</t>
    </r>
  </si>
  <si>
    <t>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</si>
</sst>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0.0%"/>
    <numFmt numFmtId="168" formatCode="[$-409]m/d/yy\ h:mm\ AM/PM;@"/>
    <numFmt numFmtId="169" formatCode="_(* #,##0.000_);_(* \(#,##0.000\);_(* &quot;-&quot;??_);_(@_)"/>
    <numFmt numFmtId="170" formatCode="_(* #,##0.0000_);_(* \(#,##0.0000\);_(* &quot;-&quot;??_);_(@_)"/>
    <numFmt numFmtId="171" formatCode="_(&quot;$&quot;* #,##0.000_);_(&quot;$&quot;* \(#,##0.000\);_(&quot;$&quot;* &quot;-&quot;??_);_(@_)"/>
    <numFmt numFmtId="173" formatCode="0.0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perscript"/>
      <sz val="8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7" fillId="0" borderId="7" applyNumberFormat="0" applyFill="0" applyAlignment="0" applyProtection="0"/>
    <xf numFmtId="0" fontId="18" fillId="8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173" fontId="26" fillId="0" borderId="0">
      <alignment horizontal="left" wrapText="1"/>
    </xf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67" fontId="0" fillId="0" borderId="0" xfId="3" applyNumberFormat="1" applyFont="1"/>
    <xf numFmtId="0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/>
    </xf>
    <xf numFmtId="0" fontId="2" fillId="2" borderId="1" xfId="0" applyNumberFormat="1" applyFont="1" applyFill="1" applyBorder="1"/>
    <xf numFmtId="169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  <xf numFmtId="170" fontId="0" fillId="0" borderId="0" xfId="1" applyNumberFormat="1" applyFont="1"/>
    <xf numFmtId="169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0" xfId="0" applyFont="1" applyFill="1" applyBorder="1"/>
    <xf numFmtId="171" fontId="0" fillId="0" borderId="0" xfId="2" applyNumberFormat="1" applyFont="1"/>
    <xf numFmtId="171" fontId="0" fillId="0" borderId="0" xfId="0" applyNumberFormat="1"/>
    <xf numFmtId="0" fontId="3" fillId="0" borderId="0" xfId="0" applyFont="1" applyBorder="1" applyAlignment="1">
      <alignment horizontal="center" wrapText="1"/>
    </xf>
    <xf numFmtId="167" fontId="3" fillId="0" borderId="0" xfId="3" applyNumberFormat="1" applyFont="1" applyBorder="1" applyAlignment="1">
      <alignment horizontal="center"/>
    </xf>
    <xf numFmtId="171" fontId="3" fillId="0" borderId="0" xfId="2" applyNumberFormat="1" applyFont="1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0" borderId="13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4" xfId="0" applyFont="1" applyBorder="1"/>
    <xf numFmtId="0" fontId="4" fillId="0" borderId="15" xfId="0" applyFont="1" applyBorder="1"/>
    <xf numFmtId="0" fontId="3" fillId="0" borderId="16" xfId="0" applyFont="1" applyBorder="1"/>
    <xf numFmtId="0" fontId="3" fillId="0" borderId="16" xfId="0" applyFont="1" applyBorder="1" applyAlignment="1">
      <alignment horizontal="center" wrapText="1"/>
    </xf>
    <xf numFmtId="0" fontId="3" fillId="0" borderId="15" xfId="0" applyFont="1" applyBorder="1"/>
    <xf numFmtId="167" fontId="3" fillId="0" borderId="16" xfId="3" applyNumberFormat="1" applyFont="1" applyBorder="1" applyAlignment="1">
      <alignment horizontal="center"/>
    </xf>
    <xf numFmtId="0" fontId="5" fillId="0" borderId="17" xfId="0" applyFont="1" applyBorder="1" applyAlignment="1">
      <alignment horizontal="right"/>
    </xf>
    <xf numFmtId="0" fontId="5" fillId="0" borderId="12" xfId="0" applyFont="1" applyBorder="1"/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18" xfId="0" applyFont="1" applyBorder="1"/>
  </cellXfs>
  <cellStyles count="346">
    <cellStyle name="_x0013_" xfId="296" xr:uid="{00000000-0005-0000-0000-000000000000}"/>
    <cellStyle name="20% - Accent1" xfId="19" builtinId="30" customBuiltin="1"/>
    <cellStyle name="20% - Accent1 2" xfId="303" xr:uid="{00000000-0005-0000-0000-000002000000}"/>
    <cellStyle name="20% - Accent1 2 2" xfId="334" xr:uid="{00000000-0005-0000-0000-000003000000}"/>
    <cellStyle name="20% - Accent1 3" xfId="318" xr:uid="{00000000-0005-0000-0000-000004000000}"/>
    <cellStyle name="20% - Accent2" xfId="22" builtinId="34" customBuiltin="1"/>
    <cellStyle name="20% - Accent2 2" xfId="305" xr:uid="{00000000-0005-0000-0000-000006000000}"/>
    <cellStyle name="20% - Accent2 2 2" xfId="336" xr:uid="{00000000-0005-0000-0000-000007000000}"/>
    <cellStyle name="20% - Accent2 3" xfId="320" xr:uid="{00000000-0005-0000-0000-000008000000}"/>
    <cellStyle name="20% - Accent3" xfId="25" builtinId="38" customBuiltin="1"/>
    <cellStyle name="20% - Accent3 2" xfId="307" xr:uid="{00000000-0005-0000-0000-00000A000000}"/>
    <cellStyle name="20% - Accent3 2 2" xfId="338" xr:uid="{00000000-0005-0000-0000-00000B000000}"/>
    <cellStyle name="20% - Accent3 3" xfId="322" xr:uid="{00000000-0005-0000-0000-00000C000000}"/>
    <cellStyle name="20% - Accent4" xfId="28" builtinId="42" customBuiltin="1"/>
    <cellStyle name="20% - Accent4 2" xfId="309" xr:uid="{00000000-0005-0000-0000-00000E000000}"/>
    <cellStyle name="20% - Accent4 2 2" xfId="340" xr:uid="{00000000-0005-0000-0000-00000F000000}"/>
    <cellStyle name="20% - Accent4 3" xfId="324" xr:uid="{00000000-0005-0000-0000-000010000000}"/>
    <cellStyle name="20% - Accent5" xfId="31" builtinId="46" customBuiltin="1"/>
    <cellStyle name="20% - Accent5 2" xfId="311" xr:uid="{00000000-0005-0000-0000-000012000000}"/>
    <cellStyle name="20% - Accent5 2 2" xfId="342" xr:uid="{00000000-0005-0000-0000-000013000000}"/>
    <cellStyle name="20% - Accent5 3" xfId="326" xr:uid="{00000000-0005-0000-0000-000014000000}"/>
    <cellStyle name="20% - Accent6" xfId="34" builtinId="50" customBuiltin="1"/>
    <cellStyle name="20% - Accent6 2" xfId="313" xr:uid="{00000000-0005-0000-0000-000016000000}"/>
    <cellStyle name="20% - Accent6 2 2" xfId="344" xr:uid="{00000000-0005-0000-0000-000017000000}"/>
    <cellStyle name="20% - Accent6 3" xfId="328" xr:uid="{00000000-0005-0000-0000-000018000000}"/>
    <cellStyle name="40% - Accent1" xfId="20" builtinId="31" customBuiltin="1"/>
    <cellStyle name="40% - Accent1 2" xfId="304" xr:uid="{00000000-0005-0000-0000-00001A000000}"/>
    <cellStyle name="40% - Accent1 2 2" xfId="335" xr:uid="{00000000-0005-0000-0000-00001B000000}"/>
    <cellStyle name="40% - Accent1 3" xfId="319" xr:uid="{00000000-0005-0000-0000-00001C000000}"/>
    <cellStyle name="40% - Accent2" xfId="23" builtinId="35" customBuiltin="1"/>
    <cellStyle name="40% - Accent2 2" xfId="306" xr:uid="{00000000-0005-0000-0000-00001E000000}"/>
    <cellStyle name="40% - Accent2 2 2" xfId="337" xr:uid="{00000000-0005-0000-0000-00001F000000}"/>
    <cellStyle name="40% - Accent2 3" xfId="321" xr:uid="{00000000-0005-0000-0000-000020000000}"/>
    <cellStyle name="40% - Accent3" xfId="26" builtinId="39" customBuiltin="1"/>
    <cellStyle name="40% - Accent3 2" xfId="308" xr:uid="{00000000-0005-0000-0000-000022000000}"/>
    <cellStyle name="40% - Accent3 2 2" xfId="339" xr:uid="{00000000-0005-0000-0000-000023000000}"/>
    <cellStyle name="40% - Accent3 3" xfId="323" xr:uid="{00000000-0005-0000-0000-000024000000}"/>
    <cellStyle name="40% - Accent4" xfId="29" builtinId="43" customBuiltin="1"/>
    <cellStyle name="40% - Accent4 2" xfId="310" xr:uid="{00000000-0005-0000-0000-000026000000}"/>
    <cellStyle name="40% - Accent4 2 2" xfId="341" xr:uid="{00000000-0005-0000-0000-000027000000}"/>
    <cellStyle name="40% - Accent4 3" xfId="325" xr:uid="{00000000-0005-0000-0000-000028000000}"/>
    <cellStyle name="40% - Accent5" xfId="32" builtinId="47" customBuiltin="1"/>
    <cellStyle name="40% - Accent5 2" xfId="312" xr:uid="{00000000-0005-0000-0000-00002A000000}"/>
    <cellStyle name="40% - Accent5 2 2" xfId="343" xr:uid="{00000000-0005-0000-0000-00002B000000}"/>
    <cellStyle name="40% - Accent5 3" xfId="327" xr:uid="{00000000-0005-0000-0000-00002C000000}"/>
    <cellStyle name="40% - Accent6" xfId="35" builtinId="51" customBuiltin="1"/>
    <cellStyle name="40% - Accent6 2" xfId="314" xr:uid="{00000000-0005-0000-0000-00002E000000}"/>
    <cellStyle name="40% - Accent6 2 2" xfId="345" xr:uid="{00000000-0005-0000-0000-00002F000000}"/>
    <cellStyle name="40% - Accent6 3" xfId="329" xr:uid="{00000000-0005-0000-0000-000030000000}"/>
    <cellStyle name="60% - Accent1 2" xfId="288" xr:uid="{00000000-0005-0000-0000-000031000000}"/>
    <cellStyle name="60% - Accent2 2" xfId="289" xr:uid="{00000000-0005-0000-0000-000032000000}"/>
    <cellStyle name="60% - Accent3 2" xfId="290" xr:uid="{00000000-0005-0000-0000-000033000000}"/>
    <cellStyle name="60% - Accent4 2" xfId="291" xr:uid="{00000000-0005-0000-0000-000034000000}"/>
    <cellStyle name="60% - Accent5 2" xfId="292" xr:uid="{00000000-0005-0000-0000-000035000000}"/>
    <cellStyle name="60% - Accent6 2" xfId="293" xr:uid="{00000000-0005-0000-0000-000036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36" xr:uid="{00000000-0005-0000-0000-000041000000}"/>
    <cellStyle name="Comma 2 2" xfId="37" xr:uid="{00000000-0005-0000-0000-000042000000}"/>
    <cellStyle name="Comma 2 3" xfId="38" xr:uid="{00000000-0005-0000-0000-000043000000}"/>
    <cellStyle name="Comma 2 4" xfId="39" xr:uid="{00000000-0005-0000-0000-000044000000}"/>
    <cellStyle name="Comma 3" xfId="40" xr:uid="{00000000-0005-0000-0000-000045000000}"/>
    <cellStyle name="Comma 3 2" xfId="41" xr:uid="{00000000-0005-0000-0000-000046000000}"/>
    <cellStyle name="Comma 3 2 2" xfId="42" xr:uid="{00000000-0005-0000-0000-000047000000}"/>
    <cellStyle name="Comma 3 3" xfId="43" xr:uid="{00000000-0005-0000-0000-000048000000}"/>
    <cellStyle name="Comma 3 4" xfId="316" xr:uid="{00000000-0005-0000-0000-000049000000}"/>
    <cellStyle name="Comma 4" xfId="44" xr:uid="{00000000-0005-0000-0000-00004A000000}"/>
    <cellStyle name="Comma 4 2" xfId="45" xr:uid="{00000000-0005-0000-0000-00004B000000}"/>
    <cellStyle name="Comma 5" xfId="46" xr:uid="{00000000-0005-0000-0000-00004C000000}"/>
    <cellStyle name="Comma 6" xfId="297" xr:uid="{00000000-0005-0000-0000-00004D000000}"/>
    <cellStyle name="Currency" xfId="2" builtinId="4"/>
    <cellStyle name="Currency 2" xfId="47" xr:uid="{00000000-0005-0000-0000-00004F000000}"/>
    <cellStyle name="Currency 2 10" xfId="317" xr:uid="{00000000-0005-0000-0000-000050000000}"/>
    <cellStyle name="Currency 2 2" xfId="48" xr:uid="{00000000-0005-0000-0000-000051000000}"/>
    <cellStyle name="Currency 2 2 2" xfId="49" xr:uid="{00000000-0005-0000-0000-000052000000}"/>
    <cellStyle name="Currency 2 2 2 2" xfId="50" xr:uid="{00000000-0005-0000-0000-000053000000}"/>
    <cellStyle name="Currency 2 2 2 2 2" xfId="51" xr:uid="{00000000-0005-0000-0000-000054000000}"/>
    <cellStyle name="Currency 2 2 2 3" xfId="52" xr:uid="{00000000-0005-0000-0000-000055000000}"/>
    <cellStyle name="Currency 2 2 3" xfId="53" xr:uid="{00000000-0005-0000-0000-000056000000}"/>
    <cellStyle name="Currency 2 2 3 2" xfId="54" xr:uid="{00000000-0005-0000-0000-000057000000}"/>
    <cellStyle name="Currency 2 2 3 2 2" xfId="55" xr:uid="{00000000-0005-0000-0000-000058000000}"/>
    <cellStyle name="Currency 2 2 3 3" xfId="56" xr:uid="{00000000-0005-0000-0000-000059000000}"/>
    <cellStyle name="Currency 2 2 4" xfId="57" xr:uid="{00000000-0005-0000-0000-00005A000000}"/>
    <cellStyle name="Currency 2 2 4 2" xfId="58" xr:uid="{00000000-0005-0000-0000-00005B000000}"/>
    <cellStyle name="Currency 2 2 5" xfId="59" xr:uid="{00000000-0005-0000-0000-00005C000000}"/>
    <cellStyle name="Currency 2 3" xfId="60" xr:uid="{00000000-0005-0000-0000-00005D000000}"/>
    <cellStyle name="Currency 2 3 2" xfId="61" xr:uid="{00000000-0005-0000-0000-00005E000000}"/>
    <cellStyle name="Currency 2 3 2 2" xfId="62" xr:uid="{00000000-0005-0000-0000-00005F000000}"/>
    <cellStyle name="Currency 2 3 2 2 2" xfId="63" xr:uid="{00000000-0005-0000-0000-000060000000}"/>
    <cellStyle name="Currency 2 3 2 3" xfId="64" xr:uid="{00000000-0005-0000-0000-000061000000}"/>
    <cellStyle name="Currency 2 3 3" xfId="65" xr:uid="{00000000-0005-0000-0000-000062000000}"/>
    <cellStyle name="Currency 2 3 3 2" xfId="66" xr:uid="{00000000-0005-0000-0000-000063000000}"/>
    <cellStyle name="Currency 2 3 3 2 2" xfId="67" xr:uid="{00000000-0005-0000-0000-000064000000}"/>
    <cellStyle name="Currency 2 3 3 3" xfId="68" xr:uid="{00000000-0005-0000-0000-000065000000}"/>
    <cellStyle name="Currency 2 3 4" xfId="69" xr:uid="{00000000-0005-0000-0000-000066000000}"/>
    <cellStyle name="Currency 2 3 4 2" xfId="70" xr:uid="{00000000-0005-0000-0000-000067000000}"/>
    <cellStyle name="Currency 2 3 5" xfId="71" xr:uid="{00000000-0005-0000-0000-000068000000}"/>
    <cellStyle name="Currency 2 4" xfId="72" xr:uid="{00000000-0005-0000-0000-000069000000}"/>
    <cellStyle name="Currency 2 4 2" xfId="73" xr:uid="{00000000-0005-0000-0000-00006A000000}"/>
    <cellStyle name="Currency 2 4 2 2" xfId="74" xr:uid="{00000000-0005-0000-0000-00006B000000}"/>
    <cellStyle name="Currency 2 4 2 2 2" xfId="75" xr:uid="{00000000-0005-0000-0000-00006C000000}"/>
    <cellStyle name="Currency 2 4 2 3" xfId="76" xr:uid="{00000000-0005-0000-0000-00006D000000}"/>
    <cellStyle name="Currency 2 4 3" xfId="77" xr:uid="{00000000-0005-0000-0000-00006E000000}"/>
    <cellStyle name="Currency 2 4 3 2" xfId="78" xr:uid="{00000000-0005-0000-0000-00006F000000}"/>
    <cellStyle name="Currency 2 4 3 2 2" xfId="79" xr:uid="{00000000-0005-0000-0000-000070000000}"/>
    <cellStyle name="Currency 2 4 3 3" xfId="80" xr:uid="{00000000-0005-0000-0000-000071000000}"/>
    <cellStyle name="Currency 2 4 4" xfId="81" xr:uid="{00000000-0005-0000-0000-000072000000}"/>
    <cellStyle name="Currency 2 4 4 2" xfId="82" xr:uid="{00000000-0005-0000-0000-000073000000}"/>
    <cellStyle name="Currency 2 4 5" xfId="83" xr:uid="{00000000-0005-0000-0000-000074000000}"/>
    <cellStyle name="Currency 2 5" xfId="84" xr:uid="{00000000-0005-0000-0000-000075000000}"/>
    <cellStyle name="Currency 2 5 2" xfId="85" xr:uid="{00000000-0005-0000-0000-000076000000}"/>
    <cellStyle name="Currency 2 5 2 2" xfId="86" xr:uid="{00000000-0005-0000-0000-000077000000}"/>
    <cellStyle name="Currency 2 5 3" xfId="87" xr:uid="{00000000-0005-0000-0000-000078000000}"/>
    <cellStyle name="Currency 2 6" xfId="88" xr:uid="{00000000-0005-0000-0000-000079000000}"/>
    <cellStyle name="Currency 2 6 2" xfId="89" xr:uid="{00000000-0005-0000-0000-00007A000000}"/>
    <cellStyle name="Currency 2 6 2 2" xfId="90" xr:uid="{00000000-0005-0000-0000-00007B000000}"/>
    <cellStyle name="Currency 2 6 3" xfId="91" xr:uid="{00000000-0005-0000-0000-00007C000000}"/>
    <cellStyle name="Currency 2 7" xfId="92" xr:uid="{00000000-0005-0000-0000-00007D000000}"/>
    <cellStyle name="Currency 2 7 2" xfId="93" xr:uid="{00000000-0005-0000-0000-00007E000000}"/>
    <cellStyle name="Currency 2 7 2 2" xfId="94" xr:uid="{00000000-0005-0000-0000-00007F000000}"/>
    <cellStyle name="Currency 2 7 3" xfId="95" xr:uid="{00000000-0005-0000-0000-000080000000}"/>
    <cellStyle name="Currency 2 8" xfId="96" xr:uid="{00000000-0005-0000-0000-000081000000}"/>
    <cellStyle name="Currency 2 8 2" xfId="97" xr:uid="{00000000-0005-0000-0000-000082000000}"/>
    <cellStyle name="Currency 2 9" xfId="98" xr:uid="{00000000-0005-0000-0000-000083000000}"/>
    <cellStyle name="Currency 3" xfId="99" xr:uid="{00000000-0005-0000-0000-000084000000}"/>
    <cellStyle name="Currency 3 2" xfId="100" xr:uid="{00000000-0005-0000-0000-000085000000}"/>
    <cellStyle name="Currency 3 2 2" xfId="101" xr:uid="{00000000-0005-0000-0000-000086000000}"/>
    <cellStyle name="Currency 3 2 2 2" xfId="102" xr:uid="{00000000-0005-0000-0000-000087000000}"/>
    <cellStyle name="Currency 3 2 3" xfId="103" xr:uid="{00000000-0005-0000-0000-000088000000}"/>
    <cellStyle name="Currency 3 3" xfId="104" xr:uid="{00000000-0005-0000-0000-000089000000}"/>
    <cellStyle name="Currency 3 3 2" xfId="105" xr:uid="{00000000-0005-0000-0000-00008A000000}"/>
    <cellStyle name="Currency 3 3 2 2" xfId="106" xr:uid="{00000000-0005-0000-0000-00008B000000}"/>
    <cellStyle name="Currency 3 3 3" xfId="107" xr:uid="{00000000-0005-0000-0000-00008C000000}"/>
    <cellStyle name="Currency 3 4" xfId="108" xr:uid="{00000000-0005-0000-0000-00008D000000}"/>
    <cellStyle name="Currency 3 4 2" xfId="109" xr:uid="{00000000-0005-0000-0000-00008E000000}"/>
    <cellStyle name="Currency 3 4 2 2" xfId="110" xr:uid="{00000000-0005-0000-0000-00008F000000}"/>
    <cellStyle name="Currency 3 4 3" xfId="111" xr:uid="{00000000-0005-0000-0000-000090000000}"/>
    <cellStyle name="Currency 3 5" xfId="112" xr:uid="{00000000-0005-0000-0000-000091000000}"/>
    <cellStyle name="Currency 3 5 2" xfId="113" xr:uid="{00000000-0005-0000-0000-000092000000}"/>
    <cellStyle name="Currency 3 5 2 2" xfId="114" xr:uid="{00000000-0005-0000-0000-000093000000}"/>
    <cellStyle name="Currency 3 5 3" xfId="115" xr:uid="{00000000-0005-0000-0000-000094000000}"/>
    <cellStyle name="Currency 3 6" xfId="116" xr:uid="{00000000-0005-0000-0000-000095000000}"/>
    <cellStyle name="Currency 3 6 2" xfId="117" xr:uid="{00000000-0005-0000-0000-000096000000}"/>
    <cellStyle name="Currency 3 6 2 2" xfId="118" xr:uid="{00000000-0005-0000-0000-000097000000}"/>
    <cellStyle name="Currency 3 6 3" xfId="119" xr:uid="{00000000-0005-0000-0000-000098000000}"/>
    <cellStyle name="Currency 3 7" xfId="120" xr:uid="{00000000-0005-0000-0000-000099000000}"/>
    <cellStyle name="Currency 3 7 2" xfId="121" xr:uid="{00000000-0005-0000-0000-00009A000000}"/>
    <cellStyle name="Currency 3 8" xfId="122" xr:uid="{00000000-0005-0000-0000-00009B000000}"/>
    <cellStyle name="Currency 4" xfId="123" xr:uid="{00000000-0005-0000-0000-00009C000000}"/>
    <cellStyle name="Currency 4 2" xfId="124" xr:uid="{00000000-0005-0000-0000-00009D000000}"/>
    <cellStyle name="Currency 4 2 2" xfId="125" xr:uid="{00000000-0005-0000-0000-00009E000000}"/>
    <cellStyle name="Currency 4 2 2 2" xfId="126" xr:uid="{00000000-0005-0000-0000-00009F000000}"/>
    <cellStyle name="Currency 4 2 3" xfId="127" xr:uid="{00000000-0005-0000-0000-0000A0000000}"/>
    <cellStyle name="Currency 4 3" xfId="128" xr:uid="{00000000-0005-0000-0000-0000A1000000}"/>
    <cellStyle name="Currency 4 3 2" xfId="129" xr:uid="{00000000-0005-0000-0000-0000A2000000}"/>
    <cellStyle name="Currency 4 3 2 2" xfId="130" xr:uid="{00000000-0005-0000-0000-0000A3000000}"/>
    <cellStyle name="Currency 4 3 3" xfId="131" xr:uid="{00000000-0005-0000-0000-0000A4000000}"/>
    <cellStyle name="Currency 4 4" xfId="132" xr:uid="{00000000-0005-0000-0000-0000A5000000}"/>
    <cellStyle name="Currency 4 4 2" xfId="133" xr:uid="{00000000-0005-0000-0000-0000A6000000}"/>
    <cellStyle name="Currency 4 4 2 2" xfId="134" xr:uid="{00000000-0005-0000-0000-0000A7000000}"/>
    <cellStyle name="Currency 4 4 3" xfId="135" xr:uid="{00000000-0005-0000-0000-0000A8000000}"/>
    <cellStyle name="Currency 4 5" xfId="136" xr:uid="{00000000-0005-0000-0000-0000A9000000}"/>
    <cellStyle name="Currency 4 5 2" xfId="137" xr:uid="{00000000-0005-0000-0000-0000AA000000}"/>
    <cellStyle name="Currency 4 5 2 2" xfId="138" xr:uid="{00000000-0005-0000-0000-0000AB000000}"/>
    <cellStyle name="Currency 4 5 3" xfId="139" xr:uid="{00000000-0005-0000-0000-0000AC000000}"/>
    <cellStyle name="Currency 4 6" xfId="140" xr:uid="{00000000-0005-0000-0000-0000AD000000}"/>
    <cellStyle name="Currency 4 6 2" xfId="141" xr:uid="{00000000-0005-0000-0000-0000AE000000}"/>
    <cellStyle name="Currency 4 6 2 2" xfId="142" xr:uid="{00000000-0005-0000-0000-0000AF000000}"/>
    <cellStyle name="Currency 4 6 3" xfId="143" xr:uid="{00000000-0005-0000-0000-0000B0000000}"/>
    <cellStyle name="Currency 4 7" xfId="144" xr:uid="{00000000-0005-0000-0000-0000B1000000}"/>
    <cellStyle name="Currency 4 7 2" xfId="145" xr:uid="{00000000-0005-0000-0000-0000B2000000}"/>
    <cellStyle name="Currency 4 8" xfId="146" xr:uid="{00000000-0005-0000-0000-0000B3000000}"/>
    <cellStyle name="Currency 5" xfId="147" xr:uid="{00000000-0005-0000-0000-0000B4000000}"/>
    <cellStyle name="Currency 5 2" xfId="148" xr:uid="{00000000-0005-0000-0000-0000B5000000}"/>
    <cellStyle name="Currency 6" xfId="149" xr:uid="{00000000-0005-0000-0000-0000B6000000}"/>
    <cellStyle name="Currency 6 2" xfId="150" xr:uid="{00000000-0005-0000-0000-0000B7000000}"/>
    <cellStyle name="Currency 6 2 2" xfId="151" xr:uid="{00000000-0005-0000-0000-0000B8000000}"/>
    <cellStyle name="Currency 6 3" xfId="152" xr:uid="{00000000-0005-0000-0000-0000B9000000}"/>
    <cellStyle name="Currency 7" xfId="153" xr:uid="{00000000-0005-0000-0000-0000BA000000}"/>
    <cellStyle name="Currency 7 2" xfId="154" xr:uid="{00000000-0005-0000-0000-0000BB000000}"/>
    <cellStyle name="Currency 8" xfId="155" xr:uid="{00000000-0005-0000-0000-0000BC000000}"/>
    <cellStyle name="Currency 9" xfId="298" xr:uid="{00000000-0005-0000-0000-0000BD000000}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287" xr:uid="{00000000-0005-0000-0000-0000C6000000}"/>
    <cellStyle name="Normal" xfId="0" builtinId="0"/>
    <cellStyle name="Normal 2" xfId="299" xr:uid="{00000000-0005-0000-0000-0000C8000000}"/>
    <cellStyle name="Normal 2 2" xfId="330" xr:uid="{00000000-0005-0000-0000-0000C9000000}"/>
    <cellStyle name="Normal 3" xfId="301" xr:uid="{00000000-0005-0000-0000-0000CA000000}"/>
    <cellStyle name="Normal 3 2" xfId="332" xr:uid="{00000000-0005-0000-0000-0000CB000000}"/>
    <cellStyle name="Normal 4" xfId="315" xr:uid="{00000000-0005-0000-0000-0000CC000000}"/>
    <cellStyle name="Normal 5" xfId="294" xr:uid="{00000000-0005-0000-0000-0000CD000000}"/>
    <cellStyle name="Note 2" xfId="300" xr:uid="{00000000-0005-0000-0000-0000CE000000}"/>
    <cellStyle name="Note 2 2" xfId="331" xr:uid="{00000000-0005-0000-0000-0000CF000000}"/>
    <cellStyle name="Note 3" xfId="302" xr:uid="{00000000-0005-0000-0000-0000D0000000}"/>
    <cellStyle name="Note 3 2" xfId="333" xr:uid="{00000000-0005-0000-0000-0000D1000000}"/>
    <cellStyle name="Output" xfId="11" builtinId="21" customBuiltin="1"/>
    <cellStyle name="Percent" xfId="3" builtinId="5"/>
    <cellStyle name="Percent 2" xfId="156" xr:uid="{00000000-0005-0000-0000-0000D4000000}"/>
    <cellStyle name="Percent 2 2" xfId="157" xr:uid="{00000000-0005-0000-0000-0000D5000000}"/>
    <cellStyle name="Percent 2 2 2" xfId="158" xr:uid="{00000000-0005-0000-0000-0000D6000000}"/>
    <cellStyle name="Percent 2 2 2 2" xfId="159" xr:uid="{00000000-0005-0000-0000-0000D7000000}"/>
    <cellStyle name="Percent 2 2 2 2 2" xfId="160" xr:uid="{00000000-0005-0000-0000-0000D8000000}"/>
    <cellStyle name="Percent 2 2 2 3" xfId="161" xr:uid="{00000000-0005-0000-0000-0000D9000000}"/>
    <cellStyle name="Percent 2 2 3" xfId="162" xr:uid="{00000000-0005-0000-0000-0000DA000000}"/>
    <cellStyle name="Percent 2 2 3 2" xfId="163" xr:uid="{00000000-0005-0000-0000-0000DB000000}"/>
    <cellStyle name="Percent 2 2 3 2 2" xfId="164" xr:uid="{00000000-0005-0000-0000-0000DC000000}"/>
    <cellStyle name="Percent 2 2 3 3" xfId="165" xr:uid="{00000000-0005-0000-0000-0000DD000000}"/>
    <cellStyle name="Percent 2 2 4" xfId="166" xr:uid="{00000000-0005-0000-0000-0000DE000000}"/>
    <cellStyle name="Percent 2 2 4 2" xfId="167" xr:uid="{00000000-0005-0000-0000-0000DF000000}"/>
    <cellStyle name="Percent 2 2 5" xfId="168" xr:uid="{00000000-0005-0000-0000-0000E0000000}"/>
    <cellStyle name="Percent 2 3" xfId="169" xr:uid="{00000000-0005-0000-0000-0000E1000000}"/>
    <cellStyle name="Percent 2 3 2" xfId="170" xr:uid="{00000000-0005-0000-0000-0000E2000000}"/>
    <cellStyle name="Percent 2 3 2 2" xfId="171" xr:uid="{00000000-0005-0000-0000-0000E3000000}"/>
    <cellStyle name="Percent 2 3 2 2 2" xfId="172" xr:uid="{00000000-0005-0000-0000-0000E4000000}"/>
    <cellStyle name="Percent 2 3 2 3" xfId="173" xr:uid="{00000000-0005-0000-0000-0000E5000000}"/>
    <cellStyle name="Percent 2 3 3" xfId="174" xr:uid="{00000000-0005-0000-0000-0000E6000000}"/>
    <cellStyle name="Percent 2 3 3 2" xfId="175" xr:uid="{00000000-0005-0000-0000-0000E7000000}"/>
    <cellStyle name="Percent 2 3 3 2 2" xfId="176" xr:uid="{00000000-0005-0000-0000-0000E8000000}"/>
    <cellStyle name="Percent 2 3 3 3" xfId="177" xr:uid="{00000000-0005-0000-0000-0000E9000000}"/>
    <cellStyle name="Percent 2 3 4" xfId="178" xr:uid="{00000000-0005-0000-0000-0000EA000000}"/>
    <cellStyle name="Percent 2 3 4 2" xfId="179" xr:uid="{00000000-0005-0000-0000-0000EB000000}"/>
    <cellStyle name="Percent 2 3 4 2 2" xfId="180" xr:uid="{00000000-0005-0000-0000-0000EC000000}"/>
    <cellStyle name="Percent 2 3 4 3" xfId="181" xr:uid="{00000000-0005-0000-0000-0000ED000000}"/>
    <cellStyle name="Percent 2 3 5" xfId="182" xr:uid="{00000000-0005-0000-0000-0000EE000000}"/>
    <cellStyle name="Percent 2 3 6" xfId="183" xr:uid="{00000000-0005-0000-0000-0000EF000000}"/>
    <cellStyle name="Percent 2 3 6 2" xfId="184" xr:uid="{00000000-0005-0000-0000-0000F0000000}"/>
    <cellStyle name="Percent 2 4" xfId="185" xr:uid="{00000000-0005-0000-0000-0000F1000000}"/>
    <cellStyle name="Percent 2 4 2" xfId="186" xr:uid="{00000000-0005-0000-0000-0000F2000000}"/>
    <cellStyle name="Percent 2 4 2 2" xfId="187" xr:uid="{00000000-0005-0000-0000-0000F3000000}"/>
    <cellStyle name="Percent 2 4 2 2 2" xfId="188" xr:uid="{00000000-0005-0000-0000-0000F4000000}"/>
    <cellStyle name="Percent 2 4 2 3" xfId="189" xr:uid="{00000000-0005-0000-0000-0000F5000000}"/>
    <cellStyle name="Percent 2 4 3" xfId="190" xr:uid="{00000000-0005-0000-0000-0000F6000000}"/>
    <cellStyle name="Percent 2 4 3 2" xfId="191" xr:uid="{00000000-0005-0000-0000-0000F7000000}"/>
    <cellStyle name="Percent 2 4 3 2 2" xfId="192" xr:uid="{00000000-0005-0000-0000-0000F8000000}"/>
    <cellStyle name="Percent 2 4 3 3" xfId="193" xr:uid="{00000000-0005-0000-0000-0000F9000000}"/>
    <cellStyle name="Percent 2 4 4" xfId="194" xr:uid="{00000000-0005-0000-0000-0000FA000000}"/>
    <cellStyle name="Percent 2 4 4 2" xfId="195" xr:uid="{00000000-0005-0000-0000-0000FB000000}"/>
    <cellStyle name="Percent 2 4 5" xfId="196" xr:uid="{00000000-0005-0000-0000-0000FC000000}"/>
    <cellStyle name="Percent 2 5" xfId="197" xr:uid="{00000000-0005-0000-0000-0000FD000000}"/>
    <cellStyle name="Percent 2 5 2" xfId="198" xr:uid="{00000000-0005-0000-0000-0000FE000000}"/>
    <cellStyle name="Percent 2 5 2 2" xfId="199" xr:uid="{00000000-0005-0000-0000-0000FF000000}"/>
    <cellStyle name="Percent 2 5 3" xfId="200" xr:uid="{00000000-0005-0000-0000-000000010000}"/>
    <cellStyle name="Percent 2 6" xfId="201" xr:uid="{00000000-0005-0000-0000-000001010000}"/>
    <cellStyle name="Percent 2 6 2" xfId="202" xr:uid="{00000000-0005-0000-0000-000002010000}"/>
    <cellStyle name="Percent 2 6 2 2" xfId="203" xr:uid="{00000000-0005-0000-0000-000003010000}"/>
    <cellStyle name="Percent 2 6 3" xfId="204" xr:uid="{00000000-0005-0000-0000-000004010000}"/>
    <cellStyle name="Percent 2 7" xfId="205" xr:uid="{00000000-0005-0000-0000-000005010000}"/>
    <cellStyle name="Percent 2 8" xfId="206" xr:uid="{00000000-0005-0000-0000-000006010000}"/>
    <cellStyle name="Percent 3" xfId="207" xr:uid="{00000000-0005-0000-0000-000007010000}"/>
    <cellStyle name="Percent 3 2" xfId="208" xr:uid="{00000000-0005-0000-0000-000008010000}"/>
    <cellStyle name="Percent 3 2 2" xfId="209" xr:uid="{00000000-0005-0000-0000-000009010000}"/>
    <cellStyle name="Percent 3 2 2 2" xfId="210" xr:uid="{00000000-0005-0000-0000-00000A010000}"/>
    <cellStyle name="Percent 3 2 3" xfId="211" xr:uid="{00000000-0005-0000-0000-00000B010000}"/>
    <cellStyle name="Percent 3 3" xfId="212" xr:uid="{00000000-0005-0000-0000-00000C010000}"/>
    <cellStyle name="Percent 3 3 2" xfId="213" xr:uid="{00000000-0005-0000-0000-00000D010000}"/>
    <cellStyle name="Percent 3 3 2 2" xfId="214" xr:uid="{00000000-0005-0000-0000-00000E010000}"/>
    <cellStyle name="Percent 3 3 3" xfId="215" xr:uid="{00000000-0005-0000-0000-00000F010000}"/>
    <cellStyle name="Percent 3 4" xfId="216" xr:uid="{00000000-0005-0000-0000-000010010000}"/>
    <cellStyle name="Percent 3 4 2" xfId="217" xr:uid="{00000000-0005-0000-0000-000011010000}"/>
    <cellStyle name="Percent 3 4 2 2" xfId="218" xr:uid="{00000000-0005-0000-0000-000012010000}"/>
    <cellStyle name="Percent 3 4 3" xfId="219" xr:uid="{00000000-0005-0000-0000-000013010000}"/>
    <cellStyle name="Percent 3 5" xfId="220" xr:uid="{00000000-0005-0000-0000-000014010000}"/>
    <cellStyle name="Percent 3 5 2" xfId="221" xr:uid="{00000000-0005-0000-0000-000015010000}"/>
    <cellStyle name="Percent 3 5 2 2" xfId="222" xr:uid="{00000000-0005-0000-0000-000016010000}"/>
    <cellStyle name="Percent 3 5 3" xfId="223" xr:uid="{00000000-0005-0000-0000-000017010000}"/>
    <cellStyle name="Percent 3 6" xfId="224" xr:uid="{00000000-0005-0000-0000-000018010000}"/>
    <cellStyle name="Percent 3 6 2" xfId="225" xr:uid="{00000000-0005-0000-0000-000019010000}"/>
    <cellStyle name="Percent 3 6 2 2" xfId="226" xr:uid="{00000000-0005-0000-0000-00001A010000}"/>
    <cellStyle name="Percent 3 6 3" xfId="227" xr:uid="{00000000-0005-0000-0000-00001B010000}"/>
    <cellStyle name="Percent 3 7" xfId="228" xr:uid="{00000000-0005-0000-0000-00001C010000}"/>
    <cellStyle name="Percent 3 7 2" xfId="229" xr:uid="{00000000-0005-0000-0000-00001D010000}"/>
    <cellStyle name="Percent 3 8" xfId="230" xr:uid="{00000000-0005-0000-0000-00001E010000}"/>
    <cellStyle name="Percent 4" xfId="231" xr:uid="{00000000-0005-0000-0000-00001F010000}"/>
    <cellStyle name="Percent 4 2" xfId="232" xr:uid="{00000000-0005-0000-0000-000020010000}"/>
    <cellStyle name="Percent 4 2 2" xfId="233" xr:uid="{00000000-0005-0000-0000-000021010000}"/>
    <cellStyle name="Percent 4 2 2 2" xfId="234" xr:uid="{00000000-0005-0000-0000-000022010000}"/>
    <cellStyle name="Percent 4 2 3" xfId="235" xr:uid="{00000000-0005-0000-0000-000023010000}"/>
    <cellStyle name="Percent 4 3" xfId="236" xr:uid="{00000000-0005-0000-0000-000024010000}"/>
    <cellStyle name="Percent 4 3 2" xfId="237" xr:uid="{00000000-0005-0000-0000-000025010000}"/>
    <cellStyle name="Percent 4 3 2 2" xfId="238" xr:uid="{00000000-0005-0000-0000-000026010000}"/>
    <cellStyle name="Percent 4 3 3" xfId="239" xr:uid="{00000000-0005-0000-0000-000027010000}"/>
    <cellStyle name="Percent 4 4" xfId="240" xr:uid="{00000000-0005-0000-0000-000028010000}"/>
    <cellStyle name="Percent 4 4 2" xfId="241" xr:uid="{00000000-0005-0000-0000-000029010000}"/>
    <cellStyle name="Percent 4 4 2 2" xfId="242" xr:uid="{00000000-0005-0000-0000-00002A010000}"/>
    <cellStyle name="Percent 4 4 3" xfId="243" xr:uid="{00000000-0005-0000-0000-00002B010000}"/>
    <cellStyle name="Percent 4 5" xfId="244" xr:uid="{00000000-0005-0000-0000-00002C010000}"/>
    <cellStyle name="Percent 4 5 2" xfId="245" xr:uid="{00000000-0005-0000-0000-00002D010000}"/>
    <cellStyle name="Percent 4 5 2 2" xfId="246" xr:uid="{00000000-0005-0000-0000-00002E010000}"/>
    <cellStyle name="Percent 4 5 3" xfId="247" xr:uid="{00000000-0005-0000-0000-00002F010000}"/>
    <cellStyle name="Percent 4 6" xfId="248" xr:uid="{00000000-0005-0000-0000-000030010000}"/>
    <cellStyle name="Percent 4 6 2" xfId="249" xr:uid="{00000000-0005-0000-0000-000031010000}"/>
    <cellStyle name="Percent 4 6 2 2" xfId="250" xr:uid="{00000000-0005-0000-0000-000032010000}"/>
    <cellStyle name="Percent 4 6 3" xfId="251" xr:uid="{00000000-0005-0000-0000-000033010000}"/>
    <cellStyle name="Percent 4 7" xfId="252" xr:uid="{00000000-0005-0000-0000-000034010000}"/>
    <cellStyle name="Percent 4 7 2" xfId="253" xr:uid="{00000000-0005-0000-0000-000035010000}"/>
    <cellStyle name="Percent 4 8" xfId="254" xr:uid="{00000000-0005-0000-0000-000036010000}"/>
    <cellStyle name="Percent 5" xfId="255" xr:uid="{00000000-0005-0000-0000-000037010000}"/>
    <cellStyle name="Percent 5 2" xfId="256" xr:uid="{00000000-0005-0000-0000-000038010000}"/>
    <cellStyle name="Percent 5 2 2" xfId="257" xr:uid="{00000000-0005-0000-0000-000039010000}"/>
    <cellStyle name="Percent 5 2 2 2" xfId="258" xr:uid="{00000000-0005-0000-0000-00003A010000}"/>
    <cellStyle name="Percent 5 2 3" xfId="259" xr:uid="{00000000-0005-0000-0000-00003B010000}"/>
    <cellStyle name="Percent 5 3" xfId="260" xr:uid="{00000000-0005-0000-0000-00003C010000}"/>
    <cellStyle name="Percent 5 3 2" xfId="261" xr:uid="{00000000-0005-0000-0000-00003D010000}"/>
    <cellStyle name="Percent 5 3 2 2" xfId="262" xr:uid="{00000000-0005-0000-0000-00003E010000}"/>
    <cellStyle name="Percent 5 3 3" xfId="263" xr:uid="{00000000-0005-0000-0000-00003F010000}"/>
    <cellStyle name="Percent 5 4" xfId="264" xr:uid="{00000000-0005-0000-0000-000040010000}"/>
    <cellStyle name="Percent 5 4 2" xfId="265" xr:uid="{00000000-0005-0000-0000-000041010000}"/>
    <cellStyle name="Percent 5 4 2 2" xfId="266" xr:uid="{00000000-0005-0000-0000-000042010000}"/>
    <cellStyle name="Percent 5 4 3" xfId="267" xr:uid="{00000000-0005-0000-0000-000043010000}"/>
    <cellStyle name="Percent 5 5" xfId="268" xr:uid="{00000000-0005-0000-0000-000044010000}"/>
    <cellStyle name="Percent 5 5 2" xfId="269" xr:uid="{00000000-0005-0000-0000-000045010000}"/>
    <cellStyle name="Percent 5 5 2 2" xfId="270" xr:uid="{00000000-0005-0000-0000-000046010000}"/>
    <cellStyle name="Percent 5 5 3" xfId="271" xr:uid="{00000000-0005-0000-0000-000047010000}"/>
    <cellStyle name="Percent 5 6" xfId="272" xr:uid="{00000000-0005-0000-0000-000048010000}"/>
    <cellStyle name="Percent 5 6 2" xfId="273" xr:uid="{00000000-0005-0000-0000-000049010000}"/>
    <cellStyle name="Percent 5 6 2 2" xfId="274" xr:uid="{00000000-0005-0000-0000-00004A010000}"/>
    <cellStyle name="Percent 5 6 3" xfId="275" xr:uid="{00000000-0005-0000-0000-00004B010000}"/>
    <cellStyle name="Percent 5 7" xfId="276" xr:uid="{00000000-0005-0000-0000-00004C010000}"/>
    <cellStyle name="Percent 5 7 2" xfId="277" xr:uid="{00000000-0005-0000-0000-00004D010000}"/>
    <cellStyle name="Percent 5 8" xfId="278" xr:uid="{00000000-0005-0000-0000-00004E010000}"/>
    <cellStyle name="Percent 6" xfId="279" xr:uid="{00000000-0005-0000-0000-00004F010000}"/>
    <cellStyle name="Percent 6 2" xfId="280" xr:uid="{00000000-0005-0000-0000-000050010000}"/>
    <cellStyle name="Percent 6 2 2" xfId="281" xr:uid="{00000000-0005-0000-0000-000051010000}"/>
    <cellStyle name="Percent 6 3" xfId="282" xr:uid="{00000000-0005-0000-0000-000052010000}"/>
    <cellStyle name="Percent 7" xfId="283" xr:uid="{00000000-0005-0000-0000-000053010000}"/>
    <cellStyle name="Percent 7 2" xfId="284" xr:uid="{00000000-0005-0000-0000-000054010000}"/>
    <cellStyle name="Percent 8" xfId="285" xr:uid="{00000000-0005-0000-0000-000055010000}"/>
    <cellStyle name="Percent 9" xfId="295" xr:uid="{00000000-0005-0000-0000-000056010000}"/>
    <cellStyle name="Title 2" xfId="286" xr:uid="{00000000-0005-0000-0000-000057010000}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Z17"/>
  <sheetViews>
    <sheetView workbookViewId="0">
      <selection activeCell="A3" sqref="A3"/>
    </sheetView>
  </sheetViews>
  <sheetFormatPr defaultRowHeight="14.4" x14ac:dyDescent="0.55000000000000004"/>
  <cols>
    <col min="1" max="1" width="17.578125" customWidth="1"/>
    <col min="2" max="2" width="16.26171875" customWidth="1"/>
    <col min="3" max="6" width="5.578125" customWidth="1"/>
    <col min="7" max="7" width="8" customWidth="1"/>
    <col min="8" max="8" width="9" customWidth="1"/>
    <col min="9" max="9" width="10" customWidth="1"/>
    <col min="10" max="10" width="10.578125" bestFit="1" customWidth="1"/>
    <col min="11" max="12" width="9" customWidth="1"/>
    <col min="13" max="13" width="11.578125" bestFit="1" customWidth="1"/>
    <col min="14" max="14" width="10" customWidth="1"/>
    <col min="15" max="15" width="9" customWidth="1"/>
    <col min="16" max="16" width="8" customWidth="1"/>
    <col min="17" max="17" width="9" customWidth="1"/>
    <col min="18" max="19" width="10.578125" bestFit="1" customWidth="1"/>
    <col min="20" max="20" width="9" customWidth="1"/>
    <col min="21" max="23" width="5.41796875" customWidth="1"/>
    <col min="24" max="25" width="6.41796875" customWidth="1"/>
    <col min="26" max="26" width="11.578125" bestFit="1" customWidth="1"/>
  </cols>
  <sheetData>
    <row r="3" spans="1:26" x14ac:dyDescent="0.55000000000000004">
      <c r="A3" t="s">
        <v>1</v>
      </c>
      <c r="B3" t="s">
        <v>75</v>
      </c>
    </row>
    <row r="4" spans="1:26" x14ac:dyDescent="0.55000000000000004">
      <c r="A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</row>
    <row r="5" spans="1:26" x14ac:dyDescent="0.55000000000000004">
      <c r="A5" s="6" t="s">
        <v>28</v>
      </c>
      <c r="B5" s="4">
        <v>-0.49600000000000039</v>
      </c>
      <c r="C5" s="4">
        <v>-0.49600000000000039</v>
      </c>
      <c r="D5" s="4">
        <v>-0.49600000000000039</v>
      </c>
      <c r="E5" s="4">
        <v>-0.49600000000000039</v>
      </c>
      <c r="F5" s="4">
        <v>-0.49600000000000039</v>
      </c>
      <c r="G5" s="4">
        <v>-0.49600000000000039</v>
      </c>
      <c r="H5" s="4">
        <v>0.40204999999999963</v>
      </c>
      <c r="I5" s="4">
        <v>1428.5105499999995</v>
      </c>
      <c r="J5" s="4">
        <v>5765.6975000000002</v>
      </c>
      <c r="K5" s="4">
        <v>10414.981999999996</v>
      </c>
      <c r="L5" s="4">
        <v>14288.496000000003</v>
      </c>
      <c r="M5" s="4">
        <v>16841.061000000005</v>
      </c>
      <c r="N5" s="4">
        <v>16706.960499999994</v>
      </c>
      <c r="O5" s="4">
        <v>15639.067000000003</v>
      </c>
      <c r="P5" s="4">
        <v>12407.272500000005</v>
      </c>
      <c r="Q5" s="4">
        <v>6727.7840000000015</v>
      </c>
      <c r="R5" s="4">
        <v>970.7664999999995</v>
      </c>
      <c r="S5" s="4">
        <v>-0.49600000000000039</v>
      </c>
      <c r="T5" s="4">
        <v>-0.49600000000000039</v>
      </c>
      <c r="U5" s="4">
        <v>-0.49600000000000039</v>
      </c>
      <c r="V5" s="4">
        <v>-0.49600000000000039</v>
      </c>
      <c r="W5" s="4">
        <v>-0.49600000000000039</v>
      </c>
      <c r="X5" s="4">
        <v>-0.49600000000000039</v>
      </c>
      <c r="Y5" s="4">
        <v>-0.49600000000000039</v>
      </c>
      <c r="Z5" s="4">
        <v>25497.153100000003</v>
      </c>
    </row>
    <row r="6" spans="1:26" x14ac:dyDescent="0.55000000000000004">
      <c r="A6" s="6" t="s">
        <v>29</v>
      </c>
      <c r="B6" s="4">
        <v>-0.44800000000000034</v>
      </c>
      <c r="C6" s="4">
        <v>-0.44800000000000034</v>
      </c>
      <c r="D6" s="4">
        <v>-0.44800000000000034</v>
      </c>
      <c r="E6" s="4">
        <v>-0.44800000000000034</v>
      </c>
      <c r="F6" s="4">
        <v>-0.44800000000000034</v>
      </c>
      <c r="G6" s="4">
        <v>-0.44800000000000034</v>
      </c>
      <c r="H6" s="4">
        <v>496.24144999999993</v>
      </c>
      <c r="I6" s="4">
        <v>3533.8007999999986</v>
      </c>
      <c r="J6" s="4">
        <v>9016.9877500000039</v>
      </c>
      <c r="K6" s="4">
        <v>13671.163999999999</v>
      </c>
      <c r="L6" s="4">
        <v>17388.242500000004</v>
      </c>
      <c r="M6" s="4">
        <v>19372.256499999996</v>
      </c>
      <c r="N6" s="4">
        <v>19613.060999999998</v>
      </c>
      <c r="O6" s="4">
        <v>17962.626999999997</v>
      </c>
      <c r="P6" s="4">
        <v>14226.092000000001</v>
      </c>
      <c r="Q6" s="4">
        <v>8595.1880000000019</v>
      </c>
      <c r="R6" s="4">
        <v>3313.1339500000004</v>
      </c>
      <c r="S6" s="4">
        <v>303.13025000000005</v>
      </c>
      <c r="T6" s="4">
        <v>-0.44800000000000034</v>
      </c>
      <c r="U6" s="4">
        <v>-0.44800000000000034</v>
      </c>
      <c r="V6" s="4">
        <v>-0.44800000000000034</v>
      </c>
      <c r="W6" s="4">
        <v>-0.44800000000000034</v>
      </c>
      <c r="X6" s="4">
        <v>-0.44800000000000034</v>
      </c>
      <c r="Y6" s="4">
        <v>-0.44800000000000034</v>
      </c>
      <c r="Z6" s="4">
        <v>37136.460800000001</v>
      </c>
    </row>
    <row r="7" spans="1:26" x14ac:dyDescent="0.55000000000000004">
      <c r="A7" s="6" t="s">
        <v>30</v>
      </c>
      <c r="B7" s="4">
        <v>-0.49600000000000039</v>
      </c>
      <c r="C7" s="4">
        <v>-0.49600000000000039</v>
      </c>
      <c r="D7" s="4">
        <v>-0.49600000000000039</v>
      </c>
      <c r="E7" s="4">
        <v>-0.49600000000000039</v>
      </c>
      <c r="F7" s="4">
        <v>-0.49600000000000039</v>
      </c>
      <c r="G7" s="4">
        <v>101.07664999999999</v>
      </c>
      <c r="H7" s="4">
        <v>2424.2352500000002</v>
      </c>
      <c r="I7" s="4">
        <v>9008.11</v>
      </c>
      <c r="J7" s="4">
        <v>16245.001999999997</v>
      </c>
      <c r="K7" s="4">
        <v>22502.031500000005</v>
      </c>
      <c r="L7" s="4">
        <v>27909.368999999988</v>
      </c>
      <c r="M7" s="4">
        <v>29697.178500000013</v>
      </c>
      <c r="N7" s="4">
        <v>28675.573</v>
      </c>
      <c r="O7" s="4">
        <v>27046.86150000001</v>
      </c>
      <c r="P7" s="4">
        <v>23057.100999999988</v>
      </c>
      <c r="Q7" s="4">
        <v>15747.422500000002</v>
      </c>
      <c r="R7" s="4">
        <v>8327.9270000000033</v>
      </c>
      <c r="S7" s="4">
        <v>1552.2964999999999</v>
      </c>
      <c r="T7" s="4">
        <v>-0.49600000000000039</v>
      </c>
      <c r="U7" s="4">
        <v>-0.49600000000000039</v>
      </c>
      <c r="V7" s="4">
        <v>-0.49600000000000039</v>
      </c>
      <c r="W7" s="4">
        <v>-0.49600000000000039</v>
      </c>
      <c r="X7" s="4">
        <v>-0.49600000000000039</v>
      </c>
      <c r="Y7" s="4">
        <v>-0.49600000000000039</v>
      </c>
      <c r="Z7" s="4">
        <v>54011.71</v>
      </c>
    </row>
    <row r="8" spans="1:26" x14ac:dyDescent="0.55000000000000004">
      <c r="A8" s="6" t="s">
        <v>31</v>
      </c>
      <c r="B8" s="4">
        <v>-0.48000000000000037</v>
      </c>
      <c r="C8" s="4">
        <v>-0.48000000000000037</v>
      </c>
      <c r="D8" s="4">
        <v>-0.48000000000000037</v>
      </c>
      <c r="E8" s="4">
        <v>-0.48000000000000037</v>
      </c>
      <c r="F8" s="4">
        <v>-0.48000000000000037</v>
      </c>
      <c r="G8" s="4">
        <v>1222.3462500000003</v>
      </c>
      <c r="H8" s="4">
        <v>6258.0582499999964</v>
      </c>
      <c r="I8" s="4">
        <v>14638.991000000004</v>
      </c>
      <c r="J8" s="4">
        <v>23176.480999999989</v>
      </c>
      <c r="K8" s="4">
        <v>28990.636499999997</v>
      </c>
      <c r="L8" s="4">
        <v>31276.740499999996</v>
      </c>
      <c r="M8" s="4">
        <v>32692.247499999998</v>
      </c>
      <c r="N8" s="4">
        <v>32555.428999999996</v>
      </c>
      <c r="O8" s="4">
        <v>29850.198999999982</v>
      </c>
      <c r="P8" s="4">
        <v>25134.566499999997</v>
      </c>
      <c r="Q8" s="4">
        <v>18652.881999999994</v>
      </c>
      <c r="R8" s="4">
        <v>11448.328500000001</v>
      </c>
      <c r="S8" s="4">
        <v>4561.6438999999991</v>
      </c>
      <c r="T8" s="4">
        <v>25.626499999999997</v>
      </c>
      <c r="U8" s="4">
        <v>-0.48000000000000037</v>
      </c>
      <c r="V8" s="4">
        <v>-0.48000000000000037</v>
      </c>
      <c r="W8" s="4">
        <v>-0.48000000000000037</v>
      </c>
      <c r="X8" s="4">
        <v>-0.48000000000000037</v>
      </c>
      <c r="Y8" s="4">
        <v>-0.48000000000000037</v>
      </c>
      <c r="Z8" s="4">
        <v>67908.471000000005</v>
      </c>
    </row>
    <row r="9" spans="1:26" x14ac:dyDescent="0.55000000000000004">
      <c r="A9" s="6" t="s">
        <v>32</v>
      </c>
      <c r="B9" s="4">
        <v>-0.49600000000000039</v>
      </c>
      <c r="C9" s="4">
        <v>-0.49600000000000039</v>
      </c>
      <c r="D9" s="4">
        <v>-0.49600000000000039</v>
      </c>
      <c r="E9" s="4">
        <v>-0.49600000000000039</v>
      </c>
      <c r="F9" s="4">
        <v>124.59604999999999</v>
      </c>
      <c r="G9" s="4">
        <v>2761.1512499999999</v>
      </c>
      <c r="H9" s="4">
        <v>9857.6</v>
      </c>
      <c r="I9" s="4">
        <v>17874.226999999999</v>
      </c>
      <c r="J9" s="4">
        <v>25164.390500000001</v>
      </c>
      <c r="K9" s="4">
        <v>31187.658000000003</v>
      </c>
      <c r="L9" s="4">
        <v>36048.015000000007</v>
      </c>
      <c r="M9" s="4">
        <v>38828.755000000005</v>
      </c>
      <c r="N9" s="4">
        <v>38377.779999999984</v>
      </c>
      <c r="O9" s="4">
        <v>34976.319000000025</v>
      </c>
      <c r="P9" s="4">
        <v>30059.384999999984</v>
      </c>
      <c r="Q9" s="4">
        <v>23744.354999999992</v>
      </c>
      <c r="R9" s="4">
        <v>15319.916000000003</v>
      </c>
      <c r="S9" s="4">
        <v>6721.2558999999992</v>
      </c>
      <c r="T9" s="4">
        <v>672.76549999999997</v>
      </c>
      <c r="U9" s="4">
        <v>-0.49600000000000039</v>
      </c>
      <c r="V9" s="4">
        <v>-0.49600000000000039</v>
      </c>
      <c r="W9" s="4">
        <v>-0.49600000000000039</v>
      </c>
      <c r="X9" s="4">
        <v>-0.49600000000000039</v>
      </c>
      <c r="Y9" s="4">
        <v>-0.49600000000000039</v>
      </c>
      <c r="Z9" s="4">
        <v>80999.396900000007</v>
      </c>
    </row>
    <row r="10" spans="1:26" x14ac:dyDescent="0.55000000000000004">
      <c r="A10" s="6" t="s">
        <v>33</v>
      </c>
      <c r="B10" s="4">
        <v>-0.48000000000000037</v>
      </c>
      <c r="C10" s="4">
        <v>-0.48000000000000037</v>
      </c>
      <c r="D10" s="4">
        <v>-0.48000000000000037</v>
      </c>
      <c r="E10" s="4">
        <v>-0.48000000000000037</v>
      </c>
      <c r="F10" s="4">
        <v>260.57970000000017</v>
      </c>
      <c r="G10" s="4">
        <v>2817.6515000000004</v>
      </c>
      <c r="H10" s="4">
        <v>9102.5600000000049</v>
      </c>
      <c r="I10" s="4">
        <v>16689.447999999997</v>
      </c>
      <c r="J10" s="4">
        <v>24499.865999999998</v>
      </c>
      <c r="K10" s="4">
        <v>31058.445000000003</v>
      </c>
      <c r="L10" s="4">
        <v>35562.584999999999</v>
      </c>
      <c r="M10" s="4">
        <v>37907.354999999989</v>
      </c>
      <c r="N10" s="4">
        <v>37427.299999999981</v>
      </c>
      <c r="O10" s="4">
        <v>34942.745000000003</v>
      </c>
      <c r="P10" s="4">
        <v>30274.939499999993</v>
      </c>
      <c r="Q10" s="4">
        <v>23598.739500000011</v>
      </c>
      <c r="R10" s="4">
        <v>16185.405500000003</v>
      </c>
      <c r="S10" s="4">
        <v>8978.9794999999976</v>
      </c>
      <c r="T10" s="4">
        <v>2736.84</v>
      </c>
      <c r="U10" s="4">
        <v>-0.48000000000000037</v>
      </c>
      <c r="V10" s="4">
        <v>-0.48000000000000037</v>
      </c>
      <c r="W10" s="4">
        <v>-0.48000000000000037</v>
      </c>
      <c r="X10" s="4">
        <v>-0.48000000000000037</v>
      </c>
      <c r="Y10" s="4">
        <v>-0.48000000000000037</v>
      </c>
      <c r="Z10" s="4">
        <v>82289.819999999992</v>
      </c>
    </row>
    <row r="11" spans="1:26" x14ac:dyDescent="0.55000000000000004">
      <c r="A11" s="6" t="s">
        <v>34</v>
      </c>
      <c r="B11" s="4">
        <v>-0.49600000000000039</v>
      </c>
      <c r="C11" s="4">
        <v>-0.49600000000000039</v>
      </c>
      <c r="D11" s="4">
        <v>-0.49600000000000039</v>
      </c>
      <c r="E11" s="4">
        <v>-0.49600000000000039</v>
      </c>
      <c r="F11" s="4">
        <v>85.100749999999863</v>
      </c>
      <c r="G11" s="4">
        <v>2059.9302500000008</v>
      </c>
      <c r="H11" s="4">
        <v>7555.0685000000003</v>
      </c>
      <c r="I11" s="4">
        <v>14365.191500000001</v>
      </c>
      <c r="J11" s="4">
        <v>22049.533500000001</v>
      </c>
      <c r="K11" s="4">
        <v>29804.277499999989</v>
      </c>
      <c r="L11" s="4">
        <v>35363.119999999995</v>
      </c>
      <c r="M11" s="4">
        <v>37764.365000000005</v>
      </c>
      <c r="N11" s="4">
        <v>37614.854999999981</v>
      </c>
      <c r="O11" s="4">
        <v>35267.625000000007</v>
      </c>
      <c r="P11" s="4">
        <v>30801.150000000009</v>
      </c>
      <c r="Q11" s="4">
        <v>24460.780000000002</v>
      </c>
      <c r="R11" s="4">
        <v>16628.304</v>
      </c>
      <c r="S11" s="4">
        <v>8609.6445000000003</v>
      </c>
      <c r="T11" s="4">
        <v>2557.1965000000009</v>
      </c>
      <c r="U11" s="4">
        <v>-0.49600000000000039</v>
      </c>
      <c r="V11" s="4">
        <v>-0.49600000000000039</v>
      </c>
      <c r="W11" s="4">
        <v>-0.49600000000000039</v>
      </c>
      <c r="X11" s="4">
        <v>-0.49600000000000039</v>
      </c>
      <c r="Y11" s="4">
        <v>-0.49600000000000039</v>
      </c>
      <c r="Z11" s="4">
        <v>85248.142200000017</v>
      </c>
    </row>
    <row r="12" spans="1:26" x14ac:dyDescent="0.55000000000000004">
      <c r="A12" s="6" t="s">
        <v>35</v>
      </c>
      <c r="B12" s="4">
        <v>-0.49600000000000039</v>
      </c>
      <c r="C12" s="4">
        <v>-0.49600000000000039</v>
      </c>
      <c r="D12" s="4">
        <v>-0.49600000000000039</v>
      </c>
      <c r="E12" s="4">
        <v>-0.49600000000000039</v>
      </c>
      <c r="F12" s="4">
        <v>-0.49600000000000039</v>
      </c>
      <c r="G12" s="4">
        <v>1389.4115000000013</v>
      </c>
      <c r="H12" s="4">
        <v>6531.8504999999986</v>
      </c>
      <c r="I12" s="4">
        <v>14406.303499999995</v>
      </c>
      <c r="J12" s="4">
        <v>22546.418000000012</v>
      </c>
      <c r="K12" s="4">
        <v>29778.931499999995</v>
      </c>
      <c r="L12" s="4">
        <v>35038.595000000001</v>
      </c>
      <c r="M12" s="4">
        <v>37153.500000000015</v>
      </c>
      <c r="N12" s="4">
        <v>36816.175000000017</v>
      </c>
      <c r="O12" s="4">
        <v>34236.969999999994</v>
      </c>
      <c r="P12" s="4">
        <v>29407.26500000001</v>
      </c>
      <c r="Q12" s="4">
        <v>22641.950000000012</v>
      </c>
      <c r="R12" s="4">
        <v>14478.1075</v>
      </c>
      <c r="S12" s="4">
        <v>5768.0272500000019</v>
      </c>
      <c r="T12" s="4">
        <v>36.505250000000068</v>
      </c>
      <c r="U12" s="4">
        <v>-0.49600000000000039</v>
      </c>
      <c r="V12" s="4">
        <v>-0.49600000000000039</v>
      </c>
      <c r="W12" s="4">
        <v>-0.49600000000000039</v>
      </c>
      <c r="X12" s="4">
        <v>-0.49600000000000039</v>
      </c>
      <c r="Y12" s="4">
        <v>-0.49600000000000039</v>
      </c>
      <c r="Z12" s="4">
        <v>78217.907999999996</v>
      </c>
    </row>
    <row r="13" spans="1:26" x14ac:dyDescent="0.55000000000000004">
      <c r="A13" s="6" t="s">
        <v>36</v>
      </c>
      <c r="B13" s="4">
        <v>-0.48000000000000037</v>
      </c>
      <c r="C13" s="4">
        <v>-0.48000000000000037</v>
      </c>
      <c r="D13" s="4">
        <v>-0.48000000000000037</v>
      </c>
      <c r="E13" s="4">
        <v>-0.48000000000000037</v>
      </c>
      <c r="F13" s="4">
        <v>-0.48000000000000037</v>
      </c>
      <c r="G13" s="4">
        <v>467.33609999999976</v>
      </c>
      <c r="H13" s="4">
        <v>3481.3944999999994</v>
      </c>
      <c r="I13" s="4">
        <v>9989.9600000000009</v>
      </c>
      <c r="J13" s="4">
        <v>17469.624000000003</v>
      </c>
      <c r="K13" s="4">
        <v>25621.983999999993</v>
      </c>
      <c r="L13" s="4">
        <v>32047.100000000002</v>
      </c>
      <c r="M13" s="4">
        <v>33464.48000000001</v>
      </c>
      <c r="N13" s="4">
        <v>32918.37999999999</v>
      </c>
      <c r="O13" s="4">
        <v>29576.300000000003</v>
      </c>
      <c r="P13" s="4">
        <v>24188.487500000014</v>
      </c>
      <c r="Q13" s="4">
        <v>17135.490499999993</v>
      </c>
      <c r="R13" s="4">
        <v>8287.9558000000015</v>
      </c>
      <c r="S13" s="4">
        <v>1499.7380000000048</v>
      </c>
      <c r="T13" s="4">
        <v>-0.48000000000000037</v>
      </c>
      <c r="U13" s="4">
        <v>-0.48000000000000037</v>
      </c>
      <c r="V13" s="4">
        <v>-0.48000000000000037</v>
      </c>
      <c r="W13" s="4">
        <v>-0.48000000000000037</v>
      </c>
      <c r="X13" s="4">
        <v>-0.48000000000000037</v>
      </c>
      <c r="Y13" s="4">
        <v>-0.48000000000000037</v>
      </c>
      <c r="Z13" s="4">
        <v>65095.645699999994</v>
      </c>
    </row>
    <row r="14" spans="1:26" x14ac:dyDescent="0.55000000000000004">
      <c r="A14" s="6" t="s">
        <v>37</v>
      </c>
      <c r="B14" s="4">
        <v>-0.49600000000000039</v>
      </c>
      <c r="C14" s="4">
        <v>-0.49600000000000039</v>
      </c>
      <c r="D14" s="4">
        <v>-0.49600000000000039</v>
      </c>
      <c r="E14" s="4">
        <v>-0.49600000000000039</v>
      </c>
      <c r="F14" s="4">
        <v>-0.49600000000000039</v>
      </c>
      <c r="G14" s="4">
        <v>14.495450000000053</v>
      </c>
      <c r="H14" s="4">
        <v>1848.8629500000015</v>
      </c>
      <c r="I14" s="4">
        <v>7233.2905000000019</v>
      </c>
      <c r="J14" s="4">
        <v>13521.700500000001</v>
      </c>
      <c r="K14" s="4">
        <v>19556.328999999994</v>
      </c>
      <c r="L14" s="4">
        <v>23900.122499999994</v>
      </c>
      <c r="M14" s="4">
        <v>25255.007499999996</v>
      </c>
      <c r="N14" s="4">
        <v>24649.857500000006</v>
      </c>
      <c r="O14" s="4">
        <v>22091.483</v>
      </c>
      <c r="P14" s="4">
        <v>17352.012500000004</v>
      </c>
      <c r="Q14" s="4">
        <v>10283.217500000002</v>
      </c>
      <c r="R14" s="4">
        <v>3161.2966000000024</v>
      </c>
      <c r="S14" s="4">
        <v>16.162499999999859</v>
      </c>
      <c r="T14" s="4">
        <v>-0.49600000000000039</v>
      </c>
      <c r="U14" s="4">
        <v>-0.49600000000000039</v>
      </c>
      <c r="V14" s="4">
        <v>-0.49600000000000039</v>
      </c>
      <c r="W14" s="4">
        <v>-0.49600000000000039</v>
      </c>
      <c r="X14" s="4">
        <v>-0.49600000000000039</v>
      </c>
      <c r="Y14" s="4">
        <v>-0.49600000000000039</v>
      </c>
      <c r="Z14" s="4">
        <v>50444.112200000003</v>
      </c>
    </row>
    <row r="15" spans="1:26" x14ac:dyDescent="0.55000000000000004">
      <c r="A15" s="6" t="s">
        <v>38</v>
      </c>
      <c r="B15" s="4">
        <v>-0.48000000000000037</v>
      </c>
      <c r="C15" s="4">
        <v>-0.48000000000000037</v>
      </c>
      <c r="D15" s="4">
        <v>-0.48000000000000037</v>
      </c>
      <c r="E15" s="4">
        <v>-0.48000000000000037</v>
      </c>
      <c r="F15" s="4">
        <v>-0.48000000000000037</v>
      </c>
      <c r="G15" s="4">
        <v>-0.48000000000000037</v>
      </c>
      <c r="H15" s="4">
        <v>746.12144999999919</v>
      </c>
      <c r="I15" s="4">
        <v>4218.4468000000015</v>
      </c>
      <c r="J15" s="4">
        <v>9623.6297500000055</v>
      </c>
      <c r="K15" s="4">
        <v>14148.35449999999</v>
      </c>
      <c r="L15" s="4">
        <v>17854.477999999999</v>
      </c>
      <c r="M15" s="4">
        <v>19332.553499999998</v>
      </c>
      <c r="N15" s="4">
        <v>18660.620999999996</v>
      </c>
      <c r="O15" s="4">
        <v>15676.923500000003</v>
      </c>
      <c r="P15" s="4">
        <v>10976.897500000003</v>
      </c>
      <c r="Q15" s="4">
        <v>5178.556950000002</v>
      </c>
      <c r="R15" s="4">
        <v>261.9982500000001</v>
      </c>
      <c r="S15" s="4">
        <v>-0.48000000000000037</v>
      </c>
      <c r="T15" s="4">
        <v>-0.48000000000000037</v>
      </c>
      <c r="U15" s="4">
        <v>-0.48000000000000037</v>
      </c>
      <c r="V15" s="4">
        <v>-0.48000000000000037</v>
      </c>
      <c r="W15" s="4">
        <v>-0.48000000000000037</v>
      </c>
      <c r="X15" s="4">
        <v>-0.48000000000000037</v>
      </c>
      <c r="Y15" s="4">
        <v>-0.48000000000000037</v>
      </c>
      <c r="Z15" s="4">
        <v>30590.214299999996</v>
      </c>
    </row>
    <row r="16" spans="1:26" x14ac:dyDescent="0.55000000000000004">
      <c r="A16" s="6" t="s">
        <v>39</v>
      </c>
      <c r="B16" s="4">
        <v>-0.49600000000000039</v>
      </c>
      <c r="C16" s="4">
        <v>-0.49600000000000039</v>
      </c>
      <c r="D16" s="4">
        <v>-0.49600000000000039</v>
      </c>
      <c r="E16" s="4">
        <v>-0.49600000000000039</v>
      </c>
      <c r="F16" s="4">
        <v>-0.49600000000000039</v>
      </c>
      <c r="G16" s="4">
        <v>-0.49600000000000039</v>
      </c>
      <c r="H16" s="4">
        <v>43.570250000000222</v>
      </c>
      <c r="I16" s="4">
        <v>1623.069050000001</v>
      </c>
      <c r="J16" s="4">
        <v>5889.549500000001</v>
      </c>
      <c r="K16" s="4">
        <v>10174.447999999997</v>
      </c>
      <c r="L16" s="4">
        <v>12991.354500000001</v>
      </c>
      <c r="M16" s="4">
        <v>13937.977000000003</v>
      </c>
      <c r="N16" s="4">
        <v>13862.848500000007</v>
      </c>
      <c r="O16" s="4">
        <v>12310.007</v>
      </c>
      <c r="P16" s="4">
        <v>8573.4774000000052</v>
      </c>
      <c r="Q16" s="4">
        <v>3937.0560500000001</v>
      </c>
      <c r="R16" s="4">
        <v>170.65075000000019</v>
      </c>
      <c r="S16" s="4">
        <v>-0.49600000000000039</v>
      </c>
      <c r="T16" s="4">
        <v>-0.49600000000000039</v>
      </c>
      <c r="U16" s="4">
        <v>-0.49600000000000039</v>
      </c>
      <c r="V16" s="4">
        <v>-0.49600000000000039</v>
      </c>
      <c r="W16" s="4">
        <v>-0.49600000000000039</v>
      </c>
      <c r="X16" s="4">
        <v>-0.49600000000000039</v>
      </c>
      <c r="Y16" s="4">
        <v>-0.49000000000000038</v>
      </c>
      <c r="Z16" s="4">
        <v>22496.721799999999</v>
      </c>
    </row>
    <row r="17" spans="1:26" x14ac:dyDescent="0.55000000000000004">
      <c r="A17" s="6" t="s">
        <v>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1076.8544999999999</v>
      </c>
      <c r="H17" s="7">
        <v>6441.7196999999996</v>
      </c>
      <c r="I17" s="7">
        <v>19375.7065</v>
      </c>
      <c r="J17" s="7">
        <v>41247.497000000003</v>
      </c>
      <c r="K17" s="7">
        <v>62424.802500000013</v>
      </c>
      <c r="L17" s="7">
        <v>78748.997199999983</v>
      </c>
      <c r="M17" s="7">
        <v>88206.808799999999</v>
      </c>
      <c r="N17" s="7">
        <v>90874.489999999991</v>
      </c>
      <c r="O17" s="7">
        <v>87748.659499999994</v>
      </c>
      <c r="P17" s="7">
        <v>78876.456299999991</v>
      </c>
      <c r="Q17" s="7">
        <v>62271.817999999999</v>
      </c>
      <c r="R17" s="7">
        <v>39812.261200000001</v>
      </c>
      <c r="S17" s="7">
        <v>18572.4925</v>
      </c>
      <c r="T17" s="7">
        <v>4257.1922999999997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679935.75600000005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M44"/>
  <sheetViews>
    <sheetView workbookViewId="0">
      <selection activeCell="A3" sqref="A3"/>
    </sheetView>
  </sheetViews>
  <sheetFormatPr defaultRowHeight="14.4" x14ac:dyDescent="0.55000000000000004"/>
  <cols>
    <col min="2" max="2" width="12.68359375" bestFit="1" customWidth="1"/>
    <col min="3" max="8" width="9.26171875" bestFit="1" customWidth="1"/>
    <col min="9" max="9" width="9.578125" bestFit="1" customWidth="1"/>
    <col min="10" max="10" width="20.83984375" bestFit="1" customWidth="1"/>
    <col min="11" max="12" width="9.578125" bestFit="1" customWidth="1"/>
    <col min="13" max="13" width="12" bestFit="1" customWidth="1"/>
    <col min="14" max="16" width="10.578125" bestFit="1" customWidth="1"/>
    <col min="17" max="21" width="9.578125" bestFit="1" customWidth="1"/>
    <col min="22" max="26" width="9.26171875" bestFit="1" customWidth="1"/>
  </cols>
  <sheetData>
    <row r="2" spans="1:39" x14ac:dyDescent="0.55000000000000004">
      <c r="A2" t="s">
        <v>40</v>
      </c>
      <c r="B2" t="s">
        <v>58</v>
      </c>
      <c r="C2" t="s">
        <v>40</v>
      </c>
      <c r="P2" s="8">
        <f>C44</f>
        <v>0.12519877852612668</v>
      </c>
      <c r="Q2" s="2"/>
      <c r="T2" s="9"/>
      <c r="AA2" t="s">
        <v>50</v>
      </c>
      <c r="AD2" s="27" t="s">
        <v>50</v>
      </c>
      <c r="AE2" s="27"/>
    </row>
    <row r="3" spans="1:39" x14ac:dyDescent="0.55000000000000004">
      <c r="A3" t="s">
        <v>41</v>
      </c>
      <c r="B3">
        <f>MATCH(B2,$F$3:$R$3,0)</f>
        <v>1</v>
      </c>
      <c r="D3" t="str">
        <f>INDEX($F3:$R3,$B$3)</f>
        <v>Sample User E19 (2020)</v>
      </c>
      <c r="E3" s="27"/>
      <c r="F3" t="s">
        <v>58</v>
      </c>
      <c r="G3" s="27" t="s">
        <v>59</v>
      </c>
      <c r="H3" s="27" t="s">
        <v>55</v>
      </c>
      <c r="I3" s="27" t="s">
        <v>56</v>
      </c>
      <c r="J3" s="27" t="s">
        <v>60</v>
      </c>
      <c r="K3" s="27" t="s">
        <v>61</v>
      </c>
      <c r="O3" s="10" t="str">
        <f>F3</f>
        <v>Sample User E19 (2020)</v>
      </c>
      <c r="P3" s="21">
        <f t="dataTable" ref="P3:P8" dt2D="0" dtr="0" r1="B2"/>
        <v>0.12519877852612668</v>
      </c>
      <c r="V3" s="27"/>
      <c r="W3" s="27"/>
      <c r="X3" s="27"/>
      <c r="Y3" s="27"/>
      <c r="Z3" s="27"/>
      <c r="AA3" s="27">
        <v>2001</v>
      </c>
      <c r="AB3" s="27">
        <v>3.96</v>
      </c>
      <c r="AD3" s="27">
        <v>2008</v>
      </c>
      <c r="AE3">
        <v>8.86</v>
      </c>
    </row>
    <row r="4" spans="1:39" x14ac:dyDescent="0.55000000000000004">
      <c r="B4" t="s">
        <v>42</v>
      </c>
      <c r="C4" t="s">
        <v>43</v>
      </c>
      <c r="D4">
        <f>INDEX($F4:$R4,$B$3)</f>
        <v>0.17427000000000001</v>
      </c>
      <c r="E4" s="27"/>
      <c r="F4">
        <v>0.17427000000000001</v>
      </c>
      <c r="G4" s="27">
        <v>0.13286000000000001</v>
      </c>
      <c r="H4" s="27">
        <v>0.23258000000000001</v>
      </c>
      <c r="I4" s="27">
        <v>0.59926999999999997</v>
      </c>
      <c r="J4" s="27">
        <v>11.54</v>
      </c>
      <c r="K4" s="27">
        <v>21.94</v>
      </c>
      <c r="O4" s="10" t="str">
        <f>G3</f>
        <v>Sample User E19 (2008)</v>
      </c>
      <c r="P4" s="21">
        <v>9.1445602328346087E-2</v>
      </c>
      <c r="Q4" s="13"/>
      <c r="R4" s="13"/>
      <c r="S4" s="13"/>
      <c r="T4" s="13"/>
      <c r="U4" s="13"/>
      <c r="V4" s="13"/>
      <c r="W4" s="13"/>
      <c r="AA4" s="27">
        <v>2020</v>
      </c>
      <c r="AB4">
        <v>2.02</v>
      </c>
      <c r="AD4" s="27">
        <v>2020</v>
      </c>
      <c r="AE4" s="27">
        <v>2.02</v>
      </c>
    </row>
    <row r="5" spans="1:39" x14ac:dyDescent="0.55000000000000004">
      <c r="C5" t="s">
        <v>44</v>
      </c>
      <c r="D5">
        <f>INDEX($F5:$R5,$B$3)</f>
        <v>0.12656000000000001</v>
      </c>
      <c r="E5" s="27"/>
      <c r="F5">
        <v>0.12656000000000001</v>
      </c>
      <c r="G5" s="27">
        <v>9.0950000000000003E-2</v>
      </c>
      <c r="H5" s="27">
        <v>0.10288</v>
      </c>
      <c r="I5" s="27">
        <v>0.30245</v>
      </c>
      <c r="J5" s="27">
        <v>2.64</v>
      </c>
      <c r="K5" s="27">
        <v>6.1</v>
      </c>
      <c r="O5" s="29" t="str">
        <f>J3</f>
        <v>Sample User E19 (2008)- Demand</v>
      </c>
      <c r="P5" s="21">
        <v>5.6849985077087384</v>
      </c>
      <c r="AA5" s="4"/>
      <c r="AD5" s="4"/>
      <c r="AE5" s="27"/>
      <c r="AM5" s="27"/>
    </row>
    <row r="6" spans="1:39" x14ac:dyDescent="0.55000000000000004">
      <c r="C6" t="s">
        <v>45</v>
      </c>
      <c r="D6">
        <f>INDEX($F6:$R6,$B$3)</f>
        <v>9.4960000000000003E-2</v>
      </c>
      <c r="F6">
        <v>9.4960000000000003E-2</v>
      </c>
      <c r="G6" s="27">
        <v>7.3830000000000007E-2</v>
      </c>
      <c r="H6" s="27">
        <v>5.6180000000000001E-2</v>
      </c>
      <c r="I6" s="27">
        <v>0.23086000000000001</v>
      </c>
      <c r="J6" s="27">
        <v>6.62</v>
      </c>
      <c r="K6" s="27">
        <v>21.1</v>
      </c>
      <c r="N6" s="27"/>
      <c r="O6" s="29" t="str">
        <f>K3</f>
        <v>Sample User E19 (2020) - Demand</v>
      </c>
      <c r="P6" s="21">
        <v>13.68843636615321</v>
      </c>
      <c r="U6" s="3"/>
      <c r="AA6" t="s">
        <v>0</v>
      </c>
      <c r="AB6" s="3">
        <f>(AB4/AB3)^(1/19)-1</f>
        <v>-3.4808511729002789E-2</v>
      </c>
      <c r="AD6" s="27" t="s">
        <v>0</v>
      </c>
      <c r="AE6" s="3">
        <f>(AE4/AE3)^(1/11)-1</f>
        <v>-0.12576361592274476</v>
      </c>
      <c r="AM6" s="27"/>
    </row>
    <row r="7" spans="1:39" x14ac:dyDescent="0.55000000000000004">
      <c r="B7" t="s">
        <v>46</v>
      </c>
      <c r="C7" t="s">
        <v>44</v>
      </c>
      <c r="D7">
        <f>INDEX($F7:$AE7,$B$3)</f>
        <v>0.12002</v>
      </c>
      <c r="F7">
        <v>0.12002</v>
      </c>
      <c r="G7" s="27">
        <v>8.0949999999999994E-2</v>
      </c>
      <c r="H7" s="27">
        <v>0.11562</v>
      </c>
      <c r="I7" s="27">
        <v>0.24592</v>
      </c>
      <c r="J7" s="27">
        <v>0.99</v>
      </c>
      <c r="K7" s="27">
        <v>0.14000000000000001</v>
      </c>
      <c r="O7" s="29" t="str">
        <f>H3</f>
        <v>Sample User A6 (2001)</v>
      </c>
      <c r="P7" s="21">
        <v>0.11976042168955942</v>
      </c>
      <c r="S7" s="26"/>
      <c r="T7" s="3"/>
      <c r="AA7" t="s">
        <v>53</v>
      </c>
      <c r="AM7" s="27"/>
    </row>
    <row r="8" spans="1:39" x14ac:dyDescent="0.55000000000000004">
      <c r="C8" t="s">
        <v>45</v>
      </c>
      <c r="D8">
        <f>INDEX($F8:$AE8,$B$3)</f>
        <v>0.1028</v>
      </c>
      <c r="E8" s="27"/>
      <c r="F8">
        <v>0.1028</v>
      </c>
      <c r="G8" s="27">
        <v>7.127E-2</v>
      </c>
      <c r="H8" s="27">
        <v>7.1690000000000004E-2</v>
      </c>
      <c r="I8" s="27">
        <v>0.22767000000000001</v>
      </c>
      <c r="J8" s="27">
        <v>6.62</v>
      </c>
      <c r="K8" s="27">
        <v>21.1</v>
      </c>
      <c r="O8" s="29" t="str">
        <f>I3</f>
        <v>Sample User A6 (2020)</v>
      </c>
      <c r="P8" s="21">
        <v>0.32915326046015986</v>
      </c>
      <c r="T8" s="3"/>
      <c r="AA8">
        <v>2001</v>
      </c>
      <c r="AB8">
        <v>175.1</v>
      </c>
      <c r="AD8">
        <v>2008</v>
      </c>
      <c r="AE8">
        <v>211.08</v>
      </c>
      <c r="AM8" s="27"/>
    </row>
    <row r="9" spans="1:39" x14ac:dyDescent="0.55000000000000004">
      <c r="K9" s="21"/>
      <c r="AA9" s="27">
        <v>2020</v>
      </c>
      <c r="AB9">
        <v>257.971</v>
      </c>
      <c r="AD9" s="27">
        <v>2020</v>
      </c>
      <c r="AE9" s="27">
        <v>257.971</v>
      </c>
      <c r="AM9" s="27"/>
    </row>
    <row r="10" spans="1:39" x14ac:dyDescent="0.55000000000000004">
      <c r="K10" s="21"/>
      <c r="N10" s="22" t="s">
        <v>63</v>
      </c>
      <c r="O10" t="s">
        <v>71</v>
      </c>
      <c r="P10" s="3">
        <f>(P3/P4)^(1/11)-1</f>
        <v>2.8971599210717569E-2</v>
      </c>
      <c r="Q10" s="3">
        <f>P10*0.5</f>
        <v>1.4485799605358785E-2</v>
      </c>
      <c r="R10" s="3">
        <f>SUM(Q10:Q11)</f>
        <v>5.6066336619087664E-2</v>
      </c>
      <c r="AA10" t="s">
        <v>0</v>
      </c>
      <c r="AB10" s="3">
        <f>(AB9/AB8)^(1/19)-1</f>
        <v>2.0603589988535953E-2</v>
      </c>
      <c r="AD10" s="27" t="s">
        <v>0</v>
      </c>
      <c r="AE10" s="3">
        <f>(AE9/AE8)^(1/11)-1</f>
        <v>1.8404584300331317E-2</v>
      </c>
      <c r="AM10" s="27"/>
    </row>
    <row r="11" spans="1:39" s="27" customFormat="1" x14ac:dyDescent="0.55000000000000004">
      <c r="K11" s="21"/>
      <c r="N11" s="22" t="s">
        <v>62</v>
      </c>
      <c r="O11" s="27" t="s">
        <v>71</v>
      </c>
      <c r="P11" s="3">
        <f>(P6/P5)^(1/11)-1</f>
        <v>8.316107402745776E-2</v>
      </c>
      <c r="Q11" s="3">
        <f>P11*0.5</f>
        <v>4.158053701372888E-2</v>
      </c>
      <c r="AB11" s="3"/>
      <c r="AE11" s="3"/>
    </row>
    <row r="12" spans="1:39" s="27" customFormat="1" x14ac:dyDescent="0.55000000000000004">
      <c r="K12" s="21"/>
      <c r="L12" s="22"/>
      <c r="N12" s="22" t="s">
        <v>52</v>
      </c>
      <c r="O12" s="27" t="s">
        <v>57</v>
      </c>
      <c r="P12" s="3">
        <f>(P8/P7)^(1/19)-1</f>
        <v>5.465333103641079E-2</v>
      </c>
      <c r="AB12" s="3"/>
      <c r="AE12" s="3"/>
    </row>
    <row r="13" spans="1:39" s="27" customFormat="1" x14ac:dyDescent="0.55000000000000004">
      <c r="K13" s="21"/>
      <c r="L13" s="22"/>
      <c r="N13" s="3"/>
      <c r="AB13" s="3"/>
      <c r="AE13" s="3"/>
    </row>
    <row r="14" spans="1:39" x14ac:dyDescent="0.55000000000000004">
      <c r="B14" t="s">
        <v>47</v>
      </c>
      <c r="AM14" s="27"/>
    </row>
    <row r="15" spans="1:39" x14ac:dyDescent="0.55000000000000004">
      <c r="C15" t="str">
        <f>'Sample Solar Production Profile'!B4</f>
        <v>12 AM</v>
      </c>
      <c r="D15" t="str">
        <f>'Sample Solar Production Profile'!C4</f>
        <v>1 AM</v>
      </c>
      <c r="E15" t="str">
        <f>'Sample Solar Production Profile'!D4</f>
        <v>2 AM</v>
      </c>
      <c r="F15" t="str">
        <f>'Sample Solar Production Profile'!E4</f>
        <v>3 AM</v>
      </c>
      <c r="G15" t="str">
        <f>'Sample Solar Production Profile'!F4</f>
        <v>4 AM</v>
      </c>
      <c r="H15" t="str">
        <f>'Sample Solar Production Profile'!G4</f>
        <v>5 AM</v>
      </c>
      <c r="I15" t="str">
        <f>'Sample Solar Production Profile'!H4</f>
        <v>6 AM</v>
      </c>
      <c r="J15" t="str">
        <f>'Sample Solar Production Profile'!I4</f>
        <v>7 AM</v>
      </c>
      <c r="K15" t="str">
        <f>'Sample Solar Production Profile'!J4</f>
        <v>8 AM</v>
      </c>
      <c r="L15" t="str">
        <f>'Sample Solar Production Profile'!K4</f>
        <v>9 AM</v>
      </c>
      <c r="M15" t="str">
        <f>'Sample Solar Production Profile'!L4</f>
        <v>10 AM</v>
      </c>
      <c r="N15" t="str">
        <f>'Sample Solar Production Profile'!M4</f>
        <v>11 AM</v>
      </c>
      <c r="O15" t="str">
        <f>'Sample Solar Production Profile'!N4</f>
        <v>12 PM</v>
      </c>
      <c r="P15" t="str">
        <f>'Sample Solar Production Profile'!O4</f>
        <v>1 PM</v>
      </c>
      <c r="Q15" t="str">
        <f>'Sample Solar Production Profile'!P4</f>
        <v>2 PM</v>
      </c>
      <c r="R15" t="str">
        <f>'Sample Solar Production Profile'!Q4</f>
        <v>3 PM</v>
      </c>
      <c r="S15" t="str">
        <f>'Sample Solar Production Profile'!R4</f>
        <v>4 PM</v>
      </c>
      <c r="T15" t="str">
        <f>'Sample Solar Production Profile'!S4</f>
        <v>5 PM</v>
      </c>
      <c r="U15" t="str">
        <f>'Sample Solar Production Profile'!T4</f>
        <v>6 PM</v>
      </c>
      <c r="V15" t="str">
        <f>'Sample Solar Production Profile'!U4</f>
        <v>7 PM</v>
      </c>
      <c r="W15" t="str">
        <f>'Sample Solar Production Profile'!V4</f>
        <v>8 PM</v>
      </c>
      <c r="X15" t="str">
        <f>'Sample Solar Production Profile'!W4</f>
        <v>9 PM</v>
      </c>
      <c r="Y15" t="str">
        <f>'Sample Solar Production Profile'!X4</f>
        <v>10 PM</v>
      </c>
      <c r="Z15" t="str">
        <f>'Sample Solar Production Profile'!Y4</f>
        <v>11 PM</v>
      </c>
      <c r="AM15" s="27"/>
    </row>
    <row r="16" spans="1:39" x14ac:dyDescent="0.55000000000000004">
      <c r="B16" t="str">
        <f>'Sample Solar Production Profile'!A5</f>
        <v>Jan</v>
      </c>
      <c r="C16" s="1">
        <f>'Sample Solar Production Profile'!B5</f>
        <v>-0.49600000000000039</v>
      </c>
      <c r="D16" s="1">
        <f>'Sample Solar Production Profile'!C5</f>
        <v>-0.49600000000000039</v>
      </c>
      <c r="E16" s="1">
        <f>'Sample Solar Production Profile'!D5</f>
        <v>-0.49600000000000039</v>
      </c>
      <c r="F16" s="1">
        <f>'Sample Solar Production Profile'!E5</f>
        <v>-0.49600000000000039</v>
      </c>
      <c r="G16" s="1">
        <f>'Sample Solar Production Profile'!F5</f>
        <v>-0.49600000000000039</v>
      </c>
      <c r="H16" s="1">
        <f>'Sample Solar Production Profile'!G5</f>
        <v>-0.49600000000000039</v>
      </c>
      <c r="I16" s="1">
        <f>'Sample Solar Production Profile'!H5</f>
        <v>0.40204999999999963</v>
      </c>
      <c r="J16" s="1">
        <f>'Sample Solar Production Profile'!I5</f>
        <v>1428.5105499999995</v>
      </c>
      <c r="K16" s="1">
        <f>'Sample Solar Production Profile'!J5</f>
        <v>5765.6975000000002</v>
      </c>
      <c r="L16" s="1">
        <f>'Sample Solar Production Profile'!K5</f>
        <v>10414.981999999996</v>
      </c>
      <c r="M16" s="1">
        <f>'Sample Solar Production Profile'!L5</f>
        <v>14288.496000000003</v>
      </c>
      <c r="N16" s="1">
        <f>'Sample Solar Production Profile'!M5</f>
        <v>16841.061000000005</v>
      </c>
      <c r="O16" s="1">
        <f>'Sample Solar Production Profile'!N5</f>
        <v>16706.960499999994</v>
      </c>
      <c r="P16" s="1">
        <f>'Sample Solar Production Profile'!O5</f>
        <v>15639.067000000003</v>
      </c>
      <c r="Q16" s="1">
        <f>'Sample Solar Production Profile'!P5</f>
        <v>12407.272500000005</v>
      </c>
      <c r="R16" s="1">
        <f>'Sample Solar Production Profile'!Q5</f>
        <v>6727.7840000000015</v>
      </c>
      <c r="S16" s="1">
        <f>'Sample Solar Production Profile'!R5</f>
        <v>970.7664999999995</v>
      </c>
      <c r="T16" s="1">
        <f>'Sample Solar Production Profile'!S5</f>
        <v>-0.49600000000000039</v>
      </c>
      <c r="U16" s="1">
        <f>'Sample Solar Production Profile'!T5</f>
        <v>-0.49600000000000039</v>
      </c>
      <c r="V16" s="1">
        <f>'Sample Solar Production Profile'!U5</f>
        <v>-0.49600000000000039</v>
      </c>
      <c r="W16" s="1">
        <f>'Sample Solar Production Profile'!V5</f>
        <v>-0.49600000000000039</v>
      </c>
      <c r="X16" s="1">
        <f>'Sample Solar Production Profile'!W5</f>
        <v>-0.49600000000000039</v>
      </c>
      <c r="Y16" s="1">
        <f>'Sample Solar Production Profile'!X5</f>
        <v>-0.49600000000000039</v>
      </c>
      <c r="Z16" s="1">
        <f>'Sample Solar Production Profile'!Y5</f>
        <v>-0.49600000000000039</v>
      </c>
      <c r="AM16" s="27"/>
    </row>
    <row r="17" spans="2:39" x14ac:dyDescent="0.55000000000000004">
      <c r="B17" t="str">
        <f>'Sample Solar Production Profile'!A6</f>
        <v>Feb</v>
      </c>
      <c r="C17" s="1">
        <f>'Sample Solar Production Profile'!B6</f>
        <v>-0.44800000000000034</v>
      </c>
      <c r="D17" s="1">
        <f>'Sample Solar Production Profile'!C6</f>
        <v>-0.44800000000000034</v>
      </c>
      <c r="E17" s="1">
        <f>'Sample Solar Production Profile'!D6</f>
        <v>-0.44800000000000034</v>
      </c>
      <c r="F17" s="1">
        <f>'Sample Solar Production Profile'!E6</f>
        <v>-0.44800000000000034</v>
      </c>
      <c r="G17" s="1">
        <f>'Sample Solar Production Profile'!F6</f>
        <v>-0.44800000000000034</v>
      </c>
      <c r="H17" s="1">
        <f>'Sample Solar Production Profile'!G6</f>
        <v>-0.44800000000000034</v>
      </c>
      <c r="I17" s="1">
        <f>'Sample Solar Production Profile'!H6</f>
        <v>496.24144999999993</v>
      </c>
      <c r="J17" s="1">
        <f>'Sample Solar Production Profile'!I6</f>
        <v>3533.8007999999986</v>
      </c>
      <c r="K17" s="1">
        <f>'Sample Solar Production Profile'!J6</f>
        <v>9016.9877500000039</v>
      </c>
      <c r="L17" s="1">
        <f>'Sample Solar Production Profile'!K6</f>
        <v>13671.163999999999</v>
      </c>
      <c r="M17" s="1">
        <f>'Sample Solar Production Profile'!L6</f>
        <v>17388.242500000004</v>
      </c>
      <c r="N17" s="1">
        <f>'Sample Solar Production Profile'!M6</f>
        <v>19372.256499999996</v>
      </c>
      <c r="O17" s="1">
        <f>'Sample Solar Production Profile'!N6</f>
        <v>19613.060999999998</v>
      </c>
      <c r="P17" s="1">
        <f>'Sample Solar Production Profile'!O6</f>
        <v>17962.626999999997</v>
      </c>
      <c r="Q17" s="1">
        <f>'Sample Solar Production Profile'!P6</f>
        <v>14226.092000000001</v>
      </c>
      <c r="R17" s="1">
        <f>'Sample Solar Production Profile'!Q6</f>
        <v>8595.1880000000019</v>
      </c>
      <c r="S17" s="1">
        <f>'Sample Solar Production Profile'!R6</f>
        <v>3313.1339500000004</v>
      </c>
      <c r="T17" s="1">
        <f>'Sample Solar Production Profile'!S6</f>
        <v>303.13025000000005</v>
      </c>
      <c r="U17" s="1">
        <f>'Sample Solar Production Profile'!T6</f>
        <v>-0.44800000000000034</v>
      </c>
      <c r="V17" s="1">
        <f>'Sample Solar Production Profile'!U6</f>
        <v>-0.44800000000000034</v>
      </c>
      <c r="W17" s="1">
        <f>'Sample Solar Production Profile'!V6</f>
        <v>-0.44800000000000034</v>
      </c>
      <c r="X17" s="1">
        <f>'Sample Solar Production Profile'!W6</f>
        <v>-0.44800000000000034</v>
      </c>
      <c r="Y17" s="1">
        <f>'Sample Solar Production Profile'!X6</f>
        <v>-0.44800000000000034</v>
      </c>
      <c r="Z17" s="1">
        <f>'Sample Solar Production Profile'!Y6</f>
        <v>-0.44800000000000034</v>
      </c>
      <c r="AM17" s="27"/>
    </row>
    <row r="18" spans="2:39" x14ac:dyDescent="0.55000000000000004">
      <c r="B18" t="str">
        <f>'Sample Solar Production Profile'!A7</f>
        <v>Mar</v>
      </c>
      <c r="C18" s="1">
        <f>'Sample Solar Production Profile'!B7</f>
        <v>-0.49600000000000039</v>
      </c>
      <c r="D18" s="1">
        <f>'Sample Solar Production Profile'!C7</f>
        <v>-0.49600000000000039</v>
      </c>
      <c r="E18" s="1">
        <f>'Sample Solar Production Profile'!D7</f>
        <v>-0.49600000000000039</v>
      </c>
      <c r="F18" s="1">
        <f>'Sample Solar Production Profile'!E7</f>
        <v>-0.49600000000000039</v>
      </c>
      <c r="G18" s="1">
        <f>'Sample Solar Production Profile'!F7</f>
        <v>-0.49600000000000039</v>
      </c>
      <c r="H18" s="1">
        <f>'Sample Solar Production Profile'!G7</f>
        <v>101.07664999999999</v>
      </c>
      <c r="I18" s="1">
        <f>'Sample Solar Production Profile'!H7</f>
        <v>2424.2352500000002</v>
      </c>
      <c r="J18" s="1">
        <f>'Sample Solar Production Profile'!I7</f>
        <v>9008.11</v>
      </c>
      <c r="K18" s="1">
        <f>'Sample Solar Production Profile'!J7</f>
        <v>16245.001999999997</v>
      </c>
      <c r="L18" s="1">
        <f>'Sample Solar Production Profile'!K7</f>
        <v>22502.031500000005</v>
      </c>
      <c r="M18" s="1">
        <f>'Sample Solar Production Profile'!L7</f>
        <v>27909.368999999988</v>
      </c>
      <c r="N18" s="1">
        <f>'Sample Solar Production Profile'!M7</f>
        <v>29697.178500000013</v>
      </c>
      <c r="O18" s="1">
        <f>'Sample Solar Production Profile'!N7</f>
        <v>28675.573</v>
      </c>
      <c r="P18" s="1">
        <f>'Sample Solar Production Profile'!O7</f>
        <v>27046.86150000001</v>
      </c>
      <c r="Q18" s="1">
        <f>'Sample Solar Production Profile'!P7</f>
        <v>23057.100999999988</v>
      </c>
      <c r="R18" s="1">
        <f>'Sample Solar Production Profile'!Q7</f>
        <v>15747.422500000002</v>
      </c>
      <c r="S18" s="1">
        <f>'Sample Solar Production Profile'!R7</f>
        <v>8327.9270000000033</v>
      </c>
      <c r="T18" s="1">
        <f>'Sample Solar Production Profile'!S7</f>
        <v>1552.2964999999999</v>
      </c>
      <c r="U18" s="1">
        <f>'Sample Solar Production Profile'!T7</f>
        <v>-0.49600000000000039</v>
      </c>
      <c r="V18" s="1">
        <f>'Sample Solar Production Profile'!U7</f>
        <v>-0.49600000000000039</v>
      </c>
      <c r="W18" s="1">
        <f>'Sample Solar Production Profile'!V7</f>
        <v>-0.49600000000000039</v>
      </c>
      <c r="X18" s="1">
        <f>'Sample Solar Production Profile'!W7</f>
        <v>-0.49600000000000039</v>
      </c>
      <c r="Y18" s="1">
        <f>'Sample Solar Production Profile'!X7</f>
        <v>-0.49600000000000039</v>
      </c>
      <c r="Z18" s="1">
        <f>'Sample Solar Production Profile'!Y7</f>
        <v>-0.49600000000000039</v>
      </c>
      <c r="AM18" s="27"/>
    </row>
    <row r="19" spans="2:39" x14ac:dyDescent="0.55000000000000004">
      <c r="B19" t="str">
        <f>'Sample Solar Production Profile'!A8</f>
        <v>Apr</v>
      </c>
      <c r="C19" s="1">
        <f>'Sample Solar Production Profile'!B8</f>
        <v>-0.48000000000000037</v>
      </c>
      <c r="D19" s="1">
        <f>'Sample Solar Production Profile'!C8</f>
        <v>-0.48000000000000037</v>
      </c>
      <c r="E19" s="1">
        <f>'Sample Solar Production Profile'!D8</f>
        <v>-0.48000000000000037</v>
      </c>
      <c r="F19" s="1">
        <f>'Sample Solar Production Profile'!E8</f>
        <v>-0.48000000000000037</v>
      </c>
      <c r="G19" s="1">
        <f>'Sample Solar Production Profile'!F8</f>
        <v>-0.48000000000000037</v>
      </c>
      <c r="H19" s="1">
        <f>'Sample Solar Production Profile'!G8</f>
        <v>1222.3462500000003</v>
      </c>
      <c r="I19" s="1">
        <f>'Sample Solar Production Profile'!H8</f>
        <v>6258.0582499999964</v>
      </c>
      <c r="J19" s="1">
        <f>'Sample Solar Production Profile'!I8</f>
        <v>14638.991000000004</v>
      </c>
      <c r="K19" s="1">
        <f>'Sample Solar Production Profile'!J8</f>
        <v>23176.480999999989</v>
      </c>
      <c r="L19" s="1">
        <f>'Sample Solar Production Profile'!K8</f>
        <v>28990.636499999997</v>
      </c>
      <c r="M19" s="1">
        <f>'Sample Solar Production Profile'!L8</f>
        <v>31276.740499999996</v>
      </c>
      <c r="N19" s="1">
        <f>'Sample Solar Production Profile'!M8</f>
        <v>32692.247499999998</v>
      </c>
      <c r="O19" s="1">
        <f>'Sample Solar Production Profile'!N8</f>
        <v>32555.428999999996</v>
      </c>
      <c r="P19" s="1">
        <f>'Sample Solar Production Profile'!O8</f>
        <v>29850.198999999982</v>
      </c>
      <c r="Q19" s="1">
        <f>'Sample Solar Production Profile'!P8</f>
        <v>25134.566499999997</v>
      </c>
      <c r="R19" s="1">
        <f>'Sample Solar Production Profile'!Q8</f>
        <v>18652.881999999994</v>
      </c>
      <c r="S19" s="1">
        <f>'Sample Solar Production Profile'!R8</f>
        <v>11448.328500000001</v>
      </c>
      <c r="T19" s="1">
        <f>'Sample Solar Production Profile'!S8</f>
        <v>4561.6438999999991</v>
      </c>
      <c r="U19" s="1">
        <f>'Sample Solar Production Profile'!T8</f>
        <v>25.626499999999997</v>
      </c>
      <c r="V19" s="1">
        <f>'Sample Solar Production Profile'!U8</f>
        <v>-0.48000000000000037</v>
      </c>
      <c r="W19" s="1">
        <f>'Sample Solar Production Profile'!V8</f>
        <v>-0.48000000000000037</v>
      </c>
      <c r="X19" s="1">
        <f>'Sample Solar Production Profile'!W8</f>
        <v>-0.48000000000000037</v>
      </c>
      <c r="Y19" s="1">
        <f>'Sample Solar Production Profile'!X8</f>
        <v>-0.48000000000000037</v>
      </c>
      <c r="Z19" s="1">
        <f>'Sample Solar Production Profile'!Y8</f>
        <v>-0.48000000000000037</v>
      </c>
      <c r="AM19" s="27"/>
    </row>
    <row r="20" spans="2:39" x14ac:dyDescent="0.55000000000000004">
      <c r="B20" t="str">
        <f>'Sample Solar Production Profile'!A9</f>
        <v>May</v>
      </c>
      <c r="C20" s="1">
        <f>'Sample Solar Production Profile'!B9</f>
        <v>-0.49600000000000039</v>
      </c>
      <c r="D20" s="1">
        <f>'Sample Solar Production Profile'!C9</f>
        <v>-0.49600000000000039</v>
      </c>
      <c r="E20" s="1">
        <f>'Sample Solar Production Profile'!D9</f>
        <v>-0.49600000000000039</v>
      </c>
      <c r="F20" s="1">
        <f>'Sample Solar Production Profile'!E9</f>
        <v>-0.49600000000000039</v>
      </c>
      <c r="G20" s="1">
        <f>'Sample Solar Production Profile'!F9</f>
        <v>124.59604999999999</v>
      </c>
      <c r="H20" s="1">
        <f>'Sample Solar Production Profile'!G9</f>
        <v>2761.1512499999999</v>
      </c>
      <c r="I20" s="1">
        <f>'Sample Solar Production Profile'!H9</f>
        <v>9857.6</v>
      </c>
      <c r="J20" s="1">
        <f>'Sample Solar Production Profile'!I9</f>
        <v>17874.226999999999</v>
      </c>
      <c r="K20" s="1">
        <f>'Sample Solar Production Profile'!J9</f>
        <v>25164.390500000001</v>
      </c>
      <c r="L20" s="1">
        <f>'Sample Solar Production Profile'!K9</f>
        <v>31187.658000000003</v>
      </c>
      <c r="M20" s="1">
        <f>'Sample Solar Production Profile'!L9</f>
        <v>36048.015000000007</v>
      </c>
      <c r="N20" s="1">
        <f>'Sample Solar Production Profile'!M9</f>
        <v>38828.755000000005</v>
      </c>
      <c r="O20" s="1">
        <f>'Sample Solar Production Profile'!N9</f>
        <v>38377.779999999984</v>
      </c>
      <c r="P20" s="1">
        <f>'Sample Solar Production Profile'!O9</f>
        <v>34976.319000000025</v>
      </c>
      <c r="Q20" s="1">
        <f>'Sample Solar Production Profile'!P9</f>
        <v>30059.384999999984</v>
      </c>
      <c r="R20" s="1">
        <f>'Sample Solar Production Profile'!Q9</f>
        <v>23744.354999999992</v>
      </c>
      <c r="S20" s="1">
        <f>'Sample Solar Production Profile'!R9</f>
        <v>15319.916000000003</v>
      </c>
      <c r="T20" s="1">
        <f>'Sample Solar Production Profile'!S9</f>
        <v>6721.2558999999992</v>
      </c>
      <c r="U20" s="1">
        <f>'Sample Solar Production Profile'!T9</f>
        <v>672.76549999999997</v>
      </c>
      <c r="V20" s="1">
        <f>'Sample Solar Production Profile'!U9</f>
        <v>-0.49600000000000039</v>
      </c>
      <c r="W20" s="1">
        <f>'Sample Solar Production Profile'!V9</f>
        <v>-0.49600000000000039</v>
      </c>
      <c r="X20" s="1">
        <f>'Sample Solar Production Profile'!W9</f>
        <v>-0.49600000000000039</v>
      </c>
      <c r="Y20" s="1">
        <f>'Sample Solar Production Profile'!X9</f>
        <v>-0.49600000000000039</v>
      </c>
      <c r="Z20" s="1">
        <f>'Sample Solar Production Profile'!Y9</f>
        <v>-0.49600000000000039</v>
      </c>
      <c r="AM20" s="27"/>
    </row>
    <row r="21" spans="2:39" x14ac:dyDescent="0.55000000000000004">
      <c r="B21" t="str">
        <f>'Sample Solar Production Profile'!A10</f>
        <v>Jun</v>
      </c>
      <c r="C21" s="1">
        <f>'Sample Solar Production Profile'!B10</f>
        <v>-0.48000000000000037</v>
      </c>
      <c r="D21" s="1">
        <f>'Sample Solar Production Profile'!C10</f>
        <v>-0.48000000000000037</v>
      </c>
      <c r="E21" s="1">
        <f>'Sample Solar Production Profile'!D10</f>
        <v>-0.48000000000000037</v>
      </c>
      <c r="F21" s="1">
        <f>'Sample Solar Production Profile'!E10</f>
        <v>-0.48000000000000037</v>
      </c>
      <c r="G21" s="1">
        <f>'Sample Solar Production Profile'!F10</f>
        <v>260.57970000000017</v>
      </c>
      <c r="H21" s="1">
        <f>'Sample Solar Production Profile'!G10</f>
        <v>2817.6515000000004</v>
      </c>
      <c r="I21" s="1">
        <f>'Sample Solar Production Profile'!H10</f>
        <v>9102.5600000000049</v>
      </c>
      <c r="J21" s="1">
        <f>'Sample Solar Production Profile'!I10</f>
        <v>16689.447999999997</v>
      </c>
      <c r="K21" s="1">
        <f>'Sample Solar Production Profile'!J10</f>
        <v>24499.865999999998</v>
      </c>
      <c r="L21" s="1">
        <f>'Sample Solar Production Profile'!K10</f>
        <v>31058.445000000003</v>
      </c>
      <c r="M21" s="1">
        <f>'Sample Solar Production Profile'!L10</f>
        <v>35562.584999999999</v>
      </c>
      <c r="N21" s="1">
        <f>'Sample Solar Production Profile'!M10</f>
        <v>37907.354999999989</v>
      </c>
      <c r="O21" s="1">
        <f>'Sample Solar Production Profile'!N10</f>
        <v>37427.299999999981</v>
      </c>
      <c r="P21" s="1">
        <f>'Sample Solar Production Profile'!O10</f>
        <v>34942.745000000003</v>
      </c>
      <c r="Q21" s="1">
        <f>'Sample Solar Production Profile'!P10</f>
        <v>30274.939499999993</v>
      </c>
      <c r="R21" s="1">
        <f>'Sample Solar Production Profile'!Q10</f>
        <v>23598.739500000011</v>
      </c>
      <c r="S21" s="1">
        <f>'Sample Solar Production Profile'!R10</f>
        <v>16185.405500000003</v>
      </c>
      <c r="T21" s="1">
        <f>'Sample Solar Production Profile'!S10</f>
        <v>8978.9794999999976</v>
      </c>
      <c r="U21" s="1">
        <f>'Sample Solar Production Profile'!T10</f>
        <v>2736.84</v>
      </c>
      <c r="V21" s="1">
        <f>'Sample Solar Production Profile'!U10</f>
        <v>-0.48000000000000037</v>
      </c>
      <c r="W21" s="1">
        <f>'Sample Solar Production Profile'!V10</f>
        <v>-0.48000000000000037</v>
      </c>
      <c r="X21" s="1">
        <f>'Sample Solar Production Profile'!W10</f>
        <v>-0.48000000000000037</v>
      </c>
      <c r="Y21" s="1">
        <f>'Sample Solar Production Profile'!X10</f>
        <v>-0.48000000000000037</v>
      </c>
      <c r="Z21" s="1">
        <f>'Sample Solar Production Profile'!Y10</f>
        <v>-0.48000000000000037</v>
      </c>
      <c r="AM21" s="27"/>
    </row>
    <row r="22" spans="2:39" x14ac:dyDescent="0.55000000000000004">
      <c r="B22" t="str">
        <f>'Sample Solar Production Profile'!A11</f>
        <v>Jul</v>
      </c>
      <c r="C22" s="1">
        <f>'Sample Solar Production Profile'!B11</f>
        <v>-0.49600000000000039</v>
      </c>
      <c r="D22" s="1">
        <f>'Sample Solar Production Profile'!C11</f>
        <v>-0.49600000000000039</v>
      </c>
      <c r="E22" s="1">
        <f>'Sample Solar Production Profile'!D11</f>
        <v>-0.49600000000000039</v>
      </c>
      <c r="F22" s="1">
        <f>'Sample Solar Production Profile'!E11</f>
        <v>-0.49600000000000039</v>
      </c>
      <c r="G22" s="1">
        <f>'Sample Solar Production Profile'!F11</f>
        <v>85.100749999999863</v>
      </c>
      <c r="H22" s="1">
        <f>'Sample Solar Production Profile'!G11</f>
        <v>2059.9302500000008</v>
      </c>
      <c r="I22" s="1">
        <f>'Sample Solar Production Profile'!H11</f>
        <v>7555.0685000000003</v>
      </c>
      <c r="J22" s="1">
        <f>'Sample Solar Production Profile'!I11</f>
        <v>14365.191500000001</v>
      </c>
      <c r="K22" s="1">
        <f>'Sample Solar Production Profile'!J11</f>
        <v>22049.533500000001</v>
      </c>
      <c r="L22" s="1">
        <f>'Sample Solar Production Profile'!K11</f>
        <v>29804.277499999989</v>
      </c>
      <c r="M22" s="1">
        <f>'Sample Solar Production Profile'!L11</f>
        <v>35363.119999999995</v>
      </c>
      <c r="N22" s="1">
        <f>'Sample Solar Production Profile'!M11</f>
        <v>37764.365000000005</v>
      </c>
      <c r="O22" s="1">
        <f>'Sample Solar Production Profile'!N11</f>
        <v>37614.854999999981</v>
      </c>
      <c r="P22" s="1">
        <f>'Sample Solar Production Profile'!O11</f>
        <v>35267.625000000007</v>
      </c>
      <c r="Q22" s="1">
        <f>'Sample Solar Production Profile'!P11</f>
        <v>30801.150000000009</v>
      </c>
      <c r="R22" s="1">
        <f>'Sample Solar Production Profile'!Q11</f>
        <v>24460.780000000002</v>
      </c>
      <c r="S22" s="1">
        <f>'Sample Solar Production Profile'!R11</f>
        <v>16628.304</v>
      </c>
      <c r="T22" s="1">
        <f>'Sample Solar Production Profile'!S11</f>
        <v>8609.6445000000003</v>
      </c>
      <c r="U22" s="1">
        <f>'Sample Solar Production Profile'!T11</f>
        <v>2557.1965000000009</v>
      </c>
      <c r="V22" s="1">
        <f>'Sample Solar Production Profile'!U11</f>
        <v>-0.49600000000000039</v>
      </c>
      <c r="W22" s="1">
        <f>'Sample Solar Production Profile'!V11</f>
        <v>-0.49600000000000039</v>
      </c>
      <c r="X22" s="1">
        <f>'Sample Solar Production Profile'!W11</f>
        <v>-0.49600000000000039</v>
      </c>
      <c r="Y22" s="1">
        <f>'Sample Solar Production Profile'!X11</f>
        <v>-0.49600000000000039</v>
      </c>
      <c r="Z22" s="1">
        <f>'Sample Solar Production Profile'!Y11</f>
        <v>-0.49600000000000039</v>
      </c>
      <c r="AM22" s="27"/>
    </row>
    <row r="23" spans="2:39" x14ac:dyDescent="0.55000000000000004">
      <c r="B23" t="str">
        <f>'Sample Solar Production Profile'!A12</f>
        <v>Aug</v>
      </c>
      <c r="C23" s="1">
        <f>'Sample Solar Production Profile'!B12</f>
        <v>-0.49600000000000039</v>
      </c>
      <c r="D23" s="1">
        <f>'Sample Solar Production Profile'!C12</f>
        <v>-0.49600000000000039</v>
      </c>
      <c r="E23" s="1">
        <f>'Sample Solar Production Profile'!D12</f>
        <v>-0.49600000000000039</v>
      </c>
      <c r="F23" s="1">
        <f>'Sample Solar Production Profile'!E12</f>
        <v>-0.49600000000000039</v>
      </c>
      <c r="G23" s="1">
        <f>'Sample Solar Production Profile'!F12</f>
        <v>-0.49600000000000039</v>
      </c>
      <c r="H23" s="1">
        <f>'Sample Solar Production Profile'!G12</f>
        <v>1389.4115000000013</v>
      </c>
      <c r="I23" s="1">
        <f>'Sample Solar Production Profile'!H12</f>
        <v>6531.8504999999986</v>
      </c>
      <c r="J23" s="1">
        <f>'Sample Solar Production Profile'!I12</f>
        <v>14406.303499999995</v>
      </c>
      <c r="K23" s="1">
        <f>'Sample Solar Production Profile'!J12</f>
        <v>22546.418000000012</v>
      </c>
      <c r="L23" s="1">
        <f>'Sample Solar Production Profile'!K12</f>
        <v>29778.931499999995</v>
      </c>
      <c r="M23" s="1">
        <f>'Sample Solar Production Profile'!L12</f>
        <v>35038.595000000001</v>
      </c>
      <c r="N23" s="1">
        <f>'Sample Solar Production Profile'!M12</f>
        <v>37153.500000000015</v>
      </c>
      <c r="O23" s="1">
        <f>'Sample Solar Production Profile'!N12</f>
        <v>36816.175000000017</v>
      </c>
      <c r="P23" s="1">
        <f>'Sample Solar Production Profile'!O12</f>
        <v>34236.969999999994</v>
      </c>
      <c r="Q23" s="1">
        <f>'Sample Solar Production Profile'!P12</f>
        <v>29407.26500000001</v>
      </c>
      <c r="R23" s="1">
        <f>'Sample Solar Production Profile'!Q12</f>
        <v>22641.950000000012</v>
      </c>
      <c r="S23" s="1">
        <f>'Sample Solar Production Profile'!R12</f>
        <v>14478.1075</v>
      </c>
      <c r="T23" s="1">
        <f>'Sample Solar Production Profile'!S12</f>
        <v>5768.0272500000019</v>
      </c>
      <c r="U23" s="1">
        <f>'Sample Solar Production Profile'!T12</f>
        <v>36.505250000000068</v>
      </c>
      <c r="V23" s="1">
        <f>'Sample Solar Production Profile'!U12</f>
        <v>-0.49600000000000039</v>
      </c>
      <c r="W23" s="1">
        <f>'Sample Solar Production Profile'!V12</f>
        <v>-0.49600000000000039</v>
      </c>
      <c r="X23" s="1">
        <f>'Sample Solar Production Profile'!W12</f>
        <v>-0.49600000000000039</v>
      </c>
      <c r="Y23" s="1">
        <f>'Sample Solar Production Profile'!X12</f>
        <v>-0.49600000000000039</v>
      </c>
      <c r="Z23" s="1">
        <f>'Sample Solar Production Profile'!Y12</f>
        <v>-0.49600000000000039</v>
      </c>
      <c r="AM23" s="27"/>
    </row>
    <row r="24" spans="2:39" x14ac:dyDescent="0.55000000000000004">
      <c r="B24" t="str">
        <f>'Sample Solar Production Profile'!A13</f>
        <v>Sep</v>
      </c>
      <c r="C24" s="1">
        <f>'Sample Solar Production Profile'!B13</f>
        <v>-0.48000000000000037</v>
      </c>
      <c r="D24" s="1">
        <f>'Sample Solar Production Profile'!C13</f>
        <v>-0.48000000000000037</v>
      </c>
      <c r="E24" s="1">
        <f>'Sample Solar Production Profile'!D13</f>
        <v>-0.48000000000000037</v>
      </c>
      <c r="F24" s="1">
        <f>'Sample Solar Production Profile'!E13</f>
        <v>-0.48000000000000037</v>
      </c>
      <c r="G24" s="1">
        <f>'Sample Solar Production Profile'!F13</f>
        <v>-0.48000000000000037</v>
      </c>
      <c r="H24" s="1">
        <f>'Sample Solar Production Profile'!G13</f>
        <v>467.33609999999976</v>
      </c>
      <c r="I24" s="1">
        <f>'Sample Solar Production Profile'!H13</f>
        <v>3481.3944999999994</v>
      </c>
      <c r="J24" s="1">
        <f>'Sample Solar Production Profile'!I13</f>
        <v>9989.9600000000009</v>
      </c>
      <c r="K24" s="1">
        <f>'Sample Solar Production Profile'!J13</f>
        <v>17469.624000000003</v>
      </c>
      <c r="L24" s="1">
        <f>'Sample Solar Production Profile'!K13</f>
        <v>25621.983999999993</v>
      </c>
      <c r="M24" s="1">
        <f>'Sample Solar Production Profile'!L13</f>
        <v>32047.100000000002</v>
      </c>
      <c r="N24" s="1">
        <f>'Sample Solar Production Profile'!M13</f>
        <v>33464.48000000001</v>
      </c>
      <c r="O24" s="1">
        <f>'Sample Solar Production Profile'!N13</f>
        <v>32918.37999999999</v>
      </c>
      <c r="P24" s="1">
        <f>'Sample Solar Production Profile'!O13</f>
        <v>29576.300000000003</v>
      </c>
      <c r="Q24" s="1">
        <f>'Sample Solar Production Profile'!P13</f>
        <v>24188.487500000014</v>
      </c>
      <c r="R24" s="1">
        <f>'Sample Solar Production Profile'!Q13</f>
        <v>17135.490499999993</v>
      </c>
      <c r="S24" s="1">
        <f>'Sample Solar Production Profile'!R13</f>
        <v>8287.9558000000015</v>
      </c>
      <c r="T24" s="1">
        <f>'Sample Solar Production Profile'!S13</f>
        <v>1499.7380000000048</v>
      </c>
      <c r="U24" s="1">
        <f>'Sample Solar Production Profile'!T13</f>
        <v>-0.48000000000000037</v>
      </c>
      <c r="V24" s="1">
        <f>'Sample Solar Production Profile'!U13</f>
        <v>-0.48000000000000037</v>
      </c>
      <c r="W24" s="1">
        <f>'Sample Solar Production Profile'!V13</f>
        <v>-0.48000000000000037</v>
      </c>
      <c r="X24" s="1">
        <f>'Sample Solar Production Profile'!W13</f>
        <v>-0.48000000000000037</v>
      </c>
      <c r="Y24" s="1">
        <f>'Sample Solar Production Profile'!X13</f>
        <v>-0.48000000000000037</v>
      </c>
      <c r="Z24" s="1">
        <f>'Sample Solar Production Profile'!Y13</f>
        <v>-0.48000000000000037</v>
      </c>
    </row>
    <row r="25" spans="2:39" x14ac:dyDescent="0.55000000000000004">
      <c r="B25" t="str">
        <f>'Sample Solar Production Profile'!A14</f>
        <v>Oct</v>
      </c>
      <c r="C25" s="1">
        <f>'Sample Solar Production Profile'!B14</f>
        <v>-0.49600000000000039</v>
      </c>
      <c r="D25" s="1">
        <f>'Sample Solar Production Profile'!C14</f>
        <v>-0.49600000000000039</v>
      </c>
      <c r="E25" s="1">
        <f>'Sample Solar Production Profile'!D14</f>
        <v>-0.49600000000000039</v>
      </c>
      <c r="F25" s="1">
        <f>'Sample Solar Production Profile'!E14</f>
        <v>-0.49600000000000039</v>
      </c>
      <c r="G25" s="1">
        <f>'Sample Solar Production Profile'!F14</f>
        <v>-0.49600000000000039</v>
      </c>
      <c r="H25" s="1">
        <f>'Sample Solar Production Profile'!G14</f>
        <v>14.495450000000053</v>
      </c>
      <c r="I25" s="1">
        <f>'Sample Solar Production Profile'!H14</f>
        <v>1848.8629500000015</v>
      </c>
      <c r="J25" s="1">
        <f>'Sample Solar Production Profile'!I14</f>
        <v>7233.2905000000019</v>
      </c>
      <c r="K25" s="1">
        <f>'Sample Solar Production Profile'!J14</f>
        <v>13521.700500000001</v>
      </c>
      <c r="L25" s="1">
        <f>'Sample Solar Production Profile'!K14</f>
        <v>19556.328999999994</v>
      </c>
      <c r="M25" s="1">
        <f>'Sample Solar Production Profile'!L14</f>
        <v>23900.122499999994</v>
      </c>
      <c r="N25" s="1">
        <f>'Sample Solar Production Profile'!M14</f>
        <v>25255.007499999996</v>
      </c>
      <c r="O25" s="1">
        <f>'Sample Solar Production Profile'!N14</f>
        <v>24649.857500000006</v>
      </c>
      <c r="P25" s="1">
        <f>'Sample Solar Production Profile'!O14</f>
        <v>22091.483</v>
      </c>
      <c r="Q25" s="1">
        <f>'Sample Solar Production Profile'!P14</f>
        <v>17352.012500000004</v>
      </c>
      <c r="R25" s="1">
        <f>'Sample Solar Production Profile'!Q14</f>
        <v>10283.217500000002</v>
      </c>
      <c r="S25" s="1">
        <f>'Sample Solar Production Profile'!R14</f>
        <v>3161.2966000000024</v>
      </c>
      <c r="T25" s="1">
        <f>'Sample Solar Production Profile'!S14</f>
        <v>16.162499999999859</v>
      </c>
      <c r="U25" s="1">
        <f>'Sample Solar Production Profile'!T14</f>
        <v>-0.49600000000000039</v>
      </c>
      <c r="V25" s="1">
        <f>'Sample Solar Production Profile'!U14</f>
        <v>-0.49600000000000039</v>
      </c>
      <c r="W25" s="1">
        <f>'Sample Solar Production Profile'!V14</f>
        <v>-0.49600000000000039</v>
      </c>
      <c r="X25" s="1">
        <f>'Sample Solar Production Profile'!W14</f>
        <v>-0.49600000000000039</v>
      </c>
      <c r="Y25" s="1">
        <f>'Sample Solar Production Profile'!X14</f>
        <v>-0.49600000000000039</v>
      </c>
      <c r="Z25" s="1">
        <f>'Sample Solar Production Profile'!Y14</f>
        <v>-0.49600000000000039</v>
      </c>
    </row>
    <row r="26" spans="2:39" x14ac:dyDescent="0.55000000000000004">
      <c r="B26" t="str">
        <f>'Sample Solar Production Profile'!A15</f>
        <v>Nov</v>
      </c>
      <c r="C26" s="1">
        <f>'Sample Solar Production Profile'!B15</f>
        <v>-0.48000000000000037</v>
      </c>
      <c r="D26" s="1">
        <f>'Sample Solar Production Profile'!C15</f>
        <v>-0.48000000000000037</v>
      </c>
      <c r="E26" s="1">
        <f>'Sample Solar Production Profile'!D15</f>
        <v>-0.48000000000000037</v>
      </c>
      <c r="F26" s="1">
        <f>'Sample Solar Production Profile'!E15</f>
        <v>-0.48000000000000037</v>
      </c>
      <c r="G26" s="1">
        <f>'Sample Solar Production Profile'!F15</f>
        <v>-0.48000000000000037</v>
      </c>
      <c r="H26" s="1">
        <f>'Sample Solar Production Profile'!G15</f>
        <v>-0.48000000000000037</v>
      </c>
      <c r="I26" s="1">
        <f>'Sample Solar Production Profile'!H15</f>
        <v>746.12144999999919</v>
      </c>
      <c r="J26" s="1">
        <f>'Sample Solar Production Profile'!I15</f>
        <v>4218.4468000000015</v>
      </c>
      <c r="K26" s="1">
        <f>'Sample Solar Production Profile'!J15</f>
        <v>9623.6297500000055</v>
      </c>
      <c r="L26" s="1">
        <f>'Sample Solar Production Profile'!K15</f>
        <v>14148.35449999999</v>
      </c>
      <c r="M26" s="1">
        <f>'Sample Solar Production Profile'!L15</f>
        <v>17854.477999999999</v>
      </c>
      <c r="N26" s="1">
        <f>'Sample Solar Production Profile'!M15</f>
        <v>19332.553499999998</v>
      </c>
      <c r="O26" s="1">
        <f>'Sample Solar Production Profile'!N15</f>
        <v>18660.620999999996</v>
      </c>
      <c r="P26" s="1">
        <f>'Sample Solar Production Profile'!O15</f>
        <v>15676.923500000003</v>
      </c>
      <c r="Q26" s="1">
        <f>'Sample Solar Production Profile'!P15</f>
        <v>10976.897500000003</v>
      </c>
      <c r="R26" s="1">
        <f>'Sample Solar Production Profile'!Q15</f>
        <v>5178.556950000002</v>
      </c>
      <c r="S26" s="1">
        <f>'Sample Solar Production Profile'!R15</f>
        <v>261.9982500000001</v>
      </c>
      <c r="T26" s="1">
        <f>'Sample Solar Production Profile'!S15</f>
        <v>-0.48000000000000037</v>
      </c>
      <c r="U26" s="1">
        <f>'Sample Solar Production Profile'!T15</f>
        <v>-0.48000000000000037</v>
      </c>
      <c r="V26" s="1">
        <f>'Sample Solar Production Profile'!U15</f>
        <v>-0.48000000000000037</v>
      </c>
      <c r="W26" s="1">
        <f>'Sample Solar Production Profile'!V15</f>
        <v>-0.48000000000000037</v>
      </c>
      <c r="X26" s="1">
        <f>'Sample Solar Production Profile'!W15</f>
        <v>-0.48000000000000037</v>
      </c>
      <c r="Y26" s="1">
        <f>'Sample Solar Production Profile'!X15</f>
        <v>-0.48000000000000037</v>
      </c>
      <c r="Z26" s="1">
        <f>'Sample Solar Production Profile'!Y15</f>
        <v>-0.48000000000000037</v>
      </c>
    </row>
    <row r="27" spans="2:39" x14ac:dyDescent="0.55000000000000004">
      <c r="B27" t="str">
        <f>'Sample Solar Production Profile'!A16</f>
        <v>Dec</v>
      </c>
      <c r="C27" s="1">
        <f>'Sample Solar Production Profile'!B16</f>
        <v>-0.49600000000000039</v>
      </c>
      <c r="D27" s="1">
        <f>'Sample Solar Production Profile'!C16</f>
        <v>-0.49600000000000039</v>
      </c>
      <c r="E27" s="1">
        <f>'Sample Solar Production Profile'!D16</f>
        <v>-0.49600000000000039</v>
      </c>
      <c r="F27" s="1">
        <f>'Sample Solar Production Profile'!E16</f>
        <v>-0.49600000000000039</v>
      </c>
      <c r="G27" s="1">
        <f>'Sample Solar Production Profile'!F16</f>
        <v>-0.49600000000000039</v>
      </c>
      <c r="H27" s="1">
        <f>'Sample Solar Production Profile'!G16</f>
        <v>-0.49600000000000039</v>
      </c>
      <c r="I27" s="1">
        <f>'Sample Solar Production Profile'!H16</f>
        <v>43.570250000000222</v>
      </c>
      <c r="J27" s="1">
        <f>'Sample Solar Production Profile'!I16</f>
        <v>1623.069050000001</v>
      </c>
      <c r="K27" s="1">
        <f>'Sample Solar Production Profile'!J16</f>
        <v>5889.549500000001</v>
      </c>
      <c r="L27" s="1">
        <f>'Sample Solar Production Profile'!K16</f>
        <v>10174.447999999997</v>
      </c>
      <c r="M27" s="1">
        <f>'Sample Solar Production Profile'!L16</f>
        <v>12991.354500000001</v>
      </c>
      <c r="N27" s="1">
        <f>'Sample Solar Production Profile'!M16</f>
        <v>13937.977000000003</v>
      </c>
      <c r="O27" s="1">
        <f>'Sample Solar Production Profile'!N16</f>
        <v>13862.848500000007</v>
      </c>
      <c r="P27" s="1">
        <f>'Sample Solar Production Profile'!O16</f>
        <v>12310.007</v>
      </c>
      <c r="Q27" s="1">
        <f>'Sample Solar Production Profile'!P16</f>
        <v>8573.4774000000052</v>
      </c>
      <c r="R27" s="1">
        <f>'Sample Solar Production Profile'!Q16</f>
        <v>3937.0560500000001</v>
      </c>
      <c r="S27" s="1">
        <f>'Sample Solar Production Profile'!R16</f>
        <v>170.65075000000019</v>
      </c>
      <c r="T27" s="1">
        <f>'Sample Solar Production Profile'!S16</f>
        <v>-0.49600000000000039</v>
      </c>
      <c r="U27" s="1">
        <f>'Sample Solar Production Profile'!T16</f>
        <v>-0.49600000000000039</v>
      </c>
      <c r="V27" s="1">
        <f>'Sample Solar Production Profile'!U16</f>
        <v>-0.49600000000000039</v>
      </c>
      <c r="W27" s="1">
        <f>'Sample Solar Production Profile'!V16</f>
        <v>-0.49600000000000039</v>
      </c>
      <c r="X27" s="1">
        <f>'Sample Solar Production Profile'!W16</f>
        <v>-0.49600000000000039</v>
      </c>
      <c r="Y27" s="1">
        <f>'Sample Solar Production Profile'!X16</f>
        <v>-0.49600000000000039</v>
      </c>
      <c r="Z27" s="1">
        <f>'Sample Solar Production Profile'!Y16</f>
        <v>-0.49000000000000038</v>
      </c>
    </row>
    <row r="29" spans="2:39" x14ac:dyDescent="0.55000000000000004">
      <c r="B29" t="s">
        <v>48</v>
      </c>
    </row>
    <row r="30" spans="2:39" x14ac:dyDescent="0.55000000000000004">
      <c r="C30" t="str">
        <f>C15</f>
        <v>12 AM</v>
      </c>
      <c r="D30" t="str">
        <f t="shared" ref="D30:Z30" si="0">D15</f>
        <v>1 AM</v>
      </c>
      <c r="E30" t="str">
        <f t="shared" si="0"/>
        <v>2 AM</v>
      </c>
      <c r="F30" t="str">
        <f t="shared" si="0"/>
        <v>3 AM</v>
      </c>
      <c r="G30" t="str">
        <f t="shared" si="0"/>
        <v>4 AM</v>
      </c>
      <c r="H30" t="str">
        <f t="shared" si="0"/>
        <v>5 AM</v>
      </c>
      <c r="I30" t="str">
        <f t="shared" si="0"/>
        <v>6 AM</v>
      </c>
      <c r="J30" t="str">
        <f t="shared" si="0"/>
        <v>7 AM</v>
      </c>
      <c r="K30" t="str">
        <f t="shared" si="0"/>
        <v>8 AM</v>
      </c>
      <c r="L30" t="str">
        <f t="shared" si="0"/>
        <v>9 AM</v>
      </c>
      <c r="M30" t="str">
        <f t="shared" si="0"/>
        <v>10 AM</v>
      </c>
      <c r="N30" t="str">
        <f t="shared" si="0"/>
        <v>11 AM</v>
      </c>
      <c r="O30" t="str">
        <f t="shared" si="0"/>
        <v>12 PM</v>
      </c>
      <c r="P30" t="str">
        <f t="shared" si="0"/>
        <v>1 PM</v>
      </c>
      <c r="Q30" t="str">
        <f t="shared" si="0"/>
        <v>2 PM</v>
      </c>
      <c r="R30" t="str">
        <f t="shared" si="0"/>
        <v>3 PM</v>
      </c>
      <c r="S30" t="str">
        <f t="shared" si="0"/>
        <v>4 PM</v>
      </c>
      <c r="T30" t="str">
        <f t="shared" si="0"/>
        <v>5 PM</v>
      </c>
      <c r="U30" t="str">
        <f t="shared" si="0"/>
        <v>6 PM</v>
      </c>
      <c r="V30" t="str">
        <f t="shared" si="0"/>
        <v>7 PM</v>
      </c>
      <c r="W30" t="str">
        <f t="shared" si="0"/>
        <v>8 PM</v>
      </c>
      <c r="X30" t="str">
        <f t="shared" si="0"/>
        <v>9 PM</v>
      </c>
      <c r="Y30" t="str">
        <f t="shared" si="0"/>
        <v>10 PM</v>
      </c>
      <c r="Z30" t="str">
        <f t="shared" si="0"/>
        <v>11 PM</v>
      </c>
    </row>
    <row r="31" spans="2:39" x14ac:dyDescent="0.55000000000000004">
      <c r="B31" t="str">
        <f>B16</f>
        <v>Jan</v>
      </c>
      <c r="C31" s="11">
        <f t="shared" ref="C31:J34" si="1">$D$8</f>
        <v>0.1028</v>
      </c>
      <c r="D31" s="11">
        <f t="shared" si="1"/>
        <v>0.1028</v>
      </c>
      <c r="E31" s="11">
        <f t="shared" si="1"/>
        <v>0.1028</v>
      </c>
      <c r="F31" s="11">
        <f t="shared" si="1"/>
        <v>0.1028</v>
      </c>
      <c r="G31" s="11">
        <f t="shared" si="1"/>
        <v>0.1028</v>
      </c>
      <c r="H31" s="11">
        <f t="shared" si="1"/>
        <v>0.1028</v>
      </c>
      <c r="I31" s="11">
        <f t="shared" si="1"/>
        <v>0.1028</v>
      </c>
      <c r="J31" s="11">
        <f>$D$8</f>
        <v>0.1028</v>
      </c>
      <c r="K31" s="11">
        <f t="shared" ref="K31:K34" si="2">AVERAGE(L31,J31)</f>
        <v>0.10894999999999999</v>
      </c>
      <c r="L31" s="11">
        <f>$D$7*5/7+$D$8*2/7</f>
        <v>0.11509999999999999</v>
      </c>
      <c r="M31" s="11">
        <f t="shared" ref="M31:W34" si="3">$D$7*5/7+$D$8*2/7</f>
        <v>0.11509999999999999</v>
      </c>
      <c r="N31" s="11">
        <f t="shared" si="3"/>
        <v>0.11509999999999999</v>
      </c>
      <c r="O31" s="11">
        <f t="shared" si="3"/>
        <v>0.11509999999999999</v>
      </c>
      <c r="P31" s="11">
        <f t="shared" si="3"/>
        <v>0.11509999999999999</v>
      </c>
      <c r="Q31" s="11">
        <f t="shared" si="3"/>
        <v>0.11509999999999999</v>
      </c>
      <c r="R31" s="11">
        <f t="shared" si="3"/>
        <v>0.11509999999999999</v>
      </c>
      <c r="S31" s="11">
        <f t="shared" si="3"/>
        <v>0.11509999999999999</v>
      </c>
      <c r="T31" s="11">
        <f t="shared" si="3"/>
        <v>0.11509999999999999</v>
      </c>
      <c r="U31" s="11">
        <f t="shared" si="3"/>
        <v>0.11509999999999999</v>
      </c>
      <c r="V31" s="11">
        <f t="shared" si="3"/>
        <v>0.11509999999999999</v>
      </c>
      <c r="W31" s="11">
        <f t="shared" si="3"/>
        <v>0.11509999999999999</v>
      </c>
      <c r="X31" s="11">
        <f t="shared" ref="X31:X34" si="4">AVERAGE(Y31,W31)</f>
        <v>0.10894999999999999</v>
      </c>
      <c r="Y31" s="11">
        <f>$D$8</f>
        <v>0.1028</v>
      </c>
      <c r="Z31" s="11">
        <f t="shared" ref="Z31" si="5">$D$8</f>
        <v>0.1028</v>
      </c>
    </row>
    <row r="32" spans="2:39" x14ac:dyDescent="0.55000000000000004">
      <c r="B32" t="str">
        <f t="shared" ref="B32:B42" si="6">B17</f>
        <v>Feb</v>
      </c>
      <c r="C32" s="11">
        <f t="shared" si="1"/>
        <v>0.1028</v>
      </c>
      <c r="D32" s="11">
        <f t="shared" si="1"/>
        <v>0.1028</v>
      </c>
      <c r="E32" s="11">
        <f t="shared" si="1"/>
        <v>0.1028</v>
      </c>
      <c r="F32" s="11">
        <f t="shared" si="1"/>
        <v>0.1028</v>
      </c>
      <c r="G32" s="11">
        <f t="shared" si="1"/>
        <v>0.1028</v>
      </c>
      <c r="H32" s="11">
        <f t="shared" si="1"/>
        <v>0.1028</v>
      </c>
      <c r="I32" s="11">
        <f t="shared" si="1"/>
        <v>0.1028</v>
      </c>
      <c r="J32" s="11">
        <f t="shared" si="1"/>
        <v>0.1028</v>
      </c>
      <c r="K32" s="11">
        <f t="shared" si="2"/>
        <v>0.10894999999999999</v>
      </c>
      <c r="L32" s="11">
        <f t="shared" ref="L32:L34" si="7">$D$7*5/7+$D$8*2/7</f>
        <v>0.11509999999999999</v>
      </c>
      <c r="M32" s="11">
        <f t="shared" si="3"/>
        <v>0.11509999999999999</v>
      </c>
      <c r="N32" s="11">
        <f t="shared" si="3"/>
        <v>0.11509999999999999</v>
      </c>
      <c r="O32" s="11">
        <f t="shared" si="3"/>
        <v>0.11509999999999999</v>
      </c>
      <c r="P32" s="11">
        <f t="shared" si="3"/>
        <v>0.11509999999999999</v>
      </c>
      <c r="Q32" s="11">
        <f t="shared" si="3"/>
        <v>0.11509999999999999</v>
      </c>
      <c r="R32" s="11">
        <f t="shared" si="3"/>
        <v>0.11509999999999999</v>
      </c>
      <c r="S32" s="11">
        <f t="shared" si="3"/>
        <v>0.11509999999999999</v>
      </c>
      <c r="T32" s="11">
        <f t="shared" si="3"/>
        <v>0.11509999999999999</v>
      </c>
      <c r="U32" s="11">
        <f t="shared" si="3"/>
        <v>0.11509999999999999</v>
      </c>
      <c r="V32" s="11">
        <f t="shared" si="3"/>
        <v>0.11509999999999999</v>
      </c>
      <c r="W32" s="11">
        <f t="shared" si="3"/>
        <v>0.11509999999999999</v>
      </c>
      <c r="X32" s="11">
        <f t="shared" si="4"/>
        <v>0.10894999999999999</v>
      </c>
      <c r="Y32" s="11">
        <f t="shared" ref="Y32:Z34" si="8">$D$8</f>
        <v>0.1028</v>
      </c>
      <c r="Z32" s="11">
        <f t="shared" si="8"/>
        <v>0.1028</v>
      </c>
    </row>
    <row r="33" spans="2:26" x14ac:dyDescent="0.55000000000000004">
      <c r="B33" t="str">
        <f t="shared" si="6"/>
        <v>Mar</v>
      </c>
      <c r="C33" s="11">
        <f t="shared" si="1"/>
        <v>0.1028</v>
      </c>
      <c r="D33" s="11">
        <f t="shared" si="1"/>
        <v>0.1028</v>
      </c>
      <c r="E33" s="11">
        <f t="shared" si="1"/>
        <v>0.1028</v>
      </c>
      <c r="F33" s="11">
        <f t="shared" si="1"/>
        <v>0.1028</v>
      </c>
      <c r="G33" s="11">
        <f t="shared" si="1"/>
        <v>0.1028</v>
      </c>
      <c r="H33" s="11">
        <f t="shared" si="1"/>
        <v>0.1028</v>
      </c>
      <c r="I33" s="11">
        <f t="shared" si="1"/>
        <v>0.1028</v>
      </c>
      <c r="J33" s="11">
        <f t="shared" si="1"/>
        <v>0.1028</v>
      </c>
      <c r="K33" s="11">
        <f t="shared" si="2"/>
        <v>0.10894999999999999</v>
      </c>
      <c r="L33" s="11">
        <f t="shared" si="7"/>
        <v>0.11509999999999999</v>
      </c>
      <c r="M33" s="11">
        <f t="shared" si="3"/>
        <v>0.11509999999999999</v>
      </c>
      <c r="N33" s="11">
        <f t="shared" si="3"/>
        <v>0.11509999999999999</v>
      </c>
      <c r="O33" s="11">
        <f t="shared" si="3"/>
        <v>0.11509999999999999</v>
      </c>
      <c r="P33" s="11">
        <f t="shared" si="3"/>
        <v>0.11509999999999999</v>
      </c>
      <c r="Q33" s="11">
        <f t="shared" si="3"/>
        <v>0.11509999999999999</v>
      </c>
      <c r="R33" s="11">
        <f t="shared" si="3"/>
        <v>0.11509999999999999</v>
      </c>
      <c r="S33" s="11">
        <f t="shared" si="3"/>
        <v>0.11509999999999999</v>
      </c>
      <c r="T33" s="11">
        <f t="shared" si="3"/>
        <v>0.11509999999999999</v>
      </c>
      <c r="U33" s="11">
        <f t="shared" si="3"/>
        <v>0.11509999999999999</v>
      </c>
      <c r="V33" s="11">
        <f t="shared" si="3"/>
        <v>0.11509999999999999</v>
      </c>
      <c r="W33" s="11">
        <f t="shared" si="3"/>
        <v>0.11509999999999999</v>
      </c>
      <c r="X33" s="11">
        <f t="shared" si="4"/>
        <v>0.10894999999999999</v>
      </c>
      <c r="Y33" s="11">
        <f t="shared" si="8"/>
        <v>0.1028</v>
      </c>
      <c r="Z33" s="11">
        <f t="shared" si="8"/>
        <v>0.1028</v>
      </c>
    </row>
    <row r="34" spans="2:26" x14ac:dyDescent="0.55000000000000004">
      <c r="B34" t="str">
        <f t="shared" si="6"/>
        <v>Apr</v>
      </c>
      <c r="C34" s="11">
        <f t="shared" si="1"/>
        <v>0.1028</v>
      </c>
      <c r="D34" s="11">
        <f t="shared" si="1"/>
        <v>0.1028</v>
      </c>
      <c r="E34" s="11">
        <f t="shared" si="1"/>
        <v>0.1028</v>
      </c>
      <c r="F34" s="11">
        <f t="shared" si="1"/>
        <v>0.1028</v>
      </c>
      <c r="G34" s="11">
        <f t="shared" si="1"/>
        <v>0.1028</v>
      </c>
      <c r="H34" s="11">
        <f t="shared" si="1"/>
        <v>0.1028</v>
      </c>
      <c r="I34" s="11">
        <f t="shared" si="1"/>
        <v>0.1028</v>
      </c>
      <c r="J34" s="11">
        <f t="shared" si="1"/>
        <v>0.1028</v>
      </c>
      <c r="K34" s="11">
        <f t="shared" si="2"/>
        <v>0.10894999999999999</v>
      </c>
      <c r="L34" s="11">
        <f t="shared" si="7"/>
        <v>0.11509999999999999</v>
      </c>
      <c r="M34" s="11">
        <f t="shared" si="3"/>
        <v>0.11509999999999999</v>
      </c>
      <c r="N34" s="11">
        <f t="shared" si="3"/>
        <v>0.11509999999999999</v>
      </c>
      <c r="O34" s="11">
        <f t="shared" si="3"/>
        <v>0.11509999999999999</v>
      </c>
      <c r="P34" s="11">
        <f t="shared" si="3"/>
        <v>0.11509999999999999</v>
      </c>
      <c r="Q34" s="11">
        <f t="shared" si="3"/>
        <v>0.11509999999999999</v>
      </c>
      <c r="R34" s="11">
        <f t="shared" si="3"/>
        <v>0.11509999999999999</v>
      </c>
      <c r="S34" s="11">
        <f t="shared" si="3"/>
        <v>0.11509999999999999</v>
      </c>
      <c r="T34" s="11">
        <f t="shared" si="3"/>
        <v>0.11509999999999999</v>
      </c>
      <c r="U34" s="11">
        <f t="shared" si="3"/>
        <v>0.11509999999999999</v>
      </c>
      <c r="V34" s="11">
        <f t="shared" si="3"/>
        <v>0.11509999999999999</v>
      </c>
      <c r="W34" s="11">
        <f t="shared" si="3"/>
        <v>0.11509999999999999</v>
      </c>
      <c r="X34" s="11">
        <f t="shared" si="4"/>
        <v>0.10894999999999999</v>
      </c>
      <c r="Y34" s="11">
        <f t="shared" si="8"/>
        <v>0.1028</v>
      </c>
      <c r="Z34" s="11">
        <f t="shared" si="8"/>
        <v>0.1028</v>
      </c>
    </row>
    <row r="35" spans="2:26" x14ac:dyDescent="0.55000000000000004">
      <c r="B35" t="str">
        <f t="shared" si="6"/>
        <v>May</v>
      </c>
      <c r="C35" s="11">
        <f t="shared" ref="C35:J40" si="9">$D$6</f>
        <v>9.4960000000000003E-2</v>
      </c>
      <c r="D35" s="11">
        <f t="shared" si="9"/>
        <v>9.4960000000000003E-2</v>
      </c>
      <c r="E35" s="11">
        <f t="shared" si="9"/>
        <v>9.4960000000000003E-2</v>
      </c>
      <c r="F35" s="11">
        <f t="shared" si="9"/>
        <v>9.4960000000000003E-2</v>
      </c>
      <c r="G35" s="11">
        <f t="shared" si="9"/>
        <v>9.4960000000000003E-2</v>
      </c>
      <c r="H35" s="11">
        <f t="shared" si="9"/>
        <v>9.4960000000000003E-2</v>
      </c>
      <c r="I35" s="11">
        <f t="shared" si="9"/>
        <v>9.4960000000000003E-2</v>
      </c>
      <c r="J35" s="11">
        <f t="shared" si="9"/>
        <v>9.4960000000000003E-2</v>
      </c>
      <c r="K35" s="11">
        <f>AVERAGE(L35,J35)</f>
        <v>0.10624571428571429</v>
      </c>
      <c r="L35" s="11">
        <f t="shared" ref="L35:N40" si="10">$D$5*5/7+$D$6*2/7</f>
        <v>0.11753142857142858</v>
      </c>
      <c r="M35" s="11">
        <f t="shared" si="10"/>
        <v>0.11753142857142858</v>
      </c>
      <c r="N35" s="11">
        <f t="shared" si="10"/>
        <v>0.11753142857142858</v>
      </c>
      <c r="O35" s="11">
        <f>$D$4*5/7+$D$6*2/7</f>
        <v>0.15161000000000002</v>
      </c>
      <c r="P35" s="11">
        <f t="shared" ref="P35:T35" si="11">$D$4*5/7+$D$6*2/7</f>
        <v>0.15161000000000002</v>
      </c>
      <c r="Q35" s="11">
        <f t="shared" si="11"/>
        <v>0.15161000000000002</v>
      </c>
      <c r="R35" s="11">
        <f t="shared" si="11"/>
        <v>0.15161000000000002</v>
      </c>
      <c r="S35" s="11">
        <f t="shared" si="11"/>
        <v>0.15161000000000002</v>
      </c>
      <c r="T35" s="11">
        <f t="shared" si="11"/>
        <v>0.15161000000000002</v>
      </c>
      <c r="U35" s="11">
        <f>$D$5*5/7+$D$6*2/7</f>
        <v>0.11753142857142858</v>
      </c>
      <c r="V35" s="11">
        <f t="shared" ref="V35:W35" si="12">$D$5*5/7+$D$6*2/7</f>
        <v>0.11753142857142858</v>
      </c>
      <c r="W35" s="11">
        <f t="shared" si="12"/>
        <v>0.11753142857142858</v>
      </c>
      <c r="X35" s="11">
        <f>AVERAGE(Y35,W35)</f>
        <v>0.10624571428571429</v>
      </c>
      <c r="Y35" s="11">
        <f>$D$6</f>
        <v>9.4960000000000003E-2</v>
      </c>
      <c r="Z35" s="11">
        <f t="shared" ref="Z35:Z40" si="13">$D$6</f>
        <v>9.4960000000000003E-2</v>
      </c>
    </row>
    <row r="36" spans="2:26" x14ac:dyDescent="0.55000000000000004">
      <c r="B36" t="str">
        <f t="shared" si="6"/>
        <v>Jun</v>
      </c>
      <c r="C36" s="11">
        <f t="shared" si="9"/>
        <v>9.4960000000000003E-2</v>
      </c>
      <c r="D36" s="11">
        <f t="shared" si="9"/>
        <v>9.4960000000000003E-2</v>
      </c>
      <c r="E36" s="11">
        <f t="shared" si="9"/>
        <v>9.4960000000000003E-2</v>
      </c>
      <c r="F36" s="11">
        <f t="shared" si="9"/>
        <v>9.4960000000000003E-2</v>
      </c>
      <c r="G36" s="11">
        <f t="shared" si="9"/>
        <v>9.4960000000000003E-2</v>
      </c>
      <c r="H36" s="11">
        <f t="shared" si="9"/>
        <v>9.4960000000000003E-2</v>
      </c>
      <c r="I36" s="11">
        <f t="shared" si="9"/>
        <v>9.4960000000000003E-2</v>
      </c>
      <c r="J36" s="11">
        <f t="shared" si="9"/>
        <v>9.4960000000000003E-2</v>
      </c>
      <c r="K36" s="11">
        <f t="shared" ref="K36:K42" si="14">AVERAGE(L36,J36)</f>
        <v>0.10624571428571429</v>
      </c>
      <c r="L36" s="11">
        <f t="shared" si="10"/>
        <v>0.11753142857142858</v>
      </c>
      <c r="M36" s="11">
        <f t="shared" si="10"/>
        <v>0.11753142857142858</v>
      </c>
      <c r="N36" s="11">
        <f t="shared" si="10"/>
        <v>0.11753142857142858</v>
      </c>
      <c r="O36" s="11">
        <f t="shared" ref="O36:T40" si="15">$D$4*5/7+$D$6*2/7</f>
        <v>0.15161000000000002</v>
      </c>
      <c r="P36" s="11">
        <f t="shared" si="15"/>
        <v>0.15161000000000002</v>
      </c>
      <c r="Q36" s="11">
        <f t="shared" si="15"/>
        <v>0.15161000000000002</v>
      </c>
      <c r="R36" s="11">
        <f t="shared" si="15"/>
        <v>0.15161000000000002</v>
      </c>
      <c r="S36" s="11">
        <f t="shared" si="15"/>
        <v>0.15161000000000002</v>
      </c>
      <c r="T36" s="11">
        <f t="shared" si="15"/>
        <v>0.15161000000000002</v>
      </c>
      <c r="U36" s="11">
        <f t="shared" ref="U36:W40" si="16">$D$5*5/7+$D$6*2/7</f>
        <v>0.11753142857142858</v>
      </c>
      <c r="V36" s="11">
        <f t="shared" si="16"/>
        <v>0.11753142857142858</v>
      </c>
      <c r="W36" s="11">
        <f t="shared" si="16"/>
        <v>0.11753142857142858</v>
      </c>
      <c r="X36" s="11">
        <f t="shared" ref="X36:X42" si="17">AVERAGE(Y36,W36)</f>
        <v>0.10624571428571429</v>
      </c>
      <c r="Y36" s="11">
        <f t="shared" ref="Y36:Y40" si="18">$D$6</f>
        <v>9.4960000000000003E-2</v>
      </c>
      <c r="Z36" s="11">
        <f t="shared" si="13"/>
        <v>9.4960000000000003E-2</v>
      </c>
    </row>
    <row r="37" spans="2:26" x14ac:dyDescent="0.55000000000000004">
      <c r="B37" t="str">
        <f t="shared" si="6"/>
        <v>Jul</v>
      </c>
      <c r="C37" s="11">
        <f t="shared" si="9"/>
        <v>9.4960000000000003E-2</v>
      </c>
      <c r="D37" s="11">
        <f t="shared" si="9"/>
        <v>9.4960000000000003E-2</v>
      </c>
      <c r="E37" s="11">
        <f t="shared" si="9"/>
        <v>9.4960000000000003E-2</v>
      </c>
      <c r="F37" s="11">
        <f t="shared" si="9"/>
        <v>9.4960000000000003E-2</v>
      </c>
      <c r="G37" s="11">
        <f t="shared" si="9"/>
        <v>9.4960000000000003E-2</v>
      </c>
      <c r="H37" s="11">
        <f t="shared" si="9"/>
        <v>9.4960000000000003E-2</v>
      </c>
      <c r="I37" s="11">
        <f t="shared" si="9"/>
        <v>9.4960000000000003E-2</v>
      </c>
      <c r="J37" s="11">
        <f t="shared" si="9"/>
        <v>9.4960000000000003E-2</v>
      </c>
      <c r="K37" s="11">
        <f t="shared" si="14"/>
        <v>0.10624571428571429</v>
      </c>
      <c r="L37" s="11">
        <f t="shared" si="10"/>
        <v>0.11753142857142858</v>
      </c>
      <c r="M37" s="11">
        <f t="shared" si="10"/>
        <v>0.11753142857142858</v>
      </c>
      <c r="N37" s="11">
        <f t="shared" si="10"/>
        <v>0.11753142857142858</v>
      </c>
      <c r="O37" s="11">
        <f t="shared" si="15"/>
        <v>0.15161000000000002</v>
      </c>
      <c r="P37" s="11">
        <f t="shared" si="15"/>
        <v>0.15161000000000002</v>
      </c>
      <c r="Q37" s="11">
        <f t="shared" si="15"/>
        <v>0.15161000000000002</v>
      </c>
      <c r="R37" s="11">
        <f t="shared" si="15"/>
        <v>0.15161000000000002</v>
      </c>
      <c r="S37" s="11">
        <f t="shared" si="15"/>
        <v>0.15161000000000002</v>
      </c>
      <c r="T37" s="11">
        <f t="shared" si="15"/>
        <v>0.15161000000000002</v>
      </c>
      <c r="U37" s="11">
        <f t="shared" si="16"/>
        <v>0.11753142857142858</v>
      </c>
      <c r="V37" s="11">
        <f t="shared" si="16"/>
        <v>0.11753142857142858</v>
      </c>
      <c r="W37" s="11">
        <f t="shared" si="16"/>
        <v>0.11753142857142858</v>
      </c>
      <c r="X37" s="11">
        <f t="shared" si="17"/>
        <v>0.10624571428571429</v>
      </c>
      <c r="Y37" s="11">
        <f t="shared" si="18"/>
        <v>9.4960000000000003E-2</v>
      </c>
      <c r="Z37" s="11">
        <f t="shared" si="13"/>
        <v>9.4960000000000003E-2</v>
      </c>
    </row>
    <row r="38" spans="2:26" x14ac:dyDescent="0.55000000000000004">
      <c r="B38" t="str">
        <f t="shared" si="6"/>
        <v>Aug</v>
      </c>
      <c r="C38" s="11">
        <f t="shared" si="9"/>
        <v>9.4960000000000003E-2</v>
      </c>
      <c r="D38" s="11">
        <f t="shared" si="9"/>
        <v>9.4960000000000003E-2</v>
      </c>
      <c r="E38" s="11">
        <f t="shared" si="9"/>
        <v>9.4960000000000003E-2</v>
      </c>
      <c r="F38" s="11">
        <f t="shared" si="9"/>
        <v>9.4960000000000003E-2</v>
      </c>
      <c r="G38" s="11">
        <f t="shared" si="9"/>
        <v>9.4960000000000003E-2</v>
      </c>
      <c r="H38" s="11">
        <f t="shared" si="9"/>
        <v>9.4960000000000003E-2</v>
      </c>
      <c r="I38" s="11">
        <f t="shared" si="9"/>
        <v>9.4960000000000003E-2</v>
      </c>
      <c r="J38" s="11">
        <f t="shared" si="9"/>
        <v>9.4960000000000003E-2</v>
      </c>
      <c r="K38" s="11">
        <f t="shared" si="14"/>
        <v>0.10624571428571429</v>
      </c>
      <c r="L38" s="11">
        <f t="shared" si="10"/>
        <v>0.11753142857142858</v>
      </c>
      <c r="M38" s="11">
        <f t="shared" si="10"/>
        <v>0.11753142857142858</v>
      </c>
      <c r="N38" s="11">
        <f t="shared" si="10"/>
        <v>0.11753142857142858</v>
      </c>
      <c r="O38" s="11">
        <f t="shared" si="15"/>
        <v>0.15161000000000002</v>
      </c>
      <c r="P38" s="11">
        <f t="shared" si="15"/>
        <v>0.15161000000000002</v>
      </c>
      <c r="Q38" s="11">
        <f t="shared" si="15"/>
        <v>0.15161000000000002</v>
      </c>
      <c r="R38" s="11">
        <f t="shared" si="15"/>
        <v>0.15161000000000002</v>
      </c>
      <c r="S38" s="11">
        <f t="shared" si="15"/>
        <v>0.15161000000000002</v>
      </c>
      <c r="T38" s="11">
        <f t="shared" si="15"/>
        <v>0.15161000000000002</v>
      </c>
      <c r="U38" s="11">
        <f t="shared" si="16"/>
        <v>0.11753142857142858</v>
      </c>
      <c r="V38" s="11">
        <f t="shared" si="16"/>
        <v>0.11753142857142858</v>
      </c>
      <c r="W38" s="11">
        <f t="shared" si="16"/>
        <v>0.11753142857142858</v>
      </c>
      <c r="X38" s="11">
        <f t="shared" si="17"/>
        <v>0.10624571428571429</v>
      </c>
      <c r="Y38" s="11">
        <f t="shared" si="18"/>
        <v>9.4960000000000003E-2</v>
      </c>
      <c r="Z38" s="11">
        <f t="shared" si="13"/>
        <v>9.4960000000000003E-2</v>
      </c>
    </row>
    <row r="39" spans="2:26" x14ac:dyDescent="0.55000000000000004">
      <c r="B39" t="str">
        <f t="shared" si="6"/>
        <v>Sep</v>
      </c>
      <c r="C39" s="11">
        <f t="shared" si="9"/>
        <v>9.4960000000000003E-2</v>
      </c>
      <c r="D39" s="11">
        <f t="shared" si="9"/>
        <v>9.4960000000000003E-2</v>
      </c>
      <c r="E39" s="11">
        <f t="shared" si="9"/>
        <v>9.4960000000000003E-2</v>
      </c>
      <c r="F39" s="11">
        <f t="shared" si="9"/>
        <v>9.4960000000000003E-2</v>
      </c>
      <c r="G39" s="11">
        <f t="shared" si="9"/>
        <v>9.4960000000000003E-2</v>
      </c>
      <c r="H39" s="11">
        <f t="shared" si="9"/>
        <v>9.4960000000000003E-2</v>
      </c>
      <c r="I39" s="11">
        <f t="shared" si="9"/>
        <v>9.4960000000000003E-2</v>
      </c>
      <c r="J39" s="11">
        <f t="shared" si="9"/>
        <v>9.4960000000000003E-2</v>
      </c>
      <c r="K39" s="11">
        <f t="shared" si="14"/>
        <v>0.10624571428571429</v>
      </c>
      <c r="L39" s="11">
        <f t="shared" si="10"/>
        <v>0.11753142857142858</v>
      </c>
      <c r="M39" s="11">
        <f t="shared" si="10"/>
        <v>0.11753142857142858</v>
      </c>
      <c r="N39" s="11">
        <f t="shared" si="10"/>
        <v>0.11753142857142858</v>
      </c>
      <c r="O39" s="11">
        <f t="shared" si="15"/>
        <v>0.15161000000000002</v>
      </c>
      <c r="P39" s="11">
        <f t="shared" si="15"/>
        <v>0.15161000000000002</v>
      </c>
      <c r="Q39" s="11">
        <f t="shared" si="15"/>
        <v>0.15161000000000002</v>
      </c>
      <c r="R39" s="11">
        <f t="shared" si="15"/>
        <v>0.15161000000000002</v>
      </c>
      <c r="S39" s="11">
        <f t="shared" si="15"/>
        <v>0.15161000000000002</v>
      </c>
      <c r="T39" s="11">
        <f t="shared" si="15"/>
        <v>0.15161000000000002</v>
      </c>
      <c r="U39" s="11">
        <f t="shared" si="16"/>
        <v>0.11753142857142858</v>
      </c>
      <c r="V39" s="11">
        <f t="shared" si="16"/>
        <v>0.11753142857142858</v>
      </c>
      <c r="W39" s="11">
        <f t="shared" si="16"/>
        <v>0.11753142857142858</v>
      </c>
      <c r="X39" s="11">
        <f t="shared" si="17"/>
        <v>0.10624571428571429</v>
      </c>
      <c r="Y39" s="11">
        <f t="shared" si="18"/>
        <v>9.4960000000000003E-2</v>
      </c>
      <c r="Z39" s="11">
        <f t="shared" si="13"/>
        <v>9.4960000000000003E-2</v>
      </c>
    </row>
    <row r="40" spans="2:26" x14ac:dyDescent="0.55000000000000004">
      <c r="B40" t="str">
        <f t="shared" si="6"/>
        <v>Oct</v>
      </c>
      <c r="C40" s="11">
        <f t="shared" si="9"/>
        <v>9.4960000000000003E-2</v>
      </c>
      <c r="D40" s="11">
        <f t="shared" si="9"/>
        <v>9.4960000000000003E-2</v>
      </c>
      <c r="E40" s="11">
        <f t="shared" si="9"/>
        <v>9.4960000000000003E-2</v>
      </c>
      <c r="F40" s="11">
        <f t="shared" si="9"/>
        <v>9.4960000000000003E-2</v>
      </c>
      <c r="G40" s="11">
        <f t="shared" si="9"/>
        <v>9.4960000000000003E-2</v>
      </c>
      <c r="H40" s="11">
        <f t="shared" si="9"/>
        <v>9.4960000000000003E-2</v>
      </c>
      <c r="I40" s="11">
        <f t="shared" si="9"/>
        <v>9.4960000000000003E-2</v>
      </c>
      <c r="J40" s="11">
        <f t="shared" si="9"/>
        <v>9.4960000000000003E-2</v>
      </c>
      <c r="K40" s="11">
        <f t="shared" si="14"/>
        <v>0.10624571428571429</v>
      </c>
      <c r="L40" s="11">
        <f t="shared" si="10"/>
        <v>0.11753142857142858</v>
      </c>
      <c r="M40" s="11">
        <f t="shared" si="10"/>
        <v>0.11753142857142858</v>
      </c>
      <c r="N40" s="11">
        <f t="shared" si="10"/>
        <v>0.11753142857142858</v>
      </c>
      <c r="O40" s="11">
        <f t="shared" si="15"/>
        <v>0.15161000000000002</v>
      </c>
      <c r="P40" s="11">
        <f t="shared" si="15"/>
        <v>0.15161000000000002</v>
      </c>
      <c r="Q40" s="11">
        <f t="shared" si="15"/>
        <v>0.15161000000000002</v>
      </c>
      <c r="R40" s="11">
        <f t="shared" si="15"/>
        <v>0.15161000000000002</v>
      </c>
      <c r="S40" s="11">
        <f t="shared" si="15"/>
        <v>0.15161000000000002</v>
      </c>
      <c r="T40" s="11">
        <f t="shared" si="15"/>
        <v>0.15161000000000002</v>
      </c>
      <c r="U40" s="11">
        <f t="shared" si="16"/>
        <v>0.11753142857142858</v>
      </c>
      <c r="V40" s="11">
        <f t="shared" si="16"/>
        <v>0.11753142857142858</v>
      </c>
      <c r="W40" s="11">
        <f t="shared" si="16"/>
        <v>0.11753142857142858</v>
      </c>
      <c r="X40" s="11">
        <f t="shared" si="17"/>
        <v>0.10624571428571429</v>
      </c>
      <c r="Y40" s="11">
        <f t="shared" si="18"/>
        <v>9.4960000000000003E-2</v>
      </c>
      <c r="Z40" s="11">
        <f t="shared" si="13"/>
        <v>9.4960000000000003E-2</v>
      </c>
    </row>
    <row r="41" spans="2:26" x14ac:dyDescent="0.55000000000000004">
      <c r="B41" t="str">
        <f t="shared" si="6"/>
        <v>Nov</v>
      </c>
      <c r="C41" s="11">
        <f t="shared" ref="C41:J42" si="19">$D$8</f>
        <v>0.1028</v>
      </c>
      <c r="D41" s="11">
        <f t="shared" si="19"/>
        <v>0.1028</v>
      </c>
      <c r="E41" s="11">
        <f t="shared" si="19"/>
        <v>0.1028</v>
      </c>
      <c r="F41" s="11">
        <f t="shared" si="19"/>
        <v>0.1028</v>
      </c>
      <c r="G41" s="11">
        <f t="shared" si="19"/>
        <v>0.1028</v>
      </c>
      <c r="H41" s="11">
        <f t="shared" si="19"/>
        <v>0.1028</v>
      </c>
      <c r="I41" s="11">
        <f t="shared" si="19"/>
        <v>0.1028</v>
      </c>
      <c r="J41" s="11">
        <f t="shared" si="19"/>
        <v>0.1028</v>
      </c>
      <c r="K41" s="11">
        <f t="shared" si="14"/>
        <v>0.10894999999999999</v>
      </c>
      <c r="L41" s="11">
        <f t="shared" ref="L41:W42" si="20">$D$7*5/7+$D$8*2/7</f>
        <v>0.11509999999999999</v>
      </c>
      <c r="M41" s="11">
        <f t="shared" si="20"/>
        <v>0.11509999999999999</v>
      </c>
      <c r="N41" s="11">
        <f t="shared" si="20"/>
        <v>0.11509999999999999</v>
      </c>
      <c r="O41" s="11">
        <f t="shared" si="20"/>
        <v>0.11509999999999999</v>
      </c>
      <c r="P41" s="11">
        <f t="shared" si="20"/>
        <v>0.11509999999999999</v>
      </c>
      <c r="Q41" s="11">
        <f t="shared" si="20"/>
        <v>0.11509999999999999</v>
      </c>
      <c r="R41" s="11">
        <f t="shared" si="20"/>
        <v>0.11509999999999999</v>
      </c>
      <c r="S41" s="11">
        <f t="shared" si="20"/>
        <v>0.11509999999999999</v>
      </c>
      <c r="T41" s="11">
        <f t="shared" si="20"/>
        <v>0.11509999999999999</v>
      </c>
      <c r="U41" s="11">
        <f t="shared" si="20"/>
        <v>0.11509999999999999</v>
      </c>
      <c r="V41" s="11">
        <f t="shared" si="20"/>
        <v>0.11509999999999999</v>
      </c>
      <c r="W41" s="11">
        <f t="shared" si="20"/>
        <v>0.11509999999999999</v>
      </c>
      <c r="X41" s="11">
        <f t="shared" si="17"/>
        <v>0.10894999999999999</v>
      </c>
      <c r="Y41" s="11">
        <f t="shared" ref="Y41:Z42" si="21">$D$8</f>
        <v>0.1028</v>
      </c>
      <c r="Z41" s="11">
        <f t="shared" si="21"/>
        <v>0.1028</v>
      </c>
    </row>
    <row r="42" spans="2:26" x14ac:dyDescent="0.55000000000000004">
      <c r="B42" t="str">
        <f t="shared" si="6"/>
        <v>Dec</v>
      </c>
      <c r="C42" s="11">
        <f t="shared" si="19"/>
        <v>0.1028</v>
      </c>
      <c r="D42" s="11">
        <f t="shared" si="19"/>
        <v>0.1028</v>
      </c>
      <c r="E42" s="11">
        <f t="shared" si="19"/>
        <v>0.1028</v>
      </c>
      <c r="F42" s="11">
        <f t="shared" si="19"/>
        <v>0.1028</v>
      </c>
      <c r="G42" s="11">
        <f t="shared" si="19"/>
        <v>0.1028</v>
      </c>
      <c r="H42" s="11">
        <f t="shared" si="19"/>
        <v>0.1028</v>
      </c>
      <c r="I42" s="11">
        <f t="shared" si="19"/>
        <v>0.1028</v>
      </c>
      <c r="J42" s="11">
        <f t="shared" si="19"/>
        <v>0.1028</v>
      </c>
      <c r="K42" s="11">
        <f t="shared" si="14"/>
        <v>0.10894999999999999</v>
      </c>
      <c r="L42" s="11">
        <f t="shared" si="20"/>
        <v>0.11509999999999999</v>
      </c>
      <c r="M42" s="11">
        <f t="shared" si="20"/>
        <v>0.11509999999999999</v>
      </c>
      <c r="N42" s="11">
        <f t="shared" si="20"/>
        <v>0.11509999999999999</v>
      </c>
      <c r="O42" s="11">
        <f t="shared" si="20"/>
        <v>0.11509999999999999</v>
      </c>
      <c r="P42" s="11">
        <f t="shared" si="20"/>
        <v>0.11509999999999999</v>
      </c>
      <c r="Q42" s="11">
        <f t="shared" si="20"/>
        <v>0.11509999999999999</v>
      </c>
      <c r="R42" s="11">
        <f t="shared" si="20"/>
        <v>0.11509999999999999</v>
      </c>
      <c r="S42" s="11">
        <f t="shared" si="20"/>
        <v>0.11509999999999999</v>
      </c>
      <c r="T42" s="11">
        <f t="shared" si="20"/>
        <v>0.11509999999999999</v>
      </c>
      <c r="U42" s="11">
        <f t="shared" si="20"/>
        <v>0.11509999999999999</v>
      </c>
      <c r="V42" s="11">
        <f t="shared" si="20"/>
        <v>0.11509999999999999</v>
      </c>
      <c r="W42" s="11">
        <f t="shared" si="20"/>
        <v>0.11509999999999999</v>
      </c>
      <c r="X42" s="11">
        <f t="shared" si="17"/>
        <v>0.10894999999999999</v>
      </c>
      <c r="Y42" s="11">
        <f t="shared" si="21"/>
        <v>0.1028</v>
      </c>
      <c r="Z42" s="11">
        <f t="shared" si="21"/>
        <v>0.1028</v>
      </c>
    </row>
    <row r="44" spans="2:26" x14ac:dyDescent="0.55000000000000004">
      <c r="B44" t="s">
        <v>49</v>
      </c>
      <c r="C44" s="12">
        <f>SUMPRODUCT(C16:Z27,C31:Z42)/SUM(C16:Z27)</f>
        <v>0.12519877852612668</v>
      </c>
    </row>
  </sheetData>
  <dataValidations count="1">
    <dataValidation type="list" allowBlank="1" showInputMessage="1" showErrorMessage="1" sqref="B2" xr:uid="{00000000-0002-0000-0300-000000000000}">
      <formula1>$F$3:$J$3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G14"/>
  <sheetViews>
    <sheetView showGridLines="0" tabSelected="1" workbookViewId="0">
      <selection activeCell="E6" sqref="E6"/>
    </sheetView>
  </sheetViews>
  <sheetFormatPr defaultColWidth="9.15625" defaultRowHeight="14.1" x14ac:dyDescent="0.5"/>
  <cols>
    <col min="1" max="1" width="3" style="14" customWidth="1"/>
    <col min="2" max="2" width="9.15625" style="14"/>
    <col min="3" max="3" width="35.83984375" style="14" customWidth="1"/>
    <col min="4" max="4" width="9.15625" style="14"/>
    <col min="5" max="5" width="10.26171875" style="14" customWidth="1"/>
    <col min="6" max="6" width="12" style="14" customWidth="1"/>
    <col min="7" max="16384" width="9.15625" style="14"/>
  </cols>
  <sheetData>
    <row r="1" spans="2:7" x14ac:dyDescent="0.5">
      <c r="E1" s="15"/>
      <c r="F1" s="15"/>
    </row>
    <row r="2" spans="2:7" x14ac:dyDescent="0.5">
      <c r="B2" s="30" t="s">
        <v>51</v>
      </c>
      <c r="C2" s="31"/>
      <c r="D2" s="31"/>
      <c r="E2" s="32"/>
      <c r="F2" s="32"/>
      <c r="G2" s="33"/>
    </row>
    <row r="3" spans="2:7" x14ac:dyDescent="0.5">
      <c r="B3" s="34"/>
      <c r="C3" s="16"/>
      <c r="D3" s="16"/>
      <c r="E3" s="17"/>
      <c r="F3" s="17"/>
      <c r="G3" s="35"/>
    </row>
    <row r="4" spans="2:7" ht="28.2" x14ac:dyDescent="0.5">
      <c r="B4" s="34"/>
      <c r="C4" s="16"/>
      <c r="D4" s="16"/>
      <c r="E4" s="23" t="s">
        <v>54</v>
      </c>
      <c r="F4" s="23" t="s">
        <v>68</v>
      </c>
      <c r="G4" s="36" t="s">
        <v>72</v>
      </c>
    </row>
    <row r="5" spans="2:7" ht="16.5" x14ac:dyDescent="0.5">
      <c r="B5" s="37"/>
      <c r="C5" s="19" t="s">
        <v>64</v>
      </c>
      <c r="D5" s="16"/>
      <c r="E5" s="25">
        <f>'Rate Analysis'!P8</f>
        <v>0.32915326046015986</v>
      </c>
      <c r="F5" s="24">
        <f>'Rate Analysis'!P12</f>
        <v>5.465333103641079E-2</v>
      </c>
      <c r="G5" s="35"/>
    </row>
    <row r="6" spans="2:7" ht="16.5" x14ac:dyDescent="0.55000000000000004">
      <c r="B6" s="37"/>
      <c r="C6" s="19" t="s">
        <v>65</v>
      </c>
      <c r="D6" s="16"/>
      <c r="E6" s="25">
        <f>'Rate Analysis'!P3+'Rate Analysis'!P6*50/8760</f>
        <v>0.20332912308179568</v>
      </c>
      <c r="F6" s="16"/>
      <c r="G6" s="38">
        <f>'Rate Analysis'!R10</f>
        <v>5.6066336619087664E-2</v>
      </c>
    </row>
    <row r="7" spans="2:7" s="28" customFormat="1" ht="16.5" x14ac:dyDescent="0.5">
      <c r="B7" s="37"/>
      <c r="C7" s="16" t="s">
        <v>70</v>
      </c>
      <c r="D7" s="16"/>
      <c r="E7" s="25"/>
      <c r="F7" s="24">
        <f>(257.971/175.1)^(1/19)-1</f>
        <v>2.0603589988535953E-2</v>
      </c>
      <c r="G7" s="38">
        <f>(257.971/211.08)^(1/11)-1</f>
        <v>1.8404584300331317E-2</v>
      </c>
    </row>
    <row r="8" spans="2:7" s="28" customFormat="1" ht="16.5" x14ac:dyDescent="0.5">
      <c r="B8" s="37"/>
      <c r="C8" s="16" t="s">
        <v>74</v>
      </c>
      <c r="D8" s="16"/>
      <c r="E8" s="25"/>
      <c r="F8" s="24">
        <f>'Rate Analysis'!AB6</f>
        <v>-3.4808511729002789E-2</v>
      </c>
      <c r="G8" s="38">
        <f>'Rate Analysis'!AE6</f>
        <v>-0.12576361592274476</v>
      </c>
    </row>
    <row r="9" spans="2:7" ht="12" customHeight="1" x14ac:dyDescent="0.5">
      <c r="B9" s="37"/>
      <c r="C9" s="20" t="s">
        <v>66</v>
      </c>
      <c r="D9" s="16"/>
      <c r="E9" s="18"/>
      <c r="F9" s="18"/>
      <c r="G9" s="35"/>
    </row>
    <row r="10" spans="2:7" ht="12" customHeight="1" x14ac:dyDescent="0.5">
      <c r="B10" s="37"/>
      <c r="C10" s="20" t="s">
        <v>67</v>
      </c>
      <c r="D10" s="16"/>
      <c r="E10" s="18"/>
      <c r="F10" s="18"/>
      <c r="G10" s="35"/>
    </row>
    <row r="11" spans="2:7" ht="12" customHeight="1" x14ac:dyDescent="0.5">
      <c r="B11" s="37"/>
      <c r="C11" s="20" t="s">
        <v>69</v>
      </c>
      <c r="D11" s="16"/>
      <c r="E11" s="18"/>
      <c r="F11" s="18"/>
      <c r="G11" s="35"/>
    </row>
    <row r="12" spans="2:7" s="28" customFormat="1" ht="12" customHeight="1" x14ac:dyDescent="0.5">
      <c r="B12" s="37"/>
      <c r="C12" s="20" t="s">
        <v>73</v>
      </c>
      <c r="D12" s="16"/>
      <c r="E12" s="18"/>
      <c r="F12" s="18"/>
      <c r="G12" s="35"/>
    </row>
    <row r="13" spans="2:7" x14ac:dyDescent="0.5">
      <c r="B13" s="39"/>
      <c r="C13" s="40"/>
      <c r="D13" s="41"/>
      <c r="E13" s="42"/>
      <c r="F13" s="42"/>
      <c r="G13" s="43"/>
    </row>
    <row r="14" spans="2:7" x14ac:dyDescent="0.5">
      <c r="E14" s="15"/>
      <c r="F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Solar Production Profile</vt:lpstr>
      <vt:lpstr>Rate Analysis</vt:lpstr>
      <vt:lpstr>Summary</vt:lpstr>
    </vt:vector>
  </TitlesOfParts>
  <Company>Genco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</dc:creator>
  <cp:lastModifiedBy>Ran Bujanover</cp:lastModifiedBy>
  <dcterms:created xsi:type="dcterms:W3CDTF">2014-04-02T17:48:45Z</dcterms:created>
  <dcterms:modified xsi:type="dcterms:W3CDTF">2020-06-09T17:09:02Z</dcterms:modified>
</cp:coreProperties>
</file>