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an Bujanover\Documents\Files\Capital Raising\REA\"/>
    </mc:Choice>
  </mc:AlternateContent>
  <bookViews>
    <workbookView xWindow="0" yWindow="0" windowWidth="4395" windowHeight="6165" firstSheet="3" activeTab="3" xr2:uid="{FAF7F0C5-A806-4188-8996-F52F2F61A634}"/>
  </bookViews>
  <sheets>
    <sheet name="Model Source" sheetId="8" r:id="rId1"/>
    <sheet name="2 - Partnership Inputs" sheetId="1" r:id="rId2"/>
    <sheet name="2a Project Inputs" sheetId="2" r:id="rId3"/>
    <sheet name="Dev Summary" sheetId="3" r:id="rId4"/>
    <sheet name="3 - S &amp; U" sheetId="4" r:id="rId5"/>
    <sheet name="4 - NOI" sheetId="5" r:id="rId6"/>
    <sheet name="4a - Electricity" sheetId="6" r:id="rId7"/>
    <sheet name="5 - TI" sheetId="7" r:id="rId8"/>
  </sheets>
  <externalReferences>
    <externalReference r:id="rId9"/>
  </externalReferenc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7" l="1"/>
  <c r="A40" i="7"/>
  <c r="A38" i="7"/>
  <c r="A37" i="7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F117" i="2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B10" i="4"/>
  <c r="A9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L4" i="7"/>
  <c r="V4" i="7"/>
  <c r="AF4" i="7"/>
  <c r="A2" i="1"/>
  <c r="D1" i="4"/>
  <c r="N1" i="4"/>
  <c r="X1" i="4"/>
  <c r="B1" i="5"/>
  <c r="B1" i="6"/>
  <c r="B1" i="7"/>
  <c r="L1" i="7"/>
  <c r="V1" i="7"/>
  <c r="AF1" i="7"/>
  <c r="A157" i="6"/>
  <c r="A191" i="6"/>
  <c r="A208" i="6"/>
  <c r="A225" i="6"/>
  <c r="A242" i="6"/>
  <c r="A259" i="6"/>
  <c r="A174" i="6"/>
  <c r="A38" i="6"/>
  <c r="A72" i="6"/>
  <c r="A89" i="6"/>
  <c r="A106" i="6"/>
  <c r="A123" i="6"/>
  <c r="A5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L4" i="6"/>
  <c r="V4" i="6"/>
  <c r="AF4" i="6"/>
  <c r="AF1" i="6"/>
  <c r="V1" i="6"/>
  <c r="L1" i="6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L4" i="5"/>
  <c r="V4" i="5"/>
  <c r="AF4" i="5"/>
  <c r="L1" i="5"/>
  <c r="V1" i="5"/>
  <c r="AF1" i="5"/>
  <c r="AS44" i="4"/>
  <c r="AR33" i="4"/>
  <c r="D21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N4" i="4"/>
  <c r="X4" i="4"/>
  <c r="AH4" i="4"/>
  <c r="AH1" i="4"/>
  <c r="XFD1048575" i="3"/>
  <c r="XFD1048574" i="3"/>
  <c r="XFD1048573" i="3"/>
  <c r="XFD1048572" i="3"/>
  <c r="XFD1048571" i="3"/>
  <c r="XFD1048570" i="3"/>
  <c r="XFD1048569" i="3"/>
  <c r="XFD1048568" i="3"/>
  <c r="XFD1048567" i="3"/>
  <c r="XFD1048566" i="3"/>
  <c r="XFD1048565" i="3"/>
  <c r="XFD1048564" i="3"/>
  <c r="XFD1048563" i="3"/>
  <c r="XFD1048562" i="3"/>
  <c r="XFD1048561" i="3"/>
  <c r="XFD1048560" i="3"/>
  <c r="XFD1048559" i="3"/>
  <c r="XFD1048558" i="3"/>
  <c r="XFD1048557" i="3"/>
  <c r="XFD1048556" i="3"/>
  <c r="XFD1048555" i="3"/>
  <c r="XFD1048554" i="3"/>
  <c r="XFD1048553" i="3"/>
  <c r="XFD1048552" i="3"/>
  <c r="XFD1048551" i="3"/>
  <c r="XFD1048550" i="3"/>
  <c r="C101" i="3"/>
  <c r="F71" i="1"/>
  <c r="G34" i="2"/>
  <c r="G35" i="2"/>
  <c r="G38" i="2"/>
  <c r="G43" i="2"/>
  <c r="F43" i="2"/>
  <c r="D38" i="3"/>
  <c r="B76" i="3"/>
  <c r="F27" i="2"/>
  <c r="D43" i="3"/>
  <c r="B77" i="3"/>
  <c r="G25" i="2"/>
  <c r="F25" i="2"/>
  <c r="D52" i="3"/>
  <c r="G71" i="2"/>
  <c r="F71" i="2"/>
  <c r="F54" i="2"/>
  <c r="B65" i="3"/>
  <c r="B78" i="3"/>
  <c r="G137" i="2"/>
  <c r="G111" i="2"/>
  <c r="G112" i="2"/>
  <c r="G110" i="2"/>
  <c r="F110" i="2"/>
  <c r="D31" i="3"/>
  <c r="B73" i="3"/>
  <c r="B80" i="3"/>
  <c r="B81" i="3"/>
  <c r="D73" i="3"/>
  <c r="E31" i="2"/>
  <c r="F31" i="2"/>
  <c r="J45" i="1"/>
  <c r="D51" i="3"/>
  <c r="D74" i="3"/>
  <c r="D75" i="3"/>
  <c r="D76" i="3"/>
  <c r="D77" i="3"/>
  <c r="D78" i="3"/>
  <c r="D81" i="3"/>
  <c r="C85" i="3"/>
  <c r="E92" i="3"/>
  <c r="B96" i="3"/>
  <c r="B95" i="3"/>
  <c r="C90" i="3"/>
  <c r="C94" i="3"/>
  <c r="E94" i="3"/>
  <c r="D94" i="3"/>
  <c r="G127" i="2"/>
  <c r="F127" i="2"/>
  <c r="D29" i="3"/>
  <c r="H88" i="3"/>
  <c r="H89" i="3"/>
  <c r="H86" i="3"/>
  <c r="D86" i="3"/>
  <c r="F15" i="2"/>
  <c r="F126" i="2"/>
  <c r="D28" i="3"/>
  <c r="D8" i="3"/>
  <c r="D30" i="3"/>
  <c r="H85" i="3"/>
  <c r="D85" i="3"/>
  <c r="B72" i="3"/>
  <c r="B74" i="3"/>
  <c r="D63" i="3"/>
  <c r="D68" i="3"/>
  <c r="B63" i="3"/>
  <c r="B64" i="3"/>
  <c r="B67" i="3"/>
  <c r="B68" i="3"/>
  <c r="D56" i="3"/>
  <c r="G23" i="2"/>
  <c r="D55" i="3"/>
  <c r="D54" i="3"/>
  <c r="F22" i="2"/>
  <c r="D53" i="3"/>
  <c r="F29" i="2"/>
  <c r="D44" i="3"/>
  <c r="D46" i="3"/>
  <c r="F28" i="2"/>
  <c r="D45" i="3"/>
  <c r="K43" i="3"/>
  <c r="J43" i="3"/>
  <c r="H43" i="3"/>
  <c r="G43" i="3"/>
  <c r="D42" i="3"/>
  <c r="N41" i="3"/>
  <c r="K41" i="3"/>
  <c r="N40" i="3"/>
  <c r="K40" i="3"/>
  <c r="D40" i="3"/>
  <c r="N39" i="3"/>
  <c r="K39" i="3"/>
  <c r="E38" i="3"/>
  <c r="E39" i="3"/>
  <c r="D39" i="3"/>
  <c r="N38" i="3"/>
  <c r="K38" i="3"/>
  <c r="N37" i="3"/>
  <c r="K37" i="3"/>
  <c r="N36" i="3"/>
  <c r="K36" i="3"/>
  <c r="N35" i="3"/>
  <c r="K35" i="3"/>
  <c r="N34" i="3"/>
  <c r="K34" i="3"/>
  <c r="N33" i="3"/>
  <c r="K33" i="3"/>
  <c r="F19" i="2"/>
  <c r="E32" i="3"/>
  <c r="E33" i="3"/>
  <c r="N32" i="3"/>
  <c r="K32" i="3"/>
  <c r="N31" i="3"/>
  <c r="K31" i="3"/>
  <c r="N30" i="3"/>
  <c r="K30" i="3"/>
  <c r="N29" i="3"/>
  <c r="K29" i="3"/>
  <c r="N28" i="3"/>
  <c r="K28" i="3"/>
  <c r="N27" i="3"/>
  <c r="K27" i="3"/>
  <c r="G17" i="2"/>
  <c r="G64" i="2"/>
  <c r="G52" i="2"/>
  <c r="G75" i="2"/>
  <c r="H17" i="2"/>
  <c r="H64" i="2"/>
  <c r="H52" i="2"/>
  <c r="H75" i="2"/>
  <c r="I17" i="2"/>
  <c r="I64" i="2"/>
  <c r="I52" i="2"/>
  <c r="I75" i="2"/>
  <c r="J17" i="2"/>
  <c r="J64" i="2"/>
  <c r="J52" i="2"/>
  <c r="J75" i="2"/>
  <c r="K17" i="2"/>
  <c r="K64" i="2"/>
  <c r="K52" i="2"/>
  <c r="K75" i="2"/>
  <c r="L17" i="2"/>
  <c r="L64" i="2"/>
  <c r="L52" i="2"/>
  <c r="L75" i="2"/>
  <c r="M17" i="2"/>
  <c r="M64" i="2"/>
  <c r="M52" i="2"/>
  <c r="M75" i="2"/>
  <c r="N17" i="2"/>
  <c r="N64" i="2"/>
  <c r="N52" i="2"/>
  <c r="N75" i="2"/>
  <c r="O17" i="2"/>
  <c r="O64" i="2"/>
  <c r="O52" i="2"/>
  <c r="O75" i="2"/>
  <c r="P17" i="2"/>
  <c r="P64" i="2"/>
  <c r="P52" i="2"/>
  <c r="P75" i="2"/>
  <c r="Q17" i="2"/>
  <c r="Q64" i="2"/>
  <c r="Q52" i="2"/>
  <c r="Q75" i="2"/>
  <c r="R17" i="2"/>
  <c r="R64" i="2"/>
  <c r="R52" i="2"/>
  <c r="R75" i="2"/>
  <c r="S17" i="2"/>
  <c r="S64" i="2"/>
  <c r="S52" i="2"/>
  <c r="S75" i="2"/>
  <c r="T17" i="2"/>
  <c r="T64" i="2"/>
  <c r="T52" i="2"/>
  <c r="T75" i="2"/>
  <c r="F75" i="2"/>
  <c r="D26" i="3"/>
  <c r="N26" i="3"/>
  <c r="K26" i="3"/>
  <c r="N25" i="3"/>
  <c r="K25" i="3"/>
  <c r="E93" i="2"/>
  <c r="F93" i="2"/>
  <c r="D25" i="3"/>
  <c r="B24" i="3"/>
  <c r="N24" i="3"/>
  <c r="K24" i="3"/>
  <c r="H24" i="3"/>
  <c r="D24" i="3"/>
  <c r="B23" i="3"/>
  <c r="N23" i="3"/>
  <c r="K23" i="3"/>
  <c r="H23" i="3"/>
  <c r="D23" i="3"/>
  <c r="B22" i="3"/>
  <c r="N22" i="3"/>
  <c r="K22" i="3"/>
  <c r="H22" i="3"/>
  <c r="B21" i="3"/>
  <c r="N21" i="3"/>
  <c r="K21" i="3"/>
  <c r="H21" i="3"/>
  <c r="B20" i="3"/>
  <c r="N20" i="3"/>
  <c r="K20" i="3"/>
  <c r="H20" i="3"/>
  <c r="B19" i="3"/>
  <c r="N19" i="3"/>
  <c r="K19" i="3"/>
  <c r="H19" i="3"/>
  <c r="E65" i="2"/>
  <c r="D19" i="3"/>
  <c r="B18" i="3"/>
  <c r="N18" i="3"/>
  <c r="K18" i="3"/>
  <c r="H18" i="3"/>
  <c r="F17" i="2"/>
  <c r="F64" i="2"/>
  <c r="D18" i="3"/>
  <c r="B17" i="3"/>
  <c r="N17" i="3"/>
  <c r="K17" i="3"/>
  <c r="H17" i="3"/>
  <c r="B16" i="3"/>
  <c r="N16" i="3"/>
  <c r="K16" i="3"/>
  <c r="H16" i="3"/>
  <c r="F52" i="2"/>
  <c r="D16" i="3"/>
  <c r="B15" i="3"/>
  <c r="N15" i="3"/>
  <c r="K15" i="3"/>
  <c r="H15" i="3"/>
  <c r="F16" i="2"/>
  <c r="D15" i="3"/>
  <c r="B14" i="3"/>
  <c r="N14" i="3"/>
  <c r="K14" i="3"/>
  <c r="H14" i="3"/>
  <c r="D14" i="3"/>
  <c r="B13" i="3"/>
  <c r="N13" i="3"/>
  <c r="K13" i="3"/>
  <c r="H13" i="3"/>
  <c r="B11" i="3"/>
  <c r="N11" i="3"/>
  <c r="B12" i="3"/>
  <c r="N12" i="3"/>
  <c r="D13" i="3"/>
  <c r="K12" i="3"/>
  <c r="H12" i="3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F13" i="2"/>
  <c r="D12" i="3"/>
  <c r="K11" i="3"/>
  <c r="H11" i="3"/>
  <c r="B2" i="3"/>
  <c r="D10" i="3"/>
  <c r="D11" i="3"/>
  <c r="K10" i="3"/>
  <c r="O7" i="3"/>
  <c r="N7" i="3"/>
  <c r="D7" i="3"/>
  <c r="D6" i="3"/>
  <c r="C3" i="3"/>
  <c r="T137" i="2"/>
  <c r="T139" i="2"/>
  <c r="T140" i="2"/>
  <c r="T141" i="2"/>
  <c r="S137" i="2"/>
  <c r="S139" i="2"/>
  <c r="S140" i="2"/>
  <c r="S141" i="2"/>
  <c r="R137" i="2"/>
  <c r="R139" i="2"/>
  <c r="R140" i="2"/>
  <c r="R141" i="2"/>
  <c r="Q137" i="2"/>
  <c r="Q139" i="2"/>
  <c r="Q140" i="2"/>
  <c r="Q141" i="2"/>
  <c r="P137" i="2"/>
  <c r="P139" i="2"/>
  <c r="P140" i="2"/>
  <c r="P141" i="2"/>
  <c r="O137" i="2"/>
  <c r="O139" i="2"/>
  <c r="O140" i="2"/>
  <c r="O141" i="2"/>
  <c r="N137" i="2"/>
  <c r="N139" i="2"/>
  <c r="N140" i="2"/>
  <c r="N141" i="2"/>
  <c r="M137" i="2"/>
  <c r="M139" i="2"/>
  <c r="M140" i="2"/>
  <c r="M141" i="2"/>
  <c r="L137" i="2"/>
  <c r="L139" i="2"/>
  <c r="L140" i="2"/>
  <c r="L141" i="2"/>
  <c r="K137" i="2"/>
  <c r="K139" i="2"/>
  <c r="K140" i="2"/>
  <c r="K141" i="2"/>
  <c r="J137" i="2"/>
  <c r="J139" i="2"/>
  <c r="J140" i="2"/>
  <c r="J141" i="2"/>
  <c r="I137" i="2"/>
  <c r="I139" i="2"/>
  <c r="I140" i="2"/>
  <c r="I141" i="2"/>
  <c r="H137" i="2"/>
  <c r="H139" i="2"/>
  <c r="H140" i="2"/>
  <c r="H141" i="2"/>
  <c r="G139" i="2"/>
  <c r="G140" i="2"/>
  <c r="G141" i="2"/>
  <c r="D140" i="2"/>
  <c r="D139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E138" i="2"/>
  <c r="D138" i="2"/>
  <c r="D137" i="2"/>
  <c r="T111" i="2"/>
  <c r="T112" i="2"/>
  <c r="T127" i="2"/>
  <c r="T121" i="2"/>
  <c r="T129" i="2"/>
  <c r="T130" i="2"/>
  <c r="T131" i="2"/>
  <c r="T132" i="2"/>
  <c r="T133" i="2"/>
  <c r="T135" i="2"/>
  <c r="S111" i="2"/>
  <c r="S112" i="2"/>
  <c r="S127" i="2"/>
  <c r="S121" i="2"/>
  <c r="S129" i="2"/>
  <c r="S130" i="2"/>
  <c r="S131" i="2"/>
  <c r="S132" i="2"/>
  <c r="S133" i="2"/>
  <c r="S135" i="2"/>
  <c r="R111" i="2"/>
  <c r="R112" i="2"/>
  <c r="R127" i="2"/>
  <c r="R121" i="2"/>
  <c r="R129" i="2"/>
  <c r="R130" i="2"/>
  <c r="R131" i="2"/>
  <c r="R132" i="2"/>
  <c r="R133" i="2"/>
  <c r="R135" i="2"/>
  <c r="Q111" i="2"/>
  <c r="Q112" i="2"/>
  <c r="Q127" i="2"/>
  <c r="Q121" i="2"/>
  <c r="Q129" i="2"/>
  <c r="Q130" i="2"/>
  <c r="Q131" i="2"/>
  <c r="Q132" i="2"/>
  <c r="Q133" i="2"/>
  <c r="Q135" i="2"/>
  <c r="P111" i="2"/>
  <c r="P112" i="2"/>
  <c r="P127" i="2"/>
  <c r="P121" i="2"/>
  <c r="P129" i="2"/>
  <c r="P130" i="2"/>
  <c r="P131" i="2"/>
  <c r="P132" i="2"/>
  <c r="P133" i="2"/>
  <c r="P135" i="2"/>
  <c r="O111" i="2"/>
  <c r="O112" i="2"/>
  <c r="O127" i="2"/>
  <c r="O121" i="2"/>
  <c r="O129" i="2"/>
  <c r="O130" i="2"/>
  <c r="O131" i="2"/>
  <c r="O132" i="2"/>
  <c r="O133" i="2"/>
  <c r="O135" i="2"/>
  <c r="N111" i="2"/>
  <c r="N112" i="2"/>
  <c r="N127" i="2"/>
  <c r="N121" i="2"/>
  <c r="N129" i="2"/>
  <c r="N130" i="2"/>
  <c r="N131" i="2"/>
  <c r="N132" i="2"/>
  <c r="N133" i="2"/>
  <c r="N135" i="2"/>
  <c r="M111" i="2"/>
  <c r="M112" i="2"/>
  <c r="M127" i="2"/>
  <c r="M121" i="2"/>
  <c r="M129" i="2"/>
  <c r="M130" i="2"/>
  <c r="M131" i="2"/>
  <c r="M132" i="2"/>
  <c r="M133" i="2"/>
  <c r="M135" i="2"/>
  <c r="L111" i="2"/>
  <c r="L112" i="2"/>
  <c r="L127" i="2"/>
  <c r="L121" i="2"/>
  <c r="L129" i="2"/>
  <c r="L130" i="2"/>
  <c r="L131" i="2"/>
  <c r="L132" i="2"/>
  <c r="L133" i="2"/>
  <c r="L135" i="2"/>
  <c r="K111" i="2"/>
  <c r="K112" i="2"/>
  <c r="K127" i="2"/>
  <c r="K121" i="2"/>
  <c r="K129" i="2"/>
  <c r="K130" i="2"/>
  <c r="K131" i="2"/>
  <c r="K132" i="2"/>
  <c r="K133" i="2"/>
  <c r="K135" i="2"/>
  <c r="J111" i="2"/>
  <c r="J112" i="2"/>
  <c r="J127" i="2"/>
  <c r="J121" i="2"/>
  <c r="J129" i="2"/>
  <c r="J130" i="2"/>
  <c r="J131" i="2"/>
  <c r="J132" i="2"/>
  <c r="J133" i="2"/>
  <c r="J135" i="2"/>
  <c r="I111" i="2"/>
  <c r="I112" i="2"/>
  <c r="I127" i="2"/>
  <c r="I121" i="2"/>
  <c r="I129" i="2"/>
  <c r="I130" i="2"/>
  <c r="I131" i="2"/>
  <c r="I132" i="2"/>
  <c r="I133" i="2"/>
  <c r="I135" i="2"/>
  <c r="H111" i="2"/>
  <c r="H112" i="2"/>
  <c r="H127" i="2"/>
  <c r="H121" i="2"/>
  <c r="H129" i="2"/>
  <c r="H130" i="2"/>
  <c r="H131" i="2"/>
  <c r="H132" i="2"/>
  <c r="H133" i="2"/>
  <c r="H135" i="2"/>
  <c r="G121" i="2"/>
  <c r="G129" i="2"/>
  <c r="G130" i="2"/>
  <c r="G131" i="2"/>
  <c r="G132" i="2"/>
  <c r="G133" i="2"/>
  <c r="G135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1" i="2"/>
  <c r="F120" i="2"/>
  <c r="F119" i="2"/>
  <c r="F118" i="2"/>
  <c r="F116" i="2"/>
  <c r="F115" i="2"/>
  <c r="F114" i="2"/>
  <c r="F113" i="2"/>
  <c r="F112" i="2"/>
  <c r="F111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F105" i="2"/>
  <c r="E105" i="2"/>
  <c r="F104" i="2"/>
  <c r="F103" i="2"/>
  <c r="E103" i="2"/>
  <c r="F102" i="2"/>
  <c r="F101" i="2"/>
  <c r="E101" i="2"/>
  <c r="F100" i="2"/>
  <c r="T34" i="2"/>
  <c r="T35" i="2"/>
  <c r="T38" i="2"/>
  <c r="T43" i="2"/>
  <c r="S34" i="2"/>
  <c r="S35" i="2"/>
  <c r="S38" i="2"/>
  <c r="S43" i="2"/>
  <c r="R34" i="2"/>
  <c r="R35" i="2"/>
  <c r="R38" i="2"/>
  <c r="R43" i="2"/>
  <c r="Q34" i="2"/>
  <c r="Q35" i="2"/>
  <c r="Q38" i="2"/>
  <c r="Q43" i="2"/>
  <c r="P34" i="2"/>
  <c r="P35" i="2"/>
  <c r="P38" i="2"/>
  <c r="P43" i="2"/>
  <c r="O34" i="2"/>
  <c r="O35" i="2"/>
  <c r="O38" i="2"/>
  <c r="O43" i="2"/>
  <c r="N34" i="2"/>
  <c r="N35" i="2"/>
  <c r="N38" i="2"/>
  <c r="N43" i="2"/>
  <c r="M34" i="2"/>
  <c r="M35" i="2"/>
  <c r="M38" i="2"/>
  <c r="M43" i="2"/>
  <c r="L34" i="2"/>
  <c r="L35" i="2"/>
  <c r="L38" i="2"/>
  <c r="L43" i="2"/>
  <c r="K34" i="2"/>
  <c r="K35" i="2"/>
  <c r="K38" i="2"/>
  <c r="K43" i="2"/>
  <c r="J34" i="2"/>
  <c r="J35" i="2"/>
  <c r="J38" i="2"/>
  <c r="J43" i="2"/>
  <c r="I34" i="2"/>
  <c r="I35" i="2"/>
  <c r="I38" i="2"/>
  <c r="I43" i="2"/>
  <c r="H34" i="2"/>
  <c r="H35" i="2"/>
  <c r="H38" i="2"/>
  <c r="H43" i="2"/>
  <c r="E99" i="2"/>
  <c r="F99" i="2"/>
  <c r="F98" i="2"/>
  <c r="F97" i="2"/>
  <c r="E97" i="2"/>
  <c r="F96" i="2"/>
  <c r="E95" i="2"/>
  <c r="F95" i="2"/>
  <c r="F94" i="2"/>
  <c r="F92" i="2"/>
  <c r="F91" i="2"/>
  <c r="E91" i="2"/>
  <c r="F90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E55" i="2"/>
  <c r="T25" i="2"/>
  <c r="T47" i="2"/>
  <c r="T48" i="2"/>
  <c r="T49" i="2"/>
  <c r="T50" i="2"/>
  <c r="S25" i="2"/>
  <c r="S47" i="2"/>
  <c r="S48" i="2"/>
  <c r="S49" i="2"/>
  <c r="S50" i="2"/>
  <c r="R25" i="2"/>
  <c r="R47" i="2"/>
  <c r="R48" i="2"/>
  <c r="R49" i="2"/>
  <c r="R50" i="2"/>
  <c r="Q25" i="2"/>
  <c r="Q47" i="2"/>
  <c r="Q48" i="2"/>
  <c r="Q49" i="2"/>
  <c r="Q50" i="2"/>
  <c r="P25" i="2"/>
  <c r="P47" i="2"/>
  <c r="P48" i="2"/>
  <c r="P49" i="2"/>
  <c r="P50" i="2"/>
  <c r="O25" i="2"/>
  <c r="O47" i="2"/>
  <c r="O48" i="2"/>
  <c r="O49" i="2"/>
  <c r="O50" i="2"/>
  <c r="N25" i="2"/>
  <c r="N47" i="2"/>
  <c r="N48" i="2"/>
  <c r="N49" i="2"/>
  <c r="N50" i="2"/>
  <c r="M25" i="2"/>
  <c r="M47" i="2"/>
  <c r="M48" i="2"/>
  <c r="M49" i="2"/>
  <c r="M50" i="2"/>
  <c r="L25" i="2"/>
  <c r="L47" i="2"/>
  <c r="L48" i="2"/>
  <c r="L49" i="2"/>
  <c r="L50" i="2"/>
  <c r="K25" i="2"/>
  <c r="K47" i="2"/>
  <c r="K48" i="2"/>
  <c r="K49" i="2"/>
  <c r="K50" i="2"/>
  <c r="J25" i="2"/>
  <c r="J47" i="2"/>
  <c r="J48" i="2"/>
  <c r="J49" i="2"/>
  <c r="J50" i="2"/>
  <c r="I25" i="2"/>
  <c r="I47" i="2"/>
  <c r="I48" i="2"/>
  <c r="I49" i="2"/>
  <c r="I50" i="2"/>
  <c r="H25" i="2"/>
  <c r="H47" i="2"/>
  <c r="H48" i="2"/>
  <c r="H49" i="2"/>
  <c r="H50" i="2"/>
  <c r="G47" i="2"/>
  <c r="G48" i="2"/>
  <c r="G49" i="2"/>
  <c r="G50" i="2"/>
  <c r="F50" i="2"/>
  <c r="F49" i="2"/>
  <c r="F48" i="2"/>
  <c r="F47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T44" i="2"/>
  <c r="T45" i="2"/>
  <c r="S44" i="2"/>
  <c r="S45" i="2"/>
  <c r="R44" i="2"/>
  <c r="R45" i="2"/>
  <c r="Q44" i="2"/>
  <c r="Q45" i="2"/>
  <c r="P44" i="2"/>
  <c r="P45" i="2"/>
  <c r="O44" i="2"/>
  <c r="O45" i="2"/>
  <c r="N44" i="2"/>
  <c r="N45" i="2"/>
  <c r="M44" i="2"/>
  <c r="M45" i="2"/>
  <c r="L44" i="2"/>
  <c r="L45" i="2"/>
  <c r="K44" i="2"/>
  <c r="K45" i="2"/>
  <c r="J44" i="2"/>
  <c r="J45" i="2"/>
  <c r="I44" i="2"/>
  <c r="I45" i="2"/>
  <c r="H44" i="2"/>
  <c r="H45" i="2"/>
  <c r="G44" i="2"/>
  <c r="G45" i="2"/>
  <c r="F44" i="2"/>
  <c r="F45" i="2"/>
  <c r="E29" i="1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F37" i="2"/>
  <c r="F34" i="2"/>
  <c r="T30" i="2"/>
  <c r="S30" i="2"/>
  <c r="R30" i="2"/>
  <c r="Q30" i="2"/>
  <c r="P30" i="2"/>
  <c r="O30" i="2"/>
  <c r="H29" i="2"/>
  <c r="I29" i="2"/>
  <c r="J29" i="2"/>
  <c r="K29" i="2"/>
  <c r="L29" i="2"/>
  <c r="M29" i="2"/>
  <c r="N29" i="2"/>
  <c r="N30" i="2"/>
  <c r="M30" i="2"/>
  <c r="L30" i="2"/>
  <c r="K30" i="2"/>
  <c r="J30" i="2"/>
  <c r="I30" i="2"/>
  <c r="H30" i="2"/>
  <c r="G30" i="2"/>
  <c r="G26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F20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A1" i="2"/>
  <c r="F79" i="1"/>
  <c r="F80" i="1"/>
  <c r="F81" i="1"/>
  <c r="J79" i="1"/>
  <c r="F14" i="1" a="1"/>
  <c r="F14" i="1"/>
  <c r="I72" i="1"/>
  <c r="F72" i="1"/>
  <c r="I71" i="1"/>
  <c r="H69" i="1"/>
  <c r="H71" i="1"/>
  <c r="F65" i="1"/>
  <c r="F41" i="1"/>
  <c r="F34" i="1"/>
  <c r="F35" i="1"/>
  <c r="F36" i="1"/>
  <c r="U37" i="1"/>
  <c r="J37" i="1"/>
  <c r="J32" i="1"/>
  <c r="J35" i="1"/>
  <c r="F30" i="1"/>
  <c r="F31" i="1"/>
  <c r="J29" i="1"/>
  <c r="J15" i="1"/>
  <c r="J14" i="1"/>
  <c r="J10" i="1"/>
  <c r="J13" i="1"/>
  <c r="J11" i="1"/>
  <c r="F12" i="1" a="1"/>
  <c r="F12" i="1"/>
  <c r="F20" i="1"/>
  <c r="F11" i="1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12" i="4"/>
  <c r="AR19" i="4"/>
  <c r="F37" i="1"/>
  <c r="F38" i="1"/>
  <c r="J47" i="1"/>
  <c r="F13" i="1"/>
  <c r="E55" i="4"/>
  <c r="E20" i="4"/>
  <c r="E52" i="4"/>
  <c r="E47" i="4"/>
  <c r="E57" i="4"/>
  <c r="E58" i="4"/>
  <c r="F55" i="4"/>
  <c r="F20" i="4"/>
  <c r="F52" i="4"/>
  <c r="F47" i="4"/>
  <c r="F57" i="4"/>
  <c r="F58" i="4"/>
  <c r="G55" i="4"/>
  <c r="G20" i="4"/>
  <c r="G52" i="4"/>
  <c r="G47" i="4"/>
  <c r="G57" i="4"/>
  <c r="G58" i="4"/>
  <c r="H55" i="4"/>
  <c r="H20" i="4"/>
  <c r="H52" i="4"/>
  <c r="H47" i="4"/>
  <c r="H57" i="4"/>
  <c r="H58" i="4"/>
  <c r="I55" i="4"/>
  <c r="I20" i="4"/>
  <c r="I52" i="4"/>
  <c r="I47" i="4"/>
  <c r="I57" i="4"/>
  <c r="I58" i="4"/>
  <c r="J55" i="4"/>
  <c r="J20" i="4"/>
  <c r="J52" i="4"/>
  <c r="J47" i="4"/>
  <c r="J57" i="4"/>
  <c r="J58" i="4"/>
  <c r="K55" i="4"/>
  <c r="K20" i="4"/>
  <c r="K52" i="4"/>
  <c r="K47" i="4"/>
  <c r="K57" i="4"/>
  <c r="K58" i="4"/>
  <c r="L55" i="4"/>
  <c r="L20" i="4"/>
  <c r="L52" i="4"/>
  <c r="L47" i="4"/>
  <c r="L57" i="4"/>
  <c r="L58" i="4"/>
  <c r="M55" i="4"/>
  <c r="M20" i="4"/>
  <c r="M52" i="4"/>
  <c r="M47" i="4"/>
  <c r="M57" i="4"/>
  <c r="M58" i="4"/>
  <c r="N55" i="4"/>
  <c r="N20" i="4"/>
  <c r="N52" i="4"/>
  <c r="N47" i="4"/>
  <c r="N57" i="4"/>
  <c r="N58" i="4"/>
  <c r="O55" i="4"/>
  <c r="O20" i="4"/>
  <c r="O52" i="4"/>
  <c r="O47" i="4"/>
  <c r="O57" i="4"/>
  <c r="O58" i="4"/>
  <c r="P55" i="4"/>
  <c r="P20" i="4"/>
  <c r="P52" i="4"/>
  <c r="P47" i="4"/>
  <c r="P57" i="4"/>
  <c r="P58" i="4"/>
  <c r="Q55" i="4"/>
  <c r="Q20" i="4"/>
  <c r="Q52" i="4"/>
  <c r="Q47" i="4"/>
  <c r="Q57" i="4"/>
  <c r="Q58" i="4"/>
  <c r="R55" i="4"/>
  <c r="R20" i="4"/>
  <c r="R52" i="4"/>
  <c r="R47" i="4"/>
  <c r="R57" i="4"/>
  <c r="R58" i="4"/>
  <c r="S55" i="4"/>
  <c r="S20" i="4"/>
  <c r="S52" i="4"/>
  <c r="S47" i="4"/>
  <c r="S57" i="4"/>
  <c r="S58" i="4"/>
  <c r="T55" i="4"/>
  <c r="T20" i="4"/>
  <c r="T52" i="4"/>
  <c r="T47" i="4"/>
  <c r="T57" i="4"/>
  <c r="T58" i="4"/>
  <c r="U55" i="4"/>
  <c r="U20" i="4"/>
  <c r="U52" i="4"/>
  <c r="U47" i="4"/>
  <c r="U57" i="4"/>
  <c r="U58" i="4"/>
  <c r="V55" i="4"/>
  <c r="V20" i="4"/>
  <c r="V52" i="4"/>
  <c r="V47" i="4"/>
  <c r="V57" i="4"/>
  <c r="V58" i="4"/>
  <c r="W55" i="4"/>
  <c r="W20" i="4"/>
  <c r="W52" i="4"/>
  <c r="W47" i="4"/>
  <c r="W57" i="4"/>
  <c r="W58" i="4"/>
  <c r="X55" i="4"/>
  <c r="X20" i="4"/>
  <c r="X52" i="4"/>
  <c r="X47" i="4"/>
  <c r="X57" i="4"/>
  <c r="X58" i="4"/>
  <c r="Y55" i="4"/>
  <c r="Y20" i="4"/>
  <c r="Y52" i="4"/>
  <c r="Y47" i="4"/>
  <c r="Y57" i="4"/>
  <c r="Y58" i="4"/>
  <c r="Z55" i="4"/>
  <c r="Z20" i="4"/>
  <c r="Z52" i="4"/>
  <c r="Z47" i="4"/>
  <c r="Z57" i="4"/>
  <c r="Z58" i="4"/>
  <c r="AA55" i="4"/>
  <c r="AA20" i="4"/>
  <c r="AA52" i="4"/>
  <c r="AA47" i="4"/>
  <c r="AA57" i="4"/>
  <c r="AA58" i="4"/>
  <c r="AB55" i="4"/>
  <c r="AB20" i="4"/>
  <c r="AB52" i="4"/>
  <c r="AB47" i="4"/>
  <c r="AB57" i="4"/>
  <c r="AB58" i="4"/>
  <c r="AC55" i="4"/>
  <c r="AC20" i="4"/>
  <c r="AC52" i="4"/>
  <c r="AC47" i="4"/>
  <c r="AC57" i="4"/>
  <c r="AC58" i="4"/>
  <c r="AD55" i="4"/>
  <c r="AD20" i="4"/>
  <c r="AD52" i="4"/>
  <c r="AD47" i="4"/>
  <c r="AD57" i="4"/>
  <c r="AD58" i="4"/>
  <c r="AE55" i="4"/>
  <c r="AE20" i="4"/>
  <c r="AE52" i="4"/>
  <c r="AE47" i="4"/>
  <c r="AE57" i="4"/>
  <c r="AE58" i="4"/>
  <c r="AF55" i="4"/>
  <c r="AF20" i="4"/>
  <c r="AF52" i="4"/>
  <c r="AF47" i="4"/>
  <c r="AF57" i="4"/>
  <c r="AF58" i="4"/>
  <c r="AG55" i="4"/>
  <c r="AG20" i="4"/>
  <c r="AG52" i="4"/>
  <c r="AG47" i="4"/>
  <c r="AG57" i="4"/>
  <c r="AG58" i="4"/>
  <c r="AH55" i="4"/>
  <c r="AH20" i="4"/>
  <c r="AH52" i="4"/>
  <c r="AH47" i="4"/>
  <c r="AH57" i="4"/>
  <c r="AH58" i="4"/>
  <c r="AI55" i="4"/>
  <c r="AI20" i="4"/>
  <c r="AI52" i="4"/>
  <c r="AI47" i="4"/>
  <c r="AI57" i="4"/>
  <c r="AI58" i="4"/>
  <c r="AJ55" i="4"/>
  <c r="AJ20" i="4"/>
  <c r="AJ52" i="4"/>
  <c r="AJ47" i="4"/>
  <c r="AJ57" i="4"/>
  <c r="AJ58" i="4"/>
  <c r="AK55" i="4"/>
  <c r="AK20" i="4"/>
  <c r="AK52" i="4"/>
  <c r="AK47" i="4"/>
  <c r="AK57" i="4"/>
  <c r="AK58" i="4"/>
  <c r="AL55" i="4"/>
  <c r="AL20" i="4"/>
  <c r="AL52" i="4"/>
  <c r="AL47" i="4"/>
  <c r="AL57" i="4"/>
  <c r="AL58" i="4"/>
  <c r="AM55" i="4"/>
  <c r="AM20" i="4"/>
  <c r="AM52" i="4"/>
  <c r="AM47" i="4"/>
  <c r="AM57" i="4"/>
  <c r="AM58" i="4"/>
  <c r="AN55" i="4"/>
  <c r="AN20" i="4"/>
  <c r="AN52" i="4"/>
  <c r="AN47" i="4"/>
  <c r="AN57" i="4"/>
  <c r="AN58" i="4"/>
  <c r="AO55" i="4"/>
  <c r="AO20" i="4"/>
  <c r="AO52" i="4"/>
  <c r="AO47" i="4"/>
  <c r="AO57" i="4"/>
  <c r="AO58" i="4"/>
  <c r="AP55" i="4"/>
  <c r="AP20" i="4"/>
  <c r="AP52" i="4"/>
  <c r="AP47" i="4"/>
  <c r="AP57" i="4"/>
  <c r="AP58" i="4"/>
  <c r="AQ55" i="4"/>
  <c r="AQ20" i="4"/>
  <c r="AQ52" i="4"/>
  <c r="AQ47" i="4"/>
  <c r="AQ57" i="4"/>
  <c r="AQ58" i="4"/>
  <c r="D55" i="4"/>
  <c r="D20" i="4"/>
  <c r="D52" i="4"/>
  <c r="D47" i="4"/>
  <c r="D57" i="4"/>
  <c r="D58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J63" i="1"/>
  <c r="F83" i="1"/>
  <c r="J83" i="1"/>
  <c r="F84" i="1"/>
  <c r="B7" i="5"/>
  <c r="B7" i="6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17" i="7"/>
  <c r="J81" i="1"/>
  <c r="J84" i="1"/>
  <c r="A3" i="1"/>
  <c r="A2" i="2"/>
  <c r="C7" i="5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13" i="6"/>
  <c r="C10" i="5"/>
  <c r="C33" i="5"/>
  <c r="C56" i="5"/>
  <c r="C79" i="5"/>
  <c r="C11" i="5"/>
  <c r="C12" i="5"/>
  <c r="C14" i="5"/>
  <c r="C24" i="5"/>
  <c r="C26" i="5"/>
  <c r="C29" i="5"/>
  <c r="C34" i="5"/>
  <c r="C35" i="5"/>
  <c r="C37" i="5"/>
  <c r="C47" i="5"/>
  <c r="C49" i="5"/>
  <c r="C52" i="5"/>
  <c r="C57" i="5"/>
  <c r="C58" i="5"/>
  <c r="C60" i="5"/>
  <c r="C70" i="5"/>
  <c r="C72" i="5"/>
  <c r="C75" i="5"/>
  <c r="C80" i="5"/>
  <c r="C81" i="5"/>
  <c r="C83" i="5"/>
  <c r="C93" i="5"/>
  <c r="C95" i="5"/>
  <c r="C98" i="5"/>
  <c r="C102" i="5"/>
  <c r="C103" i="5"/>
  <c r="C104" i="5"/>
  <c r="C106" i="5"/>
  <c r="C116" i="5"/>
  <c r="C118" i="5"/>
  <c r="C121" i="5"/>
  <c r="C125" i="5"/>
  <c r="C126" i="5"/>
  <c r="C127" i="5"/>
  <c r="C129" i="5"/>
  <c r="C139" i="5"/>
  <c r="C141" i="5"/>
  <c r="C144" i="5"/>
  <c r="C148" i="5"/>
  <c r="C149" i="5"/>
  <c r="C150" i="5"/>
  <c r="C152" i="5"/>
  <c r="C162" i="5"/>
  <c r="C164" i="5"/>
  <c r="C167" i="5"/>
  <c r="C171" i="5"/>
  <c r="C172" i="5"/>
  <c r="C173" i="5"/>
  <c r="C175" i="5"/>
  <c r="C185" i="5"/>
  <c r="C187" i="5"/>
  <c r="C190" i="5"/>
  <c r="C194" i="5"/>
  <c r="C195" i="5"/>
  <c r="C196" i="5"/>
  <c r="C198" i="5"/>
  <c r="C208" i="5"/>
  <c r="C210" i="5"/>
  <c r="C213" i="5"/>
  <c r="C217" i="5"/>
  <c r="C218" i="5"/>
  <c r="C219" i="5"/>
  <c r="C221" i="5"/>
  <c r="C231" i="5"/>
  <c r="C233" i="5"/>
  <c r="C236" i="5"/>
  <c r="C240" i="5"/>
  <c r="C241" i="5"/>
  <c r="C242" i="5"/>
  <c r="C244" i="5"/>
  <c r="C254" i="5"/>
  <c r="C256" i="5"/>
  <c r="C259" i="5"/>
  <c r="C263" i="5"/>
  <c r="C264" i="5"/>
  <c r="C265" i="5"/>
  <c r="C267" i="5"/>
  <c r="C277" i="5"/>
  <c r="C279" i="5"/>
  <c r="C282" i="5"/>
  <c r="C286" i="5"/>
  <c r="C287" i="5"/>
  <c r="C288" i="5"/>
  <c r="C290" i="5"/>
  <c r="C300" i="5"/>
  <c r="C302" i="5"/>
  <c r="C305" i="5"/>
  <c r="C309" i="5"/>
  <c r="C310" i="5"/>
  <c r="C311" i="5"/>
  <c r="C313" i="5"/>
  <c r="C323" i="5"/>
  <c r="C325" i="5"/>
  <c r="C328" i="5"/>
  <c r="C332" i="5"/>
  <c r="C333" i="5"/>
  <c r="C334" i="5"/>
  <c r="C335" i="5"/>
  <c r="C336" i="5"/>
  <c r="C339" i="5"/>
  <c r="C340" i="5"/>
  <c r="C341" i="5"/>
  <c r="C342" i="5"/>
  <c r="C343" i="5"/>
  <c r="C344" i="5"/>
  <c r="C345" i="5"/>
  <c r="C346" i="5"/>
  <c r="C348" i="5"/>
  <c r="C351" i="5"/>
  <c r="D7" i="5"/>
  <c r="D10" i="5"/>
  <c r="D33" i="5"/>
  <c r="D56" i="5"/>
  <c r="D79" i="5"/>
  <c r="D11" i="5"/>
  <c r="D12" i="5"/>
  <c r="D14" i="5"/>
  <c r="D24" i="5"/>
  <c r="D26" i="5"/>
  <c r="D29" i="5"/>
  <c r="D34" i="5"/>
  <c r="D35" i="5"/>
  <c r="D37" i="5"/>
  <c r="D47" i="5"/>
  <c r="D49" i="5"/>
  <c r="D52" i="5"/>
  <c r="D57" i="5"/>
  <c r="D58" i="5"/>
  <c r="D60" i="5"/>
  <c r="D70" i="5"/>
  <c r="D72" i="5"/>
  <c r="D75" i="5"/>
  <c r="D80" i="5"/>
  <c r="D81" i="5"/>
  <c r="D83" i="5"/>
  <c r="D93" i="5"/>
  <c r="D95" i="5"/>
  <c r="D98" i="5"/>
  <c r="D102" i="5"/>
  <c r="D103" i="5"/>
  <c r="D104" i="5"/>
  <c r="D106" i="5"/>
  <c r="D116" i="5"/>
  <c r="D118" i="5"/>
  <c r="D121" i="5"/>
  <c r="D125" i="5"/>
  <c r="D126" i="5"/>
  <c r="D127" i="5"/>
  <c r="D129" i="5"/>
  <c r="D139" i="5"/>
  <c r="D141" i="5"/>
  <c r="D144" i="5"/>
  <c r="D148" i="5"/>
  <c r="D149" i="5"/>
  <c r="D150" i="5"/>
  <c r="D152" i="5"/>
  <c r="D162" i="5"/>
  <c r="D164" i="5"/>
  <c r="D167" i="5"/>
  <c r="D171" i="5"/>
  <c r="D172" i="5"/>
  <c r="D173" i="5"/>
  <c r="D175" i="5"/>
  <c r="D185" i="5"/>
  <c r="D187" i="5"/>
  <c r="D190" i="5"/>
  <c r="D194" i="5"/>
  <c r="D195" i="5"/>
  <c r="D196" i="5"/>
  <c r="D198" i="5"/>
  <c r="D208" i="5"/>
  <c r="D210" i="5"/>
  <c r="D213" i="5"/>
  <c r="D217" i="5"/>
  <c r="D218" i="5"/>
  <c r="D219" i="5"/>
  <c r="D221" i="5"/>
  <c r="D231" i="5"/>
  <c r="D233" i="5"/>
  <c r="D236" i="5"/>
  <c r="D240" i="5"/>
  <c r="D241" i="5"/>
  <c r="D242" i="5"/>
  <c r="D244" i="5"/>
  <c r="D254" i="5"/>
  <c r="D256" i="5"/>
  <c r="D259" i="5"/>
  <c r="D263" i="5"/>
  <c r="D264" i="5"/>
  <c r="D265" i="5"/>
  <c r="D267" i="5"/>
  <c r="D277" i="5"/>
  <c r="D279" i="5"/>
  <c r="D282" i="5"/>
  <c r="D286" i="5"/>
  <c r="D287" i="5"/>
  <c r="D288" i="5"/>
  <c r="D290" i="5"/>
  <c r="D300" i="5"/>
  <c r="D302" i="5"/>
  <c r="D305" i="5"/>
  <c r="D309" i="5"/>
  <c r="D310" i="5"/>
  <c r="D311" i="5"/>
  <c r="D313" i="5"/>
  <c r="D323" i="5"/>
  <c r="D325" i="5"/>
  <c r="D328" i="5"/>
  <c r="D332" i="5"/>
  <c r="D333" i="5"/>
  <c r="D334" i="5"/>
  <c r="D335" i="5"/>
  <c r="D336" i="5"/>
  <c r="D339" i="5"/>
  <c r="D340" i="5"/>
  <c r="D341" i="5"/>
  <c r="D342" i="5"/>
  <c r="D343" i="5"/>
  <c r="D344" i="5"/>
  <c r="D345" i="5"/>
  <c r="D346" i="5"/>
  <c r="D348" i="5"/>
  <c r="D351" i="5"/>
  <c r="E7" i="5"/>
  <c r="E10" i="5"/>
  <c r="E33" i="5"/>
  <c r="E56" i="5"/>
  <c r="E79" i="5"/>
  <c r="E11" i="5"/>
  <c r="E12" i="5"/>
  <c r="E14" i="5"/>
  <c r="E24" i="5"/>
  <c r="E26" i="5"/>
  <c r="E29" i="5"/>
  <c r="E34" i="5"/>
  <c r="E35" i="5"/>
  <c r="E37" i="5"/>
  <c r="E47" i="5"/>
  <c r="E49" i="5"/>
  <c r="E52" i="5"/>
  <c r="E57" i="5"/>
  <c r="E58" i="5"/>
  <c r="E60" i="5"/>
  <c r="E70" i="5"/>
  <c r="E72" i="5"/>
  <c r="E75" i="5"/>
  <c r="E80" i="5"/>
  <c r="E81" i="5"/>
  <c r="E83" i="5"/>
  <c r="E93" i="5"/>
  <c r="E95" i="5"/>
  <c r="E98" i="5"/>
  <c r="E102" i="5"/>
  <c r="E103" i="5"/>
  <c r="E104" i="5"/>
  <c r="E106" i="5"/>
  <c r="E116" i="5"/>
  <c r="E118" i="5"/>
  <c r="E121" i="5"/>
  <c r="E125" i="5"/>
  <c r="E126" i="5"/>
  <c r="E127" i="5"/>
  <c r="E129" i="5"/>
  <c r="E139" i="5"/>
  <c r="E141" i="5"/>
  <c r="E144" i="5"/>
  <c r="E148" i="5"/>
  <c r="E149" i="5"/>
  <c r="E150" i="5"/>
  <c r="E152" i="5"/>
  <c r="E162" i="5"/>
  <c r="E164" i="5"/>
  <c r="E167" i="5"/>
  <c r="E171" i="5"/>
  <c r="E172" i="5"/>
  <c r="E173" i="5"/>
  <c r="E175" i="5"/>
  <c r="E185" i="5"/>
  <c r="E187" i="5"/>
  <c r="E190" i="5"/>
  <c r="E194" i="5"/>
  <c r="E195" i="5"/>
  <c r="E196" i="5"/>
  <c r="E198" i="5"/>
  <c r="E208" i="5"/>
  <c r="E210" i="5"/>
  <c r="E213" i="5"/>
  <c r="E217" i="5"/>
  <c r="E218" i="5"/>
  <c r="E219" i="5"/>
  <c r="E221" i="5"/>
  <c r="E231" i="5"/>
  <c r="E233" i="5"/>
  <c r="E236" i="5"/>
  <c r="E240" i="5"/>
  <c r="E241" i="5"/>
  <c r="E242" i="5"/>
  <c r="E244" i="5"/>
  <c r="E254" i="5"/>
  <c r="E256" i="5"/>
  <c r="E259" i="5"/>
  <c r="E263" i="5"/>
  <c r="E264" i="5"/>
  <c r="E265" i="5"/>
  <c r="E267" i="5"/>
  <c r="E277" i="5"/>
  <c r="E279" i="5"/>
  <c r="E282" i="5"/>
  <c r="E286" i="5"/>
  <c r="E287" i="5"/>
  <c r="E288" i="5"/>
  <c r="E290" i="5"/>
  <c r="E300" i="5"/>
  <c r="E302" i="5"/>
  <c r="E305" i="5"/>
  <c r="E309" i="5"/>
  <c r="E310" i="5"/>
  <c r="E311" i="5"/>
  <c r="E313" i="5"/>
  <c r="E323" i="5"/>
  <c r="E325" i="5"/>
  <c r="E328" i="5"/>
  <c r="E332" i="5"/>
  <c r="E333" i="5"/>
  <c r="E334" i="5"/>
  <c r="E335" i="5"/>
  <c r="E336" i="5"/>
  <c r="E339" i="5"/>
  <c r="E340" i="5"/>
  <c r="E341" i="5"/>
  <c r="E342" i="5"/>
  <c r="E343" i="5"/>
  <c r="E344" i="5"/>
  <c r="E345" i="5"/>
  <c r="E346" i="5"/>
  <c r="E348" i="5"/>
  <c r="E351" i="5"/>
  <c r="F7" i="5"/>
  <c r="F10" i="5"/>
  <c r="F33" i="5"/>
  <c r="F56" i="5"/>
  <c r="F79" i="5"/>
  <c r="F11" i="5"/>
  <c r="F12" i="5"/>
  <c r="F14" i="5"/>
  <c r="F24" i="5"/>
  <c r="F26" i="5"/>
  <c r="F29" i="5"/>
  <c r="F34" i="5"/>
  <c r="F35" i="5"/>
  <c r="F37" i="5"/>
  <c r="F47" i="5"/>
  <c r="F49" i="5"/>
  <c r="F52" i="5"/>
  <c r="F57" i="5"/>
  <c r="F58" i="5"/>
  <c r="F60" i="5"/>
  <c r="F70" i="5"/>
  <c r="F72" i="5"/>
  <c r="F75" i="5"/>
  <c r="F80" i="5"/>
  <c r="F81" i="5"/>
  <c r="F83" i="5"/>
  <c r="F93" i="5"/>
  <c r="F95" i="5"/>
  <c r="F98" i="5"/>
  <c r="F102" i="5"/>
  <c r="F103" i="5"/>
  <c r="F104" i="5"/>
  <c r="F106" i="5"/>
  <c r="F116" i="5"/>
  <c r="F118" i="5"/>
  <c r="F121" i="5"/>
  <c r="F125" i="5"/>
  <c r="F126" i="5"/>
  <c r="F127" i="5"/>
  <c r="F129" i="5"/>
  <c r="F139" i="5"/>
  <c r="F141" i="5"/>
  <c r="F144" i="5"/>
  <c r="F148" i="5"/>
  <c r="F149" i="5"/>
  <c r="F150" i="5"/>
  <c r="F152" i="5"/>
  <c r="F162" i="5"/>
  <c r="F164" i="5"/>
  <c r="F167" i="5"/>
  <c r="F171" i="5"/>
  <c r="F172" i="5"/>
  <c r="F173" i="5"/>
  <c r="F175" i="5"/>
  <c r="F185" i="5"/>
  <c r="F187" i="5"/>
  <c r="F190" i="5"/>
  <c r="F194" i="5"/>
  <c r="F195" i="5"/>
  <c r="F196" i="5"/>
  <c r="F198" i="5"/>
  <c r="F208" i="5"/>
  <c r="F210" i="5"/>
  <c r="F213" i="5"/>
  <c r="F217" i="5"/>
  <c r="F218" i="5"/>
  <c r="F219" i="5"/>
  <c r="F221" i="5"/>
  <c r="F231" i="5"/>
  <c r="F233" i="5"/>
  <c r="F236" i="5"/>
  <c r="F240" i="5"/>
  <c r="F241" i="5"/>
  <c r="F242" i="5"/>
  <c r="F244" i="5"/>
  <c r="F254" i="5"/>
  <c r="F256" i="5"/>
  <c r="F259" i="5"/>
  <c r="F263" i="5"/>
  <c r="F264" i="5"/>
  <c r="F265" i="5"/>
  <c r="F267" i="5"/>
  <c r="F277" i="5"/>
  <c r="F279" i="5"/>
  <c r="F282" i="5"/>
  <c r="F286" i="5"/>
  <c r="F287" i="5"/>
  <c r="F288" i="5"/>
  <c r="F290" i="5"/>
  <c r="F300" i="5"/>
  <c r="F302" i="5"/>
  <c r="F305" i="5"/>
  <c r="F309" i="5"/>
  <c r="F310" i="5"/>
  <c r="F311" i="5"/>
  <c r="F313" i="5"/>
  <c r="F323" i="5"/>
  <c r="F325" i="5"/>
  <c r="F328" i="5"/>
  <c r="F332" i="5"/>
  <c r="F333" i="5"/>
  <c r="F334" i="5"/>
  <c r="F335" i="5"/>
  <c r="F336" i="5"/>
  <c r="F339" i="5"/>
  <c r="F340" i="5"/>
  <c r="F341" i="5"/>
  <c r="F342" i="5"/>
  <c r="F343" i="5"/>
  <c r="F344" i="5"/>
  <c r="F345" i="5"/>
  <c r="F346" i="5"/>
  <c r="F348" i="5"/>
  <c r="F351" i="5"/>
  <c r="G7" i="5"/>
  <c r="G10" i="5"/>
  <c r="G33" i="5"/>
  <c r="G56" i="5"/>
  <c r="G79" i="5"/>
  <c r="G11" i="5"/>
  <c r="G12" i="5"/>
  <c r="G14" i="5"/>
  <c r="G24" i="5"/>
  <c r="G26" i="5"/>
  <c r="G29" i="5"/>
  <c r="G34" i="5"/>
  <c r="G35" i="5"/>
  <c r="G37" i="5"/>
  <c r="G47" i="5"/>
  <c r="G49" i="5"/>
  <c r="G52" i="5"/>
  <c r="G57" i="5"/>
  <c r="G58" i="5"/>
  <c r="G60" i="5"/>
  <c r="G70" i="5"/>
  <c r="G72" i="5"/>
  <c r="G75" i="5"/>
  <c r="G80" i="5"/>
  <c r="G81" i="5"/>
  <c r="G83" i="5"/>
  <c r="G93" i="5"/>
  <c r="G95" i="5"/>
  <c r="G98" i="5"/>
  <c r="G102" i="5"/>
  <c r="G103" i="5"/>
  <c r="G104" i="5"/>
  <c r="G106" i="5"/>
  <c r="G116" i="5"/>
  <c r="G118" i="5"/>
  <c r="G121" i="5"/>
  <c r="G125" i="5"/>
  <c r="G126" i="5"/>
  <c r="G127" i="5"/>
  <c r="G129" i="5"/>
  <c r="G139" i="5"/>
  <c r="G141" i="5"/>
  <c r="G144" i="5"/>
  <c r="G148" i="5"/>
  <c r="G149" i="5"/>
  <c r="G150" i="5"/>
  <c r="G152" i="5"/>
  <c r="G162" i="5"/>
  <c r="G164" i="5"/>
  <c r="G167" i="5"/>
  <c r="G171" i="5"/>
  <c r="G172" i="5"/>
  <c r="G173" i="5"/>
  <c r="G175" i="5"/>
  <c r="G185" i="5"/>
  <c r="G187" i="5"/>
  <c r="G190" i="5"/>
  <c r="G194" i="5"/>
  <c r="G195" i="5"/>
  <c r="G196" i="5"/>
  <c r="G198" i="5"/>
  <c r="G208" i="5"/>
  <c r="G210" i="5"/>
  <c r="G213" i="5"/>
  <c r="G217" i="5"/>
  <c r="G218" i="5"/>
  <c r="G219" i="5"/>
  <c r="G221" i="5"/>
  <c r="G231" i="5"/>
  <c r="G233" i="5"/>
  <c r="G236" i="5"/>
  <c r="G240" i="5"/>
  <c r="G241" i="5"/>
  <c r="G242" i="5"/>
  <c r="G244" i="5"/>
  <c r="G254" i="5"/>
  <c r="G256" i="5"/>
  <c r="G259" i="5"/>
  <c r="G263" i="5"/>
  <c r="G264" i="5"/>
  <c r="G265" i="5"/>
  <c r="G267" i="5"/>
  <c r="G277" i="5"/>
  <c r="G279" i="5"/>
  <c r="G282" i="5"/>
  <c r="G286" i="5"/>
  <c r="G287" i="5"/>
  <c r="G288" i="5"/>
  <c r="G290" i="5"/>
  <c r="G300" i="5"/>
  <c r="G302" i="5"/>
  <c r="G305" i="5"/>
  <c r="G309" i="5"/>
  <c r="G310" i="5"/>
  <c r="G311" i="5"/>
  <c r="G313" i="5"/>
  <c r="G323" i="5"/>
  <c r="G325" i="5"/>
  <c r="G328" i="5"/>
  <c r="G332" i="5"/>
  <c r="G333" i="5"/>
  <c r="G334" i="5"/>
  <c r="G335" i="5"/>
  <c r="G336" i="5"/>
  <c r="G339" i="5"/>
  <c r="G340" i="5"/>
  <c r="G341" i="5"/>
  <c r="G342" i="5"/>
  <c r="G343" i="5"/>
  <c r="G344" i="5"/>
  <c r="G345" i="5"/>
  <c r="G346" i="5"/>
  <c r="G348" i="5"/>
  <c r="G351" i="5"/>
  <c r="H7" i="5"/>
  <c r="H10" i="5"/>
  <c r="H33" i="5"/>
  <c r="H56" i="5"/>
  <c r="H79" i="5"/>
  <c r="H11" i="5"/>
  <c r="H12" i="5"/>
  <c r="H14" i="5"/>
  <c r="H24" i="5"/>
  <c r="H26" i="5"/>
  <c r="H29" i="5"/>
  <c r="H34" i="5"/>
  <c r="H35" i="5"/>
  <c r="H37" i="5"/>
  <c r="H47" i="5"/>
  <c r="H49" i="5"/>
  <c r="H52" i="5"/>
  <c r="H57" i="5"/>
  <c r="H58" i="5"/>
  <c r="H60" i="5"/>
  <c r="H70" i="5"/>
  <c r="H72" i="5"/>
  <c r="H75" i="5"/>
  <c r="H80" i="5"/>
  <c r="H81" i="5"/>
  <c r="H83" i="5"/>
  <c r="H93" i="5"/>
  <c r="H95" i="5"/>
  <c r="H98" i="5"/>
  <c r="H102" i="5"/>
  <c r="H103" i="5"/>
  <c r="H104" i="5"/>
  <c r="H106" i="5"/>
  <c r="H116" i="5"/>
  <c r="H118" i="5"/>
  <c r="H121" i="5"/>
  <c r="H125" i="5"/>
  <c r="H126" i="5"/>
  <c r="H127" i="5"/>
  <c r="H129" i="5"/>
  <c r="H139" i="5"/>
  <c r="H141" i="5"/>
  <c r="H144" i="5"/>
  <c r="H148" i="5"/>
  <c r="H149" i="5"/>
  <c r="H150" i="5"/>
  <c r="H152" i="5"/>
  <c r="H162" i="5"/>
  <c r="H164" i="5"/>
  <c r="H167" i="5"/>
  <c r="H171" i="5"/>
  <c r="H172" i="5"/>
  <c r="H173" i="5"/>
  <c r="H175" i="5"/>
  <c r="H185" i="5"/>
  <c r="H187" i="5"/>
  <c r="H190" i="5"/>
  <c r="H194" i="5"/>
  <c r="H195" i="5"/>
  <c r="H196" i="5"/>
  <c r="H198" i="5"/>
  <c r="H208" i="5"/>
  <c r="H210" i="5"/>
  <c r="H213" i="5"/>
  <c r="H217" i="5"/>
  <c r="H218" i="5"/>
  <c r="H219" i="5"/>
  <c r="H221" i="5"/>
  <c r="H231" i="5"/>
  <c r="H233" i="5"/>
  <c r="H236" i="5"/>
  <c r="H240" i="5"/>
  <c r="H241" i="5"/>
  <c r="H242" i="5"/>
  <c r="H244" i="5"/>
  <c r="H254" i="5"/>
  <c r="H256" i="5"/>
  <c r="H259" i="5"/>
  <c r="H263" i="5"/>
  <c r="H264" i="5"/>
  <c r="H265" i="5"/>
  <c r="H267" i="5"/>
  <c r="H277" i="5"/>
  <c r="H279" i="5"/>
  <c r="H282" i="5"/>
  <c r="H286" i="5"/>
  <c r="H287" i="5"/>
  <c r="H288" i="5"/>
  <c r="H290" i="5"/>
  <c r="H300" i="5"/>
  <c r="H302" i="5"/>
  <c r="H305" i="5"/>
  <c r="H309" i="5"/>
  <c r="H310" i="5"/>
  <c r="H311" i="5"/>
  <c r="H313" i="5"/>
  <c r="H323" i="5"/>
  <c r="H325" i="5"/>
  <c r="H328" i="5"/>
  <c r="H332" i="5"/>
  <c r="H333" i="5"/>
  <c r="H334" i="5"/>
  <c r="H335" i="5"/>
  <c r="H336" i="5"/>
  <c r="H339" i="5"/>
  <c r="H340" i="5"/>
  <c r="H341" i="5"/>
  <c r="H342" i="5"/>
  <c r="H343" i="5"/>
  <c r="H344" i="5"/>
  <c r="H345" i="5"/>
  <c r="H346" i="5"/>
  <c r="H348" i="5"/>
  <c r="H351" i="5"/>
  <c r="I7" i="5"/>
  <c r="I10" i="5"/>
  <c r="I33" i="5"/>
  <c r="I56" i="5"/>
  <c r="I79" i="5"/>
  <c r="I11" i="5"/>
  <c r="I12" i="5"/>
  <c r="I14" i="5"/>
  <c r="I24" i="5"/>
  <c r="I26" i="5"/>
  <c r="I29" i="5"/>
  <c r="I34" i="5"/>
  <c r="I35" i="5"/>
  <c r="I37" i="5"/>
  <c r="I47" i="5"/>
  <c r="I49" i="5"/>
  <c r="I52" i="5"/>
  <c r="I57" i="5"/>
  <c r="I58" i="5"/>
  <c r="I60" i="5"/>
  <c r="I70" i="5"/>
  <c r="I72" i="5"/>
  <c r="I75" i="5"/>
  <c r="I80" i="5"/>
  <c r="I81" i="5"/>
  <c r="I83" i="5"/>
  <c r="I93" i="5"/>
  <c r="I95" i="5"/>
  <c r="I98" i="5"/>
  <c r="I102" i="5"/>
  <c r="I103" i="5"/>
  <c r="I104" i="5"/>
  <c r="I106" i="5"/>
  <c r="I116" i="5"/>
  <c r="I118" i="5"/>
  <c r="I121" i="5"/>
  <c r="I125" i="5"/>
  <c r="I126" i="5"/>
  <c r="I127" i="5"/>
  <c r="I129" i="5"/>
  <c r="I139" i="5"/>
  <c r="I141" i="5"/>
  <c r="I144" i="5"/>
  <c r="I148" i="5"/>
  <c r="I149" i="5"/>
  <c r="I150" i="5"/>
  <c r="I152" i="5"/>
  <c r="I162" i="5"/>
  <c r="I164" i="5"/>
  <c r="I167" i="5"/>
  <c r="I171" i="5"/>
  <c r="I172" i="5"/>
  <c r="I173" i="5"/>
  <c r="I175" i="5"/>
  <c r="I185" i="5"/>
  <c r="I187" i="5"/>
  <c r="I190" i="5"/>
  <c r="I194" i="5"/>
  <c r="I195" i="5"/>
  <c r="I196" i="5"/>
  <c r="I198" i="5"/>
  <c r="I208" i="5"/>
  <c r="I210" i="5"/>
  <c r="I213" i="5"/>
  <c r="I217" i="5"/>
  <c r="I218" i="5"/>
  <c r="I219" i="5"/>
  <c r="I221" i="5"/>
  <c r="I231" i="5"/>
  <c r="I233" i="5"/>
  <c r="I236" i="5"/>
  <c r="I240" i="5"/>
  <c r="I241" i="5"/>
  <c r="I242" i="5"/>
  <c r="I244" i="5"/>
  <c r="I254" i="5"/>
  <c r="I256" i="5"/>
  <c r="I259" i="5"/>
  <c r="I263" i="5"/>
  <c r="I264" i="5"/>
  <c r="I265" i="5"/>
  <c r="I267" i="5"/>
  <c r="I277" i="5"/>
  <c r="I279" i="5"/>
  <c r="I282" i="5"/>
  <c r="I286" i="5"/>
  <c r="I287" i="5"/>
  <c r="I288" i="5"/>
  <c r="I290" i="5"/>
  <c r="I300" i="5"/>
  <c r="I302" i="5"/>
  <c r="I305" i="5"/>
  <c r="I309" i="5"/>
  <c r="I310" i="5"/>
  <c r="I311" i="5"/>
  <c r="I313" i="5"/>
  <c r="I323" i="5"/>
  <c r="I325" i="5"/>
  <c r="I328" i="5"/>
  <c r="I332" i="5"/>
  <c r="I333" i="5"/>
  <c r="I334" i="5"/>
  <c r="I335" i="5"/>
  <c r="I336" i="5"/>
  <c r="I339" i="5"/>
  <c r="I340" i="5"/>
  <c r="I341" i="5"/>
  <c r="I342" i="5"/>
  <c r="I343" i="5"/>
  <c r="I344" i="5"/>
  <c r="I345" i="5"/>
  <c r="I346" i="5"/>
  <c r="I348" i="5"/>
  <c r="I351" i="5"/>
  <c r="J7" i="5"/>
  <c r="J10" i="5"/>
  <c r="J33" i="5"/>
  <c r="J56" i="5"/>
  <c r="J79" i="5"/>
  <c r="J11" i="5"/>
  <c r="J12" i="5"/>
  <c r="J14" i="5"/>
  <c r="J24" i="5"/>
  <c r="J26" i="5"/>
  <c r="J29" i="5"/>
  <c r="J34" i="5"/>
  <c r="J35" i="5"/>
  <c r="J37" i="5"/>
  <c r="J47" i="5"/>
  <c r="J49" i="5"/>
  <c r="J52" i="5"/>
  <c r="J57" i="5"/>
  <c r="J58" i="5"/>
  <c r="J60" i="5"/>
  <c r="J70" i="5"/>
  <c r="J72" i="5"/>
  <c r="J75" i="5"/>
  <c r="J80" i="5"/>
  <c r="J81" i="5"/>
  <c r="J83" i="5"/>
  <c r="J93" i="5"/>
  <c r="J95" i="5"/>
  <c r="J98" i="5"/>
  <c r="J102" i="5"/>
  <c r="J103" i="5"/>
  <c r="J104" i="5"/>
  <c r="J106" i="5"/>
  <c r="J116" i="5"/>
  <c r="J118" i="5"/>
  <c r="J121" i="5"/>
  <c r="J125" i="5"/>
  <c r="J126" i="5"/>
  <c r="J127" i="5"/>
  <c r="J129" i="5"/>
  <c r="J139" i="5"/>
  <c r="J141" i="5"/>
  <c r="J144" i="5"/>
  <c r="J148" i="5"/>
  <c r="J149" i="5"/>
  <c r="J150" i="5"/>
  <c r="J152" i="5"/>
  <c r="J162" i="5"/>
  <c r="J164" i="5"/>
  <c r="J167" i="5"/>
  <c r="J171" i="5"/>
  <c r="J172" i="5"/>
  <c r="J173" i="5"/>
  <c r="J175" i="5"/>
  <c r="J185" i="5"/>
  <c r="J187" i="5"/>
  <c r="J190" i="5"/>
  <c r="J194" i="5"/>
  <c r="J195" i="5"/>
  <c r="J196" i="5"/>
  <c r="J198" i="5"/>
  <c r="J208" i="5"/>
  <c r="J210" i="5"/>
  <c r="J213" i="5"/>
  <c r="J217" i="5"/>
  <c r="J218" i="5"/>
  <c r="J219" i="5"/>
  <c r="J221" i="5"/>
  <c r="J231" i="5"/>
  <c r="J233" i="5"/>
  <c r="J236" i="5"/>
  <c r="J240" i="5"/>
  <c r="J241" i="5"/>
  <c r="J242" i="5"/>
  <c r="J244" i="5"/>
  <c r="J254" i="5"/>
  <c r="J256" i="5"/>
  <c r="J259" i="5"/>
  <c r="J263" i="5"/>
  <c r="J264" i="5"/>
  <c r="J265" i="5"/>
  <c r="J267" i="5"/>
  <c r="J277" i="5"/>
  <c r="J279" i="5"/>
  <c r="J282" i="5"/>
  <c r="J286" i="5"/>
  <c r="J287" i="5"/>
  <c r="J288" i="5"/>
  <c r="J290" i="5"/>
  <c r="J300" i="5"/>
  <c r="J302" i="5"/>
  <c r="J305" i="5"/>
  <c r="J309" i="5"/>
  <c r="J310" i="5"/>
  <c r="J311" i="5"/>
  <c r="J313" i="5"/>
  <c r="J323" i="5"/>
  <c r="J325" i="5"/>
  <c r="J328" i="5"/>
  <c r="J332" i="5"/>
  <c r="J333" i="5"/>
  <c r="J334" i="5"/>
  <c r="J335" i="5"/>
  <c r="J336" i="5"/>
  <c r="J339" i="5"/>
  <c r="J340" i="5"/>
  <c r="J341" i="5"/>
  <c r="J342" i="5"/>
  <c r="J343" i="5"/>
  <c r="J344" i="5"/>
  <c r="J345" i="5"/>
  <c r="J346" i="5"/>
  <c r="J348" i="5"/>
  <c r="J351" i="5"/>
  <c r="K7" i="5"/>
  <c r="K10" i="5"/>
  <c r="K33" i="5"/>
  <c r="K56" i="5"/>
  <c r="K79" i="5"/>
  <c r="K11" i="5"/>
  <c r="K12" i="5"/>
  <c r="K14" i="5"/>
  <c r="K24" i="5"/>
  <c r="K26" i="5"/>
  <c r="K29" i="5"/>
  <c r="K34" i="5"/>
  <c r="K35" i="5"/>
  <c r="K37" i="5"/>
  <c r="K47" i="5"/>
  <c r="K49" i="5"/>
  <c r="K52" i="5"/>
  <c r="K57" i="5"/>
  <c r="K58" i="5"/>
  <c r="K60" i="5"/>
  <c r="K70" i="5"/>
  <c r="K72" i="5"/>
  <c r="K75" i="5"/>
  <c r="K80" i="5"/>
  <c r="K81" i="5"/>
  <c r="K83" i="5"/>
  <c r="K93" i="5"/>
  <c r="K95" i="5"/>
  <c r="K98" i="5"/>
  <c r="K102" i="5"/>
  <c r="K103" i="5"/>
  <c r="K104" i="5"/>
  <c r="K106" i="5"/>
  <c r="K116" i="5"/>
  <c r="K118" i="5"/>
  <c r="K121" i="5"/>
  <c r="K125" i="5"/>
  <c r="K126" i="5"/>
  <c r="K127" i="5"/>
  <c r="K129" i="5"/>
  <c r="K139" i="5"/>
  <c r="K141" i="5"/>
  <c r="K144" i="5"/>
  <c r="K148" i="5"/>
  <c r="K149" i="5"/>
  <c r="K150" i="5"/>
  <c r="K152" i="5"/>
  <c r="K162" i="5"/>
  <c r="K164" i="5"/>
  <c r="K167" i="5"/>
  <c r="K171" i="5"/>
  <c r="K172" i="5"/>
  <c r="K173" i="5"/>
  <c r="K175" i="5"/>
  <c r="K185" i="5"/>
  <c r="K187" i="5"/>
  <c r="K190" i="5"/>
  <c r="K194" i="5"/>
  <c r="K195" i="5"/>
  <c r="K196" i="5"/>
  <c r="K198" i="5"/>
  <c r="K208" i="5"/>
  <c r="K210" i="5"/>
  <c r="K213" i="5"/>
  <c r="K217" i="5"/>
  <c r="K218" i="5"/>
  <c r="K219" i="5"/>
  <c r="K221" i="5"/>
  <c r="K231" i="5"/>
  <c r="K233" i="5"/>
  <c r="K236" i="5"/>
  <c r="K240" i="5"/>
  <c r="K241" i="5"/>
  <c r="K242" i="5"/>
  <c r="K244" i="5"/>
  <c r="K254" i="5"/>
  <c r="K256" i="5"/>
  <c r="K259" i="5"/>
  <c r="K263" i="5"/>
  <c r="K264" i="5"/>
  <c r="K265" i="5"/>
  <c r="K267" i="5"/>
  <c r="K277" i="5"/>
  <c r="K279" i="5"/>
  <c r="K282" i="5"/>
  <c r="K286" i="5"/>
  <c r="K287" i="5"/>
  <c r="K288" i="5"/>
  <c r="K290" i="5"/>
  <c r="K300" i="5"/>
  <c r="K302" i="5"/>
  <c r="K305" i="5"/>
  <c r="K309" i="5"/>
  <c r="K310" i="5"/>
  <c r="K311" i="5"/>
  <c r="K313" i="5"/>
  <c r="K323" i="5"/>
  <c r="K325" i="5"/>
  <c r="K328" i="5"/>
  <c r="K332" i="5"/>
  <c r="K333" i="5"/>
  <c r="K334" i="5"/>
  <c r="K335" i="5"/>
  <c r="K336" i="5"/>
  <c r="K339" i="5"/>
  <c r="K340" i="5"/>
  <c r="K341" i="5"/>
  <c r="K342" i="5"/>
  <c r="K343" i="5"/>
  <c r="K344" i="5"/>
  <c r="K345" i="5"/>
  <c r="K346" i="5"/>
  <c r="K348" i="5"/>
  <c r="K351" i="5"/>
  <c r="L7" i="5"/>
  <c r="L10" i="5"/>
  <c r="L33" i="5"/>
  <c r="L56" i="5"/>
  <c r="L79" i="5"/>
  <c r="L11" i="5"/>
  <c r="L12" i="5"/>
  <c r="L14" i="5"/>
  <c r="L24" i="5"/>
  <c r="L26" i="5"/>
  <c r="L29" i="5"/>
  <c r="L34" i="5"/>
  <c r="L35" i="5"/>
  <c r="L37" i="5"/>
  <c r="L47" i="5"/>
  <c r="L49" i="5"/>
  <c r="L52" i="5"/>
  <c r="L57" i="5"/>
  <c r="L58" i="5"/>
  <c r="L60" i="5"/>
  <c r="L70" i="5"/>
  <c r="L72" i="5"/>
  <c r="L75" i="5"/>
  <c r="L80" i="5"/>
  <c r="L81" i="5"/>
  <c r="L83" i="5"/>
  <c r="L93" i="5"/>
  <c r="L95" i="5"/>
  <c r="L98" i="5"/>
  <c r="L102" i="5"/>
  <c r="L103" i="5"/>
  <c r="L104" i="5"/>
  <c r="L106" i="5"/>
  <c r="L116" i="5"/>
  <c r="L118" i="5"/>
  <c r="L121" i="5"/>
  <c r="L125" i="5"/>
  <c r="L126" i="5"/>
  <c r="L127" i="5"/>
  <c r="L129" i="5"/>
  <c r="L139" i="5"/>
  <c r="L141" i="5"/>
  <c r="L144" i="5"/>
  <c r="L148" i="5"/>
  <c r="L149" i="5"/>
  <c r="L150" i="5"/>
  <c r="L152" i="5"/>
  <c r="L162" i="5"/>
  <c r="L164" i="5"/>
  <c r="L167" i="5"/>
  <c r="L171" i="5"/>
  <c r="L172" i="5"/>
  <c r="L173" i="5"/>
  <c r="L175" i="5"/>
  <c r="L185" i="5"/>
  <c r="L187" i="5"/>
  <c r="L190" i="5"/>
  <c r="L194" i="5"/>
  <c r="L195" i="5"/>
  <c r="L196" i="5"/>
  <c r="L198" i="5"/>
  <c r="L208" i="5"/>
  <c r="L210" i="5"/>
  <c r="L213" i="5"/>
  <c r="L217" i="5"/>
  <c r="L218" i="5"/>
  <c r="L219" i="5"/>
  <c r="L221" i="5"/>
  <c r="L231" i="5"/>
  <c r="L233" i="5"/>
  <c r="L236" i="5"/>
  <c r="L240" i="5"/>
  <c r="L241" i="5"/>
  <c r="L242" i="5"/>
  <c r="L244" i="5"/>
  <c r="L254" i="5"/>
  <c r="L256" i="5"/>
  <c r="L259" i="5"/>
  <c r="L263" i="5"/>
  <c r="L264" i="5"/>
  <c r="L265" i="5"/>
  <c r="L267" i="5"/>
  <c r="L277" i="5"/>
  <c r="L279" i="5"/>
  <c r="L282" i="5"/>
  <c r="L286" i="5"/>
  <c r="L287" i="5"/>
  <c r="L288" i="5"/>
  <c r="L290" i="5"/>
  <c r="L300" i="5"/>
  <c r="L302" i="5"/>
  <c r="L305" i="5"/>
  <c r="L309" i="5"/>
  <c r="L310" i="5"/>
  <c r="L311" i="5"/>
  <c r="L313" i="5"/>
  <c r="L323" i="5"/>
  <c r="L325" i="5"/>
  <c r="L328" i="5"/>
  <c r="L332" i="5"/>
  <c r="L333" i="5"/>
  <c r="L334" i="5"/>
  <c r="L335" i="5"/>
  <c r="L336" i="5"/>
  <c r="L339" i="5"/>
  <c r="L340" i="5"/>
  <c r="L341" i="5"/>
  <c r="L342" i="5"/>
  <c r="L343" i="5"/>
  <c r="L344" i="5"/>
  <c r="L345" i="5"/>
  <c r="L346" i="5"/>
  <c r="L348" i="5"/>
  <c r="L351" i="5"/>
  <c r="M7" i="5"/>
  <c r="M10" i="5"/>
  <c r="M33" i="5"/>
  <c r="M56" i="5"/>
  <c r="M79" i="5"/>
  <c r="M11" i="5"/>
  <c r="M12" i="5"/>
  <c r="M14" i="5"/>
  <c r="M24" i="5"/>
  <c r="M26" i="5"/>
  <c r="M29" i="5"/>
  <c r="M34" i="5"/>
  <c r="M35" i="5"/>
  <c r="M37" i="5"/>
  <c r="M47" i="5"/>
  <c r="M49" i="5"/>
  <c r="M52" i="5"/>
  <c r="M57" i="5"/>
  <c r="M58" i="5"/>
  <c r="M60" i="5"/>
  <c r="M70" i="5"/>
  <c r="M72" i="5"/>
  <c r="M75" i="5"/>
  <c r="M80" i="5"/>
  <c r="M81" i="5"/>
  <c r="M83" i="5"/>
  <c r="M93" i="5"/>
  <c r="M95" i="5"/>
  <c r="M98" i="5"/>
  <c r="M102" i="5"/>
  <c r="M103" i="5"/>
  <c r="M104" i="5"/>
  <c r="M106" i="5"/>
  <c r="M116" i="5"/>
  <c r="M118" i="5"/>
  <c r="M121" i="5"/>
  <c r="M125" i="5"/>
  <c r="M126" i="5"/>
  <c r="M127" i="5"/>
  <c r="M129" i="5"/>
  <c r="M139" i="5"/>
  <c r="M141" i="5"/>
  <c r="M144" i="5"/>
  <c r="M148" i="5"/>
  <c r="M149" i="5"/>
  <c r="M150" i="5"/>
  <c r="M152" i="5"/>
  <c r="M162" i="5"/>
  <c r="M164" i="5"/>
  <c r="M167" i="5"/>
  <c r="M171" i="5"/>
  <c r="M172" i="5"/>
  <c r="M173" i="5"/>
  <c r="M175" i="5"/>
  <c r="M185" i="5"/>
  <c r="M187" i="5"/>
  <c r="M190" i="5"/>
  <c r="M194" i="5"/>
  <c r="M195" i="5"/>
  <c r="M196" i="5"/>
  <c r="M198" i="5"/>
  <c r="M208" i="5"/>
  <c r="M210" i="5"/>
  <c r="M213" i="5"/>
  <c r="M217" i="5"/>
  <c r="M218" i="5"/>
  <c r="M219" i="5"/>
  <c r="M221" i="5"/>
  <c r="M231" i="5"/>
  <c r="M233" i="5"/>
  <c r="M236" i="5"/>
  <c r="M240" i="5"/>
  <c r="M241" i="5"/>
  <c r="M242" i="5"/>
  <c r="M244" i="5"/>
  <c r="M254" i="5"/>
  <c r="M256" i="5"/>
  <c r="M259" i="5"/>
  <c r="M263" i="5"/>
  <c r="M264" i="5"/>
  <c r="M265" i="5"/>
  <c r="M267" i="5"/>
  <c r="M277" i="5"/>
  <c r="M279" i="5"/>
  <c r="M282" i="5"/>
  <c r="M286" i="5"/>
  <c r="M287" i="5"/>
  <c r="M288" i="5"/>
  <c r="M290" i="5"/>
  <c r="M300" i="5"/>
  <c r="M302" i="5"/>
  <c r="M305" i="5"/>
  <c r="M309" i="5"/>
  <c r="M310" i="5"/>
  <c r="M311" i="5"/>
  <c r="M313" i="5"/>
  <c r="M323" i="5"/>
  <c r="M325" i="5"/>
  <c r="M328" i="5"/>
  <c r="M332" i="5"/>
  <c r="M333" i="5"/>
  <c r="M334" i="5"/>
  <c r="M335" i="5"/>
  <c r="M336" i="5"/>
  <c r="M339" i="5"/>
  <c r="M340" i="5"/>
  <c r="M341" i="5"/>
  <c r="M342" i="5"/>
  <c r="M343" i="5"/>
  <c r="M344" i="5"/>
  <c r="M345" i="5"/>
  <c r="M346" i="5"/>
  <c r="M348" i="5"/>
  <c r="M351" i="5"/>
  <c r="N7" i="5"/>
  <c r="N10" i="5"/>
  <c r="N33" i="5"/>
  <c r="N56" i="5"/>
  <c r="N79" i="5"/>
  <c r="N11" i="5"/>
  <c r="N12" i="5"/>
  <c r="N14" i="5"/>
  <c r="N24" i="5"/>
  <c r="N26" i="5"/>
  <c r="N29" i="5"/>
  <c r="N34" i="5"/>
  <c r="N35" i="5"/>
  <c r="N37" i="5"/>
  <c r="N47" i="5"/>
  <c r="N49" i="5"/>
  <c r="N52" i="5"/>
  <c r="N57" i="5"/>
  <c r="N58" i="5"/>
  <c r="N60" i="5"/>
  <c r="N70" i="5"/>
  <c r="N72" i="5"/>
  <c r="N75" i="5"/>
  <c r="N80" i="5"/>
  <c r="N81" i="5"/>
  <c r="N83" i="5"/>
  <c r="N93" i="5"/>
  <c r="N95" i="5"/>
  <c r="N98" i="5"/>
  <c r="N102" i="5"/>
  <c r="N103" i="5"/>
  <c r="N104" i="5"/>
  <c r="N106" i="5"/>
  <c r="N116" i="5"/>
  <c r="N118" i="5"/>
  <c r="N121" i="5"/>
  <c r="N125" i="5"/>
  <c r="N126" i="5"/>
  <c r="N127" i="5"/>
  <c r="N129" i="5"/>
  <c r="N139" i="5"/>
  <c r="N141" i="5"/>
  <c r="N144" i="5"/>
  <c r="N148" i="5"/>
  <c r="N149" i="5"/>
  <c r="N150" i="5"/>
  <c r="N152" i="5"/>
  <c r="N162" i="5"/>
  <c r="N164" i="5"/>
  <c r="N167" i="5"/>
  <c r="N171" i="5"/>
  <c r="N172" i="5"/>
  <c r="N173" i="5"/>
  <c r="N175" i="5"/>
  <c r="N185" i="5"/>
  <c r="N187" i="5"/>
  <c r="N190" i="5"/>
  <c r="N194" i="5"/>
  <c r="N195" i="5"/>
  <c r="N196" i="5"/>
  <c r="N198" i="5"/>
  <c r="N208" i="5"/>
  <c r="N210" i="5"/>
  <c r="N213" i="5"/>
  <c r="N217" i="5"/>
  <c r="N218" i="5"/>
  <c r="N219" i="5"/>
  <c r="N221" i="5"/>
  <c r="N231" i="5"/>
  <c r="N233" i="5"/>
  <c r="N236" i="5"/>
  <c r="N240" i="5"/>
  <c r="N241" i="5"/>
  <c r="N242" i="5"/>
  <c r="N244" i="5"/>
  <c r="N254" i="5"/>
  <c r="N256" i="5"/>
  <c r="N259" i="5"/>
  <c r="N263" i="5"/>
  <c r="N264" i="5"/>
  <c r="N265" i="5"/>
  <c r="N267" i="5"/>
  <c r="N277" i="5"/>
  <c r="N279" i="5"/>
  <c r="N282" i="5"/>
  <c r="N286" i="5"/>
  <c r="N287" i="5"/>
  <c r="N288" i="5"/>
  <c r="N290" i="5"/>
  <c r="N300" i="5"/>
  <c r="N302" i="5"/>
  <c r="N305" i="5"/>
  <c r="N309" i="5"/>
  <c r="N310" i="5"/>
  <c r="N311" i="5"/>
  <c r="N313" i="5"/>
  <c r="N323" i="5"/>
  <c r="N325" i="5"/>
  <c r="N328" i="5"/>
  <c r="N332" i="5"/>
  <c r="N333" i="5"/>
  <c r="N334" i="5"/>
  <c r="N335" i="5"/>
  <c r="N336" i="5"/>
  <c r="N339" i="5"/>
  <c r="N340" i="5"/>
  <c r="N341" i="5"/>
  <c r="N342" i="5"/>
  <c r="N343" i="5"/>
  <c r="N344" i="5"/>
  <c r="N345" i="5"/>
  <c r="N346" i="5"/>
  <c r="N348" i="5"/>
  <c r="N351" i="5"/>
  <c r="O7" i="5"/>
  <c r="O10" i="5"/>
  <c r="O33" i="5"/>
  <c r="O56" i="5"/>
  <c r="O79" i="5"/>
  <c r="O11" i="5"/>
  <c r="O12" i="5"/>
  <c r="O14" i="5"/>
  <c r="O24" i="5"/>
  <c r="O26" i="5"/>
  <c r="O29" i="5"/>
  <c r="O34" i="5"/>
  <c r="O35" i="5"/>
  <c r="O37" i="5"/>
  <c r="O47" i="5"/>
  <c r="O49" i="5"/>
  <c r="O52" i="5"/>
  <c r="O57" i="5"/>
  <c r="O58" i="5"/>
  <c r="O60" i="5"/>
  <c r="O70" i="5"/>
  <c r="O72" i="5"/>
  <c r="O75" i="5"/>
  <c r="O80" i="5"/>
  <c r="O81" i="5"/>
  <c r="O83" i="5"/>
  <c r="O93" i="5"/>
  <c r="O95" i="5"/>
  <c r="O98" i="5"/>
  <c r="O102" i="5"/>
  <c r="O103" i="5"/>
  <c r="O104" i="5"/>
  <c r="O106" i="5"/>
  <c r="O116" i="5"/>
  <c r="O118" i="5"/>
  <c r="O121" i="5"/>
  <c r="O125" i="5"/>
  <c r="O126" i="5"/>
  <c r="O127" i="5"/>
  <c r="O129" i="5"/>
  <c r="O139" i="5"/>
  <c r="O141" i="5"/>
  <c r="O144" i="5"/>
  <c r="O148" i="5"/>
  <c r="O149" i="5"/>
  <c r="O150" i="5"/>
  <c r="O152" i="5"/>
  <c r="O162" i="5"/>
  <c r="O164" i="5"/>
  <c r="O167" i="5"/>
  <c r="O171" i="5"/>
  <c r="O172" i="5"/>
  <c r="O173" i="5"/>
  <c r="O175" i="5"/>
  <c r="O185" i="5"/>
  <c r="O187" i="5"/>
  <c r="O190" i="5"/>
  <c r="O194" i="5"/>
  <c r="O195" i="5"/>
  <c r="O196" i="5"/>
  <c r="O198" i="5"/>
  <c r="O208" i="5"/>
  <c r="O210" i="5"/>
  <c r="O213" i="5"/>
  <c r="O217" i="5"/>
  <c r="O218" i="5"/>
  <c r="O219" i="5"/>
  <c r="O221" i="5"/>
  <c r="O231" i="5"/>
  <c r="O233" i="5"/>
  <c r="O236" i="5"/>
  <c r="O240" i="5"/>
  <c r="O241" i="5"/>
  <c r="O242" i="5"/>
  <c r="O244" i="5"/>
  <c r="O254" i="5"/>
  <c r="O256" i="5"/>
  <c r="O259" i="5"/>
  <c r="O263" i="5"/>
  <c r="O264" i="5"/>
  <c r="O265" i="5"/>
  <c r="O267" i="5"/>
  <c r="O277" i="5"/>
  <c r="O279" i="5"/>
  <c r="O282" i="5"/>
  <c r="O286" i="5"/>
  <c r="O287" i="5"/>
  <c r="O288" i="5"/>
  <c r="O290" i="5"/>
  <c r="O300" i="5"/>
  <c r="O302" i="5"/>
  <c r="O305" i="5"/>
  <c r="O309" i="5"/>
  <c r="O310" i="5"/>
  <c r="O311" i="5"/>
  <c r="O313" i="5"/>
  <c r="O323" i="5"/>
  <c r="O325" i="5"/>
  <c r="O328" i="5"/>
  <c r="O332" i="5"/>
  <c r="O333" i="5"/>
  <c r="O334" i="5"/>
  <c r="O335" i="5"/>
  <c r="O336" i="5"/>
  <c r="O339" i="5"/>
  <c r="O340" i="5"/>
  <c r="O341" i="5"/>
  <c r="O342" i="5"/>
  <c r="O343" i="5"/>
  <c r="O344" i="5"/>
  <c r="O345" i="5"/>
  <c r="O346" i="5"/>
  <c r="O348" i="5"/>
  <c r="O351" i="5"/>
  <c r="P7" i="5"/>
  <c r="P10" i="5"/>
  <c r="P33" i="5"/>
  <c r="P56" i="5"/>
  <c r="P79" i="5"/>
  <c r="P11" i="5"/>
  <c r="P12" i="5"/>
  <c r="P14" i="5"/>
  <c r="P24" i="5"/>
  <c r="P26" i="5"/>
  <c r="P29" i="5"/>
  <c r="P34" i="5"/>
  <c r="P35" i="5"/>
  <c r="P37" i="5"/>
  <c r="P47" i="5"/>
  <c r="P49" i="5"/>
  <c r="P52" i="5"/>
  <c r="P57" i="5"/>
  <c r="P58" i="5"/>
  <c r="P60" i="5"/>
  <c r="P70" i="5"/>
  <c r="P72" i="5"/>
  <c r="P75" i="5"/>
  <c r="P80" i="5"/>
  <c r="P81" i="5"/>
  <c r="P83" i="5"/>
  <c r="P93" i="5"/>
  <c r="P95" i="5"/>
  <c r="P98" i="5"/>
  <c r="P102" i="5"/>
  <c r="P103" i="5"/>
  <c r="P104" i="5"/>
  <c r="P106" i="5"/>
  <c r="P116" i="5"/>
  <c r="P118" i="5"/>
  <c r="P121" i="5"/>
  <c r="P125" i="5"/>
  <c r="P126" i="5"/>
  <c r="P127" i="5"/>
  <c r="P129" i="5"/>
  <c r="P139" i="5"/>
  <c r="P141" i="5"/>
  <c r="P144" i="5"/>
  <c r="P148" i="5"/>
  <c r="P149" i="5"/>
  <c r="P150" i="5"/>
  <c r="P152" i="5"/>
  <c r="P162" i="5"/>
  <c r="P164" i="5"/>
  <c r="P167" i="5"/>
  <c r="P171" i="5"/>
  <c r="P172" i="5"/>
  <c r="P173" i="5"/>
  <c r="P175" i="5"/>
  <c r="P185" i="5"/>
  <c r="P187" i="5"/>
  <c r="P190" i="5"/>
  <c r="P194" i="5"/>
  <c r="P195" i="5"/>
  <c r="P196" i="5"/>
  <c r="P198" i="5"/>
  <c r="P208" i="5"/>
  <c r="P210" i="5"/>
  <c r="P213" i="5"/>
  <c r="P217" i="5"/>
  <c r="P218" i="5"/>
  <c r="P219" i="5"/>
  <c r="P221" i="5"/>
  <c r="P231" i="5"/>
  <c r="P233" i="5"/>
  <c r="P236" i="5"/>
  <c r="P240" i="5"/>
  <c r="P241" i="5"/>
  <c r="P242" i="5"/>
  <c r="P244" i="5"/>
  <c r="P254" i="5"/>
  <c r="P256" i="5"/>
  <c r="P259" i="5"/>
  <c r="P263" i="5"/>
  <c r="P264" i="5"/>
  <c r="P265" i="5"/>
  <c r="P267" i="5"/>
  <c r="P277" i="5"/>
  <c r="P279" i="5"/>
  <c r="P282" i="5"/>
  <c r="P286" i="5"/>
  <c r="P287" i="5"/>
  <c r="P288" i="5"/>
  <c r="P290" i="5"/>
  <c r="P300" i="5"/>
  <c r="P302" i="5"/>
  <c r="P305" i="5"/>
  <c r="P309" i="5"/>
  <c r="P310" i="5"/>
  <c r="P311" i="5"/>
  <c r="P313" i="5"/>
  <c r="P323" i="5"/>
  <c r="P325" i="5"/>
  <c r="P328" i="5"/>
  <c r="P332" i="5"/>
  <c r="P333" i="5"/>
  <c r="P334" i="5"/>
  <c r="P335" i="5"/>
  <c r="P336" i="5"/>
  <c r="P339" i="5"/>
  <c r="P340" i="5"/>
  <c r="P341" i="5"/>
  <c r="P342" i="5"/>
  <c r="P343" i="5"/>
  <c r="P344" i="5"/>
  <c r="P345" i="5"/>
  <c r="P346" i="5"/>
  <c r="P348" i="5"/>
  <c r="P351" i="5"/>
  <c r="Q7" i="5"/>
  <c r="Q10" i="5"/>
  <c r="Q33" i="5"/>
  <c r="Q56" i="5"/>
  <c r="Q79" i="5"/>
  <c r="Q11" i="5"/>
  <c r="Q12" i="5"/>
  <c r="Q14" i="5"/>
  <c r="Q24" i="5"/>
  <c r="Q26" i="5"/>
  <c r="Q29" i="5"/>
  <c r="Q34" i="5"/>
  <c r="Q35" i="5"/>
  <c r="Q37" i="5"/>
  <c r="Q47" i="5"/>
  <c r="Q49" i="5"/>
  <c r="Q52" i="5"/>
  <c r="Q57" i="5"/>
  <c r="Q58" i="5"/>
  <c r="Q60" i="5"/>
  <c r="Q70" i="5"/>
  <c r="Q72" i="5"/>
  <c r="Q75" i="5"/>
  <c r="Q80" i="5"/>
  <c r="Q81" i="5"/>
  <c r="Q83" i="5"/>
  <c r="Q93" i="5"/>
  <c r="Q95" i="5"/>
  <c r="Q98" i="5"/>
  <c r="Q102" i="5"/>
  <c r="Q103" i="5"/>
  <c r="Q104" i="5"/>
  <c r="Q106" i="5"/>
  <c r="Q116" i="5"/>
  <c r="Q118" i="5"/>
  <c r="Q121" i="5"/>
  <c r="Q125" i="5"/>
  <c r="Q126" i="5"/>
  <c r="Q127" i="5"/>
  <c r="Q129" i="5"/>
  <c r="Q139" i="5"/>
  <c r="Q141" i="5"/>
  <c r="Q144" i="5"/>
  <c r="Q148" i="5"/>
  <c r="Q149" i="5"/>
  <c r="Q150" i="5"/>
  <c r="Q152" i="5"/>
  <c r="Q162" i="5"/>
  <c r="Q164" i="5"/>
  <c r="Q167" i="5"/>
  <c r="Q171" i="5"/>
  <c r="Q172" i="5"/>
  <c r="Q173" i="5"/>
  <c r="Q175" i="5"/>
  <c r="Q185" i="5"/>
  <c r="Q187" i="5"/>
  <c r="Q190" i="5"/>
  <c r="Q194" i="5"/>
  <c r="Q195" i="5"/>
  <c r="Q196" i="5"/>
  <c r="Q198" i="5"/>
  <c r="Q208" i="5"/>
  <c r="Q210" i="5"/>
  <c r="Q213" i="5"/>
  <c r="Q217" i="5"/>
  <c r="Q218" i="5"/>
  <c r="Q219" i="5"/>
  <c r="Q221" i="5"/>
  <c r="Q231" i="5"/>
  <c r="Q233" i="5"/>
  <c r="Q236" i="5"/>
  <c r="Q240" i="5"/>
  <c r="Q241" i="5"/>
  <c r="Q242" i="5"/>
  <c r="Q244" i="5"/>
  <c r="Q254" i="5"/>
  <c r="Q256" i="5"/>
  <c r="Q259" i="5"/>
  <c r="Q263" i="5"/>
  <c r="Q264" i="5"/>
  <c r="Q265" i="5"/>
  <c r="Q267" i="5"/>
  <c r="Q277" i="5"/>
  <c r="Q279" i="5"/>
  <c r="Q282" i="5"/>
  <c r="Q286" i="5"/>
  <c r="Q287" i="5"/>
  <c r="Q288" i="5"/>
  <c r="Q290" i="5"/>
  <c r="Q300" i="5"/>
  <c r="Q302" i="5"/>
  <c r="Q305" i="5"/>
  <c r="Q309" i="5"/>
  <c r="Q310" i="5"/>
  <c r="Q311" i="5"/>
  <c r="Q313" i="5"/>
  <c r="Q323" i="5"/>
  <c r="Q325" i="5"/>
  <c r="Q328" i="5"/>
  <c r="Q332" i="5"/>
  <c r="Q333" i="5"/>
  <c r="Q334" i="5"/>
  <c r="Q335" i="5"/>
  <c r="Q336" i="5"/>
  <c r="Q339" i="5"/>
  <c r="Q340" i="5"/>
  <c r="Q341" i="5"/>
  <c r="Q342" i="5"/>
  <c r="Q343" i="5"/>
  <c r="Q344" i="5"/>
  <c r="Q345" i="5"/>
  <c r="Q346" i="5"/>
  <c r="Q348" i="5"/>
  <c r="Q351" i="5"/>
  <c r="R7" i="5"/>
  <c r="R10" i="5"/>
  <c r="R33" i="5"/>
  <c r="R56" i="5"/>
  <c r="R79" i="5"/>
  <c r="R11" i="5"/>
  <c r="R12" i="5"/>
  <c r="R14" i="5"/>
  <c r="R24" i="5"/>
  <c r="R26" i="5"/>
  <c r="R29" i="5"/>
  <c r="R34" i="5"/>
  <c r="R35" i="5"/>
  <c r="R37" i="5"/>
  <c r="R47" i="5"/>
  <c r="R49" i="5"/>
  <c r="R52" i="5"/>
  <c r="R57" i="5"/>
  <c r="R58" i="5"/>
  <c r="R60" i="5"/>
  <c r="R70" i="5"/>
  <c r="R72" i="5"/>
  <c r="R75" i="5"/>
  <c r="R80" i="5"/>
  <c r="R81" i="5"/>
  <c r="R83" i="5"/>
  <c r="R93" i="5"/>
  <c r="R95" i="5"/>
  <c r="R98" i="5"/>
  <c r="R102" i="5"/>
  <c r="R103" i="5"/>
  <c r="R104" i="5"/>
  <c r="R106" i="5"/>
  <c r="R116" i="5"/>
  <c r="R118" i="5"/>
  <c r="R121" i="5"/>
  <c r="R125" i="5"/>
  <c r="R126" i="5"/>
  <c r="R127" i="5"/>
  <c r="R129" i="5"/>
  <c r="R139" i="5"/>
  <c r="R141" i="5"/>
  <c r="R144" i="5"/>
  <c r="R148" i="5"/>
  <c r="R149" i="5"/>
  <c r="R150" i="5"/>
  <c r="R152" i="5"/>
  <c r="R162" i="5"/>
  <c r="R164" i="5"/>
  <c r="R167" i="5"/>
  <c r="R171" i="5"/>
  <c r="R172" i="5"/>
  <c r="R173" i="5"/>
  <c r="R175" i="5"/>
  <c r="R185" i="5"/>
  <c r="R187" i="5"/>
  <c r="R190" i="5"/>
  <c r="R194" i="5"/>
  <c r="R195" i="5"/>
  <c r="R196" i="5"/>
  <c r="R198" i="5"/>
  <c r="R208" i="5"/>
  <c r="R210" i="5"/>
  <c r="R213" i="5"/>
  <c r="R217" i="5"/>
  <c r="R218" i="5"/>
  <c r="R219" i="5"/>
  <c r="R221" i="5"/>
  <c r="R231" i="5"/>
  <c r="R233" i="5"/>
  <c r="R236" i="5"/>
  <c r="R240" i="5"/>
  <c r="R241" i="5"/>
  <c r="R242" i="5"/>
  <c r="R244" i="5"/>
  <c r="R254" i="5"/>
  <c r="R256" i="5"/>
  <c r="R259" i="5"/>
  <c r="R263" i="5"/>
  <c r="R264" i="5"/>
  <c r="R265" i="5"/>
  <c r="R267" i="5"/>
  <c r="R277" i="5"/>
  <c r="R279" i="5"/>
  <c r="R282" i="5"/>
  <c r="R286" i="5"/>
  <c r="R287" i="5"/>
  <c r="R288" i="5"/>
  <c r="R290" i="5"/>
  <c r="R300" i="5"/>
  <c r="R302" i="5"/>
  <c r="R305" i="5"/>
  <c r="R309" i="5"/>
  <c r="R310" i="5"/>
  <c r="R311" i="5"/>
  <c r="R313" i="5"/>
  <c r="R323" i="5"/>
  <c r="R325" i="5"/>
  <c r="R328" i="5"/>
  <c r="R332" i="5"/>
  <c r="R333" i="5"/>
  <c r="R334" i="5"/>
  <c r="R335" i="5"/>
  <c r="R336" i="5"/>
  <c r="R339" i="5"/>
  <c r="R340" i="5"/>
  <c r="R341" i="5"/>
  <c r="R342" i="5"/>
  <c r="R343" i="5"/>
  <c r="R344" i="5"/>
  <c r="R345" i="5"/>
  <c r="R346" i="5"/>
  <c r="R348" i="5"/>
  <c r="R351" i="5"/>
  <c r="S7" i="5"/>
  <c r="S10" i="5"/>
  <c r="S33" i="5"/>
  <c r="S56" i="5"/>
  <c r="S79" i="5"/>
  <c r="S11" i="5"/>
  <c r="S12" i="5"/>
  <c r="S14" i="5"/>
  <c r="S24" i="5"/>
  <c r="S26" i="5"/>
  <c r="S29" i="5"/>
  <c r="S34" i="5"/>
  <c r="S35" i="5"/>
  <c r="S37" i="5"/>
  <c r="S47" i="5"/>
  <c r="S49" i="5"/>
  <c r="S52" i="5"/>
  <c r="S57" i="5"/>
  <c r="S58" i="5"/>
  <c r="S60" i="5"/>
  <c r="S70" i="5"/>
  <c r="S72" i="5"/>
  <c r="S75" i="5"/>
  <c r="S80" i="5"/>
  <c r="S81" i="5"/>
  <c r="S83" i="5"/>
  <c r="S93" i="5"/>
  <c r="S95" i="5"/>
  <c r="S98" i="5"/>
  <c r="S102" i="5"/>
  <c r="S103" i="5"/>
  <c r="S104" i="5"/>
  <c r="S106" i="5"/>
  <c r="S116" i="5"/>
  <c r="S118" i="5"/>
  <c r="S121" i="5"/>
  <c r="S125" i="5"/>
  <c r="S126" i="5"/>
  <c r="S127" i="5"/>
  <c r="S129" i="5"/>
  <c r="S139" i="5"/>
  <c r="S141" i="5"/>
  <c r="S144" i="5"/>
  <c r="S148" i="5"/>
  <c r="S149" i="5"/>
  <c r="S150" i="5"/>
  <c r="S152" i="5"/>
  <c r="S162" i="5"/>
  <c r="S164" i="5"/>
  <c r="S167" i="5"/>
  <c r="S171" i="5"/>
  <c r="S172" i="5"/>
  <c r="S173" i="5"/>
  <c r="S175" i="5"/>
  <c r="S185" i="5"/>
  <c r="S187" i="5"/>
  <c r="S190" i="5"/>
  <c r="S194" i="5"/>
  <c r="S195" i="5"/>
  <c r="S196" i="5"/>
  <c r="S198" i="5"/>
  <c r="S208" i="5"/>
  <c r="S210" i="5"/>
  <c r="S213" i="5"/>
  <c r="S217" i="5"/>
  <c r="S218" i="5"/>
  <c r="S219" i="5"/>
  <c r="S221" i="5"/>
  <c r="S231" i="5"/>
  <c r="S233" i="5"/>
  <c r="S236" i="5"/>
  <c r="S240" i="5"/>
  <c r="S241" i="5"/>
  <c r="S242" i="5"/>
  <c r="S244" i="5"/>
  <c r="S254" i="5"/>
  <c r="S256" i="5"/>
  <c r="S259" i="5"/>
  <c r="S263" i="5"/>
  <c r="S264" i="5"/>
  <c r="S265" i="5"/>
  <c r="S267" i="5"/>
  <c r="S277" i="5"/>
  <c r="S279" i="5"/>
  <c r="S282" i="5"/>
  <c r="S286" i="5"/>
  <c r="S287" i="5"/>
  <c r="S288" i="5"/>
  <c r="S290" i="5"/>
  <c r="S300" i="5"/>
  <c r="S302" i="5"/>
  <c r="S305" i="5"/>
  <c r="S309" i="5"/>
  <c r="S310" i="5"/>
  <c r="S311" i="5"/>
  <c r="S313" i="5"/>
  <c r="S323" i="5"/>
  <c r="S325" i="5"/>
  <c r="S328" i="5"/>
  <c r="S332" i="5"/>
  <c r="S333" i="5"/>
  <c r="S334" i="5"/>
  <c r="S335" i="5"/>
  <c r="S336" i="5"/>
  <c r="S339" i="5"/>
  <c r="S340" i="5"/>
  <c r="S341" i="5"/>
  <c r="S342" i="5"/>
  <c r="S343" i="5"/>
  <c r="S344" i="5"/>
  <c r="S345" i="5"/>
  <c r="S346" i="5"/>
  <c r="S348" i="5"/>
  <c r="S351" i="5"/>
  <c r="T7" i="5"/>
  <c r="T10" i="5"/>
  <c r="T33" i="5"/>
  <c r="T56" i="5"/>
  <c r="T79" i="5"/>
  <c r="T11" i="5"/>
  <c r="T12" i="5"/>
  <c r="T14" i="5"/>
  <c r="T24" i="5"/>
  <c r="T26" i="5"/>
  <c r="T29" i="5"/>
  <c r="T34" i="5"/>
  <c r="T35" i="5"/>
  <c r="T37" i="5"/>
  <c r="T47" i="5"/>
  <c r="T49" i="5"/>
  <c r="T52" i="5"/>
  <c r="T57" i="5"/>
  <c r="T58" i="5"/>
  <c r="T60" i="5"/>
  <c r="T70" i="5"/>
  <c r="T72" i="5"/>
  <c r="T75" i="5"/>
  <c r="T80" i="5"/>
  <c r="T81" i="5"/>
  <c r="T83" i="5"/>
  <c r="T93" i="5"/>
  <c r="T95" i="5"/>
  <c r="T98" i="5"/>
  <c r="T102" i="5"/>
  <c r="T103" i="5"/>
  <c r="T104" i="5"/>
  <c r="T106" i="5"/>
  <c r="T116" i="5"/>
  <c r="T118" i="5"/>
  <c r="T121" i="5"/>
  <c r="T125" i="5"/>
  <c r="T126" i="5"/>
  <c r="T127" i="5"/>
  <c r="T129" i="5"/>
  <c r="T139" i="5"/>
  <c r="T141" i="5"/>
  <c r="T144" i="5"/>
  <c r="T148" i="5"/>
  <c r="T149" i="5"/>
  <c r="T150" i="5"/>
  <c r="T152" i="5"/>
  <c r="T162" i="5"/>
  <c r="T164" i="5"/>
  <c r="T167" i="5"/>
  <c r="T171" i="5"/>
  <c r="T172" i="5"/>
  <c r="T173" i="5"/>
  <c r="T175" i="5"/>
  <c r="T185" i="5"/>
  <c r="T187" i="5"/>
  <c r="T190" i="5"/>
  <c r="T194" i="5"/>
  <c r="T195" i="5"/>
  <c r="T196" i="5"/>
  <c r="T198" i="5"/>
  <c r="T208" i="5"/>
  <c r="T210" i="5"/>
  <c r="T213" i="5"/>
  <c r="T217" i="5"/>
  <c r="T218" i="5"/>
  <c r="T219" i="5"/>
  <c r="T221" i="5"/>
  <c r="T231" i="5"/>
  <c r="T233" i="5"/>
  <c r="T236" i="5"/>
  <c r="T240" i="5"/>
  <c r="T241" i="5"/>
  <c r="T242" i="5"/>
  <c r="T244" i="5"/>
  <c r="T254" i="5"/>
  <c r="T256" i="5"/>
  <c r="T259" i="5"/>
  <c r="T263" i="5"/>
  <c r="T264" i="5"/>
  <c r="T265" i="5"/>
  <c r="T267" i="5"/>
  <c r="T277" i="5"/>
  <c r="T279" i="5"/>
  <c r="T282" i="5"/>
  <c r="T286" i="5"/>
  <c r="T287" i="5"/>
  <c r="T288" i="5"/>
  <c r="T290" i="5"/>
  <c r="T300" i="5"/>
  <c r="T302" i="5"/>
  <c r="T305" i="5"/>
  <c r="T309" i="5"/>
  <c r="T310" i="5"/>
  <c r="T311" i="5"/>
  <c r="T313" i="5"/>
  <c r="T323" i="5"/>
  <c r="T325" i="5"/>
  <c r="T328" i="5"/>
  <c r="T332" i="5"/>
  <c r="T333" i="5"/>
  <c r="T334" i="5"/>
  <c r="T335" i="5"/>
  <c r="T336" i="5"/>
  <c r="T339" i="5"/>
  <c r="T340" i="5"/>
  <c r="T341" i="5"/>
  <c r="T342" i="5"/>
  <c r="T343" i="5"/>
  <c r="T344" i="5"/>
  <c r="T345" i="5"/>
  <c r="T346" i="5"/>
  <c r="T348" i="5"/>
  <c r="T351" i="5"/>
  <c r="U7" i="5"/>
  <c r="U10" i="5"/>
  <c r="U33" i="5"/>
  <c r="U56" i="5"/>
  <c r="U79" i="5"/>
  <c r="U11" i="5"/>
  <c r="U12" i="5"/>
  <c r="U14" i="5"/>
  <c r="U24" i="5"/>
  <c r="U26" i="5"/>
  <c r="U29" i="5"/>
  <c r="U34" i="5"/>
  <c r="U35" i="5"/>
  <c r="U37" i="5"/>
  <c r="U47" i="5"/>
  <c r="U49" i="5"/>
  <c r="U52" i="5"/>
  <c r="U57" i="5"/>
  <c r="U58" i="5"/>
  <c r="U60" i="5"/>
  <c r="U70" i="5"/>
  <c r="U72" i="5"/>
  <c r="U75" i="5"/>
  <c r="U80" i="5"/>
  <c r="U81" i="5"/>
  <c r="U83" i="5"/>
  <c r="U93" i="5"/>
  <c r="U95" i="5"/>
  <c r="U98" i="5"/>
  <c r="U102" i="5"/>
  <c r="U103" i="5"/>
  <c r="U104" i="5"/>
  <c r="U106" i="5"/>
  <c r="U116" i="5"/>
  <c r="U118" i="5"/>
  <c r="U121" i="5"/>
  <c r="U125" i="5"/>
  <c r="U126" i="5"/>
  <c r="U127" i="5"/>
  <c r="U129" i="5"/>
  <c r="U139" i="5"/>
  <c r="U141" i="5"/>
  <c r="U144" i="5"/>
  <c r="U148" i="5"/>
  <c r="U149" i="5"/>
  <c r="U150" i="5"/>
  <c r="U152" i="5"/>
  <c r="U162" i="5"/>
  <c r="U164" i="5"/>
  <c r="U167" i="5"/>
  <c r="U171" i="5"/>
  <c r="U172" i="5"/>
  <c r="U173" i="5"/>
  <c r="U175" i="5"/>
  <c r="U185" i="5"/>
  <c r="U187" i="5"/>
  <c r="U190" i="5"/>
  <c r="U194" i="5"/>
  <c r="U195" i="5"/>
  <c r="U196" i="5"/>
  <c r="U198" i="5"/>
  <c r="U208" i="5"/>
  <c r="U210" i="5"/>
  <c r="U213" i="5"/>
  <c r="U217" i="5"/>
  <c r="U218" i="5"/>
  <c r="U219" i="5"/>
  <c r="U221" i="5"/>
  <c r="U231" i="5"/>
  <c r="U233" i="5"/>
  <c r="U236" i="5"/>
  <c r="U240" i="5"/>
  <c r="U241" i="5"/>
  <c r="U242" i="5"/>
  <c r="U244" i="5"/>
  <c r="U254" i="5"/>
  <c r="U256" i="5"/>
  <c r="U259" i="5"/>
  <c r="U263" i="5"/>
  <c r="U264" i="5"/>
  <c r="U265" i="5"/>
  <c r="U267" i="5"/>
  <c r="U277" i="5"/>
  <c r="U279" i="5"/>
  <c r="U282" i="5"/>
  <c r="U286" i="5"/>
  <c r="U287" i="5"/>
  <c r="U288" i="5"/>
  <c r="U290" i="5"/>
  <c r="U300" i="5"/>
  <c r="U302" i="5"/>
  <c r="U305" i="5"/>
  <c r="U309" i="5"/>
  <c r="U310" i="5"/>
  <c r="U311" i="5"/>
  <c r="U313" i="5"/>
  <c r="U323" i="5"/>
  <c r="U325" i="5"/>
  <c r="U328" i="5"/>
  <c r="U332" i="5"/>
  <c r="U333" i="5"/>
  <c r="U334" i="5"/>
  <c r="U335" i="5"/>
  <c r="U336" i="5"/>
  <c r="U339" i="5"/>
  <c r="U340" i="5"/>
  <c r="U341" i="5"/>
  <c r="U342" i="5"/>
  <c r="U343" i="5"/>
  <c r="U344" i="5"/>
  <c r="U345" i="5"/>
  <c r="U346" i="5"/>
  <c r="U348" i="5"/>
  <c r="U351" i="5"/>
  <c r="V7" i="5"/>
  <c r="V10" i="5"/>
  <c r="V33" i="5"/>
  <c r="V56" i="5"/>
  <c r="V79" i="5"/>
  <c r="V11" i="5"/>
  <c r="V12" i="5"/>
  <c r="V14" i="5"/>
  <c r="V24" i="5"/>
  <c r="V26" i="5"/>
  <c r="V29" i="5"/>
  <c r="V34" i="5"/>
  <c r="V35" i="5"/>
  <c r="V37" i="5"/>
  <c r="V47" i="5"/>
  <c r="V49" i="5"/>
  <c r="V52" i="5"/>
  <c r="V57" i="5"/>
  <c r="V58" i="5"/>
  <c r="V60" i="5"/>
  <c r="V70" i="5"/>
  <c r="V72" i="5"/>
  <c r="V75" i="5"/>
  <c r="V80" i="5"/>
  <c r="V81" i="5"/>
  <c r="V83" i="5"/>
  <c r="V93" i="5"/>
  <c r="V95" i="5"/>
  <c r="V98" i="5"/>
  <c r="V102" i="5"/>
  <c r="V103" i="5"/>
  <c r="V104" i="5"/>
  <c r="V106" i="5"/>
  <c r="V116" i="5"/>
  <c r="V118" i="5"/>
  <c r="V121" i="5"/>
  <c r="V125" i="5"/>
  <c r="V126" i="5"/>
  <c r="V127" i="5"/>
  <c r="V129" i="5"/>
  <c r="V139" i="5"/>
  <c r="V141" i="5"/>
  <c r="V144" i="5"/>
  <c r="V148" i="5"/>
  <c r="V149" i="5"/>
  <c r="V150" i="5"/>
  <c r="V152" i="5"/>
  <c r="V162" i="5"/>
  <c r="V164" i="5"/>
  <c r="V167" i="5"/>
  <c r="V171" i="5"/>
  <c r="V172" i="5"/>
  <c r="V173" i="5"/>
  <c r="V175" i="5"/>
  <c r="V185" i="5"/>
  <c r="V187" i="5"/>
  <c r="V190" i="5"/>
  <c r="V194" i="5"/>
  <c r="V195" i="5"/>
  <c r="V196" i="5"/>
  <c r="V198" i="5"/>
  <c r="V208" i="5"/>
  <c r="V210" i="5"/>
  <c r="V213" i="5"/>
  <c r="V217" i="5"/>
  <c r="V218" i="5"/>
  <c r="V219" i="5"/>
  <c r="V221" i="5"/>
  <c r="V231" i="5"/>
  <c r="V233" i="5"/>
  <c r="V236" i="5"/>
  <c r="V240" i="5"/>
  <c r="V241" i="5"/>
  <c r="V242" i="5"/>
  <c r="V244" i="5"/>
  <c r="V254" i="5"/>
  <c r="V256" i="5"/>
  <c r="V259" i="5"/>
  <c r="V263" i="5"/>
  <c r="V264" i="5"/>
  <c r="V265" i="5"/>
  <c r="V267" i="5"/>
  <c r="V277" i="5"/>
  <c r="V279" i="5"/>
  <c r="V282" i="5"/>
  <c r="V286" i="5"/>
  <c r="V287" i="5"/>
  <c r="V288" i="5"/>
  <c r="V290" i="5"/>
  <c r="V300" i="5"/>
  <c r="V302" i="5"/>
  <c r="V305" i="5"/>
  <c r="V309" i="5"/>
  <c r="V310" i="5"/>
  <c r="V311" i="5"/>
  <c r="V313" i="5"/>
  <c r="V323" i="5"/>
  <c r="V325" i="5"/>
  <c r="V328" i="5"/>
  <c r="V332" i="5"/>
  <c r="V333" i="5"/>
  <c r="V334" i="5"/>
  <c r="V335" i="5"/>
  <c r="V336" i="5"/>
  <c r="V339" i="5"/>
  <c r="V340" i="5"/>
  <c r="V341" i="5"/>
  <c r="V342" i="5"/>
  <c r="V343" i="5"/>
  <c r="V344" i="5"/>
  <c r="V345" i="5"/>
  <c r="V346" i="5"/>
  <c r="V348" i="5"/>
  <c r="V351" i="5"/>
  <c r="W7" i="5"/>
  <c r="W10" i="5"/>
  <c r="W33" i="5"/>
  <c r="W56" i="5"/>
  <c r="W79" i="5"/>
  <c r="W11" i="5"/>
  <c r="W12" i="5"/>
  <c r="W14" i="5"/>
  <c r="W24" i="5"/>
  <c r="W26" i="5"/>
  <c r="W29" i="5"/>
  <c r="W34" i="5"/>
  <c r="W35" i="5"/>
  <c r="W37" i="5"/>
  <c r="W47" i="5"/>
  <c r="W49" i="5"/>
  <c r="W52" i="5"/>
  <c r="W57" i="5"/>
  <c r="W58" i="5"/>
  <c r="W60" i="5"/>
  <c r="W70" i="5"/>
  <c r="W72" i="5"/>
  <c r="W75" i="5"/>
  <c r="W80" i="5"/>
  <c r="W81" i="5"/>
  <c r="W83" i="5"/>
  <c r="W93" i="5"/>
  <c r="W95" i="5"/>
  <c r="W98" i="5"/>
  <c r="W102" i="5"/>
  <c r="W103" i="5"/>
  <c r="W104" i="5"/>
  <c r="W106" i="5"/>
  <c r="W116" i="5"/>
  <c r="W118" i="5"/>
  <c r="W121" i="5"/>
  <c r="W125" i="5"/>
  <c r="W126" i="5"/>
  <c r="W127" i="5"/>
  <c r="W129" i="5"/>
  <c r="W139" i="5"/>
  <c r="W141" i="5"/>
  <c r="W144" i="5"/>
  <c r="W148" i="5"/>
  <c r="W149" i="5"/>
  <c r="W150" i="5"/>
  <c r="W152" i="5"/>
  <c r="W162" i="5"/>
  <c r="W164" i="5"/>
  <c r="W167" i="5"/>
  <c r="W171" i="5"/>
  <c r="W172" i="5"/>
  <c r="W173" i="5"/>
  <c r="W175" i="5"/>
  <c r="W185" i="5"/>
  <c r="W187" i="5"/>
  <c r="W190" i="5"/>
  <c r="W194" i="5"/>
  <c r="W195" i="5"/>
  <c r="W196" i="5"/>
  <c r="W198" i="5"/>
  <c r="W208" i="5"/>
  <c r="W210" i="5"/>
  <c r="W213" i="5"/>
  <c r="W217" i="5"/>
  <c r="W218" i="5"/>
  <c r="W219" i="5"/>
  <c r="W221" i="5"/>
  <c r="W231" i="5"/>
  <c r="W233" i="5"/>
  <c r="W236" i="5"/>
  <c r="W240" i="5"/>
  <c r="W241" i="5"/>
  <c r="W242" i="5"/>
  <c r="W244" i="5"/>
  <c r="W254" i="5"/>
  <c r="W256" i="5"/>
  <c r="W259" i="5"/>
  <c r="W263" i="5"/>
  <c r="W264" i="5"/>
  <c r="W265" i="5"/>
  <c r="W267" i="5"/>
  <c r="W277" i="5"/>
  <c r="W279" i="5"/>
  <c r="W282" i="5"/>
  <c r="W286" i="5"/>
  <c r="W287" i="5"/>
  <c r="W288" i="5"/>
  <c r="W290" i="5"/>
  <c r="W300" i="5"/>
  <c r="W302" i="5"/>
  <c r="W305" i="5"/>
  <c r="W309" i="5"/>
  <c r="W310" i="5"/>
  <c r="W311" i="5"/>
  <c r="W313" i="5"/>
  <c r="W323" i="5"/>
  <c r="W325" i="5"/>
  <c r="W328" i="5"/>
  <c r="W332" i="5"/>
  <c r="W333" i="5"/>
  <c r="W334" i="5"/>
  <c r="W335" i="5"/>
  <c r="W336" i="5"/>
  <c r="W339" i="5"/>
  <c r="W340" i="5"/>
  <c r="W341" i="5"/>
  <c r="W342" i="5"/>
  <c r="W343" i="5"/>
  <c r="W344" i="5"/>
  <c r="W345" i="5"/>
  <c r="W346" i="5"/>
  <c r="W348" i="5"/>
  <c r="W351" i="5"/>
  <c r="X7" i="5"/>
  <c r="X10" i="5"/>
  <c r="X33" i="5"/>
  <c r="X56" i="5"/>
  <c r="X79" i="5"/>
  <c r="X11" i="5"/>
  <c r="X12" i="5"/>
  <c r="X14" i="5"/>
  <c r="X24" i="5"/>
  <c r="X26" i="5"/>
  <c r="X29" i="5"/>
  <c r="X34" i="5"/>
  <c r="X35" i="5"/>
  <c r="X37" i="5"/>
  <c r="X47" i="5"/>
  <c r="X49" i="5"/>
  <c r="X52" i="5"/>
  <c r="X57" i="5"/>
  <c r="X58" i="5"/>
  <c r="X60" i="5"/>
  <c r="X70" i="5"/>
  <c r="X72" i="5"/>
  <c r="X75" i="5"/>
  <c r="X80" i="5"/>
  <c r="X81" i="5"/>
  <c r="X83" i="5"/>
  <c r="X93" i="5"/>
  <c r="X95" i="5"/>
  <c r="X98" i="5"/>
  <c r="X102" i="5"/>
  <c r="X103" i="5"/>
  <c r="X104" i="5"/>
  <c r="X106" i="5"/>
  <c r="X116" i="5"/>
  <c r="X118" i="5"/>
  <c r="X121" i="5"/>
  <c r="X125" i="5"/>
  <c r="X126" i="5"/>
  <c r="X127" i="5"/>
  <c r="X129" i="5"/>
  <c r="X139" i="5"/>
  <c r="X141" i="5"/>
  <c r="X144" i="5"/>
  <c r="X148" i="5"/>
  <c r="X149" i="5"/>
  <c r="X150" i="5"/>
  <c r="X152" i="5"/>
  <c r="X162" i="5"/>
  <c r="X164" i="5"/>
  <c r="X167" i="5"/>
  <c r="X171" i="5"/>
  <c r="X172" i="5"/>
  <c r="X173" i="5"/>
  <c r="X175" i="5"/>
  <c r="X185" i="5"/>
  <c r="X187" i="5"/>
  <c r="X190" i="5"/>
  <c r="X194" i="5"/>
  <c r="X195" i="5"/>
  <c r="X196" i="5"/>
  <c r="X198" i="5"/>
  <c r="X208" i="5"/>
  <c r="X210" i="5"/>
  <c r="X213" i="5"/>
  <c r="X217" i="5"/>
  <c r="X218" i="5"/>
  <c r="X219" i="5"/>
  <c r="X221" i="5"/>
  <c r="X231" i="5"/>
  <c r="X233" i="5"/>
  <c r="X236" i="5"/>
  <c r="X240" i="5"/>
  <c r="X241" i="5"/>
  <c r="X242" i="5"/>
  <c r="X244" i="5"/>
  <c r="X254" i="5"/>
  <c r="X256" i="5"/>
  <c r="X259" i="5"/>
  <c r="X263" i="5"/>
  <c r="X264" i="5"/>
  <c r="X265" i="5"/>
  <c r="X267" i="5"/>
  <c r="X277" i="5"/>
  <c r="X279" i="5"/>
  <c r="X282" i="5"/>
  <c r="X286" i="5"/>
  <c r="X287" i="5"/>
  <c r="X288" i="5"/>
  <c r="X290" i="5"/>
  <c r="X300" i="5"/>
  <c r="X302" i="5"/>
  <c r="X305" i="5"/>
  <c r="X309" i="5"/>
  <c r="X310" i="5"/>
  <c r="X311" i="5"/>
  <c r="X313" i="5"/>
  <c r="X323" i="5"/>
  <c r="X325" i="5"/>
  <c r="X328" i="5"/>
  <c r="X332" i="5"/>
  <c r="X333" i="5"/>
  <c r="X334" i="5"/>
  <c r="X335" i="5"/>
  <c r="X336" i="5"/>
  <c r="X339" i="5"/>
  <c r="X340" i="5"/>
  <c r="X341" i="5"/>
  <c r="X342" i="5"/>
  <c r="X343" i="5"/>
  <c r="X344" i="5"/>
  <c r="X345" i="5"/>
  <c r="X346" i="5"/>
  <c r="X348" i="5"/>
  <c r="X351" i="5"/>
  <c r="Y7" i="5"/>
  <c r="Y10" i="5"/>
  <c r="Y33" i="5"/>
  <c r="Y56" i="5"/>
  <c r="Y79" i="5"/>
  <c r="Y11" i="5"/>
  <c r="Y12" i="5"/>
  <c r="Y14" i="5"/>
  <c r="Y24" i="5"/>
  <c r="Y26" i="5"/>
  <c r="Y29" i="5"/>
  <c r="Y34" i="5"/>
  <c r="Y35" i="5"/>
  <c r="Y37" i="5"/>
  <c r="Y47" i="5"/>
  <c r="Y49" i="5"/>
  <c r="Y52" i="5"/>
  <c r="Y57" i="5"/>
  <c r="Y58" i="5"/>
  <c r="Y60" i="5"/>
  <c r="Y70" i="5"/>
  <c r="Y72" i="5"/>
  <c r="Y75" i="5"/>
  <c r="Y80" i="5"/>
  <c r="Y81" i="5"/>
  <c r="Y83" i="5"/>
  <c r="Y93" i="5"/>
  <c r="Y95" i="5"/>
  <c r="Y98" i="5"/>
  <c r="Y102" i="5"/>
  <c r="Y103" i="5"/>
  <c r="Y104" i="5"/>
  <c r="Y106" i="5"/>
  <c r="Y116" i="5"/>
  <c r="Y118" i="5"/>
  <c r="Y121" i="5"/>
  <c r="Y125" i="5"/>
  <c r="Y126" i="5"/>
  <c r="Y127" i="5"/>
  <c r="Y129" i="5"/>
  <c r="Y139" i="5"/>
  <c r="Y141" i="5"/>
  <c r="Y144" i="5"/>
  <c r="Y148" i="5"/>
  <c r="Y149" i="5"/>
  <c r="Y150" i="5"/>
  <c r="Y152" i="5"/>
  <c r="Y162" i="5"/>
  <c r="Y164" i="5"/>
  <c r="Y167" i="5"/>
  <c r="Y171" i="5"/>
  <c r="Y172" i="5"/>
  <c r="Y173" i="5"/>
  <c r="Y175" i="5"/>
  <c r="Y185" i="5"/>
  <c r="Y187" i="5"/>
  <c r="Y190" i="5"/>
  <c r="Y194" i="5"/>
  <c r="Y195" i="5"/>
  <c r="Y196" i="5"/>
  <c r="Y198" i="5"/>
  <c r="Y208" i="5"/>
  <c r="Y210" i="5"/>
  <c r="Y213" i="5"/>
  <c r="Y217" i="5"/>
  <c r="Y218" i="5"/>
  <c r="Y219" i="5"/>
  <c r="Y221" i="5"/>
  <c r="Y231" i="5"/>
  <c r="Y233" i="5"/>
  <c r="Y236" i="5"/>
  <c r="Y240" i="5"/>
  <c r="Y241" i="5"/>
  <c r="Y242" i="5"/>
  <c r="Y244" i="5"/>
  <c r="Y254" i="5"/>
  <c r="Y256" i="5"/>
  <c r="Y259" i="5"/>
  <c r="Y263" i="5"/>
  <c r="Y264" i="5"/>
  <c r="Y265" i="5"/>
  <c r="Y267" i="5"/>
  <c r="Y277" i="5"/>
  <c r="Y279" i="5"/>
  <c r="Y282" i="5"/>
  <c r="Y286" i="5"/>
  <c r="Y287" i="5"/>
  <c r="Y288" i="5"/>
  <c r="Y290" i="5"/>
  <c r="Y300" i="5"/>
  <c r="Y302" i="5"/>
  <c r="Y305" i="5"/>
  <c r="Y309" i="5"/>
  <c r="Y310" i="5"/>
  <c r="Y311" i="5"/>
  <c r="Y313" i="5"/>
  <c r="Y323" i="5"/>
  <c r="Y325" i="5"/>
  <c r="Y328" i="5"/>
  <c r="Y332" i="5"/>
  <c r="Y333" i="5"/>
  <c r="Y334" i="5"/>
  <c r="Y335" i="5"/>
  <c r="Y336" i="5"/>
  <c r="Y339" i="5"/>
  <c r="Y340" i="5"/>
  <c r="Y341" i="5"/>
  <c r="Y342" i="5"/>
  <c r="Y343" i="5"/>
  <c r="Y344" i="5"/>
  <c r="Y345" i="5"/>
  <c r="Y346" i="5"/>
  <c r="Y348" i="5"/>
  <c r="Y351" i="5"/>
  <c r="Z7" i="5"/>
  <c r="Z10" i="5"/>
  <c r="Z33" i="5"/>
  <c r="Z56" i="5"/>
  <c r="Z79" i="5"/>
  <c r="Z11" i="5"/>
  <c r="Z12" i="5"/>
  <c r="Z14" i="5"/>
  <c r="Z24" i="5"/>
  <c r="Z26" i="5"/>
  <c r="Z29" i="5"/>
  <c r="Z34" i="5"/>
  <c r="Z35" i="5"/>
  <c r="Z37" i="5"/>
  <c r="Z47" i="5"/>
  <c r="Z49" i="5"/>
  <c r="Z52" i="5"/>
  <c r="Z57" i="5"/>
  <c r="Z58" i="5"/>
  <c r="Z60" i="5"/>
  <c r="Z70" i="5"/>
  <c r="Z72" i="5"/>
  <c r="Z75" i="5"/>
  <c r="Z80" i="5"/>
  <c r="Z81" i="5"/>
  <c r="Z83" i="5"/>
  <c r="Z93" i="5"/>
  <c r="Z95" i="5"/>
  <c r="Z98" i="5"/>
  <c r="Z102" i="5"/>
  <c r="Z103" i="5"/>
  <c r="Z104" i="5"/>
  <c r="Z106" i="5"/>
  <c r="Z116" i="5"/>
  <c r="Z118" i="5"/>
  <c r="Z121" i="5"/>
  <c r="Z125" i="5"/>
  <c r="Z126" i="5"/>
  <c r="Z127" i="5"/>
  <c r="Z129" i="5"/>
  <c r="Z139" i="5"/>
  <c r="Z141" i="5"/>
  <c r="Z144" i="5"/>
  <c r="Z148" i="5"/>
  <c r="Z149" i="5"/>
  <c r="Z150" i="5"/>
  <c r="Z152" i="5"/>
  <c r="Z162" i="5"/>
  <c r="Z164" i="5"/>
  <c r="Z167" i="5"/>
  <c r="Z171" i="5"/>
  <c r="Z172" i="5"/>
  <c r="Z173" i="5"/>
  <c r="Z175" i="5"/>
  <c r="Z185" i="5"/>
  <c r="Z187" i="5"/>
  <c r="Z190" i="5"/>
  <c r="Z194" i="5"/>
  <c r="Z195" i="5"/>
  <c r="Z196" i="5"/>
  <c r="Z198" i="5"/>
  <c r="Z208" i="5"/>
  <c r="Z210" i="5"/>
  <c r="Z213" i="5"/>
  <c r="Z217" i="5"/>
  <c r="Z218" i="5"/>
  <c r="Z219" i="5"/>
  <c r="Z221" i="5"/>
  <c r="Z231" i="5"/>
  <c r="Z233" i="5"/>
  <c r="Z236" i="5"/>
  <c r="Z240" i="5"/>
  <c r="Z241" i="5"/>
  <c r="Z242" i="5"/>
  <c r="Z244" i="5"/>
  <c r="Z254" i="5"/>
  <c r="Z256" i="5"/>
  <c r="Z259" i="5"/>
  <c r="Z263" i="5"/>
  <c r="Z264" i="5"/>
  <c r="Z265" i="5"/>
  <c r="Z267" i="5"/>
  <c r="Z277" i="5"/>
  <c r="Z279" i="5"/>
  <c r="Z282" i="5"/>
  <c r="Z286" i="5"/>
  <c r="Z287" i="5"/>
  <c r="Z288" i="5"/>
  <c r="Z290" i="5"/>
  <c r="Z300" i="5"/>
  <c r="Z302" i="5"/>
  <c r="Z305" i="5"/>
  <c r="Z309" i="5"/>
  <c r="Z310" i="5"/>
  <c r="Z311" i="5"/>
  <c r="Z313" i="5"/>
  <c r="Z323" i="5"/>
  <c r="Z325" i="5"/>
  <c r="Z328" i="5"/>
  <c r="Z332" i="5"/>
  <c r="Z333" i="5"/>
  <c r="Z334" i="5"/>
  <c r="Z335" i="5"/>
  <c r="Z336" i="5"/>
  <c r="Z339" i="5"/>
  <c r="Z340" i="5"/>
  <c r="Z341" i="5"/>
  <c r="Z342" i="5"/>
  <c r="Z343" i="5"/>
  <c r="Z344" i="5"/>
  <c r="Z345" i="5"/>
  <c r="Z346" i="5"/>
  <c r="Z348" i="5"/>
  <c r="Z351" i="5"/>
  <c r="AA7" i="5"/>
  <c r="AA10" i="5"/>
  <c r="AA33" i="5"/>
  <c r="AA56" i="5"/>
  <c r="AA79" i="5"/>
  <c r="AA11" i="5"/>
  <c r="AA12" i="5"/>
  <c r="AA14" i="5"/>
  <c r="AA24" i="5"/>
  <c r="AA26" i="5"/>
  <c r="AA29" i="5"/>
  <c r="AA34" i="5"/>
  <c r="AA35" i="5"/>
  <c r="AA37" i="5"/>
  <c r="AA47" i="5"/>
  <c r="AA49" i="5"/>
  <c r="AA52" i="5"/>
  <c r="AA57" i="5"/>
  <c r="AA58" i="5"/>
  <c r="AA60" i="5"/>
  <c r="AA70" i="5"/>
  <c r="AA72" i="5"/>
  <c r="AA75" i="5"/>
  <c r="AA80" i="5"/>
  <c r="AA81" i="5"/>
  <c r="AA83" i="5"/>
  <c r="AA93" i="5"/>
  <c r="AA95" i="5"/>
  <c r="AA98" i="5"/>
  <c r="AA102" i="5"/>
  <c r="AA103" i="5"/>
  <c r="AA104" i="5"/>
  <c r="AA106" i="5"/>
  <c r="AA116" i="5"/>
  <c r="AA118" i="5"/>
  <c r="AA121" i="5"/>
  <c r="AA125" i="5"/>
  <c r="AA126" i="5"/>
  <c r="AA127" i="5"/>
  <c r="AA129" i="5"/>
  <c r="AA139" i="5"/>
  <c r="AA141" i="5"/>
  <c r="AA144" i="5"/>
  <c r="AA148" i="5"/>
  <c r="AA149" i="5"/>
  <c r="AA150" i="5"/>
  <c r="AA152" i="5"/>
  <c r="AA162" i="5"/>
  <c r="AA164" i="5"/>
  <c r="AA167" i="5"/>
  <c r="AA171" i="5"/>
  <c r="AA172" i="5"/>
  <c r="AA173" i="5"/>
  <c r="AA175" i="5"/>
  <c r="AA185" i="5"/>
  <c r="AA187" i="5"/>
  <c r="AA190" i="5"/>
  <c r="AA194" i="5"/>
  <c r="AA195" i="5"/>
  <c r="AA196" i="5"/>
  <c r="AA198" i="5"/>
  <c r="AA208" i="5"/>
  <c r="AA210" i="5"/>
  <c r="AA213" i="5"/>
  <c r="AA217" i="5"/>
  <c r="AA218" i="5"/>
  <c r="AA219" i="5"/>
  <c r="AA221" i="5"/>
  <c r="AA231" i="5"/>
  <c r="AA233" i="5"/>
  <c r="AA236" i="5"/>
  <c r="AA240" i="5"/>
  <c r="AA241" i="5"/>
  <c r="AA242" i="5"/>
  <c r="AA244" i="5"/>
  <c r="AA254" i="5"/>
  <c r="AA256" i="5"/>
  <c r="AA259" i="5"/>
  <c r="AA263" i="5"/>
  <c r="AA264" i="5"/>
  <c r="AA265" i="5"/>
  <c r="AA267" i="5"/>
  <c r="AA277" i="5"/>
  <c r="AA279" i="5"/>
  <c r="AA282" i="5"/>
  <c r="AA286" i="5"/>
  <c r="AA287" i="5"/>
  <c r="AA288" i="5"/>
  <c r="AA290" i="5"/>
  <c r="AA300" i="5"/>
  <c r="AA302" i="5"/>
  <c r="AA305" i="5"/>
  <c r="AA309" i="5"/>
  <c r="AA310" i="5"/>
  <c r="AA311" i="5"/>
  <c r="AA313" i="5"/>
  <c r="AA323" i="5"/>
  <c r="AA325" i="5"/>
  <c r="AA328" i="5"/>
  <c r="AA332" i="5"/>
  <c r="AA333" i="5"/>
  <c r="AA334" i="5"/>
  <c r="AA335" i="5"/>
  <c r="AA336" i="5"/>
  <c r="AA339" i="5"/>
  <c r="AA340" i="5"/>
  <c r="AA341" i="5"/>
  <c r="AA342" i="5"/>
  <c r="AA343" i="5"/>
  <c r="AA344" i="5"/>
  <c r="AA345" i="5"/>
  <c r="AA346" i="5"/>
  <c r="AA348" i="5"/>
  <c r="AA351" i="5"/>
  <c r="AB7" i="5"/>
  <c r="AB10" i="5"/>
  <c r="AB33" i="5"/>
  <c r="AB56" i="5"/>
  <c r="AB79" i="5"/>
  <c r="AB11" i="5"/>
  <c r="AB12" i="5"/>
  <c r="AB14" i="5"/>
  <c r="AB24" i="5"/>
  <c r="AB26" i="5"/>
  <c r="AB29" i="5"/>
  <c r="AB34" i="5"/>
  <c r="AB35" i="5"/>
  <c r="AB37" i="5"/>
  <c r="AB47" i="5"/>
  <c r="AB49" i="5"/>
  <c r="AB52" i="5"/>
  <c r="AB57" i="5"/>
  <c r="AB58" i="5"/>
  <c r="AB60" i="5"/>
  <c r="AB70" i="5"/>
  <c r="AB72" i="5"/>
  <c r="AB75" i="5"/>
  <c r="AB80" i="5"/>
  <c r="AB81" i="5"/>
  <c r="AB83" i="5"/>
  <c r="AB93" i="5"/>
  <c r="AB95" i="5"/>
  <c r="AB98" i="5"/>
  <c r="AB102" i="5"/>
  <c r="AB103" i="5"/>
  <c r="AB104" i="5"/>
  <c r="AB106" i="5"/>
  <c r="AB116" i="5"/>
  <c r="AB118" i="5"/>
  <c r="AB121" i="5"/>
  <c r="AB125" i="5"/>
  <c r="AB126" i="5"/>
  <c r="AB127" i="5"/>
  <c r="AB129" i="5"/>
  <c r="AB139" i="5"/>
  <c r="AB141" i="5"/>
  <c r="AB144" i="5"/>
  <c r="AB148" i="5"/>
  <c r="AB149" i="5"/>
  <c r="AB150" i="5"/>
  <c r="AB152" i="5"/>
  <c r="AB162" i="5"/>
  <c r="AB164" i="5"/>
  <c r="AB167" i="5"/>
  <c r="AB171" i="5"/>
  <c r="AB172" i="5"/>
  <c r="AB173" i="5"/>
  <c r="AB175" i="5"/>
  <c r="AB185" i="5"/>
  <c r="AB187" i="5"/>
  <c r="AB190" i="5"/>
  <c r="AB194" i="5"/>
  <c r="AB195" i="5"/>
  <c r="AB196" i="5"/>
  <c r="AB198" i="5"/>
  <c r="AB208" i="5"/>
  <c r="AB210" i="5"/>
  <c r="AB213" i="5"/>
  <c r="AB217" i="5"/>
  <c r="AB218" i="5"/>
  <c r="AB219" i="5"/>
  <c r="AB221" i="5"/>
  <c r="AB231" i="5"/>
  <c r="AB233" i="5"/>
  <c r="AB236" i="5"/>
  <c r="AB240" i="5"/>
  <c r="AB241" i="5"/>
  <c r="AB242" i="5"/>
  <c r="AB244" i="5"/>
  <c r="AB254" i="5"/>
  <c r="AB256" i="5"/>
  <c r="AB259" i="5"/>
  <c r="AB263" i="5"/>
  <c r="AB264" i="5"/>
  <c r="AB265" i="5"/>
  <c r="AB267" i="5"/>
  <c r="AB277" i="5"/>
  <c r="AB279" i="5"/>
  <c r="AB282" i="5"/>
  <c r="AB286" i="5"/>
  <c r="AB287" i="5"/>
  <c r="AB288" i="5"/>
  <c r="AB290" i="5"/>
  <c r="AB300" i="5"/>
  <c r="AB302" i="5"/>
  <c r="AB305" i="5"/>
  <c r="AB309" i="5"/>
  <c r="AB310" i="5"/>
  <c r="AB311" i="5"/>
  <c r="AB313" i="5"/>
  <c r="AB323" i="5"/>
  <c r="AB325" i="5"/>
  <c r="AB328" i="5"/>
  <c r="AB332" i="5"/>
  <c r="AB333" i="5"/>
  <c r="AB334" i="5"/>
  <c r="AB335" i="5"/>
  <c r="AB336" i="5"/>
  <c r="AB339" i="5"/>
  <c r="AB340" i="5"/>
  <c r="AB341" i="5"/>
  <c r="AB342" i="5"/>
  <c r="AB343" i="5"/>
  <c r="AB344" i="5"/>
  <c r="AB345" i="5"/>
  <c r="AB346" i="5"/>
  <c r="AB348" i="5"/>
  <c r="AB351" i="5"/>
  <c r="AC7" i="5"/>
  <c r="AC10" i="5"/>
  <c r="AC33" i="5"/>
  <c r="AC56" i="5"/>
  <c r="AC79" i="5"/>
  <c r="AC11" i="5"/>
  <c r="AC12" i="5"/>
  <c r="AC14" i="5"/>
  <c r="AC24" i="5"/>
  <c r="AC26" i="5"/>
  <c r="AC29" i="5"/>
  <c r="AC34" i="5"/>
  <c r="AC35" i="5"/>
  <c r="AC37" i="5"/>
  <c r="AC47" i="5"/>
  <c r="AC49" i="5"/>
  <c r="AC52" i="5"/>
  <c r="AC57" i="5"/>
  <c r="AC58" i="5"/>
  <c r="AC60" i="5"/>
  <c r="AC70" i="5"/>
  <c r="AC72" i="5"/>
  <c r="AC75" i="5"/>
  <c r="AC80" i="5"/>
  <c r="AC81" i="5"/>
  <c r="AC83" i="5"/>
  <c r="AC93" i="5"/>
  <c r="AC95" i="5"/>
  <c r="AC98" i="5"/>
  <c r="AC102" i="5"/>
  <c r="AC103" i="5"/>
  <c r="AC104" i="5"/>
  <c r="AC106" i="5"/>
  <c r="AC116" i="5"/>
  <c r="AC118" i="5"/>
  <c r="AC121" i="5"/>
  <c r="AC125" i="5"/>
  <c r="AC126" i="5"/>
  <c r="AC127" i="5"/>
  <c r="AC129" i="5"/>
  <c r="AC139" i="5"/>
  <c r="AC141" i="5"/>
  <c r="AC144" i="5"/>
  <c r="AC148" i="5"/>
  <c r="AC149" i="5"/>
  <c r="AC150" i="5"/>
  <c r="AC152" i="5"/>
  <c r="AC162" i="5"/>
  <c r="AC164" i="5"/>
  <c r="AC167" i="5"/>
  <c r="AC171" i="5"/>
  <c r="AC172" i="5"/>
  <c r="AC173" i="5"/>
  <c r="AC175" i="5"/>
  <c r="AC185" i="5"/>
  <c r="AC187" i="5"/>
  <c r="AC190" i="5"/>
  <c r="AC194" i="5"/>
  <c r="AC195" i="5"/>
  <c r="AC196" i="5"/>
  <c r="AC198" i="5"/>
  <c r="AC208" i="5"/>
  <c r="AC210" i="5"/>
  <c r="AC213" i="5"/>
  <c r="AC217" i="5"/>
  <c r="AC218" i="5"/>
  <c r="AC219" i="5"/>
  <c r="AC221" i="5"/>
  <c r="AC231" i="5"/>
  <c r="AC233" i="5"/>
  <c r="AC236" i="5"/>
  <c r="AC240" i="5"/>
  <c r="AC241" i="5"/>
  <c r="AC242" i="5"/>
  <c r="AC244" i="5"/>
  <c r="AC254" i="5"/>
  <c r="AC256" i="5"/>
  <c r="AC259" i="5"/>
  <c r="AC263" i="5"/>
  <c r="AC264" i="5"/>
  <c r="AC265" i="5"/>
  <c r="AC267" i="5"/>
  <c r="AC277" i="5"/>
  <c r="AC279" i="5"/>
  <c r="AC282" i="5"/>
  <c r="AC286" i="5"/>
  <c r="AC287" i="5"/>
  <c r="AC288" i="5"/>
  <c r="AC290" i="5"/>
  <c r="AC300" i="5"/>
  <c r="AC302" i="5"/>
  <c r="AC305" i="5"/>
  <c r="AC309" i="5"/>
  <c r="AC310" i="5"/>
  <c r="AC311" i="5"/>
  <c r="AC313" i="5"/>
  <c r="AC323" i="5"/>
  <c r="AC325" i="5"/>
  <c r="AC328" i="5"/>
  <c r="AC332" i="5"/>
  <c r="AC333" i="5"/>
  <c r="AC334" i="5"/>
  <c r="AC335" i="5"/>
  <c r="AC336" i="5"/>
  <c r="AC339" i="5"/>
  <c r="AC340" i="5"/>
  <c r="AC341" i="5"/>
  <c r="AC342" i="5"/>
  <c r="AC343" i="5"/>
  <c r="AC344" i="5"/>
  <c r="AC345" i="5"/>
  <c r="AC346" i="5"/>
  <c r="AC348" i="5"/>
  <c r="AC351" i="5"/>
  <c r="AD7" i="5"/>
  <c r="AD10" i="5"/>
  <c r="AD33" i="5"/>
  <c r="AD56" i="5"/>
  <c r="AD79" i="5"/>
  <c r="AD11" i="5"/>
  <c r="AD12" i="5"/>
  <c r="AD14" i="5"/>
  <c r="AD24" i="5"/>
  <c r="AD26" i="5"/>
  <c r="AD29" i="5"/>
  <c r="AD34" i="5"/>
  <c r="AD35" i="5"/>
  <c r="AD37" i="5"/>
  <c r="AD47" i="5"/>
  <c r="AD49" i="5"/>
  <c r="AD52" i="5"/>
  <c r="AD57" i="5"/>
  <c r="AD58" i="5"/>
  <c r="AD60" i="5"/>
  <c r="AD70" i="5"/>
  <c r="AD72" i="5"/>
  <c r="AD75" i="5"/>
  <c r="AD80" i="5"/>
  <c r="AD81" i="5"/>
  <c r="AD83" i="5"/>
  <c r="AD93" i="5"/>
  <c r="AD95" i="5"/>
  <c r="AD98" i="5"/>
  <c r="AD102" i="5"/>
  <c r="AD103" i="5"/>
  <c r="AD104" i="5"/>
  <c r="AD106" i="5"/>
  <c r="AD116" i="5"/>
  <c r="AD118" i="5"/>
  <c r="AD121" i="5"/>
  <c r="AD125" i="5"/>
  <c r="AD126" i="5"/>
  <c r="AD127" i="5"/>
  <c r="AD129" i="5"/>
  <c r="AD139" i="5"/>
  <c r="AD141" i="5"/>
  <c r="AD144" i="5"/>
  <c r="AD148" i="5"/>
  <c r="AD149" i="5"/>
  <c r="AD150" i="5"/>
  <c r="AD152" i="5"/>
  <c r="AD162" i="5"/>
  <c r="AD164" i="5"/>
  <c r="AD167" i="5"/>
  <c r="AD171" i="5"/>
  <c r="AD172" i="5"/>
  <c r="AD173" i="5"/>
  <c r="AD175" i="5"/>
  <c r="AD185" i="5"/>
  <c r="AD187" i="5"/>
  <c r="AD190" i="5"/>
  <c r="AD194" i="5"/>
  <c r="AD195" i="5"/>
  <c r="AD196" i="5"/>
  <c r="AD198" i="5"/>
  <c r="AD208" i="5"/>
  <c r="AD210" i="5"/>
  <c r="AD213" i="5"/>
  <c r="AD217" i="5"/>
  <c r="AD218" i="5"/>
  <c r="AD219" i="5"/>
  <c r="AD221" i="5"/>
  <c r="AD231" i="5"/>
  <c r="AD233" i="5"/>
  <c r="AD236" i="5"/>
  <c r="AD240" i="5"/>
  <c r="AD241" i="5"/>
  <c r="AD242" i="5"/>
  <c r="AD244" i="5"/>
  <c r="AD254" i="5"/>
  <c r="AD256" i="5"/>
  <c r="AD259" i="5"/>
  <c r="AD263" i="5"/>
  <c r="AD264" i="5"/>
  <c r="AD265" i="5"/>
  <c r="AD267" i="5"/>
  <c r="AD277" i="5"/>
  <c r="AD279" i="5"/>
  <c r="AD282" i="5"/>
  <c r="AD286" i="5"/>
  <c r="AD287" i="5"/>
  <c r="AD288" i="5"/>
  <c r="AD290" i="5"/>
  <c r="AD300" i="5"/>
  <c r="AD302" i="5"/>
  <c r="AD305" i="5"/>
  <c r="AD309" i="5"/>
  <c r="AD310" i="5"/>
  <c r="AD311" i="5"/>
  <c r="AD313" i="5"/>
  <c r="AD323" i="5"/>
  <c r="AD325" i="5"/>
  <c r="AD328" i="5"/>
  <c r="AD332" i="5"/>
  <c r="AD333" i="5"/>
  <c r="AD334" i="5"/>
  <c r="AD335" i="5"/>
  <c r="AD336" i="5"/>
  <c r="AD339" i="5"/>
  <c r="AD340" i="5"/>
  <c r="AD341" i="5"/>
  <c r="AD342" i="5"/>
  <c r="AD343" i="5"/>
  <c r="AD344" i="5"/>
  <c r="AD345" i="5"/>
  <c r="AD346" i="5"/>
  <c r="AD348" i="5"/>
  <c r="AD351" i="5"/>
  <c r="AE7" i="5"/>
  <c r="AE10" i="5"/>
  <c r="AE33" i="5"/>
  <c r="AE56" i="5"/>
  <c r="AE79" i="5"/>
  <c r="AE11" i="5"/>
  <c r="AE12" i="5"/>
  <c r="AE14" i="5"/>
  <c r="AE24" i="5"/>
  <c r="AE26" i="5"/>
  <c r="AE29" i="5"/>
  <c r="AE34" i="5"/>
  <c r="AE35" i="5"/>
  <c r="AE37" i="5"/>
  <c r="AE47" i="5"/>
  <c r="AE49" i="5"/>
  <c r="AE52" i="5"/>
  <c r="AE57" i="5"/>
  <c r="AE58" i="5"/>
  <c r="AE60" i="5"/>
  <c r="AE70" i="5"/>
  <c r="AE72" i="5"/>
  <c r="AE75" i="5"/>
  <c r="AE80" i="5"/>
  <c r="AE81" i="5"/>
  <c r="AE83" i="5"/>
  <c r="AE93" i="5"/>
  <c r="AE95" i="5"/>
  <c r="AE98" i="5"/>
  <c r="AE102" i="5"/>
  <c r="AE103" i="5"/>
  <c r="AE104" i="5"/>
  <c r="AE106" i="5"/>
  <c r="AE116" i="5"/>
  <c r="AE118" i="5"/>
  <c r="AE121" i="5"/>
  <c r="AE125" i="5"/>
  <c r="AE126" i="5"/>
  <c r="AE127" i="5"/>
  <c r="AE129" i="5"/>
  <c r="AE139" i="5"/>
  <c r="AE141" i="5"/>
  <c r="AE144" i="5"/>
  <c r="AE148" i="5"/>
  <c r="AE149" i="5"/>
  <c r="AE150" i="5"/>
  <c r="AE152" i="5"/>
  <c r="AE162" i="5"/>
  <c r="AE164" i="5"/>
  <c r="AE167" i="5"/>
  <c r="AE171" i="5"/>
  <c r="AE172" i="5"/>
  <c r="AE173" i="5"/>
  <c r="AE175" i="5"/>
  <c r="AE185" i="5"/>
  <c r="AE187" i="5"/>
  <c r="AE190" i="5"/>
  <c r="AE194" i="5"/>
  <c r="AE195" i="5"/>
  <c r="AE196" i="5"/>
  <c r="AE198" i="5"/>
  <c r="AE208" i="5"/>
  <c r="AE210" i="5"/>
  <c r="AE213" i="5"/>
  <c r="AE217" i="5"/>
  <c r="AE218" i="5"/>
  <c r="AE219" i="5"/>
  <c r="AE221" i="5"/>
  <c r="AE231" i="5"/>
  <c r="AE233" i="5"/>
  <c r="AE236" i="5"/>
  <c r="AE240" i="5"/>
  <c r="AE241" i="5"/>
  <c r="AE242" i="5"/>
  <c r="AE244" i="5"/>
  <c r="AE254" i="5"/>
  <c r="AE256" i="5"/>
  <c r="AE259" i="5"/>
  <c r="AE263" i="5"/>
  <c r="AE264" i="5"/>
  <c r="AE265" i="5"/>
  <c r="AE267" i="5"/>
  <c r="AE277" i="5"/>
  <c r="AE279" i="5"/>
  <c r="AE282" i="5"/>
  <c r="AE286" i="5"/>
  <c r="AE287" i="5"/>
  <c r="AE288" i="5"/>
  <c r="AE290" i="5"/>
  <c r="AE300" i="5"/>
  <c r="AE302" i="5"/>
  <c r="AE305" i="5"/>
  <c r="AE309" i="5"/>
  <c r="AE310" i="5"/>
  <c r="AE311" i="5"/>
  <c r="AE313" i="5"/>
  <c r="AE323" i="5"/>
  <c r="AE325" i="5"/>
  <c r="AE328" i="5"/>
  <c r="AE332" i="5"/>
  <c r="AE333" i="5"/>
  <c r="AE334" i="5"/>
  <c r="AE335" i="5"/>
  <c r="AE336" i="5"/>
  <c r="AE339" i="5"/>
  <c r="AE340" i="5"/>
  <c r="AE341" i="5"/>
  <c r="AE342" i="5"/>
  <c r="AE343" i="5"/>
  <c r="AE344" i="5"/>
  <c r="AE345" i="5"/>
  <c r="AE346" i="5"/>
  <c r="AE348" i="5"/>
  <c r="AE351" i="5"/>
  <c r="AF7" i="5"/>
  <c r="AF10" i="5"/>
  <c r="AF33" i="5"/>
  <c r="AF56" i="5"/>
  <c r="AF79" i="5"/>
  <c r="AF11" i="5"/>
  <c r="AF12" i="5"/>
  <c r="AF14" i="5"/>
  <c r="AF24" i="5"/>
  <c r="AF26" i="5"/>
  <c r="AF29" i="5"/>
  <c r="AF34" i="5"/>
  <c r="AF35" i="5"/>
  <c r="AF37" i="5"/>
  <c r="AF47" i="5"/>
  <c r="AF49" i="5"/>
  <c r="AF52" i="5"/>
  <c r="AF57" i="5"/>
  <c r="AF58" i="5"/>
  <c r="AF60" i="5"/>
  <c r="AF70" i="5"/>
  <c r="AF72" i="5"/>
  <c r="AF75" i="5"/>
  <c r="AF80" i="5"/>
  <c r="AF81" i="5"/>
  <c r="AF83" i="5"/>
  <c r="AF93" i="5"/>
  <c r="AF95" i="5"/>
  <c r="AF98" i="5"/>
  <c r="AF102" i="5"/>
  <c r="AF103" i="5"/>
  <c r="AF104" i="5"/>
  <c r="AF106" i="5"/>
  <c r="AF116" i="5"/>
  <c r="AF118" i="5"/>
  <c r="AF121" i="5"/>
  <c r="AF125" i="5"/>
  <c r="AF126" i="5"/>
  <c r="AF127" i="5"/>
  <c r="AF129" i="5"/>
  <c r="AF139" i="5"/>
  <c r="AF141" i="5"/>
  <c r="AF144" i="5"/>
  <c r="AF148" i="5"/>
  <c r="AF149" i="5"/>
  <c r="AF150" i="5"/>
  <c r="AF152" i="5"/>
  <c r="AF162" i="5"/>
  <c r="AF164" i="5"/>
  <c r="AF167" i="5"/>
  <c r="AF171" i="5"/>
  <c r="AF172" i="5"/>
  <c r="AF173" i="5"/>
  <c r="AF175" i="5"/>
  <c r="AF185" i="5"/>
  <c r="AF187" i="5"/>
  <c r="AF190" i="5"/>
  <c r="AF194" i="5"/>
  <c r="AF195" i="5"/>
  <c r="AF196" i="5"/>
  <c r="AF198" i="5"/>
  <c r="AF208" i="5"/>
  <c r="AF210" i="5"/>
  <c r="AF213" i="5"/>
  <c r="AF217" i="5"/>
  <c r="AF218" i="5"/>
  <c r="AF219" i="5"/>
  <c r="AF221" i="5"/>
  <c r="AF231" i="5"/>
  <c r="AF233" i="5"/>
  <c r="AF236" i="5"/>
  <c r="AF240" i="5"/>
  <c r="AF241" i="5"/>
  <c r="AF242" i="5"/>
  <c r="AF244" i="5"/>
  <c r="AF254" i="5"/>
  <c r="AF256" i="5"/>
  <c r="AF259" i="5"/>
  <c r="AF263" i="5"/>
  <c r="AF264" i="5"/>
  <c r="AF265" i="5"/>
  <c r="AF267" i="5"/>
  <c r="AF277" i="5"/>
  <c r="AF279" i="5"/>
  <c r="AF282" i="5"/>
  <c r="AF286" i="5"/>
  <c r="AF287" i="5"/>
  <c r="AF288" i="5"/>
  <c r="AF290" i="5"/>
  <c r="AF300" i="5"/>
  <c r="AF302" i="5"/>
  <c r="AF305" i="5"/>
  <c r="AF309" i="5"/>
  <c r="AF310" i="5"/>
  <c r="AF311" i="5"/>
  <c r="AF313" i="5"/>
  <c r="AF323" i="5"/>
  <c r="AF325" i="5"/>
  <c r="AF328" i="5"/>
  <c r="AF332" i="5"/>
  <c r="AF333" i="5"/>
  <c r="AF334" i="5"/>
  <c r="AF335" i="5"/>
  <c r="AF336" i="5"/>
  <c r="AF339" i="5"/>
  <c r="AF340" i="5"/>
  <c r="AF341" i="5"/>
  <c r="AF342" i="5"/>
  <c r="AF343" i="5"/>
  <c r="AF344" i="5"/>
  <c r="AF345" i="5"/>
  <c r="AF346" i="5"/>
  <c r="AF348" i="5"/>
  <c r="AF351" i="5"/>
  <c r="AG7" i="5"/>
  <c r="AG10" i="5"/>
  <c r="AG33" i="5"/>
  <c r="AG56" i="5"/>
  <c r="AG79" i="5"/>
  <c r="AG11" i="5"/>
  <c r="AG12" i="5"/>
  <c r="AG14" i="5"/>
  <c r="AG24" i="5"/>
  <c r="AG26" i="5"/>
  <c r="AG29" i="5"/>
  <c r="AG34" i="5"/>
  <c r="AG35" i="5"/>
  <c r="AG37" i="5"/>
  <c r="AG47" i="5"/>
  <c r="AG49" i="5"/>
  <c r="AG52" i="5"/>
  <c r="AG57" i="5"/>
  <c r="AG58" i="5"/>
  <c r="AG60" i="5"/>
  <c r="AG70" i="5"/>
  <c r="AG72" i="5"/>
  <c r="AG75" i="5"/>
  <c r="AG80" i="5"/>
  <c r="AG81" i="5"/>
  <c r="AG83" i="5"/>
  <c r="AG93" i="5"/>
  <c r="AG95" i="5"/>
  <c r="AG98" i="5"/>
  <c r="AG102" i="5"/>
  <c r="AG103" i="5"/>
  <c r="AG104" i="5"/>
  <c r="AG106" i="5"/>
  <c r="AG116" i="5"/>
  <c r="AG118" i="5"/>
  <c r="AG121" i="5"/>
  <c r="AG125" i="5"/>
  <c r="AG126" i="5"/>
  <c r="AG127" i="5"/>
  <c r="AG129" i="5"/>
  <c r="AG139" i="5"/>
  <c r="AG141" i="5"/>
  <c r="AG144" i="5"/>
  <c r="AG148" i="5"/>
  <c r="AG149" i="5"/>
  <c r="AG150" i="5"/>
  <c r="AG152" i="5"/>
  <c r="AG162" i="5"/>
  <c r="AG164" i="5"/>
  <c r="AG167" i="5"/>
  <c r="AG171" i="5"/>
  <c r="AG172" i="5"/>
  <c r="AG173" i="5"/>
  <c r="AG175" i="5"/>
  <c r="AG185" i="5"/>
  <c r="AG187" i="5"/>
  <c r="AG190" i="5"/>
  <c r="AG194" i="5"/>
  <c r="AG195" i="5"/>
  <c r="AG196" i="5"/>
  <c r="AG198" i="5"/>
  <c r="AG208" i="5"/>
  <c r="AG210" i="5"/>
  <c r="AG213" i="5"/>
  <c r="AG217" i="5"/>
  <c r="AG218" i="5"/>
  <c r="AG219" i="5"/>
  <c r="AG221" i="5"/>
  <c r="AG231" i="5"/>
  <c r="AG233" i="5"/>
  <c r="AG236" i="5"/>
  <c r="AG240" i="5"/>
  <c r="AG241" i="5"/>
  <c r="AG242" i="5"/>
  <c r="AG244" i="5"/>
  <c r="AG254" i="5"/>
  <c r="AG256" i="5"/>
  <c r="AG259" i="5"/>
  <c r="AG263" i="5"/>
  <c r="AG264" i="5"/>
  <c r="AG265" i="5"/>
  <c r="AG267" i="5"/>
  <c r="AG277" i="5"/>
  <c r="AG279" i="5"/>
  <c r="AG282" i="5"/>
  <c r="AG286" i="5"/>
  <c r="AG287" i="5"/>
  <c r="AG288" i="5"/>
  <c r="AG290" i="5"/>
  <c r="AG300" i="5"/>
  <c r="AG302" i="5"/>
  <c r="AG305" i="5"/>
  <c r="AG309" i="5"/>
  <c r="AG310" i="5"/>
  <c r="AG311" i="5"/>
  <c r="AG313" i="5"/>
  <c r="AG323" i="5"/>
  <c r="AG325" i="5"/>
  <c r="AG328" i="5"/>
  <c r="AG332" i="5"/>
  <c r="AG333" i="5"/>
  <c r="AG334" i="5"/>
  <c r="AG335" i="5"/>
  <c r="AG336" i="5"/>
  <c r="AG339" i="5"/>
  <c r="AG340" i="5"/>
  <c r="AG341" i="5"/>
  <c r="AG342" i="5"/>
  <c r="AG343" i="5"/>
  <c r="AG344" i="5"/>
  <c r="AG345" i="5"/>
  <c r="AG346" i="5"/>
  <c r="AG348" i="5"/>
  <c r="AG351" i="5"/>
  <c r="AH7" i="5"/>
  <c r="AH10" i="5"/>
  <c r="AH33" i="5"/>
  <c r="AH56" i="5"/>
  <c r="AH79" i="5"/>
  <c r="AH11" i="5"/>
  <c r="AH12" i="5"/>
  <c r="AH14" i="5"/>
  <c r="AH24" i="5"/>
  <c r="AH26" i="5"/>
  <c r="AH29" i="5"/>
  <c r="AH34" i="5"/>
  <c r="AH35" i="5"/>
  <c r="AH37" i="5"/>
  <c r="AH47" i="5"/>
  <c r="AH49" i="5"/>
  <c r="AH52" i="5"/>
  <c r="AH57" i="5"/>
  <c r="AH58" i="5"/>
  <c r="AH60" i="5"/>
  <c r="AH70" i="5"/>
  <c r="AH72" i="5"/>
  <c r="AH75" i="5"/>
  <c r="AH80" i="5"/>
  <c r="AH81" i="5"/>
  <c r="AH83" i="5"/>
  <c r="AH93" i="5"/>
  <c r="AH95" i="5"/>
  <c r="AH98" i="5"/>
  <c r="AH102" i="5"/>
  <c r="AH103" i="5"/>
  <c r="AH104" i="5"/>
  <c r="AH106" i="5"/>
  <c r="AH116" i="5"/>
  <c r="AH118" i="5"/>
  <c r="AH121" i="5"/>
  <c r="AH125" i="5"/>
  <c r="AH126" i="5"/>
  <c r="AH127" i="5"/>
  <c r="AH129" i="5"/>
  <c r="AH139" i="5"/>
  <c r="AH141" i="5"/>
  <c r="AH144" i="5"/>
  <c r="AH148" i="5"/>
  <c r="AH149" i="5"/>
  <c r="AH150" i="5"/>
  <c r="AH152" i="5"/>
  <c r="AH162" i="5"/>
  <c r="AH164" i="5"/>
  <c r="AH167" i="5"/>
  <c r="AH171" i="5"/>
  <c r="AH172" i="5"/>
  <c r="AH173" i="5"/>
  <c r="AH175" i="5"/>
  <c r="AH185" i="5"/>
  <c r="AH187" i="5"/>
  <c r="AH190" i="5"/>
  <c r="AH194" i="5"/>
  <c r="AH195" i="5"/>
  <c r="AH196" i="5"/>
  <c r="AH198" i="5"/>
  <c r="AH208" i="5"/>
  <c r="AH210" i="5"/>
  <c r="AH213" i="5"/>
  <c r="AH217" i="5"/>
  <c r="AH218" i="5"/>
  <c r="AH219" i="5"/>
  <c r="AH221" i="5"/>
  <c r="AH231" i="5"/>
  <c r="AH233" i="5"/>
  <c r="AH236" i="5"/>
  <c r="AH240" i="5"/>
  <c r="AH241" i="5"/>
  <c r="AH242" i="5"/>
  <c r="AH244" i="5"/>
  <c r="AH254" i="5"/>
  <c r="AH256" i="5"/>
  <c r="AH259" i="5"/>
  <c r="AH263" i="5"/>
  <c r="AH264" i="5"/>
  <c r="AH265" i="5"/>
  <c r="AH267" i="5"/>
  <c r="AH277" i="5"/>
  <c r="AH279" i="5"/>
  <c r="AH282" i="5"/>
  <c r="AH286" i="5"/>
  <c r="AH287" i="5"/>
  <c r="AH288" i="5"/>
  <c r="AH290" i="5"/>
  <c r="AH300" i="5"/>
  <c r="AH302" i="5"/>
  <c r="AH305" i="5"/>
  <c r="AH309" i="5"/>
  <c r="AH310" i="5"/>
  <c r="AH311" i="5"/>
  <c r="AH313" i="5"/>
  <c r="AH323" i="5"/>
  <c r="AH325" i="5"/>
  <c r="AH328" i="5"/>
  <c r="AH332" i="5"/>
  <c r="AH333" i="5"/>
  <c r="AH334" i="5"/>
  <c r="AH335" i="5"/>
  <c r="AH336" i="5"/>
  <c r="AH339" i="5"/>
  <c r="AH340" i="5"/>
  <c r="AH341" i="5"/>
  <c r="AH342" i="5"/>
  <c r="AH343" i="5"/>
  <c r="AH344" i="5"/>
  <c r="AH345" i="5"/>
  <c r="AH346" i="5"/>
  <c r="AH348" i="5"/>
  <c r="AH351" i="5"/>
  <c r="AI7" i="5"/>
  <c r="AI10" i="5"/>
  <c r="AI33" i="5"/>
  <c r="AI56" i="5"/>
  <c r="AI79" i="5"/>
  <c r="AI11" i="5"/>
  <c r="AI12" i="5"/>
  <c r="AI14" i="5"/>
  <c r="AI24" i="5"/>
  <c r="AI26" i="5"/>
  <c r="AI29" i="5"/>
  <c r="AI34" i="5"/>
  <c r="AI35" i="5"/>
  <c r="AI37" i="5"/>
  <c r="AI47" i="5"/>
  <c r="AI49" i="5"/>
  <c r="AI52" i="5"/>
  <c r="AI57" i="5"/>
  <c r="AI58" i="5"/>
  <c r="AI60" i="5"/>
  <c r="AI70" i="5"/>
  <c r="AI72" i="5"/>
  <c r="AI75" i="5"/>
  <c r="AI80" i="5"/>
  <c r="AI81" i="5"/>
  <c r="AI83" i="5"/>
  <c r="AI93" i="5"/>
  <c r="AI95" i="5"/>
  <c r="AI98" i="5"/>
  <c r="AI102" i="5"/>
  <c r="AI103" i="5"/>
  <c r="AI104" i="5"/>
  <c r="AI106" i="5"/>
  <c r="AI116" i="5"/>
  <c r="AI118" i="5"/>
  <c r="AI121" i="5"/>
  <c r="AI125" i="5"/>
  <c r="AI126" i="5"/>
  <c r="AI127" i="5"/>
  <c r="AI129" i="5"/>
  <c r="AI139" i="5"/>
  <c r="AI141" i="5"/>
  <c r="AI144" i="5"/>
  <c r="AI148" i="5"/>
  <c r="AI149" i="5"/>
  <c r="AI150" i="5"/>
  <c r="AI152" i="5"/>
  <c r="AI162" i="5"/>
  <c r="AI164" i="5"/>
  <c r="AI167" i="5"/>
  <c r="AI171" i="5"/>
  <c r="AI172" i="5"/>
  <c r="AI173" i="5"/>
  <c r="AI175" i="5"/>
  <c r="AI185" i="5"/>
  <c r="AI187" i="5"/>
  <c r="AI190" i="5"/>
  <c r="AI194" i="5"/>
  <c r="AI195" i="5"/>
  <c r="AI196" i="5"/>
  <c r="AI198" i="5"/>
  <c r="AI208" i="5"/>
  <c r="AI210" i="5"/>
  <c r="AI213" i="5"/>
  <c r="AI217" i="5"/>
  <c r="AI218" i="5"/>
  <c r="AI219" i="5"/>
  <c r="AI221" i="5"/>
  <c r="AI231" i="5"/>
  <c r="AI233" i="5"/>
  <c r="AI236" i="5"/>
  <c r="AI240" i="5"/>
  <c r="AI241" i="5"/>
  <c r="AI242" i="5"/>
  <c r="AI244" i="5"/>
  <c r="AI254" i="5"/>
  <c r="AI256" i="5"/>
  <c r="AI259" i="5"/>
  <c r="AI263" i="5"/>
  <c r="AI264" i="5"/>
  <c r="AI265" i="5"/>
  <c r="AI267" i="5"/>
  <c r="AI277" i="5"/>
  <c r="AI279" i="5"/>
  <c r="AI282" i="5"/>
  <c r="AI286" i="5"/>
  <c r="AI287" i="5"/>
  <c r="AI288" i="5"/>
  <c r="AI290" i="5"/>
  <c r="AI300" i="5"/>
  <c r="AI302" i="5"/>
  <c r="AI305" i="5"/>
  <c r="AI309" i="5"/>
  <c r="AI310" i="5"/>
  <c r="AI311" i="5"/>
  <c r="AI313" i="5"/>
  <c r="AI323" i="5"/>
  <c r="AI325" i="5"/>
  <c r="AI328" i="5"/>
  <c r="AI332" i="5"/>
  <c r="AI333" i="5"/>
  <c r="AI334" i="5"/>
  <c r="AI335" i="5"/>
  <c r="AI336" i="5"/>
  <c r="AI339" i="5"/>
  <c r="AI340" i="5"/>
  <c r="AI341" i="5"/>
  <c r="AI342" i="5"/>
  <c r="AI343" i="5"/>
  <c r="AI344" i="5"/>
  <c r="AI345" i="5"/>
  <c r="AI346" i="5"/>
  <c r="AI348" i="5"/>
  <c r="AI351" i="5"/>
  <c r="AJ7" i="5"/>
  <c r="AJ10" i="5"/>
  <c r="AJ33" i="5"/>
  <c r="AJ56" i="5"/>
  <c r="AJ79" i="5"/>
  <c r="AJ11" i="5"/>
  <c r="AJ12" i="5"/>
  <c r="AJ14" i="5"/>
  <c r="AJ24" i="5"/>
  <c r="AJ26" i="5"/>
  <c r="AJ29" i="5"/>
  <c r="AJ34" i="5"/>
  <c r="AJ35" i="5"/>
  <c r="AJ37" i="5"/>
  <c r="AJ47" i="5"/>
  <c r="AJ49" i="5"/>
  <c r="AJ52" i="5"/>
  <c r="AJ57" i="5"/>
  <c r="AJ58" i="5"/>
  <c r="AJ60" i="5"/>
  <c r="AJ70" i="5"/>
  <c r="AJ72" i="5"/>
  <c r="AJ75" i="5"/>
  <c r="AJ80" i="5"/>
  <c r="AJ81" i="5"/>
  <c r="AJ83" i="5"/>
  <c r="AJ93" i="5"/>
  <c r="AJ95" i="5"/>
  <c r="AJ98" i="5"/>
  <c r="AJ102" i="5"/>
  <c r="AJ103" i="5"/>
  <c r="AJ104" i="5"/>
  <c r="AJ106" i="5"/>
  <c r="AJ116" i="5"/>
  <c r="AJ118" i="5"/>
  <c r="AJ121" i="5"/>
  <c r="AJ125" i="5"/>
  <c r="AJ126" i="5"/>
  <c r="AJ127" i="5"/>
  <c r="AJ129" i="5"/>
  <c r="AJ139" i="5"/>
  <c r="AJ141" i="5"/>
  <c r="AJ144" i="5"/>
  <c r="AJ148" i="5"/>
  <c r="AJ149" i="5"/>
  <c r="AJ150" i="5"/>
  <c r="AJ152" i="5"/>
  <c r="AJ162" i="5"/>
  <c r="AJ164" i="5"/>
  <c r="AJ167" i="5"/>
  <c r="AJ171" i="5"/>
  <c r="AJ172" i="5"/>
  <c r="AJ173" i="5"/>
  <c r="AJ175" i="5"/>
  <c r="AJ185" i="5"/>
  <c r="AJ187" i="5"/>
  <c r="AJ190" i="5"/>
  <c r="AJ194" i="5"/>
  <c r="AJ195" i="5"/>
  <c r="AJ196" i="5"/>
  <c r="AJ198" i="5"/>
  <c r="AJ208" i="5"/>
  <c r="AJ210" i="5"/>
  <c r="AJ213" i="5"/>
  <c r="AJ217" i="5"/>
  <c r="AJ218" i="5"/>
  <c r="AJ219" i="5"/>
  <c r="AJ221" i="5"/>
  <c r="AJ231" i="5"/>
  <c r="AJ233" i="5"/>
  <c r="AJ236" i="5"/>
  <c r="AJ240" i="5"/>
  <c r="AJ241" i="5"/>
  <c r="AJ242" i="5"/>
  <c r="AJ244" i="5"/>
  <c r="AJ254" i="5"/>
  <c r="AJ256" i="5"/>
  <c r="AJ259" i="5"/>
  <c r="AJ263" i="5"/>
  <c r="AJ264" i="5"/>
  <c r="AJ265" i="5"/>
  <c r="AJ267" i="5"/>
  <c r="AJ277" i="5"/>
  <c r="AJ279" i="5"/>
  <c r="AJ282" i="5"/>
  <c r="AJ286" i="5"/>
  <c r="AJ287" i="5"/>
  <c r="AJ288" i="5"/>
  <c r="AJ290" i="5"/>
  <c r="AJ300" i="5"/>
  <c r="AJ302" i="5"/>
  <c r="AJ305" i="5"/>
  <c r="AJ309" i="5"/>
  <c r="AJ310" i="5"/>
  <c r="AJ311" i="5"/>
  <c r="AJ313" i="5"/>
  <c r="AJ323" i="5"/>
  <c r="AJ325" i="5"/>
  <c r="AJ328" i="5"/>
  <c r="AJ332" i="5"/>
  <c r="AJ333" i="5"/>
  <c r="AJ334" i="5"/>
  <c r="AJ335" i="5"/>
  <c r="AJ336" i="5"/>
  <c r="AJ339" i="5"/>
  <c r="AJ340" i="5"/>
  <c r="AJ341" i="5"/>
  <c r="AJ342" i="5"/>
  <c r="AJ343" i="5"/>
  <c r="AJ344" i="5"/>
  <c r="AJ345" i="5"/>
  <c r="AJ346" i="5"/>
  <c r="AJ348" i="5"/>
  <c r="AJ351" i="5"/>
  <c r="AK7" i="5"/>
  <c r="AK10" i="5"/>
  <c r="AK33" i="5"/>
  <c r="AK56" i="5"/>
  <c r="AK79" i="5"/>
  <c r="AK11" i="5"/>
  <c r="AK12" i="5"/>
  <c r="AK14" i="5"/>
  <c r="AK24" i="5"/>
  <c r="AK26" i="5"/>
  <c r="AK29" i="5"/>
  <c r="AK34" i="5"/>
  <c r="AK35" i="5"/>
  <c r="AK37" i="5"/>
  <c r="AK47" i="5"/>
  <c r="AK49" i="5"/>
  <c r="AK52" i="5"/>
  <c r="AK57" i="5"/>
  <c r="AK58" i="5"/>
  <c r="AK60" i="5"/>
  <c r="AK70" i="5"/>
  <c r="AK72" i="5"/>
  <c r="AK75" i="5"/>
  <c r="AK80" i="5"/>
  <c r="AK81" i="5"/>
  <c r="AK83" i="5"/>
  <c r="AK93" i="5"/>
  <c r="AK95" i="5"/>
  <c r="AK98" i="5"/>
  <c r="AK102" i="5"/>
  <c r="AK103" i="5"/>
  <c r="AK104" i="5"/>
  <c r="AK106" i="5"/>
  <c r="AK116" i="5"/>
  <c r="AK118" i="5"/>
  <c r="AK121" i="5"/>
  <c r="AK125" i="5"/>
  <c r="AK126" i="5"/>
  <c r="AK127" i="5"/>
  <c r="AK129" i="5"/>
  <c r="AK139" i="5"/>
  <c r="AK141" i="5"/>
  <c r="AK144" i="5"/>
  <c r="AK148" i="5"/>
  <c r="AK149" i="5"/>
  <c r="AK150" i="5"/>
  <c r="AK152" i="5"/>
  <c r="AK162" i="5"/>
  <c r="AK164" i="5"/>
  <c r="AK167" i="5"/>
  <c r="AK171" i="5"/>
  <c r="AK172" i="5"/>
  <c r="AK173" i="5"/>
  <c r="AK175" i="5"/>
  <c r="AK185" i="5"/>
  <c r="AK187" i="5"/>
  <c r="AK190" i="5"/>
  <c r="AK194" i="5"/>
  <c r="AK195" i="5"/>
  <c r="AK196" i="5"/>
  <c r="AK198" i="5"/>
  <c r="AK208" i="5"/>
  <c r="AK210" i="5"/>
  <c r="AK213" i="5"/>
  <c r="AK217" i="5"/>
  <c r="AK218" i="5"/>
  <c r="AK219" i="5"/>
  <c r="AK221" i="5"/>
  <c r="AK231" i="5"/>
  <c r="AK233" i="5"/>
  <c r="AK236" i="5"/>
  <c r="AK240" i="5"/>
  <c r="AK241" i="5"/>
  <c r="AK242" i="5"/>
  <c r="AK244" i="5"/>
  <c r="AK254" i="5"/>
  <c r="AK256" i="5"/>
  <c r="AK259" i="5"/>
  <c r="AK263" i="5"/>
  <c r="AK264" i="5"/>
  <c r="AK265" i="5"/>
  <c r="AK267" i="5"/>
  <c r="AK277" i="5"/>
  <c r="AK279" i="5"/>
  <c r="AK282" i="5"/>
  <c r="AK286" i="5"/>
  <c r="AK287" i="5"/>
  <c r="AK288" i="5"/>
  <c r="AK290" i="5"/>
  <c r="AK300" i="5"/>
  <c r="AK302" i="5"/>
  <c r="AK305" i="5"/>
  <c r="AK309" i="5"/>
  <c r="AK310" i="5"/>
  <c r="AK311" i="5"/>
  <c r="AK313" i="5"/>
  <c r="AK323" i="5"/>
  <c r="AK325" i="5"/>
  <c r="AK328" i="5"/>
  <c r="AK332" i="5"/>
  <c r="AK333" i="5"/>
  <c r="AK334" i="5"/>
  <c r="AK335" i="5"/>
  <c r="AK336" i="5"/>
  <c r="AK339" i="5"/>
  <c r="AK340" i="5"/>
  <c r="AK341" i="5"/>
  <c r="AK342" i="5"/>
  <c r="AK343" i="5"/>
  <c r="AK344" i="5"/>
  <c r="AK345" i="5"/>
  <c r="AK346" i="5"/>
  <c r="AK348" i="5"/>
  <c r="AK351" i="5"/>
  <c r="AL7" i="5"/>
  <c r="AL10" i="5"/>
  <c r="AL33" i="5"/>
  <c r="AL56" i="5"/>
  <c r="AL79" i="5"/>
  <c r="AL11" i="5"/>
  <c r="AL12" i="5"/>
  <c r="AL14" i="5"/>
  <c r="AL24" i="5"/>
  <c r="AL26" i="5"/>
  <c r="AL29" i="5"/>
  <c r="AL34" i="5"/>
  <c r="AL35" i="5"/>
  <c r="AL37" i="5"/>
  <c r="AL47" i="5"/>
  <c r="AL49" i="5"/>
  <c r="AL52" i="5"/>
  <c r="AL57" i="5"/>
  <c r="AL58" i="5"/>
  <c r="AL60" i="5"/>
  <c r="AL70" i="5"/>
  <c r="AL72" i="5"/>
  <c r="AL75" i="5"/>
  <c r="AL80" i="5"/>
  <c r="AL81" i="5"/>
  <c r="AL83" i="5"/>
  <c r="AL93" i="5"/>
  <c r="AL95" i="5"/>
  <c r="AL98" i="5"/>
  <c r="AL102" i="5"/>
  <c r="AL103" i="5"/>
  <c r="AL104" i="5"/>
  <c r="AL106" i="5"/>
  <c r="AL116" i="5"/>
  <c r="AL118" i="5"/>
  <c r="AL121" i="5"/>
  <c r="AL125" i="5"/>
  <c r="AL126" i="5"/>
  <c r="AL127" i="5"/>
  <c r="AL129" i="5"/>
  <c r="AL139" i="5"/>
  <c r="AL141" i="5"/>
  <c r="AL144" i="5"/>
  <c r="AL148" i="5"/>
  <c r="AL149" i="5"/>
  <c r="AL150" i="5"/>
  <c r="AL152" i="5"/>
  <c r="AL162" i="5"/>
  <c r="AL164" i="5"/>
  <c r="AL167" i="5"/>
  <c r="AL171" i="5"/>
  <c r="AL172" i="5"/>
  <c r="AL173" i="5"/>
  <c r="AL175" i="5"/>
  <c r="AL185" i="5"/>
  <c r="AL187" i="5"/>
  <c r="AL190" i="5"/>
  <c r="AL194" i="5"/>
  <c r="AL195" i="5"/>
  <c r="AL196" i="5"/>
  <c r="AL198" i="5"/>
  <c r="AL208" i="5"/>
  <c r="AL210" i="5"/>
  <c r="AL213" i="5"/>
  <c r="AL217" i="5"/>
  <c r="AL218" i="5"/>
  <c r="AL219" i="5"/>
  <c r="AL221" i="5"/>
  <c r="AL231" i="5"/>
  <c r="AL233" i="5"/>
  <c r="AL236" i="5"/>
  <c r="AL240" i="5"/>
  <c r="AL241" i="5"/>
  <c r="AL242" i="5"/>
  <c r="AL244" i="5"/>
  <c r="AL254" i="5"/>
  <c r="AL256" i="5"/>
  <c r="AL259" i="5"/>
  <c r="AL263" i="5"/>
  <c r="AL264" i="5"/>
  <c r="AL265" i="5"/>
  <c r="AL267" i="5"/>
  <c r="AL277" i="5"/>
  <c r="AL279" i="5"/>
  <c r="AL282" i="5"/>
  <c r="AL286" i="5"/>
  <c r="AL287" i="5"/>
  <c r="AL288" i="5"/>
  <c r="AL290" i="5"/>
  <c r="AL300" i="5"/>
  <c r="AL302" i="5"/>
  <c r="AL305" i="5"/>
  <c r="AL309" i="5"/>
  <c r="AL310" i="5"/>
  <c r="AL311" i="5"/>
  <c r="AL313" i="5"/>
  <c r="AL323" i="5"/>
  <c r="AL325" i="5"/>
  <c r="AL328" i="5"/>
  <c r="AL332" i="5"/>
  <c r="AL333" i="5"/>
  <c r="AL334" i="5"/>
  <c r="AL335" i="5"/>
  <c r="AL336" i="5"/>
  <c r="AL339" i="5"/>
  <c r="AL340" i="5"/>
  <c r="AL341" i="5"/>
  <c r="AL342" i="5"/>
  <c r="AL343" i="5"/>
  <c r="AL344" i="5"/>
  <c r="AL345" i="5"/>
  <c r="AL346" i="5"/>
  <c r="AL348" i="5"/>
  <c r="AL351" i="5"/>
  <c r="AM7" i="5"/>
  <c r="AM10" i="5"/>
  <c r="AM33" i="5"/>
  <c r="AM56" i="5"/>
  <c r="AM79" i="5"/>
  <c r="AM11" i="5"/>
  <c r="AM12" i="5"/>
  <c r="AM14" i="5"/>
  <c r="AM24" i="5"/>
  <c r="AM26" i="5"/>
  <c r="AM29" i="5"/>
  <c r="AM34" i="5"/>
  <c r="AM35" i="5"/>
  <c r="AM37" i="5"/>
  <c r="AM47" i="5"/>
  <c r="AM49" i="5"/>
  <c r="AM52" i="5"/>
  <c r="AM57" i="5"/>
  <c r="AM58" i="5"/>
  <c r="AM60" i="5"/>
  <c r="AM70" i="5"/>
  <c r="AM72" i="5"/>
  <c r="AM75" i="5"/>
  <c r="AM80" i="5"/>
  <c r="AM81" i="5"/>
  <c r="AM83" i="5"/>
  <c r="AM93" i="5"/>
  <c r="AM95" i="5"/>
  <c r="AM98" i="5"/>
  <c r="AM102" i="5"/>
  <c r="AM103" i="5"/>
  <c r="AM104" i="5"/>
  <c r="AM106" i="5"/>
  <c r="AM116" i="5"/>
  <c r="AM118" i="5"/>
  <c r="AM121" i="5"/>
  <c r="AM125" i="5"/>
  <c r="AM126" i="5"/>
  <c r="AM127" i="5"/>
  <c r="AM129" i="5"/>
  <c r="AM139" i="5"/>
  <c r="AM141" i="5"/>
  <c r="AM144" i="5"/>
  <c r="AM148" i="5"/>
  <c r="AM149" i="5"/>
  <c r="AM150" i="5"/>
  <c r="AM152" i="5"/>
  <c r="AM162" i="5"/>
  <c r="AM164" i="5"/>
  <c r="AM167" i="5"/>
  <c r="AM171" i="5"/>
  <c r="AM172" i="5"/>
  <c r="AM173" i="5"/>
  <c r="AM175" i="5"/>
  <c r="AM185" i="5"/>
  <c r="AM187" i="5"/>
  <c r="AM190" i="5"/>
  <c r="AM194" i="5"/>
  <c r="AM195" i="5"/>
  <c r="AM196" i="5"/>
  <c r="AM198" i="5"/>
  <c r="AM208" i="5"/>
  <c r="AM210" i="5"/>
  <c r="AM213" i="5"/>
  <c r="AM217" i="5"/>
  <c r="AM218" i="5"/>
  <c r="AM219" i="5"/>
  <c r="AM221" i="5"/>
  <c r="AM231" i="5"/>
  <c r="AM233" i="5"/>
  <c r="AM236" i="5"/>
  <c r="AM240" i="5"/>
  <c r="AM241" i="5"/>
  <c r="AM242" i="5"/>
  <c r="AM244" i="5"/>
  <c r="AM254" i="5"/>
  <c r="AM256" i="5"/>
  <c r="AM259" i="5"/>
  <c r="AM263" i="5"/>
  <c r="AM264" i="5"/>
  <c r="AM265" i="5"/>
  <c r="AM267" i="5"/>
  <c r="AM277" i="5"/>
  <c r="AM279" i="5"/>
  <c r="AM282" i="5"/>
  <c r="AM286" i="5"/>
  <c r="AM287" i="5"/>
  <c r="AM288" i="5"/>
  <c r="AM290" i="5"/>
  <c r="AM300" i="5"/>
  <c r="AM302" i="5"/>
  <c r="AM305" i="5"/>
  <c r="AM309" i="5"/>
  <c r="AM310" i="5"/>
  <c r="AM311" i="5"/>
  <c r="AM313" i="5"/>
  <c r="AM323" i="5"/>
  <c r="AM325" i="5"/>
  <c r="AM328" i="5"/>
  <c r="AM332" i="5"/>
  <c r="AM333" i="5"/>
  <c r="AM334" i="5"/>
  <c r="AM335" i="5"/>
  <c r="AM336" i="5"/>
  <c r="AM339" i="5"/>
  <c r="AM340" i="5"/>
  <c r="AM341" i="5"/>
  <c r="AM342" i="5"/>
  <c r="AM343" i="5"/>
  <c r="AM344" i="5"/>
  <c r="AM345" i="5"/>
  <c r="AM346" i="5"/>
  <c r="AM348" i="5"/>
  <c r="AM351" i="5"/>
  <c r="AN7" i="5"/>
  <c r="AN10" i="5"/>
  <c r="AN33" i="5"/>
  <c r="AN56" i="5"/>
  <c r="AN79" i="5"/>
  <c r="AN11" i="5"/>
  <c r="AN12" i="5"/>
  <c r="AN14" i="5"/>
  <c r="AN24" i="5"/>
  <c r="AN26" i="5"/>
  <c r="AN29" i="5"/>
  <c r="AN34" i="5"/>
  <c r="AN35" i="5"/>
  <c r="AN37" i="5"/>
  <c r="AN47" i="5"/>
  <c r="AN49" i="5"/>
  <c r="AN52" i="5"/>
  <c r="AN57" i="5"/>
  <c r="AN58" i="5"/>
  <c r="AN60" i="5"/>
  <c r="AN70" i="5"/>
  <c r="AN72" i="5"/>
  <c r="AN75" i="5"/>
  <c r="AN80" i="5"/>
  <c r="AN81" i="5"/>
  <c r="AN83" i="5"/>
  <c r="AN93" i="5"/>
  <c r="AN95" i="5"/>
  <c r="AN98" i="5"/>
  <c r="AN102" i="5"/>
  <c r="AN103" i="5"/>
  <c r="AN104" i="5"/>
  <c r="AN106" i="5"/>
  <c r="AN116" i="5"/>
  <c r="AN118" i="5"/>
  <c r="AN121" i="5"/>
  <c r="AN125" i="5"/>
  <c r="AN126" i="5"/>
  <c r="AN127" i="5"/>
  <c r="AN129" i="5"/>
  <c r="AN139" i="5"/>
  <c r="AN141" i="5"/>
  <c r="AN144" i="5"/>
  <c r="AN148" i="5"/>
  <c r="AN149" i="5"/>
  <c r="AN150" i="5"/>
  <c r="AN152" i="5"/>
  <c r="AN162" i="5"/>
  <c r="AN164" i="5"/>
  <c r="AN167" i="5"/>
  <c r="AN171" i="5"/>
  <c r="AN172" i="5"/>
  <c r="AN173" i="5"/>
  <c r="AN175" i="5"/>
  <c r="AN185" i="5"/>
  <c r="AN187" i="5"/>
  <c r="AN190" i="5"/>
  <c r="AN194" i="5"/>
  <c r="AN195" i="5"/>
  <c r="AN196" i="5"/>
  <c r="AN198" i="5"/>
  <c r="AN208" i="5"/>
  <c r="AN210" i="5"/>
  <c r="AN213" i="5"/>
  <c r="AN217" i="5"/>
  <c r="AN218" i="5"/>
  <c r="AN219" i="5"/>
  <c r="AN221" i="5"/>
  <c r="AN231" i="5"/>
  <c r="AN233" i="5"/>
  <c r="AN236" i="5"/>
  <c r="AN240" i="5"/>
  <c r="AN241" i="5"/>
  <c r="AN242" i="5"/>
  <c r="AN244" i="5"/>
  <c r="AN254" i="5"/>
  <c r="AN256" i="5"/>
  <c r="AN259" i="5"/>
  <c r="AN263" i="5"/>
  <c r="AN264" i="5"/>
  <c r="AN265" i="5"/>
  <c r="AN267" i="5"/>
  <c r="AN277" i="5"/>
  <c r="AN279" i="5"/>
  <c r="AN282" i="5"/>
  <c r="AN286" i="5"/>
  <c r="AN287" i="5"/>
  <c r="AN288" i="5"/>
  <c r="AN290" i="5"/>
  <c r="AN300" i="5"/>
  <c r="AN302" i="5"/>
  <c r="AN305" i="5"/>
  <c r="AN309" i="5"/>
  <c r="AN310" i="5"/>
  <c r="AN311" i="5"/>
  <c r="AN313" i="5"/>
  <c r="AN323" i="5"/>
  <c r="AN325" i="5"/>
  <c r="AN328" i="5"/>
  <c r="AN332" i="5"/>
  <c r="AN333" i="5"/>
  <c r="AN334" i="5"/>
  <c r="AN335" i="5"/>
  <c r="AN336" i="5"/>
  <c r="AN339" i="5"/>
  <c r="AN340" i="5"/>
  <c r="AN341" i="5"/>
  <c r="AN342" i="5"/>
  <c r="AN343" i="5"/>
  <c r="AN344" i="5"/>
  <c r="AN345" i="5"/>
  <c r="AN346" i="5"/>
  <c r="AN348" i="5"/>
  <c r="AN351" i="5"/>
  <c r="AO7" i="5"/>
  <c r="AO10" i="5"/>
  <c r="AO33" i="5"/>
  <c r="AO56" i="5"/>
  <c r="AO79" i="5"/>
  <c r="AO11" i="5"/>
  <c r="AO12" i="5"/>
  <c r="AO14" i="5"/>
  <c r="AO24" i="5"/>
  <c r="AO26" i="5"/>
  <c r="AO29" i="5"/>
  <c r="AO34" i="5"/>
  <c r="AO35" i="5"/>
  <c r="AO37" i="5"/>
  <c r="AO47" i="5"/>
  <c r="AO49" i="5"/>
  <c r="AO52" i="5"/>
  <c r="AO57" i="5"/>
  <c r="AO58" i="5"/>
  <c r="AO60" i="5"/>
  <c r="AO70" i="5"/>
  <c r="AO72" i="5"/>
  <c r="AO75" i="5"/>
  <c r="AO80" i="5"/>
  <c r="AO81" i="5"/>
  <c r="AO83" i="5"/>
  <c r="AO93" i="5"/>
  <c r="AO95" i="5"/>
  <c r="AO98" i="5"/>
  <c r="AO102" i="5"/>
  <c r="AO103" i="5"/>
  <c r="AO104" i="5"/>
  <c r="AO106" i="5"/>
  <c r="AO116" i="5"/>
  <c r="AO118" i="5"/>
  <c r="AO121" i="5"/>
  <c r="AO125" i="5"/>
  <c r="AO126" i="5"/>
  <c r="AO127" i="5"/>
  <c r="AO129" i="5"/>
  <c r="AO139" i="5"/>
  <c r="AO141" i="5"/>
  <c r="AO144" i="5"/>
  <c r="AO148" i="5"/>
  <c r="AO149" i="5"/>
  <c r="AO150" i="5"/>
  <c r="AO152" i="5"/>
  <c r="AO162" i="5"/>
  <c r="AO164" i="5"/>
  <c r="AO167" i="5"/>
  <c r="AO171" i="5"/>
  <c r="AO172" i="5"/>
  <c r="AO173" i="5"/>
  <c r="AO175" i="5"/>
  <c r="AO185" i="5"/>
  <c r="AO187" i="5"/>
  <c r="AO190" i="5"/>
  <c r="AO194" i="5"/>
  <c r="AO195" i="5"/>
  <c r="AO196" i="5"/>
  <c r="AO198" i="5"/>
  <c r="AO208" i="5"/>
  <c r="AO210" i="5"/>
  <c r="AO213" i="5"/>
  <c r="AO217" i="5"/>
  <c r="AO218" i="5"/>
  <c r="AO219" i="5"/>
  <c r="AO221" i="5"/>
  <c r="AO231" i="5"/>
  <c r="AO233" i="5"/>
  <c r="AO236" i="5"/>
  <c r="AO240" i="5"/>
  <c r="AO241" i="5"/>
  <c r="AO242" i="5"/>
  <c r="AO244" i="5"/>
  <c r="AO254" i="5"/>
  <c r="AO256" i="5"/>
  <c r="AO259" i="5"/>
  <c r="AO263" i="5"/>
  <c r="AO264" i="5"/>
  <c r="AO265" i="5"/>
  <c r="AO267" i="5"/>
  <c r="AO277" i="5"/>
  <c r="AO279" i="5"/>
  <c r="AO282" i="5"/>
  <c r="AO286" i="5"/>
  <c r="AO287" i="5"/>
  <c r="AO288" i="5"/>
  <c r="AO290" i="5"/>
  <c r="AO300" i="5"/>
  <c r="AO302" i="5"/>
  <c r="AO305" i="5"/>
  <c r="AO309" i="5"/>
  <c r="AO310" i="5"/>
  <c r="AO311" i="5"/>
  <c r="AO313" i="5"/>
  <c r="AO323" i="5"/>
  <c r="AO325" i="5"/>
  <c r="AO328" i="5"/>
  <c r="AO332" i="5"/>
  <c r="AO333" i="5"/>
  <c r="AO334" i="5"/>
  <c r="AO335" i="5"/>
  <c r="AO336" i="5"/>
  <c r="AO339" i="5"/>
  <c r="AO340" i="5"/>
  <c r="AO341" i="5"/>
  <c r="AO342" i="5"/>
  <c r="AO343" i="5"/>
  <c r="AO344" i="5"/>
  <c r="AO345" i="5"/>
  <c r="AO346" i="5"/>
  <c r="AO348" i="5"/>
  <c r="AO351" i="5"/>
  <c r="D48" i="3"/>
  <c r="I26" i="2"/>
  <c r="D49" i="3"/>
  <c r="J26" i="2"/>
  <c r="K26" i="2"/>
  <c r="H90" i="3"/>
  <c r="H92" i="3"/>
  <c r="C86" i="3"/>
  <c r="C93" i="3"/>
  <c r="H8" i="3"/>
  <c r="B10" i="5"/>
  <c r="B33" i="5"/>
  <c r="B56" i="5"/>
  <c r="B79" i="5"/>
  <c r="B11" i="5"/>
  <c r="B12" i="5"/>
  <c r="B14" i="5"/>
  <c r="B24" i="5"/>
  <c r="B26" i="5"/>
  <c r="B29" i="5"/>
  <c r="B34" i="5"/>
  <c r="B35" i="5"/>
  <c r="B37" i="5"/>
  <c r="B47" i="5"/>
  <c r="B49" i="5"/>
  <c r="B52" i="5"/>
  <c r="B57" i="5"/>
  <c r="B58" i="5"/>
  <c r="B60" i="5"/>
  <c r="B70" i="5"/>
  <c r="B72" i="5"/>
  <c r="B75" i="5"/>
  <c r="B80" i="5"/>
  <c r="B81" i="5"/>
  <c r="B83" i="5"/>
  <c r="B93" i="5"/>
  <c r="B95" i="5"/>
  <c r="B98" i="5"/>
  <c r="B102" i="5"/>
  <c r="B103" i="5"/>
  <c r="B104" i="5"/>
  <c r="B106" i="5"/>
  <c r="B116" i="5"/>
  <c r="B118" i="5"/>
  <c r="B121" i="5"/>
  <c r="B125" i="5"/>
  <c r="B126" i="5"/>
  <c r="B127" i="5"/>
  <c r="B129" i="5"/>
  <c r="B139" i="5"/>
  <c r="B141" i="5"/>
  <c r="B144" i="5"/>
  <c r="B148" i="5"/>
  <c r="B149" i="5"/>
  <c r="B150" i="5"/>
  <c r="B152" i="5"/>
  <c r="B162" i="5"/>
  <c r="B164" i="5"/>
  <c r="B167" i="5"/>
  <c r="B171" i="5"/>
  <c r="B172" i="5"/>
  <c r="B173" i="5"/>
  <c r="B175" i="5"/>
  <c r="B185" i="5"/>
  <c r="B187" i="5"/>
  <c r="B190" i="5"/>
  <c r="B194" i="5"/>
  <c r="B195" i="5"/>
  <c r="B196" i="5"/>
  <c r="B198" i="5"/>
  <c r="B208" i="5"/>
  <c r="B210" i="5"/>
  <c r="B213" i="5"/>
  <c r="B217" i="5"/>
  <c r="B218" i="5"/>
  <c r="B219" i="5"/>
  <c r="B221" i="5"/>
  <c r="B231" i="5"/>
  <c r="B233" i="5"/>
  <c r="B236" i="5"/>
  <c r="B240" i="5"/>
  <c r="B241" i="5"/>
  <c r="B242" i="5"/>
  <c r="B244" i="5"/>
  <c r="B254" i="5"/>
  <c r="B256" i="5"/>
  <c r="B259" i="5"/>
  <c r="B263" i="5"/>
  <c r="B264" i="5"/>
  <c r="B265" i="5"/>
  <c r="B267" i="5"/>
  <c r="B277" i="5"/>
  <c r="B279" i="5"/>
  <c r="B282" i="5"/>
  <c r="B286" i="5"/>
  <c r="B287" i="5"/>
  <c r="B288" i="5"/>
  <c r="B290" i="5"/>
  <c r="B300" i="5"/>
  <c r="B302" i="5"/>
  <c r="B305" i="5"/>
  <c r="B309" i="5"/>
  <c r="B310" i="5"/>
  <c r="B311" i="5"/>
  <c r="B313" i="5"/>
  <c r="B323" i="5"/>
  <c r="B325" i="5"/>
  <c r="B328" i="5"/>
  <c r="B332" i="5"/>
  <c r="B333" i="5"/>
  <c r="B334" i="5"/>
  <c r="B335" i="5"/>
  <c r="B336" i="5"/>
  <c r="B339" i="5"/>
  <c r="B340" i="5"/>
  <c r="B341" i="5"/>
  <c r="B342" i="5"/>
  <c r="B343" i="5"/>
  <c r="B344" i="5"/>
  <c r="B345" i="5"/>
  <c r="B346" i="5"/>
  <c r="B348" i="5"/>
  <c r="D10" i="4"/>
  <c r="I4" i="3"/>
  <c r="I2" i="3"/>
  <c r="E46" i="4"/>
  <c r="J4" i="3"/>
  <c r="J2" i="3"/>
  <c r="F46" i="4"/>
  <c r="K4" i="3"/>
  <c r="K2" i="3"/>
  <c r="G46" i="4"/>
  <c r="L4" i="3"/>
  <c r="L2" i="3"/>
  <c r="H46" i="4"/>
  <c r="M4" i="3"/>
  <c r="M2" i="3"/>
  <c r="H2" i="3"/>
  <c r="D87" i="3"/>
  <c r="E137" i="2"/>
  <c r="E139" i="2"/>
  <c r="E140" i="2"/>
  <c r="I46" i="4"/>
  <c r="N4" i="3"/>
  <c r="N2" i="3"/>
  <c r="J46" i="4"/>
  <c r="O4" i="3"/>
  <c r="O2" i="3"/>
  <c r="K46" i="4"/>
  <c r="P4" i="3"/>
  <c r="P2" i="3"/>
  <c r="L46" i="4"/>
  <c r="Q4" i="3"/>
  <c r="Q2" i="3"/>
  <c r="M46" i="4"/>
  <c r="R4" i="3"/>
  <c r="R2" i="3"/>
  <c r="N46" i="4"/>
  <c r="S4" i="3"/>
  <c r="S2" i="3"/>
  <c r="O46" i="4"/>
  <c r="T4" i="3"/>
  <c r="T2" i="3"/>
  <c r="P46" i="4"/>
  <c r="U4" i="3"/>
  <c r="U2" i="3"/>
  <c r="Q46" i="4"/>
  <c r="V4" i="3"/>
  <c r="V2" i="3"/>
  <c r="R46" i="4"/>
  <c r="W4" i="3"/>
  <c r="W2" i="3"/>
  <c r="S46" i="4"/>
  <c r="X4" i="3"/>
  <c r="X2" i="3"/>
  <c r="T46" i="4"/>
  <c r="Y4" i="3"/>
  <c r="Y2" i="3"/>
  <c r="U46" i="4"/>
  <c r="Z4" i="3"/>
  <c r="Z2" i="3"/>
  <c r="V46" i="4"/>
  <c r="AA4" i="3"/>
  <c r="AA2" i="3"/>
  <c r="W46" i="4"/>
  <c r="AB4" i="3"/>
  <c r="AB2" i="3"/>
  <c r="X46" i="4"/>
  <c r="AC4" i="3"/>
  <c r="AC2" i="3"/>
  <c r="Y46" i="4"/>
  <c r="AD4" i="3"/>
  <c r="AD2" i="3"/>
  <c r="Z46" i="4"/>
  <c r="AE4" i="3"/>
  <c r="AE2" i="3"/>
  <c r="AA46" i="4"/>
  <c r="AF4" i="3"/>
  <c r="AF2" i="3"/>
  <c r="AB46" i="4"/>
  <c r="AG4" i="3"/>
  <c r="AG2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J6" i="3"/>
  <c r="J7" i="3"/>
  <c r="K6" i="3"/>
  <c r="K7" i="3"/>
  <c r="L6" i="3"/>
  <c r="L7" i="3"/>
  <c r="M6" i="3"/>
  <c r="M7" i="3"/>
  <c r="H93" i="3"/>
  <c r="I6" i="3"/>
  <c r="I7" i="3"/>
  <c r="I8" i="3"/>
  <c r="I9" i="3"/>
  <c r="J8" i="3"/>
  <c r="J9" i="3"/>
  <c r="K8" i="3"/>
  <c r="K9" i="3"/>
  <c r="L8" i="3"/>
  <c r="L9" i="3"/>
  <c r="M8" i="3"/>
  <c r="M9" i="3"/>
  <c r="H9" i="3"/>
  <c r="N8" i="3"/>
  <c r="N9" i="3"/>
  <c r="O8" i="3"/>
  <c r="O9" i="3"/>
  <c r="P8" i="3"/>
  <c r="P9" i="3"/>
  <c r="Q8" i="3"/>
  <c r="Q9" i="3"/>
  <c r="R8" i="3"/>
  <c r="R9" i="3"/>
  <c r="S8" i="3"/>
  <c r="S9" i="3"/>
  <c r="T8" i="3"/>
  <c r="T9" i="3"/>
  <c r="U8" i="3"/>
  <c r="U9" i="3"/>
  <c r="V8" i="3"/>
  <c r="V9" i="3"/>
  <c r="W8" i="3"/>
  <c r="W9" i="3"/>
  <c r="X8" i="3"/>
  <c r="X9" i="3"/>
  <c r="Y8" i="3"/>
  <c r="Y9" i="3"/>
  <c r="Z8" i="3"/>
  <c r="Z9" i="3"/>
  <c r="AA8" i="3"/>
  <c r="AA9" i="3"/>
  <c r="AB8" i="3"/>
  <c r="AB9" i="3"/>
  <c r="AC8" i="3"/>
  <c r="AC9" i="3"/>
  <c r="AD8" i="3"/>
  <c r="AD9" i="3"/>
  <c r="AE8" i="3"/>
  <c r="AE9" i="3"/>
  <c r="AF8" i="3"/>
  <c r="AF9" i="3"/>
  <c r="AG8" i="3"/>
  <c r="AG9" i="3"/>
  <c r="E10" i="6"/>
  <c r="E12" i="6"/>
  <c r="E17" i="6"/>
  <c r="E22" i="6"/>
  <c r="E27" i="6"/>
  <c r="E29" i="6"/>
  <c r="E34" i="6"/>
  <c r="E39" i="6"/>
  <c r="E44" i="6"/>
  <c r="E46" i="6"/>
  <c r="E51" i="6"/>
  <c r="E56" i="6"/>
  <c r="E61" i="6"/>
  <c r="E63" i="6"/>
  <c r="E68" i="6"/>
  <c r="E73" i="6"/>
  <c r="E78" i="6"/>
  <c r="E80" i="6"/>
  <c r="E85" i="6"/>
  <c r="E90" i="6"/>
  <c r="E95" i="6"/>
  <c r="E97" i="6"/>
  <c r="E102" i="6"/>
  <c r="E107" i="6"/>
  <c r="E112" i="6"/>
  <c r="E114" i="6"/>
  <c r="E119" i="6"/>
  <c r="E124" i="6"/>
  <c r="E129" i="6"/>
  <c r="E131" i="6"/>
  <c r="E136" i="6"/>
  <c r="E141" i="6"/>
  <c r="E146" i="6"/>
  <c r="E148" i="6"/>
  <c r="E153" i="6"/>
  <c r="E158" i="6"/>
  <c r="E163" i="6"/>
  <c r="E165" i="6"/>
  <c r="E170" i="6"/>
  <c r="E175" i="6"/>
  <c r="E180" i="6"/>
  <c r="E182" i="6"/>
  <c r="E187" i="6"/>
  <c r="E192" i="6"/>
  <c r="E197" i="6"/>
  <c r="E199" i="6"/>
  <c r="E204" i="6"/>
  <c r="E209" i="6"/>
  <c r="E214" i="6"/>
  <c r="E216" i="6"/>
  <c r="E221" i="6"/>
  <c r="E226" i="6"/>
  <c r="E231" i="6"/>
  <c r="E233" i="6"/>
  <c r="E238" i="6"/>
  <c r="E243" i="6"/>
  <c r="E249" i="6"/>
  <c r="E251" i="6"/>
  <c r="E250" i="6"/>
  <c r="D10" i="6"/>
  <c r="D12" i="6"/>
  <c r="D17" i="6"/>
  <c r="D22" i="6"/>
  <c r="D27" i="6"/>
  <c r="D29" i="6"/>
  <c r="D34" i="6"/>
  <c r="D39" i="6"/>
  <c r="D44" i="6"/>
  <c r="D46" i="6"/>
  <c r="D51" i="6"/>
  <c r="D56" i="6"/>
  <c r="D61" i="6"/>
  <c r="D63" i="6"/>
  <c r="D68" i="6"/>
  <c r="D73" i="6"/>
  <c r="D78" i="6"/>
  <c r="D80" i="6"/>
  <c r="D85" i="6"/>
  <c r="D90" i="6"/>
  <c r="D95" i="6"/>
  <c r="D97" i="6"/>
  <c r="D102" i="6"/>
  <c r="D107" i="6"/>
  <c r="D112" i="6"/>
  <c r="D114" i="6"/>
  <c r="D119" i="6"/>
  <c r="D124" i="6"/>
  <c r="D129" i="6"/>
  <c r="D131" i="6"/>
  <c r="D136" i="6"/>
  <c r="D141" i="6"/>
  <c r="D146" i="6"/>
  <c r="D148" i="6"/>
  <c r="D153" i="6"/>
  <c r="D158" i="6"/>
  <c r="D163" i="6"/>
  <c r="D165" i="6"/>
  <c r="D170" i="6"/>
  <c r="D175" i="6"/>
  <c r="D180" i="6"/>
  <c r="D182" i="6"/>
  <c r="D187" i="6"/>
  <c r="D192" i="6"/>
  <c r="D197" i="6"/>
  <c r="D199" i="6"/>
  <c r="D204" i="6"/>
  <c r="D209" i="6"/>
  <c r="D214" i="6"/>
  <c r="D216" i="6"/>
  <c r="D221" i="6"/>
  <c r="D226" i="6"/>
  <c r="D231" i="6"/>
  <c r="D233" i="6"/>
  <c r="D238" i="6"/>
  <c r="D243" i="6"/>
  <c r="D249" i="6"/>
  <c r="D251" i="6"/>
  <c r="D250" i="6"/>
  <c r="E247" i="6"/>
  <c r="F10" i="6"/>
  <c r="F12" i="6"/>
  <c r="F17" i="6"/>
  <c r="F22" i="6"/>
  <c r="F27" i="6"/>
  <c r="F29" i="6"/>
  <c r="F34" i="6"/>
  <c r="F39" i="6"/>
  <c r="F44" i="6"/>
  <c r="F46" i="6"/>
  <c r="F51" i="6"/>
  <c r="F56" i="6"/>
  <c r="F61" i="6"/>
  <c r="F63" i="6"/>
  <c r="F68" i="6"/>
  <c r="F73" i="6"/>
  <c r="F78" i="6"/>
  <c r="F80" i="6"/>
  <c r="F85" i="6"/>
  <c r="F90" i="6"/>
  <c r="F95" i="6"/>
  <c r="F97" i="6"/>
  <c r="F102" i="6"/>
  <c r="F107" i="6"/>
  <c r="F112" i="6"/>
  <c r="F114" i="6"/>
  <c r="F119" i="6"/>
  <c r="F124" i="6"/>
  <c r="F129" i="6"/>
  <c r="F131" i="6"/>
  <c r="F136" i="6"/>
  <c r="F141" i="6"/>
  <c r="F146" i="6"/>
  <c r="F148" i="6"/>
  <c r="F153" i="6"/>
  <c r="F158" i="6"/>
  <c r="F163" i="6"/>
  <c r="F165" i="6"/>
  <c r="F170" i="6"/>
  <c r="F175" i="6"/>
  <c r="F180" i="6"/>
  <c r="F182" i="6"/>
  <c r="F187" i="6"/>
  <c r="F192" i="6"/>
  <c r="F197" i="6"/>
  <c r="F199" i="6"/>
  <c r="F204" i="6"/>
  <c r="F209" i="6"/>
  <c r="F214" i="6"/>
  <c r="F216" i="6"/>
  <c r="F221" i="6"/>
  <c r="F226" i="6"/>
  <c r="F231" i="6"/>
  <c r="F233" i="6"/>
  <c r="F238" i="6"/>
  <c r="F243" i="6"/>
  <c r="F249" i="6"/>
  <c r="F251" i="6"/>
  <c r="F250" i="6"/>
  <c r="F247" i="6"/>
  <c r="G10" i="6"/>
  <c r="G12" i="6"/>
  <c r="G17" i="6"/>
  <c r="G22" i="6"/>
  <c r="G27" i="6"/>
  <c r="G29" i="6"/>
  <c r="G34" i="6"/>
  <c r="G39" i="6"/>
  <c r="G44" i="6"/>
  <c r="G46" i="6"/>
  <c r="G51" i="6"/>
  <c r="G56" i="6"/>
  <c r="G61" i="6"/>
  <c r="G63" i="6"/>
  <c r="G68" i="6"/>
  <c r="G73" i="6"/>
  <c r="G78" i="6"/>
  <c r="G80" i="6"/>
  <c r="G85" i="6"/>
  <c r="G90" i="6"/>
  <c r="G95" i="6"/>
  <c r="G97" i="6"/>
  <c r="G102" i="6"/>
  <c r="G107" i="6"/>
  <c r="G112" i="6"/>
  <c r="G114" i="6"/>
  <c r="G119" i="6"/>
  <c r="G124" i="6"/>
  <c r="G129" i="6"/>
  <c r="G131" i="6"/>
  <c r="G136" i="6"/>
  <c r="G141" i="6"/>
  <c r="G146" i="6"/>
  <c r="G148" i="6"/>
  <c r="G153" i="6"/>
  <c r="G158" i="6"/>
  <c r="G163" i="6"/>
  <c r="G165" i="6"/>
  <c r="G170" i="6"/>
  <c r="G175" i="6"/>
  <c r="G180" i="6"/>
  <c r="G182" i="6"/>
  <c r="G187" i="6"/>
  <c r="G192" i="6"/>
  <c r="G197" i="6"/>
  <c r="G199" i="6"/>
  <c r="G204" i="6"/>
  <c r="G209" i="6"/>
  <c r="G214" i="6"/>
  <c r="G216" i="6"/>
  <c r="G221" i="6"/>
  <c r="G226" i="6"/>
  <c r="G231" i="6"/>
  <c r="G233" i="6"/>
  <c r="G238" i="6"/>
  <c r="G243" i="6"/>
  <c r="G249" i="6"/>
  <c r="G251" i="6"/>
  <c r="G250" i="6"/>
  <c r="G247" i="6"/>
  <c r="H10" i="6"/>
  <c r="H12" i="6"/>
  <c r="H17" i="6"/>
  <c r="H22" i="6"/>
  <c r="H27" i="6"/>
  <c r="H29" i="6"/>
  <c r="H34" i="6"/>
  <c r="H39" i="6"/>
  <c r="H44" i="6"/>
  <c r="H46" i="6"/>
  <c r="H51" i="6"/>
  <c r="H56" i="6"/>
  <c r="H61" i="6"/>
  <c r="H63" i="6"/>
  <c r="H68" i="6"/>
  <c r="H73" i="6"/>
  <c r="H78" i="6"/>
  <c r="H80" i="6"/>
  <c r="H85" i="6"/>
  <c r="H90" i="6"/>
  <c r="H95" i="6"/>
  <c r="H97" i="6"/>
  <c r="H102" i="6"/>
  <c r="H107" i="6"/>
  <c r="H112" i="6"/>
  <c r="H114" i="6"/>
  <c r="H119" i="6"/>
  <c r="H124" i="6"/>
  <c r="H129" i="6"/>
  <c r="H131" i="6"/>
  <c r="H136" i="6"/>
  <c r="H141" i="6"/>
  <c r="H146" i="6"/>
  <c r="H148" i="6"/>
  <c r="H153" i="6"/>
  <c r="H158" i="6"/>
  <c r="H163" i="6"/>
  <c r="H165" i="6"/>
  <c r="H170" i="6"/>
  <c r="H175" i="6"/>
  <c r="H180" i="6"/>
  <c r="H182" i="6"/>
  <c r="H187" i="6"/>
  <c r="H192" i="6"/>
  <c r="H197" i="6"/>
  <c r="H199" i="6"/>
  <c r="H204" i="6"/>
  <c r="H209" i="6"/>
  <c r="H214" i="6"/>
  <c r="H216" i="6"/>
  <c r="H221" i="6"/>
  <c r="H226" i="6"/>
  <c r="H231" i="6"/>
  <c r="H233" i="6"/>
  <c r="H238" i="6"/>
  <c r="H243" i="6"/>
  <c r="H249" i="6"/>
  <c r="H251" i="6"/>
  <c r="H250" i="6"/>
  <c r="H247" i="6"/>
  <c r="I10" i="6"/>
  <c r="I12" i="6"/>
  <c r="I17" i="6"/>
  <c r="I22" i="6"/>
  <c r="I27" i="6"/>
  <c r="I29" i="6"/>
  <c r="I34" i="6"/>
  <c r="I39" i="6"/>
  <c r="I44" i="6"/>
  <c r="I46" i="6"/>
  <c r="I51" i="6"/>
  <c r="I56" i="6"/>
  <c r="I61" i="6"/>
  <c r="I63" i="6"/>
  <c r="I68" i="6"/>
  <c r="I73" i="6"/>
  <c r="I78" i="6"/>
  <c r="I80" i="6"/>
  <c r="I85" i="6"/>
  <c r="I90" i="6"/>
  <c r="I95" i="6"/>
  <c r="I97" i="6"/>
  <c r="I102" i="6"/>
  <c r="I107" i="6"/>
  <c r="I112" i="6"/>
  <c r="I114" i="6"/>
  <c r="I119" i="6"/>
  <c r="I124" i="6"/>
  <c r="I129" i="6"/>
  <c r="I131" i="6"/>
  <c r="I136" i="6"/>
  <c r="I141" i="6"/>
  <c r="I146" i="6"/>
  <c r="I148" i="6"/>
  <c r="I153" i="6"/>
  <c r="I158" i="6"/>
  <c r="I163" i="6"/>
  <c r="I165" i="6"/>
  <c r="I170" i="6"/>
  <c r="I175" i="6"/>
  <c r="I180" i="6"/>
  <c r="I182" i="6"/>
  <c r="I187" i="6"/>
  <c r="I192" i="6"/>
  <c r="I197" i="6"/>
  <c r="I199" i="6"/>
  <c r="I204" i="6"/>
  <c r="I209" i="6"/>
  <c r="I214" i="6"/>
  <c r="I216" i="6"/>
  <c r="I221" i="6"/>
  <c r="I226" i="6"/>
  <c r="I231" i="6"/>
  <c r="I233" i="6"/>
  <c r="I238" i="6"/>
  <c r="I243" i="6"/>
  <c r="I249" i="6"/>
  <c r="I251" i="6"/>
  <c r="I250" i="6"/>
  <c r="I247" i="6"/>
  <c r="J10" i="6"/>
  <c r="J12" i="6"/>
  <c r="J17" i="6"/>
  <c r="J22" i="6"/>
  <c r="J27" i="6"/>
  <c r="J29" i="6"/>
  <c r="J34" i="6"/>
  <c r="J39" i="6"/>
  <c r="J44" i="6"/>
  <c r="J46" i="6"/>
  <c r="J51" i="6"/>
  <c r="J56" i="6"/>
  <c r="J61" i="6"/>
  <c r="J63" i="6"/>
  <c r="J68" i="6"/>
  <c r="J73" i="6"/>
  <c r="J78" i="6"/>
  <c r="J80" i="6"/>
  <c r="J85" i="6"/>
  <c r="J90" i="6"/>
  <c r="J95" i="6"/>
  <c r="J97" i="6"/>
  <c r="J102" i="6"/>
  <c r="J107" i="6"/>
  <c r="J112" i="6"/>
  <c r="J114" i="6"/>
  <c r="J119" i="6"/>
  <c r="J124" i="6"/>
  <c r="J129" i="6"/>
  <c r="J131" i="6"/>
  <c r="J136" i="6"/>
  <c r="J141" i="6"/>
  <c r="J146" i="6"/>
  <c r="J148" i="6"/>
  <c r="J153" i="6"/>
  <c r="J158" i="6"/>
  <c r="J163" i="6"/>
  <c r="J165" i="6"/>
  <c r="J170" i="6"/>
  <c r="J175" i="6"/>
  <c r="J180" i="6"/>
  <c r="J182" i="6"/>
  <c r="J187" i="6"/>
  <c r="J192" i="6"/>
  <c r="J197" i="6"/>
  <c r="J199" i="6"/>
  <c r="J204" i="6"/>
  <c r="J209" i="6"/>
  <c r="J214" i="6"/>
  <c r="J216" i="6"/>
  <c r="J221" i="6"/>
  <c r="J226" i="6"/>
  <c r="J231" i="6"/>
  <c r="J233" i="6"/>
  <c r="J238" i="6"/>
  <c r="J243" i="6"/>
  <c r="J249" i="6"/>
  <c r="J251" i="6"/>
  <c r="J250" i="6"/>
  <c r="J247" i="6"/>
  <c r="K10" i="6"/>
  <c r="K12" i="6"/>
  <c r="K17" i="6"/>
  <c r="K22" i="6"/>
  <c r="K27" i="6"/>
  <c r="K29" i="6"/>
  <c r="K34" i="6"/>
  <c r="K39" i="6"/>
  <c r="K44" i="6"/>
  <c r="K46" i="6"/>
  <c r="K51" i="6"/>
  <c r="K56" i="6"/>
  <c r="K61" i="6"/>
  <c r="K63" i="6"/>
  <c r="K68" i="6"/>
  <c r="K73" i="6"/>
  <c r="K78" i="6"/>
  <c r="K80" i="6"/>
  <c r="K85" i="6"/>
  <c r="K90" i="6"/>
  <c r="K95" i="6"/>
  <c r="K97" i="6"/>
  <c r="K102" i="6"/>
  <c r="K107" i="6"/>
  <c r="K112" i="6"/>
  <c r="K114" i="6"/>
  <c r="K119" i="6"/>
  <c r="K124" i="6"/>
  <c r="K129" i="6"/>
  <c r="K131" i="6"/>
  <c r="K136" i="6"/>
  <c r="K141" i="6"/>
  <c r="K146" i="6"/>
  <c r="K148" i="6"/>
  <c r="K153" i="6"/>
  <c r="K158" i="6"/>
  <c r="K163" i="6"/>
  <c r="K165" i="6"/>
  <c r="K170" i="6"/>
  <c r="K175" i="6"/>
  <c r="K180" i="6"/>
  <c r="K182" i="6"/>
  <c r="K187" i="6"/>
  <c r="K192" i="6"/>
  <c r="K197" i="6"/>
  <c r="K199" i="6"/>
  <c r="K204" i="6"/>
  <c r="K209" i="6"/>
  <c r="K214" i="6"/>
  <c r="K216" i="6"/>
  <c r="K221" i="6"/>
  <c r="K226" i="6"/>
  <c r="K231" i="6"/>
  <c r="K233" i="6"/>
  <c r="K238" i="6"/>
  <c r="K243" i="6"/>
  <c r="K249" i="6"/>
  <c r="K251" i="6"/>
  <c r="K250" i="6"/>
  <c r="K247" i="6"/>
  <c r="L10" i="6"/>
  <c r="L12" i="6"/>
  <c r="L17" i="6"/>
  <c r="L22" i="6"/>
  <c r="L27" i="6"/>
  <c r="L29" i="6"/>
  <c r="L34" i="6"/>
  <c r="L39" i="6"/>
  <c r="L44" i="6"/>
  <c r="L46" i="6"/>
  <c r="L51" i="6"/>
  <c r="L56" i="6"/>
  <c r="L61" i="6"/>
  <c r="L63" i="6"/>
  <c r="L68" i="6"/>
  <c r="L73" i="6"/>
  <c r="L78" i="6"/>
  <c r="L80" i="6"/>
  <c r="L85" i="6"/>
  <c r="L90" i="6"/>
  <c r="L95" i="6"/>
  <c r="L97" i="6"/>
  <c r="L102" i="6"/>
  <c r="L107" i="6"/>
  <c r="L112" i="6"/>
  <c r="L114" i="6"/>
  <c r="L119" i="6"/>
  <c r="L124" i="6"/>
  <c r="L129" i="6"/>
  <c r="L131" i="6"/>
  <c r="L136" i="6"/>
  <c r="L141" i="6"/>
  <c r="L146" i="6"/>
  <c r="L148" i="6"/>
  <c r="L153" i="6"/>
  <c r="L158" i="6"/>
  <c r="L163" i="6"/>
  <c r="L165" i="6"/>
  <c r="L170" i="6"/>
  <c r="L175" i="6"/>
  <c r="L180" i="6"/>
  <c r="L182" i="6"/>
  <c r="L187" i="6"/>
  <c r="L192" i="6"/>
  <c r="L197" i="6"/>
  <c r="L199" i="6"/>
  <c r="L204" i="6"/>
  <c r="L209" i="6"/>
  <c r="L214" i="6"/>
  <c r="L216" i="6"/>
  <c r="L221" i="6"/>
  <c r="L226" i="6"/>
  <c r="L231" i="6"/>
  <c r="L233" i="6"/>
  <c r="L238" i="6"/>
  <c r="L243" i="6"/>
  <c r="L249" i="6"/>
  <c r="L251" i="6"/>
  <c r="L250" i="6"/>
  <c r="L247" i="6"/>
  <c r="M10" i="6"/>
  <c r="M12" i="6"/>
  <c r="M17" i="6"/>
  <c r="M22" i="6"/>
  <c r="M27" i="6"/>
  <c r="M29" i="6"/>
  <c r="M34" i="6"/>
  <c r="M39" i="6"/>
  <c r="M44" i="6"/>
  <c r="M46" i="6"/>
  <c r="M51" i="6"/>
  <c r="M56" i="6"/>
  <c r="M61" i="6"/>
  <c r="M63" i="6"/>
  <c r="M68" i="6"/>
  <c r="M73" i="6"/>
  <c r="M78" i="6"/>
  <c r="M80" i="6"/>
  <c r="M85" i="6"/>
  <c r="M90" i="6"/>
  <c r="M95" i="6"/>
  <c r="M97" i="6"/>
  <c r="M102" i="6"/>
  <c r="M107" i="6"/>
  <c r="M112" i="6"/>
  <c r="M114" i="6"/>
  <c r="M119" i="6"/>
  <c r="M124" i="6"/>
  <c r="M129" i="6"/>
  <c r="M131" i="6"/>
  <c r="M136" i="6"/>
  <c r="M141" i="6"/>
  <c r="M146" i="6"/>
  <c r="M148" i="6"/>
  <c r="M153" i="6"/>
  <c r="M158" i="6"/>
  <c r="M163" i="6"/>
  <c r="M165" i="6"/>
  <c r="M170" i="6"/>
  <c r="M175" i="6"/>
  <c r="M180" i="6"/>
  <c r="M182" i="6"/>
  <c r="M187" i="6"/>
  <c r="M192" i="6"/>
  <c r="M197" i="6"/>
  <c r="M199" i="6"/>
  <c r="M204" i="6"/>
  <c r="M209" i="6"/>
  <c r="M214" i="6"/>
  <c r="M216" i="6"/>
  <c r="M221" i="6"/>
  <c r="M226" i="6"/>
  <c r="M231" i="6"/>
  <c r="M233" i="6"/>
  <c r="M238" i="6"/>
  <c r="M243" i="6"/>
  <c r="M249" i="6"/>
  <c r="M251" i="6"/>
  <c r="M250" i="6"/>
  <c r="M247" i="6"/>
  <c r="N10" i="6"/>
  <c r="N12" i="6"/>
  <c r="N17" i="6"/>
  <c r="N22" i="6"/>
  <c r="N27" i="6"/>
  <c r="N29" i="6"/>
  <c r="N34" i="6"/>
  <c r="N39" i="6"/>
  <c r="N44" i="6"/>
  <c r="N46" i="6"/>
  <c r="N51" i="6"/>
  <c r="N56" i="6"/>
  <c r="N61" i="6"/>
  <c r="N63" i="6"/>
  <c r="N68" i="6"/>
  <c r="N73" i="6"/>
  <c r="N78" i="6"/>
  <c r="N80" i="6"/>
  <c r="N85" i="6"/>
  <c r="N90" i="6"/>
  <c r="N95" i="6"/>
  <c r="N97" i="6"/>
  <c r="N102" i="6"/>
  <c r="N107" i="6"/>
  <c r="N112" i="6"/>
  <c r="N114" i="6"/>
  <c r="N119" i="6"/>
  <c r="N124" i="6"/>
  <c r="N129" i="6"/>
  <c r="N131" i="6"/>
  <c r="N136" i="6"/>
  <c r="N141" i="6"/>
  <c r="N146" i="6"/>
  <c r="N148" i="6"/>
  <c r="N153" i="6"/>
  <c r="N158" i="6"/>
  <c r="N163" i="6"/>
  <c r="N165" i="6"/>
  <c r="N170" i="6"/>
  <c r="N175" i="6"/>
  <c r="N180" i="6"/>
  <c r="N182" i="6"/>
  <c r="N187" i="6"/>
  <c r="N192" i="6"/>
  <c r="N197" i="6"/>
  <c r="N199" i="6"/>
  <c r="N204" i="6"/>
  <c r="N209" i="6"/>
  <c r="N214" i="6"/>
  <c r="N216" i="6"/>
  <c r="N221" i="6"/>
  <c r="N226" i="6"/>
  <c r="N231" i="6"/>
  <c r="N233" i="6"/>
  <c r="N238" i="6"/>
  <c r="N243" i="6"/>
  <c r="N249" i="6"/>
  <c r="N251" i="6"/>
  <c r="N250" i="6"/>
  <c r="N247" i="6"/>
  <c r="O10" i="6"/>
  <c r="O12" i="6"/>
  <c r="O17" i="6"/>
  <c r="O22" i="6"/>
  <c r="O27" i="6"/>
  <c r="O29" i="6"/>
  <c r="O34" i="6"/>
  <c r="O39" i="6"/>
  <c r="O44" i="6"/>
  <c r="O46" i="6"/>
  <c r="O51" i="6"/>
  <c r="O56" i="6"/>
  <c r="O61" i="6"/>
  <c r="O63" i="6"/>
  <c r="O68" i="6"/>
  <c r="O73" i="6"/>
  <c r="O78" i="6"/>
  <c r="O80" i="6"/>
  <c r="O85" i="6"/>
  <c r="O90" i="6"/>
  <c r="O95" i="6"/>
  <c r="O97" i="6"/>
  <c r="O102" i="6"/>
  <c r="O107" i="6"/>
  <c r="O112" i="6"/>
  <c r="O114" i="6"/>
  <c r="O119" i="6"/>
  <c r="O124" i="6"/>
  <c r="O129" i="6"/>
  <c r="O131" i="6"/>
  <c r="O136" i="6"/>
  <c r="O141" i="6"/>
  <c r="O146" i="6"/>
  <c r="O148" i="6"/>
  <c r="O153" i="6"/>
  <c r="O158" i="6"/>
  <c r="O163" i="6"/>
  <c r="O165" i="6"/>
  <c r="O170" i="6"/>
  <c r="O175" i="6"/>
  <c r="O180" i="6"/>
  <c r="O182" i="6"/>
  <c r="O187" i="6"/>
  <c r="O192" i="6"/>
  <c r="O197" i="6"/>
  <c r="O199" i="6"/>
  <c r="O204" i="6"/>
  <c r="O209" i="6"/>
  <c r="O214" i="6"/>
  <c r="O216" i="6"/>
  <c r="O221" i="6"/>
  <c r="O226" i="6"/>
  <c r="O231" i="6"/>
  <c r="O233" i="6"/>
  <c r="O238" i="6"/>
  <c r="O243" i="6"/>
  <c r="O249" i="6"/>
  <c r="O251" i="6"/>
  <c r="O250" i="6"/>
  <c r="O247" i="6"/>
  <c r="P10" i="6"/>
  <c r="P12" i="6"/>
  <c r="P17" i="6"/>
  <c r="P22" i="6"/>
  <c r="P27" i="6"/>
  <c r="P29" i="6"/>
  <c r="P34" i="6"/>
  <c r="P39" i="6"/>
  <c r="P44" i="6"/>
  <c r="P46" i="6"/>
  <c r="P51" i="6"/>
  <c r="P56" i="6"/>
  <c r="P61" i="6"/>
  <c r="P63" i="6"/>
  <c r="P68" i="6"/>
  <c r="P73" i="6"/>
  <c r="P78" i="6"/>
  <c r="P80" i="6"/>
  <c r="P85" i="6"/>
  <c r="P90" i="6"/>
  <c r="P95" i="6"/>
  <c r="P97" i="6"/>
  <c r="P102" i="6"/>
  <c r="P107" i="6"/>
  <c r="P112" i="6"/>
  <c r="P114" i="6"/>
  <c r="P119" i="6"/>
  <c r="P124" i="6"/>
  <c r="P129" i="6"/>
  <c r="P131" i="6"/>
  <c r="P136" i="6"/>
  <c r="P141" i="6"/>
  <c r="P146" i="6"/>
  <c r="P148" i="6"/>
  <c r="P153" i="6"/>
  <c r="P158" i="6"/>
  <c r="P163" i="6"/>
  <c r="P165" i="6"/>
  <c r="P170" i="6"/>
  <c r="P175" i="6"/>
  <c r="P180" i="6"/>
  <c r="P182" i="6"/>
  <c r="P187" i="6"/>
  <c r="P192" i="6"/>
  <c r="P197" i="6"/>
  <c r="P199" i="6"/>
  <c r="P204" i="6"/>
  <c r="P209" i="6"/>
  <c r="P214" i="6"/>
  <c r="P216" i="6"/>
  <c r="P221" i="6"/>
  <c r="P226" i="6"/>
  <c r="P231" i="6"/>
  <c r="P233" i="6"/>
  <c r="P238" i="6"/>
  <c r="P243" i="6"/>
  <c r="P249" i="6"/>
  <c r="P251" i="6"/>
  <c r="P250" i="6"/>
  <c r="P247" i="6"/>
  <c r="Q10" i="6"/>
  <c r="Q12" i="6"/>
  <c r="Q17" i="6"/>
  <c r="Q22" i="6"/>
  <c r="Q27" i="6"/>
  <c r="Q29" i="6"/>
  <c r="Q34" i="6"/>
  <c r="Q39" i="6"/>
  <c r="Q44" i="6"/>
  <c r="Q46" i="6"/>
  <c r="Q51" i="6"/>
  <c r="Q56" i="6"/>
  <c r="Q61" i="6"/>
  <c r="Q63" i="6"/>
  <c r="Q68" i="6"/>
  <c r="Q73" i="6"/>
  <c r="Q78" i="6"/>
  <c r="Q80" i="6"/>
  <c r="Q85" i="6"/>
  <c r="Q90" i="6"/>
  <c r="Q95" i="6"/>
  <c r="Q97" i="6"/>
  <c r="Q102" i="6"/>
  <c r="Q107" i="6"/>
  <c r="Q112" i="6"/>
  <c r="Q114" i="6"/>
  <c r="Q119" i="6"/>
  <c r="Q124" i="6"/>
  <c r="Q129" i="6"/>
  <c r="Q131" i="6"/>
  <c r="Q136" i="6"/>
  <c r="Q141" i="6"/>
  <c r="Q146" i="6"/>
  <c r="Q148" i="6"/>
  <c r="Q153" i="6"/>
  <c r="Q158" i="6"/>
  <c r="Q163" i="6"/>
  <c r="Q165" i="6"/>
  <c r="Q170" i="6"/>
  <c r="Q175" i="6"/>
  <c r="Q180" i="6"/>
  <c r="Q182" i="6"/>
  <c r="Q187" i="6"/>
  <c r="Q192" i="6"/>
  <c r="Q197" i="6"/>
  <c r="Q199" i="6"/>
  <c r="Q204" i="6"/>
  <c r="Q209" i="6"/>
  <c r="Q214" i="6"/>
  <c r="Q216" i="6"/>
  <c r="Q221" i="6"/>
  <c r="Q226" i="6"/>
  <c r="Q231" i="6"/>
  <c r="Q233" i="6"/>
  <c r="Q238" i="6"/>
  <c r="Q243" i="6"/>
  <c r="Q249" i="6"/>
  <c r="Q251" i="6"/>
  <c r="Q250" i="6"/>
  <c r="Q247" i="6"/>
  <c r="R10" i="6"/>
  <c r="R12" i="6"/>
  <c r="R17" i="6"/>
  <c r="R22" i="6"/>
  <c r="R27" i="6"/>
  <c r="R29" i="6"/>
  <c r="R34" i="6"/>
  <c r="R39" i="6"/>
  <c r="R44" i="6"/>
  <c r="R46" i="6"/>
  <c r="R51" i="6"/>
  <c r="R56" i="6"/>
  <c r="R61" i="6"/>
  <c r="R63" i="6"/>
  <c r="R68" i="6"/>
  <c r="R73" i="6"/>
  <c r="R78" i="6"/>
  <c r="R80" i="6"/>
  <c r="R85" i="6"/>
  <c r="R90" i="6"/>
  <c r="R95" i="6"/>
  <c r="R97" i="6"/>
  <c r="R102" i="6"/>
  <c r="R107" i="6"/>
  <c r="R112" i="6"/>
  <c r="R114" i="6"/>
  <c r="R119" i="6"/>
  <c r="R124" i="6"/>
  <c r="R129" i="6"/>
  <c r="R131" i="6"/>
  <c r="R136" i="6"/>
  <c r="R141" i="6"/>
  <c r="R146" i="6"/>
  <c r="R148" i="6"/>
  <c r="R153" i="6"/>
  <c r="R158" i="6"/>
  <c r="R163" i="6"/>
  <c r="R165" i="6"/>
  <c r="R170" i="6"/>
  <c r="R175" i="6"/>
  <c r="R180" i="6"/>
  <c r="R182" i="6"/>
  <c r="R187" i="6"/>
  <c r="R192" i="6"/>
  <c r="R197" i="6"/>
  <c r="R199" i="6"/>
  <c r="R204" i="6"/>
  <c r="R209" i="6"/>
  <c r="R214" i="6"/>
  <c r="R216" i="6"/>
  <c r="R221" i="6"/>
  <c r="R226" i="6"/>
  <c r="R231" i="6"/>
  <c r="R233" i="6"/>
  <c r="R238" i="6"/>
  <c r="R243" i="6"/>
  <c r="R249" i="6"/>
  <c r="R251" i="6"/>
  <c r="R250" i="6"/>
  <c r="R247" i="6"/>
  <c r="F56" i="2"/>
  <c r="D17" i="3"/>
  <c r="F89" i="2"/>
  <c r="E89" i="2"/>
  <c r="D88" i="2"/>
  <c r="D20" i="3"/>
  <c r="D21" i="3"/>
  <c r="D22" i="3"/>
  <c r="D27" i="3"/>
  <c r="D34" i="3" a="1"/>
  <c r="D34" i="3"/>
  <c r="D50" i="3"/>
  <c r="E87" i="3"/>
  <c r="I1" i="3"/>
  <c r="D88" i="3"/>
  <c r="H7" i="3"/>
  <c r="C91" i="3"/>
  <c r="H91" i="3"/>
  <c r="C87" i="3"/>
  <c r="C95" i="3"/>
  <c r="D95" i="3"/>
  <c r="E95" i="3"/>
  <c r="C89" i="3"/>
  <c r="C96" i="3"/>
  <c r="D96" i="3"/>
  <c r="E96" i="3"/>
  <c r="C97" i="3"/>
  <c r="D93" i="3"/>
  <c r="D97" i="3"/>
  <c r="E93" i="3"/>
  <c r="E97" i="3"/>
  <c r="H98" i="3"/>
  <c r="J1" i="3"/>
  <c r="I98" i="3"/>
  <c r="K1" i="3"/>
  <c r="J98" i="3"/>
  <c r="E101" i="3" a="1"/>
  <c r="E101" i="3"/>
  <c r="E102" i="3"/>
  <c r="E103" i="3"/>
  <c r="E104" i="3"/>
  <c r="E105" i="3"/>
  <c r="E106" i="3"/>
  <c r="E107" i="3"/>
  <c r="E108" i="3"/>
  <c r="E109" i="3"/>
  <c r="E110" i="3"/>
  <c r="D2" i="4"/>
  <c r="N2" i="4"/>
  <c r="X2" i="4"/>
  <c r="AH2" i="4"/>
  <c r="AR11" i="4"/>
  <c r="AR13" i="4"/>
  <c r="AR14" i="4"/>
  <c r="AR15" i="4"/>
  <c r="AR16" i="4"/>
  <c r="AR17" i="4"/>
  <c r="AR18" i="4"/>
  <c r="AR20" i="4"/>
  <c r="E10" i="4"/>
  <c r="D22" i="4"/>
  <c r="D34" i="4"/>
  <c r="D36" i="4"/>
  <c r="D37" i="4"/>
  <c r="D40" i="4"/>
  <c r="D46" i="4"/>
  <c r="D48" i="4"/>
  <c r="E21" i="4"/>
  <c r="E22" i="4"/>
  <c r="E34" i="4"/>
  <c r="E36" i="4"/>
  <c r="E37" i="4"/>
  <c r="E40" i="4"/>
  <c r="E48" i="4"/>
  <c r="F21" i="4"/>
  <c r="F10" i="4"/>
  <c r="F22" i="4"/>
  <c r="F34" i="4"/>
  <c r="F36" i="4"/>
  <c r="F37" i="4"/>
  <c r="F40" i="4"/>
  <c r="F48" i="4"/>
  <c r="G21" i="4"/>
  <c r="G10" i="4"/>
  <c r="G22" i="4"/>
  <c r="G34" i="4"/>
  <c r="G36" i="4"/>
  <c r="G37" i="4"/>
  <c r="G40" i="4"/>
  <c r="G48" i="4"/>
  <c r="H21" i="4"/>
  <c r="H10" i="4"/>
  <c r="H22" i="4"/>
  <c r="H34" i="4"/>
  <c r="H36" i="4"/>
  <c r="H37" i="4"/>
  <c r="H40" i="4"/>
  <c r="H48" i="4"/>
  <c r="I21" i="4"/>
  <c r="I10" i="4"/>
  <c r="I22" i="4"/>
  <c r="I34" i="4"/>
  <c r="I36" i="4"/>
  <c r="I37" i="4"/>
  <c r="I40" i="4"/>
  <c r="I48" i="4"/>
  <c r="J21" i="4"/>
  <c r="J10" i="4"/>
  <c r="J22" i="4"/>
  <c r="J34" i="4"/>
  <c r="J36" i="4"/>
  <c r="J37" i="4"/>
  <c r="J40" i="4"/>
  <c r="J48" i="4"/>
  <c r="K21" i="4"/>
  <c r="K10" i="4"/>
  <c r="K22" i="4"/>
  <c r="K34" i="4"/>
  <c r="K36" i="4"/>
  <c r="K37" i="4"/>
  <c r="K40" i="4"/>
  <c r="K48" i="4"/>
  <c r="L21" i="4"/>
  <c r="L10" i="4"/>
  <c r="L22" i="4"/>
  <c r="L34" i="4"/>
  <c r="L36" i="4"/>
  <c r="L37" i="4"/>
  <c r="L40" i="4"/>
  <c r="L48" i="4"/>
  <c r="M21" i="4"/>
  <c r="M10" i="4"/>
  <c r="M22" i="4"/>
  <c r="M34" i="4"/>
  <c r="M36" i="4"/>
  <c r="M37" i="4"/>
  <c r="M40" i="4"/>
  <c r="M48" i="4"/>
  <c r="N21" i="4"/>
  <c r="N10" i="4"/>
  <c r="N22" i="4"/>
  <c r="N34" i="4"/>
  <c r="N36" i="4"/>
  <c r="N37" i="4"/>
  <c r="N40" i="4"/>
  <c r="N48" i="4"/>
  <c r="O21" i="4"/>
  <c r="O10" i="4"/>
  <c r="O22" i="4"/>
  <c r="O34" i="4"/>
  <c r="O36" i="4"/>
  <c r="O37" i="4"/>
  <c r="O40" i="4"/>
  <c r="O48" i="4"/>
  <c r="P21" i="4"/>
  <c r="P10" i="4"/>
  <c r="P22" i="4"/>
  <c r="P34" i="4"/>
  <c r="P36" i="4"/>
  <c r="P37" i="4"/>
  <c r="P40" i="4"/>
  <c r="P48" i="4"/>
  <c r="Q21" i="4"/>
  <c r="Q10" i="4"/>
  <c r="Q22" i="4"/>
  <c r="Q34" i="4"/>
  <c r="Q36" i="4"/>
  <c r="Q37" i="4"/>
  <c r="Q40" i="4"/>
  <c r="Q48" i="4"/>
  <c r="R21" i="4"/>
  <c r="R10" i="4"/>
  <c r="R22" i="4"/>
  <c r="R34" i="4"/>
  <c r="R36" i="4"/>
  <c r="R37" i="4"/>
  <c r="R40" i="4"/>
  <c r="R48" i="4"/>
  <c r="S21" i="4"/>
  <c r="S10" i="4"/>
  <c r="S22" i="4"/>
  <c r="S34" i="4"/>
  <c r="S36" i="4"/>
  <c r="S37" i="4"/>
  <c r="S40" i="4"/>
  <c r="S48" i="4"/>
  <c r="T21" i="4"/>
  <c r="T10" i="4"/>
  <c r="T22" i="4"/>
  <c r="T34" i="4"/>
  <c r="T36" i="4"/>
  <c r="T37" i="4"/>
  <c r="T40" i="4"/>
  <c r="T48" i="4"/>
  <c r="U21" i="4"/>
  <c r="U10" i="4"/>
  <c r="U22" i="4"/>
  <c r="U34" i="4"/>
  <c r="U36" i="4"/>
  <c r="U37" i="4"/>
  <c r="U40" i="4"/>
  <c r="U48" i="4"/>
  <c r="V21" i="4"/>
  <c r="V10" i="4"/>
  <c r="V22" i="4"/>
  <c r="V34" i="4"/>
  <c r="V36" i="4"/>
  <c r="V37" i="4"/>
  <c r="V40" i="4"/>
  <c r="V48" i="4"/>
  <c r="W21" i="4"/>
  <c r="W10" i="4"/>
  <c r="W22" i="4"/>
  <c r="W34" i="4"/>
  <c r="W36" i="4"/>
  <c r="W37" i="4"/>
  <c r="W40" i="4"/>
  <c r="W48" i="4"/>
  <c r="X21" i="4"/>
  <c r="X10" i="4"/>
  <c r="X22" i="4"/>
  <c r="X34" i="4"/>
  <c r="X36" i="4"/>
  <c r="X37" i="4"/>
  <c r="X40" i="4"/>
  <c r="X48" i="4"/>
  <c r="Y21" i="4"/>
  <c r="Y10" i="4"/>
  <c r="Y22" i="4"/>
  <c r="Y34" i="4"/>
  <c r="Y36" i="4"/>
  <c r="Y37" i="4"/>
  <c r="Y40" i="4"/>
  <c r="Y48" i="4"/>
  <c r="Z21" i="4"/>
  <c r="Z10" i="4"/>
  <c r="Z22" i="4"/>
  <c r="Z34" i="4"/>
  <c r="Z36" i="4"/>
  <c r="Z37" i="4"/>
  <c r="Z40" i="4"/>
  <c r="Z48" i="4"/>
  <c r="AA21" i="4"/>
  <c r="AA10" i="4"/>
  <c r="AA22" i="4"/>
  <c r="AA34" i="4"/>
  <c r="AA36" i="4"/>
  <c r="AA37" i="4"/>
  <c r="AA40" i="4"/>
  <c r="AA48" i="4"/>
  <c r="AB21" i="4"/>
  <c r="AB10" i="4"/>
  <c r="AB22" i="4"/>
  <c r="AB34" i="4"/>
  <c r="AB36" i="4"/>
  <c r="AB37" i="4"/>
  <c r="AB40" i="4"/>
  <c r="AB48" i="4"/>
  <c r="AC21" i="4"/>
  <c r="AC10" i="4"/>
  <c r="AC22" i="4"/>
  <c r="AC34" i="4"/>
  <c r="AC36" i="4"/>
  <c r="AC37" i="4"/>
  <c r="AC40" i="4"/>
  <c r="AC46" i="4"/>
  <c r="AC48" i="4"/>
  <c r="AD21" i="4"/>
  <c r="AD10" i="4"/>
  <c r="AD22" i="4"/>
  <c r="AD34" i="4"/>
  <c r="AD36" i="4"/>
  <c r="AD37" i="4"/>
  <c r="AD40" i="4"/>
  <c r="AD46" i="4"/>
  <c r="AD48" i="4"/>
  <c r="AE21" i="4"/>
  <c r="AE10" i="4"/>
  <c r="AE22" i="4"/>
  <c r="AE34" i="4"/>
  <c r="AE36" i="4"/>
  <c r="AE37" i="4"/>
  <c r="AE40" i="4"/>
  <c r="AE46" i="4"/>
  <c r="AE48" i="4"/>
  <c r="AF21" i="4"/>
  <c r="AF10" i="4"/>
  <c r="AF22" i="4"/>
  <c r="AF34" i="4"/>
  <c r="AF36" i="4"/>
  <c r="AF37" i="4"/>
  <c r="AF40" i="4"/>
  <c r="AF46" i="4"/>
  <c r="AF48" i="4"/>
  <c r="AG21" i="4"/>
  <c r="AG10" i="4"/>
  <c r="AG22" i="4"/>
  <c r="AG34" i="4"/>
  <c r="AG36" i="4"/>
  <c r="AG37" i="4"/>
  <c r="AG40" i="4"/>
  <c r="AG46" i="4"/>
  <c r="AG48" i="4"/>
  <c r="AH21" i="4"/>
  <c r="AH10" i="4"/>
  <c r="AH22" i="4"/>
  <c r="AH34" i="4"/>
  <c r="AH36" i="4"/>
  <c r="AH37" i="4"/>
  <c r="AH40" i="4"/>
  <c r="AH46" i="4"/>
  <c r="AH48" i="4"/>
  <c r="AI21" i="4"/>
  <c r="AI10" i="4"/>
  <c r="AI22" i="4"/>
  <c r="AI34" i="4"/>
  <c r="AI36" i="4"/>
  <c r="AI37" i="4"/>
  <c r="AI40" i="4"/>
  <c r="AI46" i="4"/>
  <c r="AI48" i="4"/>
  <c r="AJ21" i="4"/>
  <c r="AJ10" i="4"/>
  <c r="AJ22" i="4"/>
  <c r="AJ34" i="4"/>
  <c r="AJ36" i="4"/>
  <c r="AJ37" i="4"/>
  <c r="AJ40" i="4"/>
  <c r="AJ46" i="4"/>
  <c r="AJ48" i="4"/>
  <c r="AK21" i="4"/>
  <c r="AK10" i="4"/>
  <c r="AK22" i="4"/>
  <c r="AK34" i="4"/>
  <c r="AK36" i="4"/>
  <c r="AK37" i="4"/>
  <c r="AK40" i="4"/>
  <c r="AK46" i="4"/>
  <c r="AK48" i="4"/>
  <c r="AL21" i="4"/>
  <c r="AL10" i="4"/>
  <c r="AL22" i="4"/>
  <c r="AL34" i="4"/>
  <c r="AL36" i="4"/>
  <c r="AL37" i="4"/>
  <c r="AL40" i="4"/>
  <c r="AL46" i="4"/>
  <c r="AL48" i="4"/>
  <c r="AM21" i="4"/>
  <c r="AM10" i="4"/>
  <c r="AM22" i="4"/>
  <c r="AM34" i="4"/>
  <c r="AM36" i="4"/>
  <c r="AM37" i="4"/>
  <c r="AM40" i="4"/>
  <c r="AM46" i="4"/>
  <c r="AM48" i="4"/>
  <c r="AN21" i="4"/>
  <c r="AN10" i="4"/>
  <c r="AN22" i="4"/>
  <c r="AN34" i="4"/>
  <c r="AN36" i="4"/>
  <c r="AN37" i="4"/>
  <c r="AN40" i="4"/>
  <c r="AN46" i="4"/>
  <c r="AN48" i="4"/>
  <c r="AO21" i="4"/>
  <c r="AO10" i="4"/>
  <c r="AO22" i="4"/>
  <c r="AO34" i="4"/>
  <c r="AO36" i="4"/>
  <c r="AO37" i="4"/>
  <c r="AO40" i="4"/>
  <c r="AO46" i="4"/>
  <c r="AO48" i="4"/>
  <c r="AP21" i="4"/>
  <c r="AP10" i="4"/>
  <c r="AP22" i="4"/>
  <c r="AP34" i="4"/>
  <c r="AP36" i="4"/>
  <c r="AP37" i="4"/>
  <c r="AP40" i="4"/>
  <c r="AP46" i="4"/>
  <c r="AP48" i="4"/>
  <c r="AQ21" i="4"/>
  <c r="AR21" i="4"/>
  <c r="AR26" i="4"/>
  <c r="AR27" i="4"/>
  <c r="AR28" i="4"/>
  <c r="AR29" i="4"/>
  <c r="AR30" i="4"/>
  <c r="AR31" i="4"/>
  <c r="AR32" i="4"/>
  <c r="AQ34" i="4"/>
  <c r="AR34" i="4"/>
  <c r="AR35" i="4"/>
  <c r="AQ36" i="4"/>
  <c r="AR36" i="4"/>
  <c r="AQ37" i="4"/>
  <c r="AR37" i="4"/>
  <c r="AR38" i="4"/>
  <c r="AR39" i="4"/>
  <c r="AQ40" i="4"/>
  <c r="AR40" i="4"/>
  <c r="AR41" i="4"/>
  <c r="AR42" i="4"/>
  <c r="AR43" i="4"/>
  <c r="AR44" i="4"/>
  <c r="AR45" i="4"/>
  <c r="AQ46" i="4"/>
  <c r="AR46" i="4"/>
  <c r="AR47" i="4"/>
  <c r="AQ10" i="4"/>
  <c r="AQ22" i="4"/>
  <c r="AQ48" i="4"/>
  <c r="AR48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25" i="4"/>
  <c r="AR49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10" i="4"/>
  <c r="AR22" i="4"/>
  <c r="AR50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D65" i="4"/>
  <c r="F65" i="4"/>
  <c r="G65" i="4"/>
  <c r="H65" i="4"/>
  <c r="I65" i="4"/>
  <c r="C65" i="4"/>
  <c r="J65" i="4"/>
  <c r="K65" i="4"/>
  <c r="L65" i="4"/>
  <c r="M65" i="4"/>
  <c r="O65" i="4"/>
  <c r="P65" i="4"/>
  <c r="Q65" i="4"/>
  <c r="R65" i="4"/>
  <c r="S65" i="4"/>
  <c r="T65" i="4"/>
  <c r="U65" i="4"/>
  <c r="V65" i="4"/>
  <c r="W65" i="4"/>
  <c r="X65" i="4"/>
  <c r="H74" i="4"/>
  <c r="D64" i="4"/>
  <c r="H73" i="4"/>
  <c r="H75" i="4"/>
  <c r="B2" i="5"/>
  <c r="L2" i="5"/>
  <c r="V2" i="5"/>
  <c r="AF2" i="5"/>
  <c r="AP10" i="5"/>
  <c r="AP11" i="5"/>
  <c r="AP12" i="5"/>
  <c r="AP13" i="5"/>
  <c r="AP14" i="5"/>
  <c r="AP17" i="5"/>
  <c r="AP18" i="5"/>
  <c r="AP19" i="5"/>
  <c r="AP20" i="5"/>
  <c r="AP21" i="5"/>
  <c r="AP22" i="5"/>
  <c r="AP23" i="5"/>
  <c r="AP24" i="5"/>
  <c r="AP26" i="5"/>
  <c r="AP33" i="5"/>
  <c r="AP34" i="5"/>
  <c r="AP35" i="5"/>
  <c r="AP36" i="5"/>
  <c r="AP37" i="5"/>
  <c r="AP40" i="5"/>
  <c r="AP41" i="5"/>
  <c r="AP42" i="5"/>
  <c r="AP43" i="5"/>
  <c r="AP44" i="5"/>
  <c r="AP45" i="5"/>
  <c r="AP46" i="5"/>
  <c r="AP47" i="5"/>
  <c r="AP49" i="5"/>
  <c r="AP56" i="5"/>
  <c r="AP57" i="5"/>
  <c r="AP58" i="5"/>
  <c r="AP59" i="5"/>
  <c r="AP60" i="5"/>
  <c r="AP63" i="5"/>
  <c r="AP64" i="5"/>
  <c r="AP65" i="5"/>
  <c r="AP66" i="5"/>
  <c r="AP67" i="5"/>
  <c r="AP68" i="5"/>
  <c r="AP69" i="5"/>
  <c r="AP70" i="5"/>
  <c r="AP72" i="5"/>
  <c r="AP79" i="5"/>
  <c r="AP80" i="5"/>
  <c r="AP81" i="5"/>
  <c r="AP82" i="5"/>
  <c r="AP83" i="5"/>
  <c r="AP86" i="5"/>
  <c r="AP87" i="5"/>
  <c r="AP88" i="5"/>
  <c r="AP89" i="5"/>
  <c r="AP90" i="5"/>
  <c r="AP91" i="5"/>
  <c r="AP92" i="5"/>
  <c r="AP93" i="5"/>
  <c r="AP95" i="5"/>
  <c r="AP102" i="5"/>
  <c r="AP103" i="5"/>
  <c r="AP104" i="5"/>
  <c r="AP105" i="5"/>
  <c r="AP106" i="5"/>
  <c r="AP109" i="5"/>
  <c r="AP110" i="5"/>
  <c r="AP111" i="5"/>
  <c r="AP112" i="5"/>
  <c r="AP113" i="5"/>
  <c r="AP114" i="5"/>
  <c r="AP115" i="5"/>
  <c r="AP116" i="5"/>
  <c r="AP118" i="5"/>
  <c r="AP125" i="5"/>
  <c r="AP126" i="5"/>
  <c r="AP127" i="5"/>
  <c r="AP128" i="5"/>
  <c r="AP129" i="5"/>
  <c r="AP132" i="5"/>
  <c r="AP133" i="5"/>
  <c r="AP134" i="5"/>
  <c r="AP135" i="5"/>
  <c r="AP136" i="5"/>
  <c r="AP137" i="5"/>
  <c r="AP138" i="5"/>
  <c r="AP139" i="5"/>
  <c r="AP141" i="5"/>
  <c r="AP148" i="5"/>
  <c r="AP149" i="5"/>
  <c r="AP150" i="5"/>
  <c r="AP151" i="5"/>
  <c r="AP152" i="5"/>
  <c r="AP155" i="5"/>
  <c r="AP156" i="5"/>
  <c r="AP157" i="5"/>
  <c r="AP158" i="5"/>
  <c r="AP159" i="5"/>
  <c r="AP160" i="5"/>
  <c r="AP161" i="5"/>
  <c r="AP162" i="5"/>
  <c r="AP164" i="5"/>
  <c r="AP171" i="5"/>
  <c r="AP172" i="5"/>
  <c r="AP173" i="5"/>
  <c r="AP174" i="5"/>
  <c r="AP175" i="5"/>
  <c r="AP178" i="5"/>
  <c r="AP179" i="5"/>
  <c r="AP180" i="5"/>
  <c r="AP181" i="5"/>
  <c r="AP182" i="5"/>
  <c r="AP183" i="5"/>
  <c r="AP184" i="5"/>
  <c r="AP185" i="5"/>
  <c r="AP187" i="5"/>
  <c r="AP194" i="5"/>
  <c r="AP195" i="5"/>
  <c r="AP196" i="5"/>
  <c r="AP197" i="5"/>
  <c r="AP198" i="5"/>
  <c r="AP201" i="5"/>
  <c r="AP202" i="5"/>
  <c r="AP203" i="5"/>
  <c r="AP204" i="5"/>
  <c r="AP205" i="5"/>
  <c r="AP206" i="5"/>
  <c r="AP207" i="5"/>
  <c r="AP208" i="5"/>
  <c r="AP210" i="5"/>
  <c r="AP217" i="5"/>
  <c r="AP218" i="5"/>
  <c r="AP219" i="5"/>
  <c r="AP220" i="5"/>
  <c r="AP221" i="5"/>
  <c r="AP224" i="5"/>
  <c r="AP225" i="5"/>
  <c r="AP226" i="5"/>
  <c r="AP227" i="5"/>
  <c r="AP228" i="5"/>
  <c r="AP229" i="5"/>
  <c r="AP230" i="5"/>
  <c r="AP231" i="5"/>
  <c r="AP233" i="5"/>
  <c r="AP240" i="5"/>
  <c r="AP241" i="5"/>
  <c r="AP242" i="5"/>
  <c r="AP243" i="5"/>
  <c r="AP244" i="5"/>
  <c r="AP247" i="5"/>
  <c r="AP248" i="5"/>
  <c r="AP249" i="5"/>
  <c r="AP250" i="5"/>
  <c r="AP251" i="5"/>
  <c r="AP252" i="5"/>
  <c r="AP253" i="5"/>
  <c r="AP254" i="5"/>
  <c r="AP256" i="5"/>
  <c r="AP263" i="5"/>
  <c r="AP264" i="5"/>
  <c r="AP265" i="5"/>
  <c r="AP266" i="5"/>
  <c r="AP267" i="5"/>
  <c r="AP270" i="5"/>
  <c r="AP271" i="5"/>
  <c r="AP272" i="5"/>
  <c r="AP273" i="5"/>
  <c r="AP274" i="5"/>
  <c r="AP275" i="5"/>
  <c r="AP276" i="5"/>
  <c r="AP277" i="5"/>
  <c r="AP279" i="5"/>
  <c r="AP286" i="5"/>
  <c r="AP287" i="5"/>
  <c r="AP288" i="5"/>
  <c r="AP289" i="5"/>
  <c r="AP290" i="5"/>
  <c r="AP293" i="5"/>
  <c r="AP294" i="5"/>
  <c r="AP295" i="5"/>
  <c r="AP296" i="5"/>
  <c r="AP297" i="5"/>
  <c r="AP298" i="5"/>
  <c r="AP299" i="5"/>
  <c r="AP300" i="5"/>
  <c r="AP302" i="5"/>
  <c r="AP309" i="5"/>
  <c r="AP310" i="5"/>
  <c r="AP311" i="5"/>
  <c r="AP312" i="5"/>
  <c r="AP313" i="5"/>
  <c r="AP316" i="5"/>
  <c r="AP317" i="5"/>
  <c r="AP318" i="5"/>
  <c r="AP319" i="5"/>
  <c r="AP320" i="5"/>
  <c r="AP321" i="5"/>
  <c r="AP322" i="5"/>
  <c r="AP323" i="5"/>
  <c r="AP325" i="5"/>
  <c r="AP332" i="5"/>
  <c r="AP333" i="5"/>
  <c r="AP334" i="5"/>
  <c r="AP335" i="5"/>
  <c r="AP336" i="5"/>
  <c r="AP339" i="5"/>
  <c r="AP340" i="5"/>
  <c r="AP341" i="5"/>
  <c r="AP342" i="5"/>
  <c r="AP343" i="5"/>
  <c r="AP344" i="5"/>
  <c r="AP345" i="5"/>
  <c r="AP346" i="5"/>
  <c r="AP348" i="5"/>
  <c r="B351" i="5"/>
  <c r="B352" i="5"/>
  <c r="C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P352" i="5"/>
  <c r="Q352" i="5"/>
  <c r="R352" i="5"/>
  <c r="S352" i="5"/>
  <c r="T352" i="5"/>
  <c r="U352" i="5"/>
  <c r="V352" i="5"/>
  <c r="W352" i="5"/>
  <c r="X352" i="5"/>
  <c r="Y352" i="5"/>
  <c r="Z352" i="5"/>
  <c r="AA352" i="5"/>
  <c r="AB352" i="5"/>
  <c r="AC352" i="5"/>
  <c r="AD352" i="5"/>
  <c r="AE352" i="5"/>
  <c r="AF352" i="5"/>
  <c r="AG352" i="5"/>
  <c r="AH352" i="5"/>
  <c r="AI352" i="5"/>
  <c r="AJ352" i="5"/>
  <c r="AK352" i="5"/>
  <c r="AL352" i="5"/>
  <c r="AM352" i="5"/>
  <c r="AN352" i="5"/>
  <c r="AO352" i="5"/>
  <c r="B353" i="5"/>
  <c r="C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T353" i="5"/>
  <c r="U353" i="5"/>
  <c r="V353" i="5"/>
  <c r="W353" i="5"/>
  <c r="X353" i="5"/>
  <c r="Y353" i="5"/>
  <c r="Z353" i="5"/>
  <c r="AA353" i="5"/>
  <c r="AB353" i="5"/>
  <c r="AC353" i="5"/>
  <c r="AD353" i="5"/>
  <c r="AE353" i="5"/>
  <c r="AF353" i="5"/>
  <c r="AG353" i="5"/>
  <c r="AH353" i="5"/>
  <c r="AI353" i="5"/>
  <c r="AJ353" i="5"/>
  <c r="AK353" i="5"/>
  <c r="AL353" i="5"/>
  <c r="AM353" i="5"/>
  <c r="AN353" i="5"/>
  <c r="AO353" i="5"/>
  <c r="B354" i="5"/>
  <c r="C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T354" i="5"/>
  <c r="U354" i="5"/>
  <c r="V354" i="5"/>
  <c r="W354" i="5"/>
  <c r="X354" i="5"/>
  <c r="Y354" i="5"/>
  <c r="Z354" i="5"/>
  <c r="AA354" i="5"/>
  <c r="AB354" i="5"/>
  <c r="AC354" i="5"/>
  <c r="AD354" i="5"/>
  <c r="AE354" i="5"/>
  <c r="AF354" i="5"/>
  <c r="AG354" i="5"/>
  <c r="AH354" i="5"/>
  <c r="AI354" i="5"/>
  <c r="AJ354" i="5"/>
  <c r="AK354" i="5"/>
  <c r="AL354" i="5"/>
  <c r="AM354" i="5"/>
  <c r="AN354" i="5"/>
  <c r="AO354" i="5"/>
  <c r="B355" i="5"/>
  <c r="C358" i="5"/>
  <c r="C356" i="5"/>
  <c r="L2" i="6"/>
  <c r="V2" i="6"/>
  <c r="AF2" i="6"/>
  <c r="B10" i="6"/>
  <c r="C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P11" i="6"/>
  <c r="B12" i="6"/>
  <c r="C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6" i="6"/>
  <c r="AP18" i="6"/>
  <c r="B21" i="6"/>
  <c r="AP21" i="6"/>
  <c r="B22" i="6"/>
  <c r="C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3" i="6"/>
  <c r="C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B27" i="6"/>
  <c r="AP27" i="6"/>
  <c r="AP28" i="6"/>
  <c r="B29" i="6"/>
  <c r="C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30" i="6"/>
  <c r="AP33" i="6"/>
  <c r="B34" i="6"/>
  <c r="C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5" i="6"/>
  <c r="B38" i="6"/>
  <c r="AP38" i="6"/>
  <c r="B39" i="6"/>
  <c r="C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40" i="6"/>
  <c r="C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B44" i="6"/>
  <c r="AP44" i="6"/>
  <c r="AP45" i="6"/>
  <c r="B46" i="6"/>
  <c r="C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7" i="6"/>
  <c r="AP50" i="6"/>
  <c r="B51" i="6"/>
  <c r="C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2" i="6"/>
  <c r="B55" i="6"/>
  <c r="AP55" i="6"/>
  <c r="B56" i="6"/>
  <c r="C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7" i="6"/>
  <c r="C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B61" i="6"/>
  <c r="AP61" i="6"/>
  <c r="AP62" i="6"/>
  <c r="B63" i="6"/>
  <c r="C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4" i="6"/>
  <c r="AP67" i="6"/>
  <c r="B68" i="6"/>
  <c r="C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9" i="6"/>
  <c r="B72" i="6"/>
  <c r="AP72" i="6"/>
  <c r="B73" i="6"/>
  <c r="C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4" i="6"/>
  <c r="C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B78" i="6"/>
  <c r="AP78" i="6"/>
  <c r="AP79" i="6"/>
  <c r="B80" i="6"/>
  <c r="C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1" i="6"/>
  <c r="AP84" i="6"/>
  <c r="B85" i="6"/>
  <c r="C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6" i="6"/>
  <c r="B89" i="6"/>
  <c r="AP89" i="6"/>
  <c r="B90" i="6"/>
  <c r="C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1" i="6"/>
  <c r="C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B95" i="6"/>
  <c r="AP95" i="6"/>
  <c r="AP96" i="6"/>
  <c r="B97" i="6"/>
  <c r="C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8" i="6"/>
  <c r="AP101" i="6"/>
  <c r="B102" i="6"/>
  <c r="C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3" i="6"/>
  <c r="B106" i="6"/>
  <c r="AP106" i="6"/>
  <c r="B107" i="6"/>
  <c r="C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8" i="6"/>
  <c r="C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B112" i="6"/>
  <c r="AP112" i="6"/>
  <c r="AP113" i="6"/>
  <c r="B114" i="6"/>
  <c r="C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5" i="6"/>
  <c r="AP118" i="6"/>
  <c r="B119" i="6"/>
  <c r="C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20" i="6"/>
  <c r="B123" i="6"/>
  <c r="AP123" i="6"/>
  <c r="B124" i="6"/>
  <c r="C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5" i="6"/>
  <c r="C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B129" i="6"/>
  <c r="AP129" i="6"/>
  <c r="AP130" i="6"/>
  <c r="B131" i="6"/>
  <c r="C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2" i="6"/>
  <c r="AP135" i="6"/>
  <c r="B136" i="6"/>
  <c r="C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7" i="6"/>
  <c r="B140" i="6"/>
  <c r="AP140" i="6"/>
  <c r="B141" i="6"/>
  <c r="C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2" i="6"/>
  <c r="C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AJ146" i="6"/>
  <c r="AK146" i="6"/>
  <c r="AL146" i="6"/>
  <c r="AM146" i="6"/>
  <c r="AN146" i="6"/>
  <c r="AO146" i="6"/>
  <c r="B146" i="6"/>
  <c r="AP146" i="6"/>
  <c r="AP147" i="6"/>
  <c r="B148" i="6"/>
  <c r="C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AJ148" i="6"/>
  <c r="AK148" i="6"/>
  <c r="AL148" i="6"/>
  <c r="AM148" i="6"/>
  <c r="AN148" i="6"/>
  <c r="AO148" i="6"/>
  <c r="AP149" i="6"/>
  <c r="AP152" i="6"/>
  <c r="B153" i="6"/>
  <c r="C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K153" i="6"/>
  <c r="AL153" i="6"/>
  <c r="AM153" i="6"/>
  <c r="AN153" i="6"/>
  <c r="AO153" i="6"/>
  <c r="AP154" i="6"/>
  <c r="B157" i="6"/>
  <c r="AP157" i="6"/>
  <c r="B158" i="6"/>
  <c r="C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P159" i="6"/>
  <c r="C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B163" i="6"/>
  <c r="AP163" i="6"/>
  <c r="AP164" i="6"/>
  <c r="B165" i="6"/>
  <c r="C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6" i="6"/>
  <c r="AP169" i="6"/>
  <c r="B170" i="6"/>
  <c r="C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1" i="6"/>
  <c r="B174" i="6"/>
  <c r="AP174" i="6"/>
  <c r="B175" i="6"/>
  <c r="C175" i="6"/>
  <c r="S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6" i="6"/>
  <c r="C180" i="6"/>
  <c r="S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B180" i="6"/>
  <c r="AP180" i="6"/>
  <c r="AP181" i="6"/>
  <c r="B182" i="6"/>
  <c r="C182" i="6"/>
  <c r="S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3" i="6"/>
  <c r="AP186" i="6"/>
  <c r="B187" i="6"/>
  <c r="C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AJ187" i="6"/>
  <c r="AK187" i="6"/>
  <c r="AL187" i="6"/>
  <c r="AM187" i="6"/>
  <c r="AN187" i="6"/>
  <c r="AO187" i="6"/>
  <c r="AP188" i="6"/>
  <c r="B191" i="6"/>
  <c r="AP191" i="6"/>
  <c r="B192" i="6"/>
  <c r="C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AJ192" i="6"/>
  <c r="AK192" i="6"/>
  <c r="AL192" i="6"/>
  <c r="AM192" i="6"/>
  <c r="AN192" i="6"/>
  <c r="AO192" i="6"/>
  <c r="AP193" i="6"/>
  <c r="C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O197" i="6"/>
  <c r="B197" i="6"/>
  <c r="AP197" i="6"/>
  <c r="AP198" i="6"/>
  <c r="B199" i="6"/>
  <c r="C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200" i="6"/>
  <c r="AP203" i="6"/>
  <c r="B204" i="6"/>
  <c r="C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5" i="6"/>
  <c r="B208" i="6"/>
  <c r="AP208" i="6"/>
  <c r="B209" i="6"/>
  <c r="C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10" i="6"/>
  <c r="C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B214" i="6"/>
  <c r="AP214" i="6"/>
  <c r="AP215" i="6"/>
  <c r="B216" i="6"/>
  <c r="C216" i="6"/>
  <c r="S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7" i="6"/>
  <c r="AP220" i="6"/>
  <c r="B221" i="6"/>
  <c r="C221" i="6"/>
  <c r="S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2" i="6"/>
  <c r="B225" i="6"/>
  <c r="AP225" i="6"/>
  <c r="B226" i="6"/>
  <c r="C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7" i="6"/>
  <c r="C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AJ231" i="6"/>
  <c r="AK231" i="6"/>
  <c r="AL231" i="6"/>
  <c r="AM231" i="6"/>
  <c r="AN231" i="6"/>
  <c r="AO231" i="6"/>
  <c r="B231" i="6"/>
  <c r="AP231" i="6"/>
  <c r="AP232" i="6"/>
  <c r="B233" i="6"/>
  <c r="C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AJ233" i="6"/>
  <c r="AK233" i="6"/>
  <c r="AL233" i="6"/>
  <c r="AM233" i="6"/>
  <c r="AN233" i="6"/>
  <c r="AO233" i="6"/>
  <c r="AP234" i="6"/>
  <c r="AP237" i="6"/>
  <c r="B238" i="6"/>
  <c r="C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9" i="6"/>
  <c r="B242" i="6"/>
  <c r="AP242" i="6"/>
  <c r="B243" i="6"/>
  <c r="C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4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B248" i="6"/>
  <c r="AP248" i="6"/>
  <c r="B249" i="6"/>
  <c r="C249" i="6"/>
  <c r="S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AJ249" i="6"/>
  <c r="AK249" i="6"/>
  <c r="AL249" i="6"/>
  <c r="AM249" i="6"/>
  <c r="AN249" i="6"/>
  <c r="AO249" i="6"/>
  <c r="AP249" i="6"/>
  <c r="B251" i="6"/>
  <c r="B250" i="6"/>
  <c r="C251" i="6"/>
  <c r="C250" i="6"/>
  <c r="S251" i="6"/>
  <c r="S250" i="6"/>
  <c r="T251" i="6"/>
  <c r="T250" i="6"/>
  <c r="U251" i="6"/>
  <c r="U250" i="6"/>
  <c r="V251" i="6"/>
  <c r="V250" i="6"/>
  <c r="W251" i="6"/>
  <c r="W250" i="6"/>
  <c r="X251" i="6"/>
  <c r="X250" i="6"/>
  <c r="Y251" i="6"/>
  <c r="Y250" i="6"/>
  <c r="Z251" i="6"/>
  <c r="Z250" i="6"/>
  <c r="AA251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B251" i="6"/>
  <c r="AC251" i="6"/>
  <c r="AD251" i="6"/>
  <c r="AE251" i="6"/>
  <c r="AF251" i="6"/>
  <c r="AG251" i="6"/>
  <c r="AH251" i="6"/>
  <c r="AI251" i="6"/>
  <c r="AJ251" i="6"/>
  <c r="AK251" i="6"/>
  <c r="AL251" i="6"/>
  <c r="AM251" i="6"/>
  <c r="AN251" i="6"/>
  <c r="AO251" i="6"/>
  <c r="AP251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AJ254" i="6"/>
  <c r="AK254" i="6"/>
  <c r="AL254" i="6"/>
  <c r="AM254" i="6"/>
  <c r="AN254" i="6"/>
  <c r="AO254" i="6"/>
  <c r="B254" i="6"/>
  <c r="AP254" i="6"/>
  <c r="B17" i="6"/>
  <c r="B255" i="6"/>
  <c r="C17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17" i="6"/>
  <c r="S255" i="6"/>
  <c r="T17" i="6"/>
  <c r="T255" i="6"/>
  <c r="U17" i="6"/>
  <c r="U255" i="6"/>
  <c r="V17" i="6"/>
  <c r="V255" i="6"/>
  <c r="W17" i="6"/>
  <c r="W255" i="6"/>
  <c r="X17" i="6"/>
  <c r="X255" i="6"/>
  <c r="Y17" i="6"/>
  <c r="Y255" i="6"/>
  <c r="Z17" i="6"/>
  <c r="Z255" i="6"/>
  <c r="AA17" i="6"/>
  <c r="AA255" i="6"/>
  <c r="AB17" i="6"/>
  <c r="AB255" i="6"/>
  <c r="AC17" i="6"/>
  <c r="AC255" i="6"/>
  <c r="AD17" i="6"/>
  <c r="AD255" i="6"/>
  <c r="AE17" i="6"/>
  <c r="AE255" i="6"/>
  <c r="AF17" i="6"/>
  <c r="AF255" i="6"/>
  <c r="AG17" i="6"/>
  <c r="AG255" i="6"/>
  <c r="AH17" i="6"/>
  <c r="AH255" i="6"/>
  <c r="AI17" i="6"/>
  <c r="AI255" i="6"/>
  <c r="AJ17" i="6"/>
  <c r="AJ255" i="6"/>
  <c r="AK17" i="6"/>
  <c r="AK255" i="6"/>
  <c r="AL17" i="6"/>
  <c r="AL255" i="6"/>
  <c r="AM17" i="6"/>
  <c r="AM255" i="6"/>
  <c r="AN17" i="6"/>
  <c r="AN255" i="6"/>
  <c r="AO17" i="6"/>
  <c r="AO255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B256" i="6"/>
  <c r="AP256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B259" i="6"/>
  <c r="AP259" i="6"/>
  <c r="B261" i="6"/>
  <c r="B260" i="6"/>
  <c r="C261" i="6"/>
  <c r="C260" i="6"/>
  <c r="D261" i="6"/>
  <c r="D260" i="6"/>
  <c r="E261" i="6"/>
  <c r="E260" i="6"/>
  <c r="F261" i="6"/>
  <c r="F260" i="6"/>
  <c r="G261" i="6"/>
  <c r="G260" i="6"/>
  <c r="H261" i="6"/>
  <c r="H260" i="6"/>
  <c r="I261" i="6"/>
  <c r="I260" i="6"/>
  <c r="J261" i="6"/>
  <c r="J260" i="6"/>
  <c r="K261" i="6"/>
  <c r="K260" i="6"/>
  <c r="L261" i="6"/>
  <c r="L260" i="6"/>
  <c r="M261" i="6"/>
  <c r="M260" i="6"/>
  <c r="N261" i="6"/>
  <c r="N260" i="6"/>
  <c r="O261" i="6"/>
  <c r="O260" i="6"/>
  <c r="P261" i="6"/>
  <c r="P260" i="6"/>
  <c r="Q261" i="6"/>
  <c r="Q260" i="6"/>
  <c r="R261" i="6"/>
  <c r="R260" i="6"/>
  <c r="S261" i="6"/>
  <c r="S260" i="6"/>
  <c r="T261" i="6"/>
  <c r="T260" i="6"/>
  <c r="U261" i="6"/>
  <c r="U260" i="6"/>
  <c r="V261" i="6"/>
  <c r="V260" i="6"/>
  <c r="W261" i="6"/>
  <c r="W260" i="6"/>
  <c r="X261" i="6"/>
  <c r="X260" i="6"/>
  <c r="Y261" i="6"/>
  <c r="Y260" i="6"/>
  <c r="Z261" i="6"/>
  <c r="Z260" i="6"/>
  <c r="AA261" i="6"/>
  <c r="AA260" i="6"/>
  <c r="AB261" i="6"/>
  <c r="AB260" i="6"/>
  <c r="AC261" i="6"/>
  <c r="AC260" i="6"/>
  <c r="AD261" i="6"/>
  <c r="AD260" i="6"/>
  <c r="AE261" i="6"/>
  <c r="AE260" i="6"/>
  <c r="AF261" i="6"/>
  <c r="AF260" i="6"/>
  <c r="AG261" i="6"/>
  <c r="AG260" i="6"/>
  <c r="AH261" i="6"/>
  <c r="AH260" i="6"/>
  <c r="AI261" i="6"/>
  <c r="AI260" i="6"/>
  <c r="AJ261" i="6"/>
  <c r="AJ260" i="6"/>
  <c r="AK261" i="6"/>
  <c r="AK260" i="6"/>
  <c r="AL261" i="6"/>
  <c r="AL260" i="6"/>
  <c r="AM261" i="6"/>
  <c r="AM260" i="6"/>
  <c r="AN261" i="6"/>
  <c r="AN260" i="6"/>
  <c r="AO261" i="6"/>
  <c r="AO260" i="6"/>
  <c r="AP261" i="6"/>
  <c r="B2" i="6"/>
  <c r="B2" i="7"/>
  <c r="L2" i="7"/>
  <c r="V2" i="7"/>
  <c r="AF2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P10" i="7"/>
  <c r="AP11" i="7"/>
  <c r="AP12" i="7"/>
  <c r="AP13" i="7"/>
  <c r="AP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B16" i="7"/>
  <c r="AP16" i="7"/>
  <c r="AP18" i="7"/>
  <c r="AP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B20" i="7"/>
  <c r="AP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B24" i="7"/>
  <c r="AP24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28" i="7"/>
  <c r="AP29" i="7"/>
  <c r="AP30" i="7"/>
  <c r="AP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B34" i="7"/>
  <c r="AP34" i="7"/>
  <c r="AP38" i="7"/>
  <c r="AP39" i="7"/>
  <c r="AP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B41" i="7"/>
  <c r="AP41" i="7"/>
  <c r="AP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B43" i="7"/>
  <c r="AP43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B45" i="7"/>
  <c r="AP45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</calcChain>
</file>

<file path=xl/sharedStrings.xml><?xml version="1.0" encoding="utf-8"?>
<sst xmlns="http://schemas.openxmlformats.org/spreadsheetml/2006/main" count="1157" uniqueCount="485">
  <si>
    <t>C:\Users\Work\Documents\REA\Solar\BlueSky\Colusa\Blue Sky-NS Colusa V66.xlsb</t>
  </si>
  <si>
    <t>PROJECT INPUTS &amp; ASSUMPTIONS</t>
  </si>
  <si>
    <t>Full Term Cash on Cash</t>
  </si>
  <si>
    <t>Call Exercised</t>
  </si>
  <si>
    <t>Full Term</t>
  </si>
  <si>
    <t>PARTNERSHIP &amp; PROJECT ASSUMPTIONS</t>
  </si>
  <si>
    <t>Partnership Name</t>
  </si>
  <si>
    <t>Solar Company, LLC</t>
  </si>
  <si>
    <t>Project Size (kw, DC)</t>
  </si>
  <si>
    <t>Investor Member IRR</t>
  </si>
  <si>
    <t>Partnership Start Date</t>
  </si>
  <si>
    <t>Total Project Cost</t>
  </si>
  <si>
    <t>Managing Member IRR</t>
  </si>
  <si>
    <t>N/A</t>
  </si>
  <si>
    <t>1st Placed-in Service Date</t>
  </si>
  <si>
    <t>Managing Member NPV assuming discount rate</t>
  </si>
  <si>
    <t>Partnership Flip Date</t>
  </si>
  <si>
    <t>Production per kW, AC</t>
  </si>
  <si>
    <t>Partnership End Date</t>
  </si>
  <si>
    <t>Annual Production (kWh)</t>
  </si>
  <si>
    <t>MIRR</t>
  </si>
  <si>
    <t>Annual Degradation</t>
  </si>
  <si>
    <t>Federal Investment Tax Credit %</t>
  </si>
  <si>
    <t xml:space="preserve">Projected Investment Tax Credit </t>
  </si>
  <si>
    <t>State Investment Tax Credit</t>
  </si>
  <si>
    <t>N</t>
  </si>
  <si>
    <t>State Investment Tax Credit %</t>
  </si>
  <si>
    <t>Bonus Depreciation</t>
  </si>
  <si>
    <t>Y</t>
  </si>
  <si>
    <t>Bonus Depreciation Applicable %</t>
  </si>
  <si>
    <t>Max State ITC per Project</t>
  </si>
  <si>
    <t>State Tax Credit Received (# of Months after PIS)</t>
  </si>
  <si>
    <t>FINANCING SOURCE ASSUMPTIONS</t>
  </si>
  <si>
    <t>Investor Member Federal Credit Price</t>
  </si>
  <si>
    <t>State Bridge Loan</t>
  </si>
  <si>
    <t>Investor Member State Credit Price</t>
  </si>
  <si>
    <t>State Refund Bridge Loan Amount</t>
  </si>
  <si>
    <t>Closing</t>
  </si>
  <si>
    <t>% Due at Close</t>
  </si>
  <si>
    <t>State Refund Inv %</t>
  </si>
  <si>
    <t>Mechanical Completion</t>
  </si>
  <si>
    <t>% Due at Mechanical Completion</t>
  </si>
  <si>
    <t>Fee %</t>
  </si>
  <si>
    <t>Placed-in Service Date</t>
  </si>
  <si>
    <t>% Due on PIS date</t>
  </si>
  <si>
    <t xml:space="preserve">Interest Rate </t>
  </si>
  <si>
    <t>Amount Due to Repay Bridge Loan</t>
  </si>
  <si>
    <t>Recourse/NonRecourse</t>
  </si>
  <si>
    <t>Nonrecourse</t>
  </si>
  <si>
    <t>Total Investor Equity</t>
  </si>
  <si>
    <t>Total Construction Loan</t>
  </si>
  <si>
    <t>Managing Member Equity</t>
  </si>
  <si>
    <t>Construction Loan Fee</t>
  </si>
  <si>
    <t>Construction Length for Development Calculations</t>
  </si>
  <si>
    <t>% of Total Development Cost Due at Close</t>
  </si>
  <si>
    <t>Construction Loan Funding</t>
  </si>
  <si>
    <t>Professional Fees for Tranche</t>
  </si>
  <si>
    <t>Due at Mechanical Completion</t>
  </si>
  <si>
    <t>Total Construction Loan Fee</t>
  </si>
  <si>
    <t>Project Perm Loan Rate</t>
  </si>
  <si>
    <t>Remainder of Equity Contribution</t>
  </si>
  <si>
    <t>Project Construction Loan Rate</t>
  </si>
  <si>
    <t>Additional Contributions from Shortfalls</t>
  </si>
  <si>
    <t>Total Permanent Loan</t>
  </si>
  <si>
    <t>Perm Amortization</t>
  </si>
  <si>
    <t>Total Managing Member Equity</t>
  </si>
  <si>
    <t>Fee</t>
  </si>
  <si>
    <t>Debt Service Reserve</t>
  </si>
  <si>
    <t>Debt Service Coverage Ratio</t>
  </si>
  <si>
    <t xml:space="preserve">Developer Fee % </t>
  </si>
  <si>
    <t>Type of Obligation</t>
  </si>
  <si>
    <t>Recourse</t>
  </si>
  <si>
    <t>Deferred Developer Fee</t>
  </si>
  <si>
    <t>Specially Allocate Non Recourse Deductions to MM</t>
  </si>
  <si>
    <t>Developer Related to MM?</t>
  </si>
  <si>
    <t>% of Deductions Specially Allocated to MM</t>
  </si>
  <si>
    <t>Cash Basis Developer</t>
  </si>
  <si>
    <t>Permanent Loan Type</t>
  </si>
  <si>
    <t>Developer sells Projects to Fund at FMV</t>
  </si>
  <si>
    <t>Initial Debt Service Reserve</t>
  </si>
  <si>
    <t>Debt Service Reserve Interest Rate</t>
  </si>
  <si>
    <t>Deposit Year</t>
  </si>
  <si>
    <t>Liquidation Year</t>
  </si>
  <si>
    <t>SPECIAL ALLOCATIONS AND FEES TO MEMBERS</t>
  </si>
  <si>
    <t>Investor Priority Return Distribution (% of investor equity related to Federal ITC)</t>
  </si>
  <si>
    <t>Managing Member Net Operating Loss Carryforward</t>
  </si>
  <si>
    <t>% of Managing Member Return of Capital</t>
  </si>
  <si>
    <t>Investor DRO</t>
  </si>
  <si>
    <t>Maximum DRO Limit</t>
  </si>
  <si>
    <t>CALL PRICE MEMBER, ALLOCATIONS AND TAX RATE ASSUMPTIONS</t>
  </si>
  <si>
    <t xml:space="preserve">Discount Rate for Used for Call Price </t>
  </si>
  <si>
    <t>NPV of Investor Cash Flow</t>
  </si>
  <si>
    <t>Reinvestment Rate used for Modified Internal Rate of Return (Quarterly)</t>
  </si>
  <si>
    <t>Managing Member Tax Rate</t>
  </si>
  <si>
    <t>Investor Member Tax Rate</t>
  </si>
  <si>
    <t>`</t>
  </si>
  <si>
    <t>Profits/Losses</t>
  </si>
  <si>
    <t>Credits</t>
  </si>
  <si>
    <t>Cash</t>
  </si>
  <si>
    <t>Managing Member Pre-Flip Allocations</t>
  </si>
  <si>
    <t>Managing Member Post-Flip Allocations</t>
  </si>
  <si>
    <t>Investor Member Pre-Flip Allocations</t>
  </si>
  <si>
    <t>Investor Member Post-Flip Allocations</t>
  </si>
  <si>
    <t>PROJECTED SALE ASSUMPTIONS</t>
  </si>
  <si>
    <t>Projected Sales Price (% of initial cost)</t>
  </si>
  <si>
    <t>Selling Expenses</t>
  </si>
  <si>
    <t>Project Sales Price</t>
  </si>
  <si>
    <t xml:space="preserve">Sales Proceeds from Disposition </t>
  </si>
  <si>
    <t>Less: Expenses</t>
  </si>
  <si>
    <t>Less: Adjusted Basis of Assets</t>
  </si>
  <si>
    <t>Sales Proceeds</t>
  </si>
  <si>
    <t>Gain (Loss) on Sale of Assets</t>
  </si>
  <si>
    <t>Investor Member Allocation</t>
  </si>
  <si>
    <t>Managing Member Allocation</t>
  </si>
  <si>
    <t>Input &amp; Assumptions</t>
  </si>
  <si>
    <t>NS Colusa</t>
  </si>
  <si>
    <t/>
  </si>
  <si>
    <t>Project</t>
  </si>
  <si>
    <t>Term</t>
  </si>
  <si>
    <t>Total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</si>
  <si>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</si>
  <si>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</si>
  <si>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</si>
  <si>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</si>
  <si>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</si>
  <si>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</si>
  <si>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</si>
  <si>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</si>
  <si>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</si>
  <si>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</si>
  <si>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</si>
  <si>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</si>
  <si>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</si>
  <si>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</si>
  <si>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Offset</t>
  </si>
  <si>
    <t>Include Project in Fund</t>
  </si>
  <si>
    <t>Placed in service date</t>
  </si>
  <si>
    <t>Construction Start date</t>
  </si>
  <si>
    <t>Designed Size 
kW</t>
  </si>
  <si>
    <t>kWh/ kW/yr</t>
  </si>
  <si>
    <t>Total Production</t>
  </si>
  <si>
    <t>Degradation</t>
  </si>
  <si>
    <t>Eligible Basis - Federal ITC</t>
  </si>
  <si>
    <t>Eligible Basis - State ITC</t>
  </si>
  <si>
    <t>Financing Sources</t>
  </si>
  <si>
    <t>Construction Loan (funded at closing, repaid at PIS date)</t>
  </si>
  <si>
    <t>Construction Loan Interest Rate</t>
  </si>
  <si>
    <t>Bridge Loan</t>
  </si>
  <si>
    <t>Permanent Loan</t>
  </si>
  <si>
    <t>Permanent Loan Interest Rate</t>
  </si>
  <si>
    <t>Term/Amortization</t>
  </si>
  <si>
    <t>Final Payment Date</t>
  </si>
  <si>
    <t>*Must be 100% if Debt Coverage Reserve Ratio</t>
  </si>
  <si>
    <t>Federal ITC Allocated to Federal Investor</t>
  </si>
  <si>
    <t>Federal Investor Credit Pricing</t>
  </si>
  <si>
    <t>State ITC Allocated to Federal Investor</t>
  </si>
  <si>
    <t>State Investor Credit Pricing</t>
  </si>
  <si>
    <t>Federal Investor Equity Due at Closing</t>
  </si>
  <si>
    <t>Federal Investor Equity Due at Mechanical Completion</t>
  </si>
  <si>
    <t>Federal Investor Equity Due at Placed-In Service Date</t>
  </si>
  <si>
    <t>Total Federal Investor Equity</t>
  </si>
  <si>
    <t>Federal Investor Equity to Repay Bridge Loan</t>
  </si>
  <si>
    <t xml:space="preserve"> Managing Member Equity Due at Closing</t>
  </si>
  <si>
    <t xml:space="preserve"> Managing Member Equity Due at Mechanical Completion</t>
  </si>
  <si>
    <t xml:space="preserve"> Managing Member Equity Due at Placed-In Service Date</t>
  </si>
  <si>
    <t xml:space="preserve"> Managing Member Equity</t>
  </si>
  <si>
    <t>Revenues</t>
  </si>
  <si>
    <t>Startup Months</t>
  </si>
  <si>
    <t>Production %</t>
  </si>
  <si>
    <t>Prepaid PPA</t>
  </si>
  <si>
    <t>Baseline PPA Rate ($/kWh)</t>
  </si>
  <si>
    <t>PPA Annual Escalator</t>
  </si>
  <si>
    <t>Custom PPA</t>
  </si>
  <si>
    <t>PPA Rate - 2nd per ($/kWh)</t>
  </si>
  <si>
    <t>PPA escalator - 2nd per</t>
  </si>
  <si>
    <t>PPA End Date</t>
  </si>
  <si>
    <t>PPA Length/Site Lease:</t>
  </si>
  <si>
    <t>PBI Term</t>
  </si>
  <si>
    <t>PBI price ($/kWh)</t>
  </si>
  <si>
    <t xml:space="preserve">PBI escalator - </t>
  </si>
  <si>
    <t>Rec Term</t>
  </si>
  <si>
    <t>REC Rate</t>
  </si>
  <si>
    <t xml:space="preserve">REC escalator - </t>
  </si>
  <si>
    <t>NA</t>
  </si>
  <si>
    <t>REC Factor</t>
  </si>
  <si>
    <t>Grant/Rebate Date</t>
  </si>
  <si>
    <t>Grant/Rebate price ($/kWh)</t>
  </si>
  <si>
    <t>Allocate Grant/Rebat to MM</t>
  </si>
  <si>
    <t>Production Seasonlity</t>
  </si>
  <si>
    <t>First Year Gross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</si>
  <si>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</si>
  <si>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</si>
  <si>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</si>
  <si>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</si>
  <si>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</si>
  <si>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</si>
  <si>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</si>
  <si>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</si>
  <si>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</si>
  <si>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</si>
  <si>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</si>
  <si>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</si>
  <si>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Operational Expenses</t>
  </si>
  <si>
    <t>Total Annual Fee</t>
  </si>
  <si>
    <t>PV System O&amp;M Cost ($/KW)</t>
  </si>
  <si>
    <t>Escalator</t>
  </si>
  <si>
    <t>General Liability Insurance ($/KW)</t>
  </si>
  <si>
    <t>First Year Lease Payment</t>
  </si>
  <si>
    <t xml:space="preserve">Special Lease </t>
  </si>
  <si>
    <t>First Year Property Tax</t>
  </si>
  <si>
    <t>Other Expenses</t>
  </si>
  <si>
    <t>Annual Asset management fee</t>
  </si>
  <si>
    <t>Accounting and Management Fee ($/KW)</t>
  </si>
  <si>
    <t>Expense 2 per installed kW</t>
  </si>
  <si>
    <t>Inverter replacement cost per watt</t>
  </si>
  <si>
    <t>Inverter Replacement Year</t>
  </si>
  <si>
    <t>Inverter replacement cost</t>
  </si>
  <si>
    <t>Project Developement Costs</t>
  </si>
  <si>
    <t>All-In Upfront Project Cost ($/W-DCp)</t>
  </si>
  <si>
    <t>EPC Cost</t>
  </si>
  <si>
    <t>EPC Cost (net of related party Developer Fee)</t>
  </si>
  <si>
    <t>Related Party Developer Fee</t>
  </si>
  <si>
    <t>Interconnection Costs</t>
  </si>
  <si>
    <t>Site (Land) Acquisition *</t>
  </si>
  <si>
    <t>Land Improvement Costs</t>
  </si>
  <si>
    <t>Construction Financing Fees / Interest</t>
  </si>
  <si>
    <t>Legal - Lender</t>
  </si>
  <si>
    <t>Legal - Sponsor/Tax Equity</t>
  </si>
  <si>
    <t>Third Party Developer Fee</t>
  </si>
  <si>
    <t>Other Soft Costs</t>
  </si>
  <si>
    <t>Total Development Costs</t>
  </si>
  <si>
    <t>Total Development Cost per Watt</t>
  </si>
  <si>
    <t>% of EPC Deemed Eligible for Energy Credit</t>
  </si>
  <si>
    <t>% of Developer Acquistion Cost Eligible for ITC</t>
  </si>
  <si>
    <t>Acquisition Cost</t>
  </si>
  <si>
    <t>Acquisition Cost Per Watt</t>
  </si>
  <si>
    <t>Cost Segregation</t>
  </si>
  <si>
    <t>5-Year Property</t>
  </si>
  <si>
    <t>15-Year Property</t>
  </si>
  <si>
    <t>Non-Depreciable Property</t>
  </si>
  <si>
    <t>Amortizated Costs (15-year)</t>
  </si>
  <si>
    <t>check:</t>
  </si>
  <si>
    <t>Cash on Cash ROI:</t>
  </si>
  <si>
    <t>Project, Tranche or Total</t>
  </si>
  <si>
    <t>Through Year 5</t>
  </si>
  <si>
    <t>Year 1 Includes Dev Profit</t>
  </si>
  <si>
    <t>Development Summary</t>
  </si>
  <si>
    <t>Net Cash to Manager</t>
  </si>
  <si>
    <t>Credits to Manager</t>
  </si>
  <si>
    <t>Gain on Sale Tax Deducted, Losses are Positive Additional Taxes Apply</t>
  </si>
  <si>
    <t>Project:</t>
  </si>
  <si>
    <t>Losses to Manager</t>
  </si>
  <si>
    <t>Project Type:</t>
  </si>
  <si>
    <t>Size:</t>
  </si>
  <si>
    <t>Address:</t>
  </si>
  <si>
    <t>1017 Bridge St</t>
  </si>
  <si>
    <t>Projects in Tranche</t>
  </si>
  <si>
    <t>City/State:</t>
  </si>
  <si>
    <t>Location</t>
  </si>
  <si>
    <t>Project Type</t>
  </si>
  <si>
    <t>Offtaker</t>
  </si>
  <si>
    <t>Location:</t>
  </si>
  <si>
    <t>NS Colusa View on Map</t>
  </si>
  <si>
    <t>Commercial</t>
  </si>
  <si>
    <t>Colusa, CA</t>
  </si>
  <si>
    <t>Estimated COD:</t>
  </si>
  <si>
    <t>Power Purchaser:</t>
  </si>
  <si>
    <t>Average PPA Length:</t>
  </si>
  <si>
    <t>Average Solar Exposure:</t>
  </si>
  <si>
    <t>Initial Average PPA Rate:</t>
  </si>
  <si>
    <t>Average PPA Escalator %:</t>
  </si>
  <si>
    <t>Initial Efffective SREC Rate:</t>
  </si>
  <si>
    <t>SREC Term:</t>
  </si>
  <si>
    <t>O&amp;M as % of Gross:</t>
  </si>
  <si>
    <t>O&amp;M Year 1:</t>
  </si>
  <si>
    <t>O&amp;M per KW:</t>
  </si>
  <si>
    <t>Lease as % of Gross:</t>
  </si>
  <si>
    <t>Lease Year 1:</t>
  </si>
  <si>
    <t>Lease per KW:</t>
  </si>
  <si>
    <t>First Full Year Gross Revenue:</t>
  </si>
  <si>
    <t>First Full Year Net Revenue (pre-debt):</t>
  </si>
  <si>
    <t>Value per Watt:</t>
  </si>
  <si>
    <t>Total Project Value:</t>
  </si>
  <si>
    <t>Project Cost per Watt:</t>
  </si>
  <si>
    <t>Total Project Construction Cost:</t>
  </si>
  <si>
    <t>Est. Credits/Grant Generated:</t>
  </si>
  <si>
    <t>Est. Local Incentive or Prepaid PPA:</t>
  </si>
  <si>
    <t>Est. Local Incentive Receipt:</t>
  </si>
  <si>
    <t>Investor Share of Credits:</t>
  </si>
  <si>
    <t>Credits to Investor:</t>
  </si>
  <si>
    <t>Price of Credits to Project:</t>
  </si>
  <si>
    <t>*Includes Professional Fees for Structuring</t>
  </si>
  <si>
    <t>TEI to Project:</t>
  </si>
  <si>
    <t>Tax Equity Pref Return Pre-Flip:</t>
  </si>
  <si>
    <t>Tax Equity Pref Return Post-Flip:</t>
  </si>
  <si>
    <t>Manager Equity to Project:</t>
  </si>
  <si>
    <t>Perm Loan to Value:</t>
  </si>
  <si>
    <t>Pay In:</t>
  </si>
  <si>
    <t>Perm Debt Amount:</t>
  </si>
  <si>
    <t>Perm Debt Amortization:</t>
  </si>
  <si>
    <t>Perm Debt Interest Rate:</t>
  </si>
  <si>
    <t>Perm Debt Fees:</t>
  </si>
  <si>
    <t>DCR First Full Year:</t>
  </si>
  <si>
    <t>DCR Lowest During Amortization:</t>
  </si>
  <si>
    <t>Year of Lowest DCR:</t>
  </si>
  <si>
    <t>Annual Debt Service:</t>
  </si>
  <si>
    <t>Debt Coverage Reserve:</t>
  </si>
  <si>
    <t>Offered All in EPC</t>
  </si>
  <si>
    <t xml:space="preserve">1.65 Base </t>
  </si>
  <si>
    <t>State Incentive Bridge Loan:</t>
  </si>
  <si>
    <t xml:space="preserve">PPA </t>
  </si>
  <si>
    <t>Construction Loan:</t>
  </si>
  <si>
    <t>Srec.6</t>
  </si>
  <si>
    <t>Est. Construction Length:</t>
  </si>
  <si>
    <t>Srec .7</t>
  </si>
  <si>
    <t>Construction Loan Interest:</t>
  </si>
  <si>
    <t>FMV</t>
  </si>
  <si>
    <t>Construction Loan Fees:</t>
  </si>
  <si>
    <t>Project PV Entities Sources &amp; Uses</t>
  </si>
  <si>
    <t>Sources</t>
  </si>
  <si>
    <t>Uses</t>
  </si>
  <si>
    <t>Tax Equity</t>
  </si>
  <si>
    <t>Project Purchase</t>
  </si>
  <si>
    <t>Perm Loan</t>
  </si>
  <si>
    <t>Professional Fees</t>
  </si>
  <si>
    <t>Local Incentive or Prepaid PPA in Cash or Bridge at Close</t>
  </si>
  <si>
    <t>Taxes</t>
  </si>
  <si>
    <t>Other Sources</t>
  </si>
  <si>
    <t>Perm Loan Fee</t>
  </si>
  <si>
    <t>Manager Equity</t>
  </si>
  <si>
    <t>Construction Loan Fee and Interest</t>
  </si>
  <si>
    <t>Developer Level Capital</t>
  </si>
  <si>
    <t>Sale WorkOut</t>
  </si>
  <si>
    <t>Construction</t>
  </si>
  <si>
    <t>Gross Dev. Margin</t>
  </si>
  <si>
    <t>Plus Up</t>
  </si>
  <si>
    <t>Debt Coverage Reserve</t>
  </si>
  <si>
    <t>Perm Debt</t>
  </si>
  <si>
    <t>Local Incentives/Bridge</t>
  </si>
  <si>
    <t>EPC</t>
  </si>
  <si>
    <t>Dev. Net Cash</t>
  </si>
  <si>
    <t>Profit Analysis</t>
  </si>
  <si>
    <t>Global</t>
  </si>
  <si>
    <t>Dev. Profit (if Negative Sponsor Equity)</t>
  </si>
  <si>
    <t>of FMV</t>
  </si>
  <si>
    <t>Gain on Sale Tax, Net of 1st Year Losses</t>
  </si>
  <si>
    <t>Gain on Sale Tax</t>
  </si>
  <si>
    <t>Tax Rate</t>
  </si>
  <si>
    <t>NPV of All Benefits</t>
  </si>
  <si>
    <t>Gain on Sale</t>
  </si>
  <si>
    <t>First Year Losses to Manager</t>
  </si>
  <si>
    <t>Developer Level Project Life IRR</t>
  </si>
  <si>
    <t>REA</t>
  </si>
  <si>
    <t>Partner</t>
  </si>
  <si>
    <t>Cash Value of Losses</t>
  </si>
  <si>
    <t>Cash value of losses after Gain on Sale Tax/(Tax of Remaining Gain on Sale)</t>
  </si>
  <si>
    <t>Dev. Profit, Net of Gain on Sale (if Negative Cost)</t>
  </si>
  <si>
    <t>Net Losses after Gain on Sale Tax</t>
  </si>
  <si>
    <t>XNPV of All Benefits</t>
  </si>
  <si>
    <t>Sum of Cash Value of All Benefits</t>
  </si>
  <si>
    <t>NET</t>
  </si>
  <si>
    <t>(Losses)/Tax Burden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</si>
  <si>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</si>
  <si>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</si>
  <si>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</si>
  <si>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</si>
  <si>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</si>
  <si>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</si>
  <si>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</si>
  <si>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</si>
  <si>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</si>
  <si>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</si>
  <si>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*Yields are projections only based on best data presented at the time of production.   Yields are subject to Investor tax accounting and legal recommendations.</t>
  </si>
  <si>
    <t>SOURCES AND USES</t>
  </si>
  <si>
    <t>Totals</t>
  </si>
  <si>
    <t>OPERATIONAL SOURCES:</t>
  </si>
  <si>
    <t>Capital Contributions - Investor Member</t>
  </si>
  <si>
    <t>Capital Contributions - Managing Member</t>
  </si>
  <si>
    <t>Hawaii State Refund Bridge Loan</t>
  </si>
  <si>
    <t>Construction Loan Proceeds</t>
  </si>
  <si>
    <t>Permanent Loan Proceeds</t>
  </si>
  <si>
    <t>Rebates/Grants</t>
  </si>
  <si>
    <t>Prepaid Power Purchase Agreement Proceeds</t>
  </si>
  <si>
    <t>Debt Service Reserve Withdrawal</t>
  </si>
  <si>
    <t>Capital Contribution - Managing Member - Cash Shortfall</t>
  </si>
  <si>
    <t>Sale Proceeds (Net of Selling Costs)</t>
  </si>
  <si>
    <t xml:space="preserve">Carryover Cash </t>
  </si>
  <si>
    <t>TOTAL OPERATIONAL SOURCES</t>
  </si>
  <si>
    <t>OPERATIONAL USES:</t>
  </si>
  <si>
    <t>Construction Loan Interest Payments (after PIS)</t>
  </si>
  <si>
    <t>Eligible Project Costs</t>
  </si>
  <si>
    <t>Interconnection/Transmission</t>
  </si>
  <si>
    <t>Land Acquisition Costs</t>
  </si>
  <si>
    <t>Developer Acquisition Cost - Ineligible Portion</t>
  </si>
  <si>
    <t xml:space="preserve">Legal - Lender </t>
  </si>
  <si>
    <t>Hawaii State Refund Bridge Loan Repayment</t>
  </si>
  <si>
    <t>Hawaii State Refund Bridge Loan Origination Fee &amp; Interest Exp</t>
  </si>
  <si>
    <t>Construction Loan Repayment</t>
  </si>
  <si>
    <t>Debt Service Reserve Deposit</t>
  </si>
  <si>
    <t>Permanent Loan Fees</t>
  </si>
  <si>
    <t>Permanent Loan Debt Service</t>
  </si>
  <si>
    <t>Investor Member Preferred Return</t>
  </si>
  <si>
    <t>Asset Management Fee</t>
  </si>
  <si>
    <t>Developer Fee Payments</t>
  </si>
  <si>
    <t>Cash Distributions - MM Construction Return of Capital</t>
  </si>
  <si>
    <t>Cash Distributions - Managing Member Return of Capital</t>
  </si>
  <si>
    <t>Cash Distributions - Managing Member</t>
  </si>
  <si>
    <t>Cash Distributions - Investor Member</t>
  </si>
  <si>
    <t>Cash Distributions - Sale - Managing Member</t>
  </si>
  <si>
    <t>Cash Distributions - Sale - Investor Member</t>
  </si>
  <si>
    <t>Cash Reserve at End of Year</t>
  </si>
  <si>
    <t>TOTAL OPERATIONAL USES</t>
  </si>
  <si>
    <t>CHECK:</t>
  </si>
  <si>
    <t>Investor Member Allocations</t>
  </si>
  <si>
    <t xml:space="preserve">Pre-Flip Allocation of Free Cash Flow to Investor </t>
  </si>
  <si>
    <t>Post Flip Allocation of Free Cash Flow</t>
  </si>
  <si>
    <t>Post Flip Allocation of Preferred Return</t>
  </si>
  <si>
    <t>Post-Flip Allocation of Sale Proceeds</t>
  </si>
  <si>
    <t>Total Post Flip Allocations to Investor Member</t>
  </si>
  <si>
    <t>NPV of Future Cash Flow to Investor Member</t>
  </si>
  <si>
    <t>Cash Shortfall from Operations (additional MM contribution)</t>
  </si>
  <si>
    <t>Fund Cash and Mangement Fee</t>
  </si>
  <si>
    <t>Fund Cash</t>
  </si>
  <si>
    <t>REA Project Fee</t>
  </si>
  <si>
    <t>NET OPERATING INCOME</t>
  </si>
  <si>
    <t>Revenue</t>
  </si>
  <si>
    <t>Purchase Power Agreement Revenues</t>
  </si>
  <si>
    <t>PBI Revenue</t>
  </si>
  <si>
    <t>REC Revenue</t>
  </si>
  <si>
    <t>Grant/Rebate Revenue</t>
  </si>
  <si>
    <t>Expenses</t>
  </si>
  <si>
    <t>Annual O&amp;M Expense</t>
  </si>
  <si>
    <t>Annual Insurance Expense</t>
  </si>
  <si>
    <t>Annual Land Lease Expense</t>
  </si>
  <si>
    <t>Annual Property Tax Expense</t>
  </si>
  <si>
    <t>Annual Administrative Expense</t>
  </si>
  <si>
    <t>Annual Misc 1 Expense</t>
  </si>
  <si>
    <t>Annual Misc 2 Expense</t>
  </si>
  <si>
    <t>Net Operating Income</t>
  </si>
  <si>
    <t>Debt Service Payments</t>
  </si>
  <si>
    <t>All Projects</t>
  </si>
  <si>
    <t>Pref Return</t>
  </si>
  <si>
    <t xml:space="preserve">Debt + Pref Return </t>
  </si>
  <si>
    <t>DCR + Pref Return Coverage</t>
  </si>
  <si>
    <t>Lease Royalty</t>
  </si>
  <si>
    <t xml:space="preserve">Year </t>
  </si>
  <si>
    <t>% of Gross</t>
  </si>
  <si>
    <t xml:space="preserve">ELECTRICITY </t>
  </si>
  <si>
    <t>PPA Revenue</t>
  </si>
  <si>
    <t>Kilowatts, AC Installed</t>
  </si>
  <si>
    <t>Electricity Production/kWh</t>
  </si>
  <si>
    <t>Average Electricity Price ($/kWh)</t>
  </si>
  <si>
    <t>Total PPA Sales</t>
  </si>
  <si>
    <t>Electricity Production/kWh - PBI</t>
  </si>
  <si>
    <t>PBI Price</t>
  </si>
  <si>
    <t>Total PBI</t>
  </si>
  <si>
    <t>Electricity Production/kWh - REC</t>
  </si>
  <si>
    <t>REC Price</t>
  </si>
  <si>
    <t>Total State Incentive</t>
  </si>
  <si>
    <t>TAXABLE INCOME</t>
  </si>
  <si>
    <t>TOTAL</t>
  </si>
  <si>
    <t>Deferred Income Recognition - Prepaid PPA</t>
  </si>
  <si>
    <t>Interest Income from Reserves</t>
  </si>
  <si>
    <t>Permanent Loan Interest Expense</t>
  </si>
  <si>
    <t>HI State Refund Bridge Loan Implied Interest</t>
  </si>
  <si>
    <t>HI State Refund Bridge Loan Fee &amp; Interest Exp</t>
  </si>
  <si>
    <t>Construction Loan Interest Expense (after PIS)</t>
  </si>
  <si>
    <t>Depreciation Expense</t>
  </si>
  <si>
    <t>Amortization Expense</t>
  </si>
  <si>
    <t>IRC Section 734(b) Amortization</t>
  </si>
  <si>
    <t>Organization Costs</t>
  </si>
  <si>
    <t>Total Taxable Income/(Loss)</t>
  </si>
  <si>
    <t>Federal Energy Tax Credits</t>
  </si>
  <si>
    <t>IRC Section 731 Gain</t>
  </si>
  <si>
    <t>Investor Member</t>
  </si>
  <si>
    <t>Income (Loss) Allocation (excludes nonrecourse</t>
  </si>
  <si>
    <t>deductions and min. gain chargebacks)</t>
  </si>
  <si>
    <t>Min. Gain Chargebacks/(Nonrecourse Deductions)</t>
  </si>
  <si>
    <t>IRC Section 704(b) Reallocations</t>
  </si>
  <si>
    <t>Total Taxable Income (Loss) Allocation</t>
  </si>
  <si>
    <t>Energy Tax Credits</t>
  </si>
  <si>
    <t>Managing Member</t>
  </si>
  <si>
    <t>Grant/Rebate</t>
  </si>
  <si>
    <t>Check</t>
  </si>
  <si>
    <t>Pre-Flip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</si>
</sst>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\ &quot;years&quot;"/>
    <numFmt numFmtId="165" formatCode="_(&quot;$&quot;* #,##0_);_(&quot;$&quot;* \(#,##0\);_(&quot;$&quot;* &quot;-&quot;??_);_(@_)"/>
    <numFmt numFmtId="166" formatCode="0.0%"/>
    <numFmt numFmtId="167" formatCode="_(&quot;$&quot;* #,##0.00_);_(&quot;$&quot;* \(#,##0.00\);_(&quot;$&quot;* &quot;-&quot;_);_(@_)"/>
    <numFmt numFmtId="168" formatCode="0\ &quot;Months&quot;"/>
    <numFmt numFmtId="169" formatCode="0\ &quot;Years&quot;"/>
    <numFmt numFmtId="170" formatCode="#,##0.000_);[Red]\(#,##0.000\)"/>
    <numFmt numFmtId="171" formatCode="&quot;&quot;0&quot;% of EPC Costs&quot;"/>
    <numFmt numFmtId="172" formatCode="_(* #,##0_);_(* \(#,##0\);_(* &quot;-&quot;??_);_(@_)"/>
    <numFmt numFmtId="173" formatCode="&quot;&quot;0.000&quot;% pre-flip&quot;"/>
    <numFmt numFmtId="174" formatCode="&quot;&quot;0.00&quot;% post-flip&quot;"/>
    <numFmt numFmtId="175" formatCode="0.000000%"/>
    <numFmt numFmtId="176" formatCode="0.0000000%"/>
    <numFmt numFmtId="177" formatCode="0.000"/>
    <numFmt numFmtId="178" formatCode="0\ &quot;Year of Tax Rate Change&quot;"/>
    <numFmt numFmtId="179" formatCode="&quot;&quot;0&quot;% of Sale Price&quot;"/>
    <numFmt numFmtId="180" formatCode="&quot;$&quot;#,##0.000_);\(&quot;$&quot;#,##0.000\)"/>
    <numFmt numFmtId="181" formatCode="0.000000000%"/>
    <numFmt numFmtId="182" formatCode="0.00\ &quot;DCR 1st Year&quot;"/>
    <numFmt numFmtId="183" formatCode="0.00\ &quot;DCR through Amort&quot;"/>
    <numFmt numFmtId="184" formatCode="0.00\ &quot;Lowest DCR&quot;"/>
    <numFmt numFmtId="185" formatCode="0.00\ &quot;Min DCR during Inv&quot;"/>
    <numFmt numFmtId="186" formatCode="#\ &quot;months&quot;"/>
    <numFmt numFmtId="187" formatCode="&quot;$&quot;#,##0.00000000_);\(&quot;$&quot;#,##0.00000000\)"/>
    <numFmt numFmtId="188" formatCode="&quot;$&quot;#,##0.0000_);[Red]\(&quot;$&quot;#,##0.0000\)"/>
    <numFmt numFmtId="189" formatCode="&quot;$&quot;#,##0.0000_);\(&quot;$&quot;#,##0.0000\)"/>
    <numFmt numFmtId="190" formatCode="_(&quot;$&quot;* #,##0.0000_);_(&quot;$&quot;* \(#,##0.0000\);_(&quot;$&quot;* &quot;-&quot;??_);_(@_)"/>
    <numFmt numFmtId="191" formatCode="_(&quot;$&quot;* #,##0.0_);_(&quot;$&quot;* \(#,##0.0\);_(&quot;$&quot;* &quot;-&quot;_);_(@_)"/>
    <numFmt numFmtId="192" formatCode="_(&quot;$&quot;* #,##0.00000_);_(&quot;$&quot;* \(#,##0.00000\);_(&quot;$&quot;* &quot;-&quot;??_);_(@_)"/>
    <numFmt numFmtId="193" formatCode="_(&quot;$&quot;* #,##0.000_);_(&quot;$&quot;* \(#,##0.000\);_(&quot;$&quot;* &quot;-&quot;??_);_(@_)"/>
    <numFmt numFmtId="194" formatCode="0%\ &quot;Total Cash on Cash ROI&quot;"/>
    <numFmt numFmtId="195" formatCode="0%\ &quot;After Tax IRR&quot;"/>
    <numFmt numFmtId="196" formatCode="#,##0.00\ &quot;Kilowatts (DC)&quot;"/>
    <numFmt numFmtId="197" formatCode="0.0%\ &quot;5 Year ROI with Tax Benefits&quot;"/>
    <numFmt numFmtId="198" formatCode="[$-409]mmmm\-yy;@"/>
    <numFmt numFmtId="199" formatCode="0.0\ &quot;Years&quot;"/>
    <numFmt numFmtId="200" formatCode="0.00\ &quot;KWH/KW&quot;"/>
    <numFmt numFmtId="201" formatCode="&quot;$&quot;#,##0.0000\ &quot;per KWH&quot;"/>
    <numFmt numFmtId="202" formatCode="&quot;$&quot;#,##0"/>
    <numFmt numFmtId="203" formatCode="&quot;$&quot;#,##0.00"/>
    <numFmt numFmtId="204" formatCode="&quot;$&quot;#,##0.000"/>
    <numFmt numFmtId="205" formatCode="&quot;*Assumes&quot;\ &quot;$&quot;#,##0\ &quot;of eligible basis&quot;"/>
    <numFmt numFmtId="206" formatCode="&quot;*&quot;0.0%\ &quot;of total value eligible basis&quot;"/>
    <numFmt numFmtId="207" formatCode="&quot;$&quot;#,##0\ &quot;NET after Structuring Fees&quot;"/>
    <numFmt numFmtId="208" formatCode="&quot;$&quot;#,##0.00\ &quot;effective Net Investment per ITC&quot;"/>
    <numFmt numFmtId="209" formatCode="0.000%"/>
    <numFmt numFmtId="210" formatCode="&quot;$&quot;#,##0_);\(&quot;$&quot;#,##0\)&quot;Gain on Sale&quot;"/>
    <numFmt numFmtId="211" formatCode="&quot;NPV @&quot;\ 0%\ &quot;DR of Cash Flow&quot;"/>
    <numFmt numFmtId="212" formatCode="&quot;NPV @&quot;\ 0%\ &quot;DR of Cash Value of Losses&quot;"/>
    <numFmt numFmtId="213" formatCode="mmm\-yy_)"/>
    <numFmt numFmtId="214" formatCode="#,##0.000_);\(#,##0.000\)"/>
    <numFmt numFmtId="215" formatCode="#,##0.000000_);\(#,##0.000000\)"/>
    <numFmt numFmtId="216" formatCode="0.0000%"/>
    <numFmt numFmtId="217" formatCode="&quot;$&quot;#,##0.0000000_);\(&quot;$&quot;#,##0.0000000\)"/>
    <numFmt numFmtId="218" formatCode="_(&quot;$&quot;* #,##0.000_);_(&quot;$&quot;* \(#,##0.000\);_(&quot;$&quot;* &quot;-&quot;_);_(@_)"/>
    <numFmt numFmtId="219" formatCode="_(&quot;$&quot;* #,##0.000_);_(&quot;$&quot;* \(#,##0.000\);_(&quot;$&quot;* &quot;-&quot;???_);_(@_)"/>
    <numFmt numFmtId="220" formatCode="_(&quot;$&quot;* #,##0.0000_);_(&quot;$&quot;* \(#,##0.0000\);_(&quot;$&quot;* &quot;-&quot;???_);_(@_)"/>
  </numFmts>
  <fonts count="55" x14ac:knownFonts="1">
    <font>
      <sz val="11"/>
      <name val="Calibri Light"/>
      <family val="1"/>
      <scheme val="major"/>
    </font>
    <font>
      <sz val="11"/>
      <name val="Calibri Light"/>
      <family val="1"/>
      <scheme val="major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sz val="10"/>
      <color rgb="FF0000FF"/>
      <name val="Times New Roman"/>
      <family val="1"/>
    </font>
    <font>
      <sz val="10"/>
      <name val="Courie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3333FF"/>
      <name val="Times New Roman"/>
      <family val="1"/>
    </font>
    <font>
      <sz val="10"/>
      <color rgb="FFFF0000"/>
      <name val="Times New Roman"/>
      <family val="1"/>
    </font>
    <font>
      <sz val="10"/>
      <color theme="7" tint="-0.249977111117893"/>
      <name val="Times New Roman"/>
      <family val="1"/>
    </font>
    <font>
      <sz val="9"/>
      <color theme="1"/>
      <name val="Times New Roman"/>
      <family val="1"/>
    </font>
    <font>
      <b/>
      <sz val="9"/>
      <color theme="0"/>
      <name val="Times New Roman"/>
      <family val="1"/>
    </font>
    <font>
      <sz val="11"/>
      <color rgb="FF3333FF"/>
      <name val="Times New Roman"/>
      <family val="1"/>
    </font>
    <font>
      <i/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26"/>
      <color theme="0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5"/>
      <color theme="4" tint="-0.499984740745262"/>
      <name val="Times New Roman"/>
      <family val="1"/>
    </font>
    <font>
      <sz val="8"/>
      <color theme="1"/>
      <name val="Times New Roman"/>
      <family val="1"/>
    </font>
    <font>
      <b/>
      <sz val="11"/>
      <color rgb="FF002060"/>
      <name val="Times New Roman"/>
      <family val="1"/>
    </font>
    <font>
      <b/>
      <sz val="12"/>
      <color rgb="FF002060"/>
      <name val="Times New Roman"/>
      <family val="1"/>
    </font>
    <font>
      <u/>
      <sz val="11"/>
      <color theme="10"/>
      <name val="Calibri Light"/>
      <family val="1"/>
      <scheme val="major"/>
    </font>
    <font>
      <u/>
      <sz val="10"/>
      <color theme="10"/>
      <name val="Times New Roman"/>
      <family val="1"/>
    </font>
    <font>
      <sz val="12"/>
      <color rgb="FF000000"/>
      <name val="Times New Roman"/>
      <family val="1"/>
    </font>
    <font>
      <b/>
      <i/>
      <sz val="10"/>
      <color theme="4" tint="-0.499984740745262"/>
      <name val="Times New Roman"/>
      <family val="1"/>
    </font>
    <font>
      <b/>
      <sz val="12"/>
      <color theme="5" tint="-0.249977111117893"/>
      <name val="Times New Roman"/>
      <family val="1"/>
    </font>
    <font>
      <b/>
      <i/>
      <sz val="10"/>
      <color theme="0"/>
      <name val="Times New Roman"/>
      <family val="1"/>
    </font>
    <font>
      <sz val="7"/>
      <color rgb="FF000000"/>
      <name val="Times New Roman"/>
      <family val="1"/>
    </font>
    <font>
      <u/>
      <sz val="11"/>
      <color theme="3" tint="0.39997558519241921"/>
      <name val="Times New Roman"/>
      <family val="1"/>
    </font>
    <font>
      <b/>
      <sz val="12"/>
      <color theme="6" tint="-0.249977111117893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color theme="0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strike/>
      <sz val="11"/>
      <name val="Times New Roman"/>
      <family val="1"/>
    </font>
    <font>
      <sz val="11"/>
      <color indexed="10"/>
      <name val="Times New Roman"/>
      <family val="1"/>
    </font>
    <font>
      <b/>
      <u/>
      <sz val="10"/>
      <color indexed="8"/>
      <name val="Times New Roman"/>
      <family val="1"/>
    </font>
    <font>
      <b/>
      <u/>
      <sz val="11"/>
      <name val="Times New Roman"/>
      <family val="1"/>
    </font>
    <font>
      <sz val="11"/>
      <color rgb="FFFF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5">
    <xf numFmtId="5" fontId="0" fillId="0" borderId="0"/>
    <xf numFmtId="37" fontId="10" fillId="0" borderId="0" applyFont="0" applyFill="0" applyBorder="0" applyAlignment="0" applyProtection="0"/>
    <xf numFmtId="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5" fontId="34" fillId="0" borderId="0" applyNumberFormat="0" applyFill="0" applyBorder="0" applyAlignment="0" applyProtection="0"/>
  </cellStyleXfs>
  <cellXfs count="662">
    <xf numFmtId="5" fontId="0" fillId="0" borderId="0" xfId="0"/>
    <xf numFmtId="0" fontId="3" fillId="2" borderId="0" xfId="0" applyNumberFormat="1" applyFont="1" applyFill="1" applyBorder="1" applyAlignment="1" applyProtection="1">
      <alignment vertical="center"/>
      <protection locked="0"/>
    </xf>
    <xf numFmtId="5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1" xfId="0" applyNumberFormat="1" applyFont="1" applyFill="1" applyBorder="1" applyAlignment="1" applyProtection="1">
      <alignment vertical="center"/>
      <protection locked="0"/>
    </xf>
    <xf numFmtId="0" fontId="3" fillId="2" borderId="2" xfId="0" applyNumberFormat="1" applyFont="1" applyFill="1" applyBorder="1" applyAlignment="1" applyProtection="1">
      <alignment vertical="center"/>
      <protection locked="0"/>
    </xf>
    <xf numFmtId="0" fontId="3" fillId="2" borderId="0" xfId="0" applyNumberFormat="1" applyFont="1" applyFill="1" applyAlignment="1" applyProtection="1">
      <alignment vertical="center"/>
      <protection locked="0"/>
    </xf>
    <xf numFmtId="0" fontId="5" fillId="3" borderId="0" xfId="0" applyNumberFormat="1" applyFont="1" applyFill="1" applyBorder="1" applyAlignment="1" applyProtection="1">
      <alignment vertical="center"/>
      <protection locked="0"/>
    </xf>
    <xf numFmtId="0" fontId="6" fillId="3" borderId="0" xfId="0" applyNumberFormat="1" applyFont="1" applyFill="1" applyBorder="1" applyAlignment="1" applyProtection="1">
      <alignment vertical="center"/>
      <protection locked="0"/>
    </xf>
    <xf numFmtId="0" fontId="3" fillId="3" borderId="0" xfId="0" applyNumberFormat="1" applyFont="1" applyFill="1" applyAlignment="1" applyProtection="1">
      <alignment vertical="center"/>
      <protection locked="0"/>
    </xf>
    <xf numFmtId="9" fontId="3" fillId="3" borderId="0" xfId="0" applyNumberFormat="1" applyFont="1" applyFill="1" applyBorder="1" applyAlignment="1" applyProtection="1">
      <alignment vertical="center"/>
      <protection locked="0"/>
    </xf>
    <xf numFmtId="0" fontId="3" fillId="2" borderId="7" xfId="0" applyNumberFormat="1" applyFont="1" applyFill="1" applyBorder="1" applyAlignment="1" applyProtection="1">
      <alignment vertical="center"/>
      <protection locked="0"/>
    </xf>
    <xf numFmtId="0" fontId="3" fillId="2" borderId="8" xfId="0" applyNumberFormat="1" applyFont="1" applyFill="1" applyBorder="1" applyAlignment="1" applyProtection="1">
      <alignment vertical="center"/>
      <protection locked="0"/>
    </xf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3" fillId="2" borderId="9" xfId="0" applyNumberFormat="1" applyFont="1" applyFill="1" applyBorder="1" applyAlignment="1" applyProtection="1">
      <alignment vertical="center"/>
      <protection locked="0"/>
    </xf>
    <xf numFmtId="0" fontId="3" fillId="2" borderId="10" xfId="0" applyNumberFormat="1" applyFont="1" applyFill="1" applyBorder="1" applyAlignment="1" applyProtection="1">
      <alignment vertical="center"/>
      <protection locked="0"/>
    </xf>
    <xf numFmtId="0" fontId="7" fillId="4" borderId="0" xfId="0" applyNumberFormat="1" applyFont="1" applyFill="1" applyBorder="1" applyAlignment="1" applyProtection="1">
      <alignment horizontal="center" vertical="center"/>
      <protection locked="0"/>
    </xf>
    <xf numFmtId="38" fontId="3" fillId="2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right" vertical="top"/>
      <protection locked="0"/>
    </xf>
    <xf numFmtId="10" fontId="3" fillId="2" borderId="2" xfId="0" applyNumberFormat="1" applyFont="1" applyFill="1" applyBorder="1" applyAlignment="1" applyProtection="1">
      <alignment horizontal="center" vertical="center"/>
    </xf>
    <xf numFmtId="10" fontId="3" fillId="2" borderId="3" xfId="0" applyNumberFormat="1" applyFont="1" applyFill="1" applyBorder="1" applyAlignment="1" applyProtection="1">
      <alignment horizontal="center" vertical="center"/>
    </xf>
    <xf numFmtId="5" fontId="3" fillId="2" borderId="0" xfId="0" applyFont="1" applyFill="1" applyBorder="1" applyAlignment="1" applyProtection="1">
      <alignment vertical="center"/>
      <protection locked="0"/>
    </xf>
    <xf numFmtId="14" fontId="7" fillId="4" borderId="0" xfId="0" applyNumberFormat="1" applyFont="1" applyFill="1" applyBorder="1" applyAlignment="1" applyProtection="1">
      <alignment vertical="center"/>
    </xf>
    <xf numFmtId="0" fontId="3" fillId="2" borderId="5" xfId="0" applyNumberFormat="1" applyFont="1" applyFill="1" applyBorder="1" applyAlignment="1" applyProtection="1">
      <alignment horizontal="center" vertical="center"/>
      <protection locked="0"/>
    </xf>
    <xf numFmtId="10" fontId="3" fillId="2" borderId="6" xfId="0" applyNumberFormat="1" applyFont="1" applyFill="1" applyBorder="1" applyAlignment="1" applyProtection="1">
      <alignment horizontal="center" vertical="center"/>
    </xf>
    <xf numFmtId="14" fontId="3" fillId="2" borderId="0" xfId="0" applyNumberFormat="1" applyFont="1" applyFill="1" applyBorder="1" applyAlignment="1" applyProtection="1">
      <alignment vertical="center"/>
    </xf>
    <xf numFmtId="5" fontId="3" fillId="2" borderId="7" xfId="0" applyFont="1" applyFill="1" applyBorder="1" applyAlignment="1" applyProtection="1">
      <alignment vertical="center"/>
      <protection locked="0"/>
    </xf>
    <xf numFmtId="0" fontId="8" fillId="2" borderId="8" xfId="0" applyNumberFormat="1" applyFont="1" applyFill="1" applyBorder="1" applyAlignment="1" applyProtection="1">
      <alignment horizontal="right" vertical="top"/>
      <protection locked="0"/>
    </xf>
    <xf numFmtId="0" fontId="3" fillId="2" borderId="9" xfId="0" applyNumberFormat="1" applyFont="1" applyFill="1" applyBorder="1" applyAlignment="1" applyProtection="1">
      <alignment horizontal="center" vertical="center"/>
      <protection locked="0"/>
    </xf>
    <xf numFmtId="6" fontId="3" fillId="2" borderId="10" xfId="0" applyNumberFormat="1" applyFont="1" applyFill="1" applyBorder="1" applyAlignment="1" applyProtection="1">
      <alignment horizontal="center" vertical="center"/>
    </xf>
    <xf numFmtId="0" fontId="3" fillId="2" borderId="10" xfId="0" applyNumberFormat="1" applyFont="1" applyFill="1" applyBorder="1" applyAlignment="1" applyProtection="1">
      <alignment horizontal="center" vertical="center"/>
      <protection locked="0"/>
    </xf>
    <xf numFmtId="5" fontId="3" fillId="2" borderId="0" xfId="0" applyFont="1" applyFill="1" applyAlignment="1" applyProtection="1">
      <alignment vertical="center"/>
      <protection locked="0"/>
    </xf>
    <xf numFmtId="1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horizontal="right" vertical="center"/>
      <protection locked="0"/>
    </xf>
    <xf numFmtId="10" fontId="3" fillId="2" borderId="0" xfId="0" applyNumberFormat="1" applyFont="1" applyFill="1" applyBorder="1" applyAlignment="1" applyProtection="1">
      <alignment vertical="center"/>
    </xf>
    <xf numFmtId="10" fontId="3" fillId="2" borderId="0" xfId="0" applyNumberFormat="1" applyFont="1" applyFill="1" applyAlignment="1" applyProtection="1">
      <alignment vertical="center"/>
    </xf>
    <xf numFmtId="10" fontId="7" fillId="4" borderId="0" xfId="0" applyNumberFormat="1" applyFont="1" applyFill="1" applyBorder="1" applyAlignment="1" applyProtection="1">
      <alignment vertical="center"/>
      <protection locked="0"/>
    </xf>
    <xf numFmtId="164" fontId="3" fillId="2" borderId="0" xfId="0" applyNumberFormat="1" applyFont="1" applyFill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</xf>
    <xf numFmtId="166" fontId="7" fillId="5" borderId="0" xfId="0" applyNumberFormat="1" applyFont="1" applyFill="1" applyBorder="1" applyAlignment="1" applyProtection="1">
      <alignment horizontal="center" vertical="center"/>
      <protection locked="0"/>
    </xf>
    <xf numFmtId="166" fontId="7" fillId="4" borderId="0" xfId="0" applyNumberFormat="1" applyFont="1" applyFill="1" applyBorder="1" applyAlignment="1" applyProtection="1">
      <alignment vertical="center"/>
      <protection locked="0"/>
    </xf>
    <xf numFmtId="41" fontId="3" fillId="2" borderId="0" xfId="0" applyNumberFormat="1" applyFont="1" applyFill="1" applyAlignment="1" applyProtection="1">
      <alignment vertical="center"/>
      <protection locked="0"/>
    </xf>
    <xf numFmtId="0" fontId="3" fillId="2" borderId="0" xfId="0" applyNumberFormat="1" applyFont="1" applyFill="1" applyBorder="1" applyAlignment="1" applyProtection="1">
      <alignment horizontal="left" vertical="center"/>
      <protection locked="0"/>
    </xf>
    <xf numFmtId="0" fontId="3" fillId="2" borderId="0" xfId="0" applyNumberFormat="1" applyFont="1" applyFill="1" applyBorder="1" applyAlignment="1" applyProtection="1">
      <alignment horizontal="left" vertical="center" indent="1"/>
      <protection locked="0"/>
    </xf>
    <xf numFmtId="10" fontId="7" fillId="4" borderId="0" xfId="0" applyNumberFormat="1" applyFont="1" applyFill="1" applyBorder="1" applyAlignment="1" applyProtection="1">
      <alignment vertical="center"/>
    </xf>
    <xf numFmtId="165" fontId="9" fillId="5" borderId="0" xfId="0" applyNumberFormat="1" applyFont="1" applyFill="1" applyBorder="1" applyAlignment="1" applyProtection="1">
      <alignment vertical="center"/>
      <protection locked="0"/>
    </xf>
    <xf numFmtId="1" fontId="9" fillId="5" borderId="0" xfId="0" applyNumberFormat="1" applyFont="1" applyFill="1" applyBorder="1" applyAlignment="1" applyProtection="1">
      <alignment horizontal="center" vertical="center"/>
      <protection locked="0"/>
    </xf>
    <xf numFmtId="6" fontId="3" fillId="2" borderId="0" xfId="0" applyNumberFormat="1" applyFont="1" applyFill="1" applyBorder="1" applyAlignment="1" applyProtection="1">
      <alignment vertical="center"/>
      <protection locked="0"/>
    </xf>
    <xf numFmtId="167" fontId="7" fillId="5" borderId="0" xfId="0" applyNumberFormat="1" applyFont="1" applyFill="1" applyProtection="1"/>
    <xf numFmtId="40" fontId="7" fillId="4" borderId="0" xfId="0" applyNumberFormat="1" applyFont="1" applyFill="1" applyBorder="1" applyAlignment="1" applyProtection="1">
      <alignment vertical="center"/>
      <protection locked="0"/>
    </xf>
    <xf numFmtId="3" fontId="3" fillId="2" borderId="0" xfId="0" applyNumberFormat="1" applyFont="1" applyFill="1" applyAlignment="1" applyProtection="1">
      <alignment vertical="center"/>
    </xf>
    <xf numFmtId="0" fontId="6" fillId="2" borderId="0" xfId="0" applyNumberFormat="1" applyFont="1" applyFill="1" applyAlignment="1" applyProtection="1">
      <alignment vertical="center"/>
      <protection locked="0"/>
    </xf>
    <xf numFmtId="8" fontId="3" fillId="2" borderId="0" xfId="0" applyNumberFormat="1" applyFont="1" applyFill="1" applyAlignment="1" applyProtection="1">
      <alignment vertical="center"/>
      <protection locked="0"/>
    </xf>
    <xf numFmtId="6" fontId="3" fillId="2" borderId="0" xfId="0" applyNumberFormat="1" applyFont="1" applyFill="1" applyAlignment="1" applyProtection="1">
      <alignment vertical="center"/>
      <protection locked="0"/>
    </xf>
    <xf numFmtId="38" fontId="3" fillId="2" borderId="11" xfId="0" applyNumberFormat="1" applyFont="1" applyFill="1" applyBorder="1" applyAlignment="1" applyProtection="1">
      <alignment vertical="center"/>
    </xf>
    <xf numFmtId="10" fontId="7" fillId="4" borderId="0" xfId="0" applyNumberFormat="1" applyFont="1" applyFill="1" applyBorder="1" applyAlignment="1" applyProtection="1">
      <alignment horizontal="center" vertical="center"/>
      <protection locked="0"/>
    </xf>
    <xf numFmtId="38" fontId="3" fillId="2" borderId="12" xfId="0" applyNumberFormat="1" applyFont="1" applyFill="1" applyBorder="1" applyAlignment="1" applyProtection="1">
      <alignment vertical="center"/>
    </xf>
    <xf numFmtId="38" fontId="3" fillId="2" borderId="0" xfId="0" applyNumberFormat="1" applyFont="1" applyFill="1" applyBorder="1" applyAlignment="1" applyProtection="1">
      <alignment vertical="center"/>
      <protection locked="0"/>
    </xf>
    <xf numFmtId="6" fontId="3" fillId="2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Alignment="1" applyProtection="1">
      <alignment vertical="center"/>
    </xf>
    <xf numFmtId="165" fontId="3" fillId="0" borderId="0" xfId="0" applyNumberFormat="1" applyFont="1" applyFill="1" applyAlignment="1" applyProtection="1">
      <alignment vertical="center"/>
    </xf>
    <xf numFmtId="6" fontId="3" fillId="2" borderId="0" xfId="0" applyNumberFormat="1" applyFont="1" applyFill="1" applyAlignment="1" applyProtection="1">
      <alignment vertical="center"/>
    </xf>
    <xf numFmtId="169" fontId="3" fillId="2" borderId="0" xfId="0" applyNumberFormat="1" applyFont="1" applyFill="1" applyAlignment="1" applyProtection="1">
      <alignment vertical="center"/>
    </xf>
    <xf numFmtId="41" fontId="3" fillId="2" borderId="12" xfId="0" applyNumberFormat="1" applyFont="1" applyFill="1" applyBorder="1" applyAlignment="1" applyProtection="1">
      <alignment vertical="center"/>
    </xf>
    <xf numFmtId="41" fontId="3" fillId="2" borderId="0" xfId="0" applyNumberFormat="1" applyFont="1" applyFill="1" applyBorder="1" applyAlignment="1" applyProtection="1">
      <alignment vertical="center"/>
      <protection locked="0"/>
    </xf>
    <xf numFmtId="170" fontId="7" fillId="4" borderId="0" xfId="0" applyNumberFormat="1" applyFont="1" applyFill="1" applyBorder="1" applyAlignment="1" applyProtection="1">
      <alignment vertical="center"/>
      <protection locked="0"/>
    </xf>
    <xf numFmtId="171" fontId="7" fillId="4" borderId="0" xfId="0" applyNumberFormat="1" applyFont="1" applyFill="1" applyBorder="1" applyAlignment="1" applyProtection="1">
      <alignment vertical="center"/>
      <protection locked="0"/>
    </xf>
    <xf numFmtId="6" fontId="3" fillId="2" borderId="0" xfId="0" applyNumberFormat="1" applyFont="1" applyFill="1" applyBorder="1" applyAlignment="1" applyProtection="1">
      <alignment vertical="center" wrapText="1"/>
    </xf>
    <xf numFmtId="9" fontId="7" fillId="4" borderId="0" xfId="0" applyNumberFormat="1" applyFont="1" applyFill="1" applyBorder="1" applyAlignment="1" applyProtection="1">
      <alignment vertical="center"/>
      <protection locked="0"/>
    </xf>
    <xf numFmtId="166" fontId="7" fillId="5" borderId="0" xfId="0" applyNumberFormat="1" applyFont="1" applyFill="1" applyBorder="1" applyAlignment="1" applyProtection="1">
      <alignment horizontal="center" vertical="center" wrapText="1"/>
    </xf>
    <xf numFmtId="172" fontId="3" fillId="2" borderId="0" xfId="0" applyNumberFormat="1" applyFont="1" applyFill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vertical="center"/>
      <protection locked="0"/>
    </xf>
    <xf numFmtId="9" fontId="3" fillId="2" borderId="0" xfId="0" applyNumberFormat="1" applyFont="1" applyFill="1" applyBorder="1" applyAlignment="1" applyProtection="1">
      <alignment vertical="center"/>
      <protection locked="0"/>
    </xf>
    <xf numFmtId="173" fontId="7" fillId="4" borderId="0" xfId="0" applyNumberFormat="1" applyFont="1" applyFill="1" applyBorder="1" applyAlignment="1" applyProtection="1">
      <alignment horizontal="center" vertical="center"/>
    </xf>
    <xf numFmtId="174" fontId="7" fillId="4" borderId="0" xfId="0" applyNumberFormat="1" applyFont="1" applyFill="1" applyBorder="1" applyAlignment="1" applyProtection="1">
      <alignment horizontal="center" vertical="center"/>
    </xf>
    <xf numFmtId="175" fontId="7" fillId="2" borderId="0" xfId="0" applyNumberFormat="1" applyFont="1" applyFill="1" applyBorder="1" applyAlignment="1" applyProtection="1">
      <alignment horizontal="center" vertical="center"/>
    </xf>
    <xf numFmtId="176" fontId="3" fillId="2" borderId="0" xfId="0" applyNumberFormat="1" applyFont="1" applyFill="1" applyBorder="1" applyAlignment="1" applyProtection="1">
      <alignment vertical="center"/>
    </xf>
    <xf numFmtId="10" fontId="7" fillId="4" borderId="0" xfId="0" applyNumberFormat="1" applyFont="1" applyFill="1" applyBorder="1" applyAlignment="1" applyProtection="1">
      <alignment horizontal="center" vertical="center"/>
    </xf>
    <xf numFmtId="6" fontId="9" fillId="5" borderId="0" xfId="0" applyNumberFormat="1" applyFont="1" applyFill="1" applyBorder="1" applyAlignment="1" applyProtection="1">
      <alignment vertical="center"/>
      <protection locked="0"/>
    </xf>
    <xf numFmtId="177" fontId="3" fillId="2" borderId="0" xfId="0" applyNumberFormat="1" applyFont="1" applyFill="1" applyBorder="1" applyAlignment="1" applyProtection="1">
      <alignment vertical="center"/>
      <protection locked="0"/>
    </xf>
    <xf numFmtId="41" fontId="3" fillId="2" borderId="0" xfId="0" applyNumberFormat="1" applyFont="1" applyFill="1" applyBorder="1" applyAlignment="1" applyProtection="1">
      <alignment vertical="center"/>
    </xf>
    <xf numFmtId="5" fontId="3" fillId="0" borderId="0" xfId="0" applyFont="1" applyProtection="1">
      <protection locked="0"/>
    </xf>
    <xf numFmtId="166" fontId="7" fillId="4" borderId="0" xfId="3" applyFont="1" applyFill="1" applyBorder="1" applyAlignment="1" applyProtection="1">
      <alignment vertical="center"/>
    </xf>
    <xf numFmtId="10" fontId="7" fillId="5" borderId="0" xfId="0" applyNumberFormat="1" applyFont="1" applyFill="1" applyBorder="1" applyAlignment="1" applyProtection="1">
      <alignment vertical="center"/>
    </xf>
    <xf numFmtId="178" fontId="3" fillId="2" borderId="0" xfId="1" applyNumberFormat="1" applyFont="1" applyFill="1" applyBorder="1" applyAlignment="1" applyProtection="1">
      <alignment horizontal="left" vertical="center"/>
      <protection locked="0"/>
    </xf>
    <xf numFmtId="1" fontId="7" fillId="5" borderId="0" xfId="0" applyNumberFormat="1" applyFont="1" applyFill="1" applyBorder="1" applyAlignment="1" applyProtection="1">
      <alignment vertical="center"/>
    </xf>
    <xf numFmtId="178" fontId="3" fillId="2" borderId="0" xfId="1" applyNumberFormat="1" applyFont="1" applyFill="1" applyBorder="1" applyAlignment="1" applyProtection="1">
      <alignment vertical="center"/>
      <protection locked="0"/>
    </xf>
    <xf numFmtId="0" fontId="3" fillId="2" borderId="0" xfId="1" applyNumberFormat="1" applyFont="1" applyFill="1" applyBorder="1" applyAlignment="1" applyProtection="1">
      <alignment vertical="center"/>
      <protection locked="0"/>
    </xf>
    <xf numFmtId="0" fontId="3" fillId="2" borderId="13" xfId="0" applyNumberFormat="1" applyFont="1" applyFill="1" applyBorder="1" applyAlignment="1" applyProtection="1">
      <alignment vertical="center"/>
      <protection locked="0"/>
    </xf>
    <xf numFmtId="0" fontId="3" fillId="2" borderId="12" xfId="0" applyNumberFormat="1" applyFont="1" applyFill="1" applyBorder="1" applyAlignment="1" applyProtection="1">
      <alignment vertical="center"/>
      <protection locked="0"/>
    </xf>
    <xf numFmtId="0" fontId="3" fillId="2" borderId="14" xfId="0" applyNumberFormat="1" applyFont="1" applyFill="1" applyBorder="1" applyAlignment="1" applyProtection="1">
      <alignment vertical="center"/>
      <protection locked="0"/>
    </xf>
    <xf numFmtId="0" fontId="4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2" borderId="13" xfId="0" applyNumberFormat="1" applyFont="1" applyFill="1" applyBorder="1" applyAlignment="1" applyProtection="1">
      <alignment horizontal="center" vertical="center"/>
      <protection locked="0"/>
    </xf>
    <xf numFmtId="0" fontId="4" fillId="2" borderId="14" xfId="0" applyNumberFormat="1" applyFont="1" applyFill="1" applyBorder="1" applyAlignment="1" applyProtection="1">
      <alignment horizontal="center" vertical="center"/>
      <protection locked="0"/>
    </xf>
    <xf numFmtId="5" fontId="3" fillId="2" borderId="15" xfId="0" applyFont="1" applyFill="1" applyBorder="1" applyAlignment="1" applyProtection="1">
      <alignment vertical="center"/>
      <protection locked="0"/>
    </xf>
    <xf numFmtId="0" fontId="3" fillId="2" borderId="16" xfId="0" applyNumberFormat="1" applyFont="1" applyFill="1" applyBorder="1" applyAlignment="1" applyProtection="1">
      <alignment vertical="center"/>
      <protection locked="0"/>
    </xf>
    <xf numFmtId="10" fontId="7" fillId="4" borderId="15" xfId="0" applyNumberFormat="1" applyFont="1" applyFill="1" applyBorder="1" applyAlignment="1" applyProtection="1">
      <alignment horizontal="center" vertical="center"/>
      <protection locked="0"/>
    </xf>
    <xf numFmtId="5" fontId="7" fillId="4" borderId="16" xfId="0" applyFont="1" applyFill="1" applyBorder="1" applyAlignment="1" applyProtection="1">
      <alignment horizontal="center" vertical="center"/>
      <protection locked="0"/>
    </xf>
    <xf numFmtId="10" fontId="3" fillId="0" borderId="0" xfId="0" applyNumberFormat="1" applyFont="1" applyFill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vertical="center"/>
      <protection locked="0"/>
    </xf>
    <xf numFmtId="10" fontId="3" fillId="0" borderId="0" xfId="0" applyNumberFormat="1" applyFont="1" applyFill="1" applyBorder="1" applyAlignment="1" applyProtection="1">
      <alignment horizontal="center" vertical="center"/>
      <protection locked="0"/>
    </xf>
    <xf numFmtId="9" fontId="3" fillId="2" borderId="15" xfId="0" applyNumberFormat="1" applyFont="1" applyFill="1" applyBorder="1" applyAlignment="1" applyProtection="1">
      <alignment horizontal="center" vertical="center"/>
    </xf>
    <xf numFmtId="9" fontId="3" fillId="2" borderId="16" xfId="0" applyNumberFormat="1" applyFont="1" applyFill="1" applyBorder="1" applyAlignment="1" applyProtection="1">
      <alignment horizontal="center" vertical="center"/>
      <protection locked="0"/>
    </xf>
    <xf numFmtId="0" fontId="3" fillId="2" borderId="17" xfId="0" applyNumberFormat="1" applyFont="1" applyFill="1" applyBorder="1" applyAlignment="1" applyProtection="1">
      <alignment vertical="center"/>
      <protection locked="0"/>
    </xf>
    <xf numFmtId="0" fontId="3" fillId="2" borderId="11" xfId="0" applyNumberFormat="1" applyFont="1" applyFill="1" applyBorder="1" applyAlignment="1" applyProtection="1">
      <alignment vertical="center"/>
      <protection locked="0"/>
    </xf>
    <xf numFmtId="0" fontId="3" fillId="2" borderId="18" xfId="0" applyNumberFormat="1" applyFont="1" applyFill="1" applyBorder="1" applyAlignment="1" applyProtection="1">
      <alignment vertical="center"/>
      <protection locked="0"/>
    </xf>
    <xf numFmtId="9" fontId="3" fillId="2" borderId="18" xfId="0" applyNumberFormat="1" applyFont="1" applyFill="1" applyBorder="1" applyAlignment="1" applyProtection="1">
      <alignment horizontal="center" vertical="center"/>
      <protection locked="0"/>
    </xf>
    <xf numFmtId="10" fontId="3" fillId="0" borderId="11" xfId="0" applyNumberFormat="1" applyFont="1" applyFill="1" applyBorder="1" applyAlignment="1" applyProtection="1">
      <alignment horizontal="center" vertical="center"/>
      <protection locked="0"/>
    </xf>
    <xf numFmtId="9" fontId="3" fillId="2" borderId="17" xfId="0" applyNumberFormat="1" applyFont="1" applyFill="1" applyBorder="1" applyAlignment="1" applyProtection="1">
      <alignment horizontal="center" vertical="center"/>
    </xf>
    <xf numFmtId="5" fontId="1" fillId="0" borderId="0" xfId="0" applyFont="1" applyProtection="1">
      <protection locked="0"/>
    </xf>
    <xf numFmtId="179" fontId="7" fillId="4" borderId="0" xfId="0" applyNumberFormat="1" applyFont="1" applyFill="1" applyBorder="1" applyAlignment="1" applyProtection="1">
      <alignment vertical="center" wrapText="1"/>
      <protection locked="0"/>
    </xf>
    <xf numFmtId="5" fontId="3" fillId="2" borderId="11" xfId="0" applyNumberFormat="1" applyFont="1" applyFill="1" applyBorder="1" applyAlignment="1" applyProtection="1">
      <alignment vertical="center" wrapText="1"/>
    </xf>
    <xf numFmtId="37" fontId="3" fillId="2" borderId="11" xfId="0" applyNumberFormat="1" applyFont="1" applyFill="1" applyBorder="1" applyAlignment="1" applyProtection="1">
      <alignment vertical="center"/>
    </xf>
    <xf numFmtId="6" fontId="3" fillId="2" borderId="12" xfId="0" applyNumberFormat="1" applyFont="1" applyFill="1" applyBorder="1" applyAlignment="1" applyProtection="1">
      <alignment vertical="center"/>
    </xf>
    <xf numFmtId="5" fontId="12" fillId="2" borderId="0" xfId="0" applyFont="1" applyFill="1" applyProtection="1">
      <protection locked="0"/>
    </xf>
    <xf numFmtId="5" fontId="11" fillId="2" borderId="0" xfId="0" applyFont="1" applyFill="1" applyProtection="1">
      <protection locked="0"/>
    </xf>
    <xf numFmtId="166" fontId="12" fillId="2" borderId="0" xfId="3" applyFont="1" applyFill="1" applyProtection="1">
      <protection locked="0"/>
    </xf>
    <xf numFmtId="1" fontId="6" fillId="2" borderId="0" xfId="0" applyNumberFormat="1" applyFont="1" applyFill="1" applyAlignment="1" applyProtection="1">
      <alignment horizontal="center"/>
    </xf>
    <xf numFmtId="5" fontId="14" fillId="6" borderId="0" xfId="0" applyFont="1" applyFill="1" applyBorder="1" applyAlignment="1" applyProtection="1">
      <alignment horizontal="center" wrapText="1"/>
      <protection locked="0"/>
    </xf>
    <xf numFmtId="5" fontId="11" fillId="2" borderId="11" xfId="0" applyFont="1" applyFill="1" applyBorder="1" applyProtection="1">
      <protection locked="0"/>
    </xf>
    <xf numFmtId="5" fontId="11" fillId="2" borderId="11" xfId="0" applyFont="1" applyFill="1" applyBorder="1" applyAlignment="1" applyProtection="1">
      <alignment horizontal="center"/>
      <protection locked="0"/>
    </xf>
    <xf numFmtId="5" fontId="12" fillId="2" borderId="11" xfId="0" applyFont="1" applyFill="1" applyBorder="1" applyAlignment="1" applyProtection="1">
      <alignment horizontal="center"/>
      <protection locked="0"/>
    </xf>
    <xf numFmtId="5" fontId="14" fillId="6" borderId="11" xfId="0" applyFont="1" applyFill="1" applyBorder="1" applyAlignment="1" applyProtection="1">
      <alignment horizontal="center"/>
      <protection locked="0"/>
    </xf>
    <xf numFmtId="5" fontId="11" fillId="2" borderId="0" xfId="0" applyFont="1" applyFill="1" applyBorder="1" applyProtection="1">
      <protection locked="0"/>
    </xf>
    <xf numFmtId="180" fontId="11" fillId="7" borderId="0" xfId="0" applyNumberFormat="1" applyFont="1" applyFill="1" applyBorder="1" applyAlignment="1" applyProtection="1">
      <alignment horizontal="center"/>
    </xf>
    <xf numFmtId="5" fontId="12" fillId="2" borderId="0" xfId="0" applyFont="1" applyFill="1" applyAlignment="1" applyProtection="1">
      <alignment horizontal="center"/>
      <protection locked="0"/>
    </xf>
    <xf numFmtId="1" fontId="11" fillId="2" borderId="0" xfId="0" applyNumberFormat="1" applyFont="1" applyFill="1" applyBorder="1" applyAlignment="1" applyProtection="1">
      <alignment horizontal="center"/>
    </xf>
    <xf numFmtId="180" fontId="11" fillId="2" borderId="0" xfId="0" applyNumberFormat="1" applyFont="1" applyFill="1" applyBorder="1" applyAlignment="1" applyProtection="1">
      <alignment horizontal="center"/>
      <protection locked="0"/>
    </xf>
    <xf numFmtId="10" fontId="12" fillId="0" borderId="0" xfId="0" applyNumberFormat="1" applyFont="1" applyFill="1" applyBorder="1" applyAlignment="1" applyProtection="1">
      <alignment horizontal="center"/>
    </xf>
    <xf numFmtId="5" fontId="11" fillId="2" borderId="0" xfId="0" applyFont="1" applyFill="1" applyBorder="1" applyAlignment="1" applyProtection="1">
      <alignment horizontal="center"/>
      <protection locked="0"/>
    </xf>
    <xf numFmtId="1" fontId="11" fillId="2" borderId="11" xfId="0" applyNumberFormat="1" applyFont="1" applyFill="1" applyBorder="1" applyAlignment="1" applyProtection="1">
      <alignment horizontal="center"/>
      <protection locked="0"/>
    </xf>
    <xf numFmtId="167" fontId="9" fillId="5" borderId="19" xfId="0" applyNumberFormat="1" applyFont="1" applyFill="1" applyBorder="1" applyAlignment="1" applyProtection="1">
      <alignment horizontal="center"/>
      <protection locked="0"/>
    </xf>
    <xf numFmtId="14" fontId="12" fillId="2" borderId="0" xfId="0" applyNumberFormat="1" applyFont="1" applyFill="1" applyProtection="1"/>
    <xf numFmtId="14" fontId="9" fillId="5" borderId="19" xfId="0" applyNumberFormat="1" applyFont="1" applyFill="1" applyBorder="1" applyProtection="1">
      <protection locked="0"/>
    </xf>
    <xf numFmtId="14" fontId="9" fillId="5" borderId="19" xfId="0" applyNumberFormat="1" applyFont="1" applyFill="1" applyBorder="1" applyProtection="1"/>
    <xf numFmtId="14" fontId="12" fillId="2" borderId="0" xfId="0" applyNumberFormat="1" applyFont="1" applyFill="1" applyProtection="1">
      <protection locked="0"/>
    </xf>
    <xf numFmtId="5" fontId="12" fillId="2" borderId="0" xfId="0" applyFont="1" applyFill="1" applyProtection="1"/>
    <xf numFmtId="172" fontId="12" fillId="2" borderId="0" xfId="0" applyNumberFormat="1" applyFont="1" applyFill="1" applyProtection="1"/>
    <xf numFmtId="172" fontId="9" fillId="8" borderId="19" xfId="0" applyNumberFormat="1" applyFont="1" applyFill="1" applyBorder="1" applyProtection="1"/>
    <xf numFmtId="38" fontId="12" fillId="2" borderId="0" xfId="0" applyNumberFormat="1" applyFont="1" applyFill="1" applyProtection="1">
      <protection locked="0"/>
    </xf>
    <xf numFmtId="43" fontId="12" fillId="9" borderId="0" xfId="0" applyNumberFormat="1" applyFont="1" applyFill="1" applyProtection="1"/>
    <xf numFmtId="172" fontId="12" fillId="10" borderId="0" xfId="0" applyNumberFormat="1" applyFont="1" applyFill="1" applyProtection="1"/>
    <xf numFmtId="172" fontId="12" fillId="2" borderId="19" xfId="0" applyNumberFormat="1" applyFont="1" applyFill="1" applyBorder="1" applyProtection="1"/>
    <xf numFmtId="10" fontId="9" fillId="5" borderId="19" xfId="0" applyNumberFormat="1" applyFont="1" applyFill="1" applyBorder="1" applyProtection="1">
      <protection locked="0"/>
    </xf>
    <xf numFmtId="165" fontId="12" fillId="2" borderId="0" xfId="0" applyNumberFormat="1" applyFont="1" applyFill="1" applyProtection="1"/>
    <xf numFmtId="165" fontId="3" fillId="2" borderId="19" xfId="0" applyNumberFormat="1" applyFont="1" applyFill="1" applyBorder="1" applyProtection="1"/>
    <xf numFmtId="165" fontId="12" fillId="2" borderId="0" xfId="0" applyNumberFormat="1" applyFont="1" applyFill="1" applyProtection="1">
      <protection locked="0"/>
    </xf>
    <xf numFmtId="166" fontId="3" fillId="7" borderId="0" xfId="3" applyFont="1" applyFill="1" applyBorder="1" applyProtection="1">
      <protection locked="0"/>
    </xf>
    <xf numFmtId="165" fontId="9" fillId="8" borderId="19" xfId="0" applyNumberFormat="1" applyFont="1" applyFill="1" applyBorder="1" applyProtection="1"/>
    <xf numFmtId="10" fontId="9" fillId="8" borderId="19" xfId="0" applyNumberFormat="1" applyFont="1" applyFill="1" applyBorder="1" applyProtection="1"/>
    <xf numFmtId="181" fontId="12" fillId="2" borderId="0" xfId="0" applyNumberFormat="1" applyFont="1" applyFill="1" applyProtection="1">
      <protection locked="0"/>
    </xf>
    <xf numFmtId="177" fontId="12" fillId="7" borderId="0" xfId="0" applyNumberFormat="1" applyFont="1" applyFill="1" applyProtection="1">
      <protection locked="0"/>
    </xf>
    <xf numFmtId="42" fontId="3" fillId="2" borderId="0" xfId="0" applyNumberFormat="1" applyFont="1" applyFill="1" applyBorder="1" applyProtection="1"/>
    <xf numFmtId="5" fontId="12" fillId="0" borderId="0" xfId="0" applyFont="1" applyFill="1" applyProtection="1">
      <protection locked="0"/>
    </xf>
    <xf numFmtId="182" fontId="15" fillId="2" borderId="0" xfId="0" applyNumberFormat="1" applyFont="1" applyFill="1" applyProtection="1"/>
    <xf numFmtId="183" fontId="16" fillId="2" borderId="0" xfId="0" applyNumberFormat="1" applyFont="1" applyFill="1" applyProtection="1"/>
    <xf numFmtId="184" fontId="12" fillId="2" borderId="0" xfId="0" applyNumberFormat="1" applyFont="1" applyFill="1" applyProtection="1"/>
    <xf numFmtId="1" fontId="12" fillId="2" borderId="0" xfId="0" applyNumberFormat="1" applyFont="1" applyFill="1" applyProtection="1"/>
    <xf numFmtId="185" fontId="17" fillId="2" borderId="0" xfId="0" applyNumberFormat="1" applyFont="1" applyFill="1" applyProtection="1"/>
    <xf numFmtId="10" fontId="12" fillId="2" borderId="0" xfId="0" applyNumberFormat="1" applyFont="1" applyFill="1" applyProtection="1"/>
    <xf numFmtId="2" fontId="7" fillId="5" borderId="19" xfId="0" applyNumberFormat="1" applyFont="1" applyFill="1" applyBorder="1" applyAlignment="1" applyProtection="1">
      <alignment horizontal="center" vertical="center"/>
    </xf>
    <xf numFmtId="164" fontId="3" fillId="11" borderId="0" xfId="0" applyNumberFormat="1" applyFont="1" applyFill="1" applyBorder="1" applyAlignment="1" applyProtection="1">
      <alignment vertical="center"/>
    </xf>
    <xf numFmtId="164" fontId="3" fillId="11" borderId="0" xfId="0" applyNumberFormat="1" applyFont="1" applyFill="1" applyBorder="1" applyAlignment="1" applyProtection="1">
      <alignment vertical="center"/>
      <protection locked="0"/>
    </xf>
    <xf numFmtId="186" fontId="7" fillId="5" borderId="19" xfId="0" applyNumberFormat="1" applyFont="1" applyFill="1" applyBorder="1" applyAlignment="1" applyProtection="1">
      <alignment horizontal="center" vertical="center"/>
    </xf>
    <xf numFmtId="10" fontId="12" fillId="2" borderId="0" xfId="0" applyNumberFormat="1" applyFont="1" applyFill="1" applyBorder="1" applyAlignment="1" applyProtection="1">
      <protection locked="0"/>
    </xf>
    <xf numFmtId="10" fontId="18" fillId="2" borderId="0" xfId="0" applyNumberFormat="1" applyFont="1" applyFill="1" applyBorder="1" applyAlignment="1" applyProtection="1">
      <protection locked="0"/>
    </xf>
    <xf numFmtId="10" fontId="6" fillId="2" borderId="0" xfId="0" applyNumberFormat="1" applyFont="1" applyFill="1" applyBorder="1" applyAlignment="1" applyProtection="1">
      <protection locked="0"/>
    </xf>
    <xf numFmtId="10" fontId="15" fillId="7" borderId="0" xfId="0" applyNumberFormat="1" applyFont="1" applyFill="1" applyBorder="1" applyAlignment="1" applyProtection="1">
      <protection locked="0"/>
    </xf>
    <xf numFmtId="167" fontId="3" fillId="2" borderId="0" xfId="0" applyNumberFormat="1" applyFont="1" applyFill="1" applyBorder="1" applyProtection="1"/>
    <xf numFmtId="167" fontId="3" fillId="2" borderId="0" xfId="0" applyNumberFormat="1" applyFont="1" applyFill="1" applyBorder="1" applyProtection="1">
      <protection locked="0"/>
    </xf>
    <xf numFmtId="172" fontId="3" fillId="2" borderId="0" xfId="0" applyNumberFormat="1" applyFont="1" applyFill="1" applyAlignment="1" applyProtection="1">
      <alignment horizontal="center"/>
    </xf>
    <xf numFmtId="165" fontId="12" fillId="2" borderId="11" xfId="0" applyNumberFormat="1" applyFont="1" applyFill="1" applyBorder="1" applyProtection="1"/>
    <xf numFmtId="172" fontId="3" fillId="2" borderId="11" xfId="0" applyNumberFormat="1" applyFont="1" applyFill="1" applyBorder="1" applyAlignment="1" applyProtection="1">
      <alignment horizontal="center"/>
    </xf>
    <xf numFmtId="165" fontId="3" fillId="2" borderId="0" xfId="0" applyNumberFormat="1" applyFont="1" applyFill="1" applyProtection="1"/>
    <xf numFmtId="165" fontId="15" fillId="2" borderId="0" xfId="0" applyNumberFormat="1" applyFont="1" applyFill="1" applyProtection="1"/>
    <xf numFmtId="10" fontId="12" fillId="7" borderId="0" xfId="0" applyNumberFormat="1" applyFont="1" applyFill="1" applyBorder="1" applyAlignment="1" applyProtection="1">
      <protection locked="0"/>
    </xf>
    <xf numFmtId="5" fontId="12" fillId="0" borderId="0" xfId="0" applyFont="1" applyProtection="1">
      <protection locked="0"/>
    </xf>
    <xf numFmtId="187" fontId="12" fillId="2" borderId="0" xfId="0" applyNumberFormat="1" applyFont="1" applyFill="1" applyProtection="1">
      <protection locked="0"/>
    </xf>
    <xf numFmtId="180" fontId="12" fillId="2" borderId="0" xfId="0" applyNumberFormat="1" applyFont="1" applyFill="1" applyProtection="1"/>
    <xf numFmtId="187" fontId="12" fillId="2" borderId="0" xfId="0" applyNumberFormat="1" applyFont="1" applyFill="1" applyAlignment="1" applyProtection="1">
      <alignment horizontal="right"/>
      <protection locked="0"/>
    </xf>
    <xf numFmtId="1" fontId="12" fillId="7" borderId="0" xfId="0" applyNumberFormat="1" applyFont="1" applyFill="1" applyAlignment="1" applyProtection="1">
      <alignment horizontal="center"/>
      <protection locked="0"/>
    </xf>
    <xf numFmtId="180" fontId="12" fillId="2" borderId="0" xfId="0" applyNumberFormat="1" applyFont="1" applyFill="1" applyAlignment="1" applyProtection="1">
      <alignment horizontal="right"/>
      <protection locked="0"/>
    </xf>
    <xf numFmtId="166" fontId="12" fillId="7" borderId="0" xfId="3" applyFont="1" applyFill="1" applyAlignment="1" applyProtection="1">
      <alignment horizontal="center"/>
      <protection locked="0"/>
    </xf>
    <xf numFmtId="5" fontId="12" fillId="2" borderId="0" xfId="0" applyNumberFormat="1" applyFont="1" applyFill="1" applyProtection="1"/>
    <xf numFmtId="165" fontId="9" fillId="8" borderId="19" xfId="0" applyNumberFormat="1" applyFont="1" applyFill="1" applyBorder="1" applyProtection="1">
      <protection locked="0"/>
    </xf>
    <xf numFmtId="164" fontId="9" fillId="5" borderId="19" xfId="0" applyNumberFormat="1" applyFont="1" applyFill="1" applyBorder="1" applyAlignment="1" applyProtection="1">
      <alignment horizontal="center"/>
    </xf>
    <xf numFmtId="188" fontId="7" fillId="8" borderId="19" xfId="0" applyNumberFormat="1" applyFont="1" applyFill="1" applyBorder="1" applyAlignment="1" applyProtection="1">
      <alignment vertical="center"/>
    </xf>
    <xf numFmtId="5" fontId="12" fillId="2" borderId="0" xfId="0" applyFont="1" applyFill="1" applyAlignment="1" applyProtection="1">
      <alignment horizontal="left" indent="1"/>
      <protection locked="0"/>
    </xf>
    <xf numFmtId="5" fontId="12" fillId="7" borderId="0" xfId="0" applyFont="1" applyFill="1" applyAlignment="1" applyProtection="1">
      <alignment horizontal="center"/>
      <protection locked="0"/>
    </xf>
    <xf numFmtId="166" fontId="12" fillId="2" borderId="0" xfId="0" applyNumberFormat="1" applyFont="1" applyFill="1" applyProtection="1"/>
    <xf numFmtId="164" fontId="9" fillId="5" borderId="19" xfId="0" applyNumberFormat="1" applyFont="1" applyFill="1" applyBorder="1" applyAlignment="1" applyProtection="1">
      <alignment horizontal="center"/>
      <protection locked="0"/>
    </xf>
    <xf numFmtId="189" fontId="7" fillId="4" borderId="19" xfId="0" applyNumberFormat="1" applyFont="1" applyFill="1" applyBorder="1" applyAlignment="1" applyProtection="1">
      <alignment horizontal="right" vertical="center"/>
      <protection locked="0"/>
    </xf>
    <xf numFmtId="5" fontId="7" fillId="4" borderId="19" xfId="0" applyFont="1" applyFill="1" applyBorder="1" applyAlignment="1" applyProtection="1">
      <alignment horizontal="right" vertical="center"/>
      <protection locked="0"/>
    </xf>
    <xf numFmtId="5" fontId="12" fillId="2" borderId="0" xfId="0" applyFont="1" applyFill="1" applyAlignment="1" applyProtection="1">
      <alignment horizontal="left"/>
      <protection locked="0"/>
    </xf>
    <xf numFmtId="14" fontId="3" fillId="0" borderId="19" xfId="0" applyNumberFormat="1" applyFont="1" applyFill="1" applyBorder="1" applyProtection="1"/>
    <xf numFmtId="2" fontId="12" fillId="2" borderId="0" xfId="0" applyNumberFormat="1" applyFont="1" applyFill="1" applyProtection="1"/>
    <xf numFmtId="189" fontId="9" fillId="5" borderId="19" xfId="0" applyNumberFormat="1" applyFont="1" applyFill="1" applyBorder="1" applyProtection="1">
      <protection locked="0"/>
    </xf>
    <xf numFmtId="189" fontId="12" fillId="2" borderId="0" xfId="0" applyNumberFormat="1" applyFont="1" applyFill="1" applyProtection="1"/>
    <xf numFmtId="2" fontId="12" fillId="2" borderId="0" xfId="0" applyNumberFormat="1" applyFont="1" applyFill="1" applyAlignment="1" applyProtection="1">
      <alignment horizontal="center"/>
    </xf>
    <xf numFmtId="2" fontId="12" fillId="7" borderId="0" xfId="0" applyNumberFormat="1" applyFont="1" applyFill="1" applyProtection="1">
      <protection locked="0"/>
    </xf>
    <xf numFmtId="164" fontId="9" fillId="8" borderId="19" xfId="0" applyNumberFormat="1" applyFont="1" applyFill="1" applyBorder="1" applyAlignment="1" applyProtection="1">
      <alignment horizontal="center"/>
    </xf>
    <xf numFmtId="190" fontId="9" fillId="8" borderId="19" xfId="0" applyNumberFormat="1" applyFont="1" applyFill="1" applyBorder="1" applyProtection="1"/>
    <xf numFmtId="10" fontId="9" fillId="5" borderId="19" xfId="0" applyNumberFormat="1" applyFont="1" applyFill="1" applyBorder="1" applyProtection="1"/>
    <xf numFmtId="166" fontId="12" fillId="7" borderId="0" xfId="3" applyFont="1" applyFill="1" applyProtection="1">
      <protection locked="0"/>
    </xf>
    <xf numFmtId="14" fontId="9" fillId="5" borderId="19" xfId="0" applyNumberFormat="1" applyFont="1" applyFill="1" applyBorder="1" applyAlignment="1" applyProtection="1">
      <alignment horizontal="center"/>
    </xf>
    <xf numFmtId="44" fontId="19" fillId="5" borderId="19" xfId="0" applyNumberFormat="1" applyFont="1" applyFill="1" applyBorder="1" applyProtection="1">
      <protection locked="0"/>
    </xf>
    <xf numFmtId="6" fontId="7" fillId="4" borderId="19" xfId="0" applyNumberFormat="1" applyFont="1" applyFill="1" applyBorder="1" applyAlignment="1" applyProtection="1">
      <alignment horizontal="center" vertical="center"/>
      <protection locked="0"/>
    </xf>
    <xf numFmtId="0" fontId="9" fillId="5" borderId="19" xfId="0" applyNumberFormat="1" applyFont="1" applyFill="1" applyBorder="1" applyAlignment="1" applyProtection="1">
      <alignment horizontal="center"/>
      <protection locked="0"/>
    </xf>
    <xf numFmtId="5" fontId="12" fillId="2" borderId="0" xfId="0" applyFont="1" applyFill="1" applyAlignment="1" applyProtection="1">
      <alignment horizontal="right"/>
      <protection locked="0"/>
    </xf>
    <xf numFmtId="5" fontId="11" fillId="2" borderId="0" xfId="0" applyFont="1" applyFill="1" applyAlignment="1" applyProtection="1">
      <alignment horizontal="center"/>
    </xf>
    <xf numFmtId="6" fontId="12" fillId="2" borderId="0" xfId="0" applyNumberFormat="1" applyFont="1" applyFill="1" applyProtection="1"/>
    <xf numFmtId="42" fontId="12" fillId="2" borderId="0" xfId="0" applyNumberFormat="1" applyFont="1" applyFill="1" applyProtection="1"/>
    <xf numFmtId="43" fontId="12" fillId="2" borderId="0" xfId="0" applyNumberFormat="1" applyFont="1" applyFill="1" applyProtection="1"/>
    <xf numFmtId="167" fontId="9" fillId="8" borderId="19" xfId="0" applyNumberFormat="1" applyFont="1" applyFill="1" applyBorder="1" applyProtection="1"/>
    <xf numFmtId="172" fontId="12" fillId="2" borderId="0" xfId="0" applyNumberFormat="1" applyFont="1" applyFill="1" applyProtection="1">
      <protection locked="0"/>
    </xf>
    <xf numFmtId="166" fontId="12" fillId="2" borderId="0" xfId="3" applyFont="1" applyFill="1" applyProtection="1"/>
    <xf numFmtId="166" fontId="9" fillId="5" borderId="19" xfId="0" applyNumberFormat="1" applyFont="1" applyFill="1" applyBorder="1" applyProtection="1">
      <protection locked="0"/>
    </xf>
    <xf numFmtId="6" fontId="9" fillId="8" borderId="19" xfId="0" applyNumberFormat="1" applyFont="1" applyFill="1" applyBorder="1" applyProtection="1"/>
    <xf numFmtId="5" fontId="20" fillId="2" borderId="0" xfId="0" applyFont="1" applyFill="1" applyProtection="1">
      <protection locked="0"/>
    </xf>
    <xf numFmtId="42" fontId="12" fillId="7" borderId="0" xfId="0" applyNumberFormat="1" applyFont="1" applyFill="1" applyAlignment="1" applyProtection="1">
      <alignment horizontal="center"/>
      <protection locked="0"/>
    </xf>
    <xf numFmtId="42" fontId="12" fillId="2" borderId="0" xfId="0" applyNumberFormat="1" applyFont="1" applyFill="1" applyProtection="1">
      <protection locked="0"/>
    </xf>
    <xf numFmtId="191" fontId="12" fillId="2" borderId="0" xfId="0" applyNumberFormat="1" applyFont="1" applyFill="1" applyProtection="1"/>
    <xf numFmtId="6" fontId="9" fillId="5" borderId="19" xfId="0" applyNumberFormat="1" applyFont="1" applyFill="1" applyBorder="1" applyProtection="1"/>
    <xf numFmtId="5" fontId="12" fillId="2" borderId="0" xfId="0" applyFont="1" applyFill="1" applyBorder="1" applyProtection="1">
      <protection locked="0"/>
    </xf>
    <xf numFmtId="167" fontId="9" fillId="5" borderId="19" xfId="0" applyNumberFormat="1" applyFont="1" applyFill="1" applyBorder="1" applyProtection="1">
      <protection locked="0"/>
    </xf>
    <xf numFmtId="172" fontId="9" fillId="5" borderId="19" xfId="0" applyNumberFormat="1" applyFont="1" applyFill="1" applyBorder="1" applyProtection="1">
      <protection locked="0"/>
    </xf>
    <xf numFmtId="42" fontId="3" fillId="2" borderId="19" xfId="0" applyNumberFormat="1" applyFont="1" applyFill="1" applyBorder="1" applyProtection="1">
      <protection locked="0"/>
    </xf>
    <xf numFmtId="42" fontId="3" fillId="2" borderId="19" xfId="0" applyNumberFormat="1" applyFont="1" applyFill="1" applyBorder="1" applyProtection="1"/>
    <xf numFmtId="5" fontId="11" fillId="2" borderId="0" xfId="0" applyFont="1" applyFill="1" applyAlignment="1" applyProtection="1">
      <alignment horizontal="center" vertical="center"/>
      <protection locked="0"/>
    </xf>
    <xf numFmtId="43" fontId="11" fillId="2" borderId="0" xfId="0" applyNumberFormat="1" applyFont="1" applyFill="1" applyAlignment="1" applyProtection="1">
      <alignment horizontal="center" vertical="center"/>
      <protection locked="0"/>
    </xf>
    <xf numFmtId="180" fontId="9" fillId="8" borderId="19" xfId="0" applyNumberFormat="1" applyFont="1" applyFill="1" applyBorder="1" applyProtection="1"/>
    <xf numFmtId="44" fontId="3" fillId="8" borderId="19" xfId="0" applyNumberFormat="1" applyFont="1" applyFill="1" applyBorder="1" applyProtection="1"/>
    <xf numFmtId="5" fontId="12" fillId="7" borderId="0" xfId="0" applyFont="1" applyFill="1" applyProtection="1">
      <protection locked="0"/>
    </xf>
    <xf numFmtId="5" fontId="11" fillId="7" borderId="0" xfId="0" applyFont="1" applyFill="1" applyProtection="1">
      <protection locked="0"/>
    </xf>
    <xf numFmtId="165" fontId="12" fillId="7" borderId="0" xfId="0" applyNumberFormat="1" applyFont="1" applyFill="1" applyProtection="1"/>
    <xf numFmtId="6" fontId="9" fillId="5" borderId="19" xfId="0" applyNumberFormat="1" applyFont="1" applyFill="1" applyBorder="1" applyProtection="1">
      <protection locked="0"/>
    </xf>
    <xf numFmtId="44" fontId="9" fillId="5" borderId="19" xfId="0" applyNumberFormat="1" applyFont="1" applyFill="1" applyBorder="1" applyProtection="1">
      <protection locked="0"/>
    </xf>
    <xf numFmtId="5" fontId="11" fillId="2" borderId="0" xfId="0" applyFont="1" applyFill="1" applyAlignment="1" applyProtection="1">
      <alignment horizontal="center"/>
      <protection locked="0"/>
    </xf>
    <xf numFmtId="41" fontId="3" fillId="2" borderId="19" xfId="0" applyNumberFormat="1" applyFont="1" applyFill="1" applyBorder="1" applyProtection="1"/>
    <xf numFmtId="44" fontId="3" fillId="2" borderId="19" xfId="0" applyNumberFormat="1" applyFont="1" applyFill="1" applyBorder="1" applyProtection="1"/>
    <xf numFmtId="6" fontId="11" fillId="2" borderId="0" xfId="0" applyNumberFormat="1" applyFont="1" applyFill="1" applyProtection="1">
      <protection locked="0"/>
    </xf>
    <xf numFmtId="6" fontId="3" fillId="2" borderId="19" xfId="0" applyNumberFormat="1" applyFont="1" applyFill="1" applyBorder="1" applyProtection="1"/>
    <xf numFmtId="6" fontId="12" fillId="2" borderId="0" xfId="0" applyNumberFormat="1" applyFont="1" applyFill="1" applyProtection="1">
      <protection locked="0"/>
    </xf>
    <xf numFmtId="2" fontId="3" fillId="2" borderId="19" xfId="0" applyNumberFormat="1" applyFont="1" applyFill="1" applyBorder="1" applyProtection="1"/>
    <xf numFmtId="5" fontId="11" fillId="0" borderId="0" xfId="0" applyFont="1" applyFill="1" applyProtection="1">
      <protection locked="0"/>
    </xf>
    <xf numFmtId="44" fontId="12" fillId="7" borderId="0" xfId="0" applyNumberFormat="1" applyFont="1" applyFill="1" applyProtection="1">
      <protection locked="0"/>
    </xf>
    <xf numFmtId="5" fontId="9" fillId="0" borderId="0" xfId="2" applyFont="1" applyFill="1" applyBorder="1" applyProtection="1"/>
    <xf numFmtId="44" fontId="12" fillId="0" borderId="0" xfId="0" applyNumberFormat="1" applyFont="1" applyFill="1" applyProtection="1"/>
    <xf numFmtId="190" fontId="9" fillId="5" borderId="19" xfId="0" applyNumberFormat="1" applyFont="1" applyFill="1" applyBorder="1" applyProtection="1">
      <protection locked="0"/>
    </xf>
    <xf numFmtId="165" fontId="12" fillId="0" borderId="0" xfId="0" applyNumberFormat="1" applyFont="1" applyFill="1" applyProtection="1"/>
    <xf numFmtId="165" fontId="9" fillId="0" borderId="19" xfId="0" applyNumberFormat="1" applyFont="1" applyFill="1" applyBorder="1" applyProtection="1"/>
    <xf numFmtId="180" fontId="12" fillId="2" borderId="0" xfId="0" applyNumberFormat="1" applyFont="1" applyFill="1" applyProtection="1">
      <protection locked="0"/>
    </xf>
    <xf numFmtId="5" fontId="12" fillId="2" borderId="0" xfId="0" applyFont="1" applyFill="1" applyBorder="1" applyAlignment="1" applyProtection="1">
      <alignment horizontal="center" vertical="center" wrapText="1"/>
      <protection locked="0"/>
    </xf>
    <xf numFmtId="192" fontId="12" fillId="2" borderId="0" xfId="0" applyNumberFormat="1" applyFont="1" applyFill="1" applyBorder="1" applyAlignment="1" applyProtection="1">
      <alignment horizontal="center" vertical="center" wrapText="1"/>
      <protection locked="0"/>
    </xf>
    <xf numFmtId="165" fontId="12" fillId="2" borderId="0" xfId="0" applyNumberFormat="1" applyFont="1" applyFill="1" applyBorder="1" applyAlignment="1" applyProtection="1">
      <alignment horizontal="center" vertical="center" wrapText="1"/>
    </xf>
    <xf numFmtId="165" fontId="12" fillId="2" borderId="11" xfId="0" applyNumberFormat="1" applyFont="1" applyFill="1" applyBorder="1" applyAlignment="1" applyProtection="1">
      <alignment horizontal="center" vertical="center" wrapText="1"/>
    </xf>
    <xf numFmtId="165" fontId="12" fillId="2" borderId="0" xfId="0" applyNumberFormat="1" applyFont="1" applyFill="1" applyBorder="1" applyAlignment="1" applyProtection="1">
      <alignment horizontal="center" vertical="center" wrapText="1"/>
      <protection locked="0"/>
    </xf>
    <xf numFmtId="5" fontId="12" fillId="2" borderId="0" xfId="0" applyFont="1" applyFill="1" applyAlignment="1" applyProtection="1">
      <alignment horizontal="center"/>
    </xf>
    <xf numFmtId="5" fontId="17" fillId="2" borderId="0" xfId="0" applyFont="1" applyFill="1" applyAlignment="1" applyProtection="1">
      <alignment horizontal="left"/>
    </xf>
    <xf numFmtId="193" fontId="21" fillId="12" borderId="0" xfId="0" applyNumberFormat="1" applyFont="1" applyFill="1" applyBorder="1" applyAlignment="1" applyProtection="1">
      <alignment horizontal="right" vertical="center"/>
    </xf>
    <xf numFmtId="5" fontId="12" fillId="2" borderId="0" xfId="0" applyFont="1" applyFill="1" applyAlignment="1" applyProtection="1">
      <alignment horizontal="right"/>
    </xf>
    <xf numFmtId="193" fontId="22" fillId="12" borderId="0" xfId="0" applyNumberFormat="1" applyFont="1" applyFill="1" applyBorder="1" applyAlignment="1" applyProtection="1">
      <alignment horizontal="right"/>
    </xf>
    <xf numFmtId="165" fontId="12" fillId="12" borderId="0" xfId="0" applyNumberFormat="1" applyFont="1" applyFill="1" applyBorder="1" applyAlignment="1" applyProtection="1">
      <alignment horizontal="right"/>
    </xf>
    <xf numFmtId="165" fontId="12" fillId="12" borderId="0" xfId="0" applyNumberFormat="1" applyFont="1" applyFill="1" applyAlignment="1" applyProtection="1">
      <alignment horizontal="right"/>
    </xf>
    <xf numFmtId="193" fontId="12" fillId="12" borderId="0" xfId="0" applyNumberFormat="1" applyFont="1" applyFill="1" applyAlignment="1" applyProtection="1">
      <alignment horizontal="right"/>
    </xf>
    <xf numFmtId="5" fontId="23" fillId="13" borderId="0" xfId="0" applyFont="1" applyFill="1" applyProtection="1">
      <protection locked="0"/>
    </xf>
    <xf numFmtId="5" fontId="24" fillId="13" borderId="2" xfId="0" applyFont="1" applyFill="1" applyBorder="1" applyAlignment="1" applyProtection="1">
      <alignment horizontal="center"/>
      <protection locked="0"/>
    </xf>
    <xf numFmtId="5" fontId="23" fillId="0" borderId="0" xfId="0" applyFont="1" applyProtection="1">
      <protection locked="0"/>
    </xf>
    <xf numFmtId="5" fontId="23" fillId="0" borderId="1" xfId="0" applyFont="1" applyBorder="1" applyAlignment="1" applyProtection="1">
      <alignment horizontal="center"/>
      <protection locked="0"/>
    </xf>
    <xf numFmtId="5" fontId="23" fillId="0" borderId="1" xfId="0" applyNumberFormat="1" applyFont="1" applyBorder="1" applyAlignment="1" applyProtection="1">
      <alignment horizontal="center"/>
    </xf>
    <xf numFmtId="5" fontId="23" fillId="0" borderId="20" xfId="0" applyNumberFormat="1" applyFont="1" applyBorder="1" applyProtection="1"/>
    <xf numFmtId="5" fontId="23" fillId="0" borderId="20" xfId="0" applyFont="1" applyBorder="1" applyProtection="1">
      <protection locked="0"/>
    </xf>
    <xf numFmtId="5" fontId="23" fillId="0" borderId="3" xfId="0" applyFont="1" applyBorder="1" applyProtection="1">
      <protection locked="0"/>
    </xf>
    <xf numFmtId="5" fontId="26" fillId="13" borderId="0" xfId="0" applyFont="1" applyFill="1" applyProtection="1">
      <protection locked="0"/>
    </xf>
    <xf numFmtId="194" fontId="6" fillId="15" borderId="4" xfId="0" applyNumberFormat="1" applyFont="1" applyFill="1" applyBorder="1" applyAlignment="1" applyProtection="1">
      <alignment horizontal="center" shrinkToFit="1"/>
    </xf>
    <xf numFmtId="166" fontId="23" fillId="0" borderId="0" xfId="3" applyFont="1" applyBorder="1" applyProtection="1"/>
    <xf numFmtId="5" fontId="24" fillId="13" borderId="0" xfId="0" applyFont="1" applyFill="1" applyAlignment="1" applyProtection="1">
      <alignment horizontal="center"/>
      <protection locked="0"/>
    </xf>
    <xf numFmtId="5" fontId="23" fillId="13" borderId="0" xfId="0" applyFont="1" applyFill="1" applyProtection="1"/>
    <xf numFmtId="5" fontId="27" fillId="0" borderId="4" xfId="0" applyFont="1" applyBorder="1" applyProtection="1">
      <protection locked="0"/>
    </xf>
    <xf numFmtId="1" fontId="26" fillId="0" borderId="0" xfId="0" applyNumberFormat="1" applyFont="1" applyBorder="1" applyAlignment="1" applyProtection="1">
      <alignment horizontal="center"/>
    </xf>
    <xf numFmtId="5" fontId="23" fillId="0" borderId="4" xfId="0" applyFont="1" applyBorder="1" applyProtection="1">
      <protection locked="0"/>
    </xf>
    <xf numFmtId="165" fontId="23" fillId="11" borderId="0" xfId="0" applyNumberFormat="1" applyFont="1" applyFill="1" applyBorder="1" applyProtection="1"/>
    <xf numFmtId="165" fontId="23" fillId="0" borderId="0" xfId="0" applyNumberFormat="1" applyFont="1" applyBorder="1" applyProtection="1"/>
    <xf numFmtId="165" fontId="23" fillId="0" borderId="6" xfId="0" applyNumberFormat="1" applyFont="1" applyBorder="1" applyProtection="1"/>
    <xf numFmtId="42" fontId="23" fillId="0" borderId="0" xfId="0" applyNumberFormat="1" applyFont="1" applyBorder="1" applyProtection="1"/>
    <xf numFmtId="5" fontId="27" fillId="0" borderId="0" xfId="0" applyFont="1" applyBorder="1" applyProtection="1">
      <protection locked="0"/>
    </xf>
    <xf numFmtId="5" fontId="23" fillId="0" borderId="0" xfId="0" applyFont="1" applyBorder="1" applyProtection="1">
      <protection locked="0"/>
    </xf>
    <xf numFmtId="5" fontId="23" fillId="0" borderId="6" xfId="0" applyFont="1" applyBorder="1" applyProtection="1">
      <protection locked="0"/>
    </xf>
    <xf numFmtId="5" fontId="23" fillId="16" borderId="4" xfId="0" applyFont="1" applyFill="1" applyBorder="1" applyProtection="1">
      <protection locked="0"/>
    </xf>
    <xf numFmtId="5" fontId="23" fillId="0" borderId="1" xfId="0" applyFont="1" applyBorder="1" applyProtection="1">
      <protection locked="0"/>
    </xf>
    <xf numFmtId="5" fontId="29" fillId="0" borderId="1" xfId="0" applyFont="1" applyBorder="1" applyProtection="1">
      <protection locked="0"/>
    </xf>
    <xf numFmtId="5" fontId="30" fillId="0" borderId="23" xfId="0" applyFont="1" applyBorder="1" applyAlignment="1" applyProtection="1">
      <alignment horizontal="center" shrinkToFit="1"/>
    </xf>
    <xf numFmtId="5" fontId="23" fillId="0" borderId="3" xfId="0" applyFont="1" applyFill="1" applyBorder="1" applyProtection="1">
      <protection locked="0"/>
    </xf>
    <xf numFmtId="5" fontId="23" fillId="16" borderId="6" xfId="0" applyFont="1" applyFill="1" applyBorder="1" applyProtection="1">
      <protection locked="0"/>
    </xf>
    <xf numFmtId="165" fontId="23" fillId="0" borderId="0" xfId="0" applyNumberFormat="1" applyFont="1" applyFill="1" applyBorder="1" applyProtection="1"/>
    <xf numFmtId="42" fontId="23" fillId="0" borderId="0" xfId="0" applyNumberFormat="1" applyFont="1" applyFill="1" applyBorder="1" applyProtection="1"/>
    <xf numFmtId="42" fontId="23" fillId="0" borderId="0" xfId="0" applyNumberFormat="1" applyFont="1" applyFill="1" applyBorder="1" applyProtection="1">
      <protection locked="0"/>
    </xf>
    <xf numFmtId="5" fontId="29" fillId="0" borderId="4" xfId="0" applyFont="1" applyBorder="1" applyProtection="1">
      <protection locked="0"/>
    </xf>
    <xf numFmtId="0" fontId="29" fillId="0" borderId="6" xfId="0" applyNumberFormat="1" applyFont="1" applyBorder="1" applyAlignment="1" applyProtection="1">
      <alignment horizontal="center" wrapText="1" shrinkToFit="1"/>
    </xf>
    <xf numFmtId="195" fontId="23" fillId="0" borderId="4" xfId="0" applyNumberFormat="1" applyFont="1" applyBorder="1" applyAlignment="1" applyProtection="1">
      <alignment horizontal="center"/>
    </xf>
    <xf numFmtId="5" fontId="23" fillId="0" borderId="0" xfId="0" applyFont="1" applyBorder="1" applyProtection="1"/>
    <xf numFmtId="196" fontId="29" fillId="0" borderId="6" xfId="0" applyNumberFormat="1" applyFont="1" applyBorder="1" applyProtection="1"/>
    <xf numFmtId="5" fontId="23" fillId="0" borderId="4" xfId="0" applyNumberFormat="1" applyFont="1" applyBorder="1" applyAlignment="1" applyProtection="1">
      <alignment horizontal="center"/>
    </xf>
    <xf numFmtId="5" fontId="29" fillId="0" borderId="6" xfId="0" applyFont="1" applyFill="1" applyBorder="1" applyAlignment="1" applyProtection="1">
      <alignment horizontal="center" vertical="top"/>
    </xf>
    <xf numFmtId="197" fontId="31" fillId="0" borderId="7" xfId="0" applyNumberFormat="1" applyFont="1" applyBorder="1" applyProtection="1">
      <protection locked="0"/>
    </xf>
    <xf numFmtId="166" fontId="23" fillId="0" borderId="8" xfId="3" applyFont="1" applyBorder="1" applyProtection="1"/>
    <xf numFmtId="166" fontId="23" fillId="0" borderId="10" xfId="3" applyFont="1" applyBorder="1" applyProtection="1"/>
    <xf numFmtId="5" fontId="32" fillId="0" borderId="24" xfId="0" applyFont="1" applyBorder="1" applyAlignment="1" applyProtection="1">
      <alignment horizontal="center"/>
      <protection locked="0"/>
    </xf>
    <xf numFmtId="5" fontId="29" fillId="0" borderId="6" xfId="0" applyFont="1" applyBorder="1" applyAlignment="1" applyProtection="1">
      <alignment horizontal="center" wrapText="1" shrinkToFit="1"/>
    </xf>
    <xf numFmtId="5" fontId="33" fillId="0" borderId="24" xfId="0" applyFont="1" applyFill="1" applyBorder="1" applyAlignment="1" applyProtection="1">
      <alignment horizontal="center" vertical="top"/>
      <protection locked="0"/>
    </xf>
    <xf numFmtId="1" fontId="23" fillId="0" borderId="0" xfId="0" applyNumberFormat="1" applyFont="1" applyAlignment="1" applyProtection="1">
      <alignment horizontal="center"/>
    </xf>
    <xf numFmtId="0" fontId="33" fillId="0" borderId="4" xfId="0" applyNumberFormat="1" applyFont="1" applyBorder="1" applyAlignment="1" applyProtection="1">
      <alignment horizontal="center"/>
    </xf>
    <xf numFmtId="166" fontId="34" fillId="17" borderId="23" xfId="4" applyNumberFormat="1" applyFill="1" applyBorder="1" applyAlignment="1" applyProtection="1">
      <alignment horizontal="center" shrinkToFit="1"/>
    </xf>
    <xf numFmtId="0" fontId="35" fillId="0" borderId="6" xfId="0" applyNumberFormat="1" applyFont="1" applyFill="1" applyBorder="1" applyAlignment="1" applyProtection="1">
      <alignment horizontal="center" shrinkToFit="1"/>
    </xf>
    <xf numFmtId="5" fontId="23" fillId="0" borderId="1" xfId="0" applyFont="1" applyBorder="1" applyProtection="1"/>
    <xf numFmtId="5" fontId="23" fillId="0" borderId="20" xfId="0" applyFont="1" applyBorder="1" applyProtection="1"/>
    <xf numFmtId="1" fontId="36" fillId="0" borderId="20" xfId="0" applyNumberFormat="1" applyFont="1" applyBorder="1" applyAlignment="1" applyProtection="1">
      <alignment horizontal="center"/>
    </xf>
    <xf numFmtId="198" fontId="29" fillId="0" borderId="6" xfId="0" applyNumberFormat="1" applyFont="1" applyBorder="1" applyProtection="1"/>
    <xf numFmtId="5" fontId="23" fillId="0" borderId="4" xfId="0" applyFont="1" applyBorder="1" applyProtection="1"/>
    <xf numFmtId="1" fontId="36" fillId="0" borderId="0" xfId="0" applyNumberFormat="1" applyFont="1" applyBorder="1" applyAlignment="1" applyProtection="1">
      <alignment horizontal="center"/>
    </xf>
    <xf numFmtId="5" fontId="29" fillId="0" borderId="6" xfId="0" applyFont="1" applyBorder="1" applyAlignment="1" applyProtection="1">
      <alignment horizontal="center"/>
    </xf>
    <xf numFmtId="199" fontId="29" fillId="0" borderId="6" xfId="0" applyNumberFormat="1" applyFont="1" applyBorder="1" applyAlignment="1" applyProtection="1">
      <alignment horizontal="right"/>
    </xf>
    <xf numFmtId="200" fontId="29" fillId="0" borderId="6" xfId="0" applyNumberFormat="1" applyFont="1" applyBorder="1" applyProtection="1"/>
    <xf numFmtId="201" fontId="29" fillId="0" borderId="6" xfId="0" applyNumberFormat="1" applyFont="1" applyBorder="1" applyProtection="1"/>
    <xf numFmtId="10" fontId="29" fillId="0" borderId="6" xfId="0" applyNumberFormat="1" applyFont="1" applyBorder="1" applyProtection="1"/>
    <xf numFmtId="201" fontId="29" fillId="0" borderId="6" xfId="0" applyNumberFormat="1" applyFont="1" applyBorder="1" applyAlignment="1" applyProtection="1">
      <alignment horizontal="right"/>
    </xf>
    <xf numFmtId="169" fontId="29" fillId="0" borderId="6" xfId="0" applyNumberFormat="1" applyFont="1" applyBorder="1" applyAlignment="1" applyProtection="1">
      <alignment horizontal="right"/>
    </xf>
    <xf numFmtId="202" fontId="29" fillId="0" borderId="6" xfId="0" applyNumberFormat="1" applyFont="1" applyBorder="1" applyProtection="1"/>
    <xf numFmtId="203" fontId="29" fillId="0" borderId="6" xfId="0" applyNumberFormat="1" applyFont="1" applyBorder="1" applyProtection="1"/>
    <xf numFmtId="0" fontId="33" fillId="0" borderId="4" xfId="0" applyNumberFormat="1" applyFont="1" applyBorder="1" applyAlignment="1" applyProtection="1">
      <alignment horizontal="center"/>
      <protection locked="0"/>
    </xf>
    <xf numFmtId="204" fontId="29" fillId="0" borderId="6" xfId="0" applyNumberFormat="1" applyFont="1" applyBorder="1" applyProtection="1"/>
    <xf numFmtId="205" fontId="37" fillId="0" borderId="6" xfId="0" applyNumberFormat="1" applyFont="1" applyFill="1" applyBorder="1" applyAlignment="1" applyProtection="1">
      <alignment shrinkToFit="1"/>
    </xf>
    <xf numFmtId="206" fontId="37" fillId="0" borderId="6" xfId="0" applyNumberFormat="1" applyFont="1" applyFill="1" applyBorder="1" applyAlignment="1" applyProtection="1">
      <alignment shrinkToFit="1"/>
    </xf>
    <xf numFmtId="198" fontId="29" fillId="0" borderId="6" xfId="0" applyNumberFormat="1" applyFont="1" applyBorder="1" applyAlignment="1" applyProtection="1">
      <alignment horizontal="right"/>
    </xf>
    <xf numFmtId="0" fontId="35" fillId="0" borderId="6" xfId="0" applyNumberFormat="1" applyFont="1" applyFill="1" applyBorder="1" applyAlignment="1" applyProtection="1">
      <alignment horizontal="center" shrinkToFit="1"/>
      <protection locked="0"/>
    </xf>
    <xf numFmtId="5" fontId="38" fillId="0" borderId="1" xfId="0" applyFont="1" applyBorder="1" applyProtection="1">
      <protection locked="0"/>
    </xf>
    <xf numFmtId="10" fontId="38" fillId="0" borderId="3" xfId="0" applyNumberFormat="1" applyFont="1" applyBorder="1" applyProtection="1">
      <protection locked="0"/>
    </xf>
    <xf numFmtId="5" fontId="38" fillId="0" borderId="4" xfId="0" applyFont="1" applyBorder="1" applyProtection="1">
      <protection locked="0"/>
    </xf>
    <xf numFmtId="202" fontId="38" fillId="0" borderId="6" xfId="0" applyNumberFormat="1" applyFont="1" applyBorder="1" applyProtection="1"/>
    <xf numFmtId="203" fontId="38" fillId="0" borderId="6" xfId="0" applyNumberFormat="1" applyFont="1" applyBorder="1" applyProtection="1"/>
    <xf numFmtId="0" fontId="39" fillId="0" borderId="6" xfId="0" applyNumberFormat="1" applyFont="1" applyFill="1" applyBorder="1" applyAlignment="1" applyProtection="1">
      <alignment horizontal="center" shrinkToFit="1"/>
      <protection locked="0"/>
    </xf>
    <xf numFmtId="207" fontId="39" fillId="0" borderId="6" xfId="0" applyNumberFormat="1" applyFont="1" applyFill="1" applyBorder="1" applyAlignment="1" applyProtection="1">
      <alignment horizontal="center" shrinkToFit="1"/>
    </xf>
    <xf numFmtId="10" fontId="38" fillId="0" borderId="6" xfId="0" applyNumberFormat="1" applyFont="1" applyBorder="1" applyProtection="1"/>
    <xf numFmtId="208" fontId="39" fillId="0" borderId="6" xfId="0" applyNumberFormat="1" applyFont="1" applyFill="1" applyBorder="1" applyAlignment="1" applyProtection="1">
      <alignment horizontal="center" shrinkToFit="1"/>
    </xf>
    <xf numFmtId="5" fontId="40" fillId="0" borderId="4" xfId="0" applyFont="1" applyBorder="1" applyProtection="1">
      <protection locked="0"/>
    </xf>
    <xf numFmtId="5" fontId="41" fillId="0" borderId="6" xfId="0" applyFont="1" applyFill="1" applyBorder="1" applyAlignment="1" applyProtection="1">
      <alignment horizontal="center"/>
      <protection locked="0"/>
    </xf>
    <xf numFmtId="5" fontId="23" fillId="0" borderId="7" xfId="0" applyFont="1" applyBorder="1" applyProtection="1">
      <protection locked="0"/>
    </xf>
    <xf numFmtId="5" fontId="23" fillId="0" borderId="8" xfId="0" applyFont="1" applyBorder="1" applyProtection="1"/>
    <xf numFmtId="1" fontId="36" fillId="0" borderId="8" xfId="0" applyNumberFormat="1" applyFont="1" applyBorder="1" applyAlignment="1" applyProtection="1">
      <alignment horizontal="center"/>
    </xf>
    <xf numFmtId="5" fontId="23" fillId="0" borderId="8" xfId="0" applyFont="1" applyBorder="1" applyProtection="1">
      <protection locked="0"/>
    </xf>
    <xf numFmtId="5" fontId="23" fillId="0" borderId="10" xfId="0" applyFont="1" applyBorder="1" applyProtection="1">
      <protection locked="0"/>
    </xf>
    <xf numFmtId="5" fontId="42" fillId="0" borderId="1" xfId="0" applyFont="1" applyBorder="1" applyProtection="1">
      <protection locked="0"/>
    </xf>
    <xf numFmtId="10" fontId="42" fillId="0" borderId="3" xfId="0" applyNumberFormat="1" applyFont="1" applyBorder="1" applyProtection="1"/>
    <xf numFmtId="9" fontId="23" fillId="0" borderId="0" xfId="0" applyNumberFormat="1" applyFont="1" applyProtection="1">
      <protection locked="0"/>
    </xf>
    <xf numFmtId="5" fontId="42" fillId="0" borderId="4" xfId="0" applyFont="1" applyBorder="1" applyProtection="1">
      <protection locked="0"/>
    </xf>
    <xf numFmtId="202" fontId="42" fillId="0" borderId="6" xfId="0" applyNumberFormat="1" applyFont="1" applyBorder="1" applyProtection="1"/>
    <xf numFmtId="5" fontId="17" fillId="0" borderId="0" xfId="0" applyFont="1" applyProtection="1"/>
    <xf numFmtId="5" fontId="23" fillId="0" borderId="0" xfId="0" applyFont="1" applyProtection="1"/>
    <xf numFmtId="169" fontId="42" fillId="0" borderId="6" xfId="0" applyNumberFormat="1" applyFont="1" applyBorder="1" applyProtection="1"/>
    <xf numFmtId="5" fontId="43" fillId="0" borderId="4" xfId="0" applyFont="1" applyBorder="1" applyProtection="1">
      <protection locked="0"/>
    </xf>
    <xf numFmtId="10" fontId="42" fillId="0" borderId="6" xfId="0" applyNumberFormat="1" applyFont="1" applyFill="1" applyBorder="1" applyProtection="1"/>
    <xf numFmtId="166" fontId="42" fillId="0" borderId="6" xfId="0" applyNumberFormat="1" applyFont="1" applyFill="1" applyBorder="1" applyProtection="1"/>
    <xf numFmtId="5" fontId="23" fillId="14" borderId="0" xfId="0" applyFont="1" applyFill="1" applyProtection="1">
      <protection locked="0"/>
    </xf>
    <xf numFmtId="39" fontId="42" fillId="0" borderId="6" xfId="0" applyNumberFormat="1" applyFont="1" applyBorder="1" applyAlignment="1" applyProtection="1">
      <alignment horizontal="right"/>
    </xf>
    <xf numFmtId="39" fontId="42" fillId="0" borderId="6" xfId="0" applyNumberFormat="1" applyFont="1" applyBorder="1" applyProtection="1"/>
    <xf numFmtId="0" fontId="42" fillId="0" borderId="6" xfId="0" applyNumberFormat="1" applyFont="1" applyBorder="1" applyAlignment="1" applyProtection="1">
      <alignment horizontal="right"/>
    </xf>
    <xf numFmtId="202" fontId="42" fillId="0" borderId="6" xfId="0" applyNumberFormat="1" applyFont="1" applyBorder="1" applyAlignment="1" applyProtection="1">
      <alignment horizontal="right"/>
    </xf>
    <xf numFmtId="189" fontId="23" fillId="14" borderId="0" xfId="0" applyNumberFormat="1" applyFont="1" applyFill="1" applyProtection="1">
      <protection locked="0"/>
    </xf>
    <xf numFmtId="5" fontId="42" fillId="0" borderId="4" xfId="0" applyFont="1" applyFill="1" applyBorder="1" applyProtection="1">
      <protection locked="0"/>
    </xf>
    <xf numFmtId="180" fontId="23" fillId="14" borderId="0" xfId="0" applyNumberFormat="1" applyFont="1" applyFill="1" applyProtection="1">
      <protection locked="0"/>
    </xf>
    <xf numFmtId="168" fontId="42" fillId="0" borderId="6" xfId="0" applyNumberFormat="1" applyFont="1" applyBorder="1" applyProtection="1"/>
    <xf numFmtId="5" fontId="42" fillId="0" borderId="7" xfId="0" applyFont="1" applyFill="1" applyBorder="1" applyProtection="1">
      <protection locked="0"/>
    </xf>
    <xf numFmtId="166" fontId="42" fillId="0" borderId="10" xfId="0" applyNumberFormat="1" applyFont="1" applyFill="1" applyBorder="1" applyProtection="1"/>
    <xf numFmtId="209" fontId="23" fillId="14" borderId="0" xfId="3" applyNumberFormat="1" applyFont="1" applyFill="1" applyProtection="1">
      <protection locked="0"/>
    </xf>
    <xf numFmtId="7" fontId="23" fillId="14" borderId="0" xfId="0" applyNumberFormat="1" applyFont="1" applyFill="1" applyProtection="1">
      <protection locked="0"/>
    </xf>
    <xf numFmtId="5" fontId="45" fillId="18" borderId="4" xfId="0" applyNumberFormat="1" applyFont="1" applyFill="1" applyBorder="1" applyProtection="1"/>
    <xf numFmtId="5" fontId="23" fillId="18" borderId="0" xfId="0" applyNumberFormat="1" applyFont="1" applyFill="1" applyBorder="1" applyProtection="1">
      <protection locked="0"/>
    </xf>
    <xf numFmtId="5" fontId="23" fillId="19" borderId="4" xfId="0" applyNumberFormat="1" applyFont="1" applyFill="1" applyBorder="1" applyProtection="1"/>
    <xf numFmtId="5" fontId="23" fillId="19" borderId="6" xfId="0" applyNumberFormat="1" applyFont="1" applyFill="1" applyBorder="1" applyProtection="1">
      <protection locked="0"/>
    </xf>
    <xf numFmtId="5" fontId="45" fillId="18" borderId="4" xfId="0" applyNumberFormat="1" applyFont="1" applyFill="1" applyBorder="1" applyAlignment="1" applyProtection="1">
      <alignment horizontal="right"/>
    </xf>
    <xf numFmtId="5" fontId="17" fillId="18" borderId="0" xfId="0" applyNumberFormat="1" applyFont="1" applyFill="1" applyBorder="1" applyProtection="1">
      <protection locked="0"/>
    </xf>
    <xf numFmtId="5" fontId="23" fillId="19" borderId="6" xfId="0" applyNumberFormat="1" applyFont="1" applyFill="1" applyBorder="1" applyAlignment="1" applyProtection="1">
      <alignment shrinkToFit="1"/>
      <protection locked="0"/>
    </xf>
    <xf numFmtId="5" fontId="45" fillId="18" borderId="4" xfId="0" applyNumberFormat="1" applyFont="1" applyFill="1" applyBorder="1" applyProtection="1">
      <protection locked="0"/>
    </xf>
    <xf numFmtId="5" fontId="45" fillId="19" borderId="4" xfId="0" applyNumberFormat="1" applyFont="1" applyFill="1" applyBorder="1" applyProtection="1"/>
    <xf numFmtId="5" fontId="45" fillId="18" borderId="7" xfId="0" applyNumberFormat="1" applyFont="1" applyFill="1" applyBorder="1" applyProtection="1"/>
    <xf numFmtId="5" fontId="23" fillId="18" borderId="6" xfId="0" applyNumberFormat="1" applyFont="1" applyFill="1" applyBorder="1" applyProtection="1">
      <protection locked="0"/>
    </xf>
    <xf numFmtId="5" fontId="45" fillId="19" borderId="8" xfId="0" applyNumberFormat="1" applyFont="1" applyFill="1" applyBorder="1" applyProtection="1"/>
    <xf numFmtId="5" fontId="23" fillId="18" borderId="7" xfId="0" applyNumberFormat="1" applyFont="1" applyFill="1" applyBorder="1" applyProtection="1"/>
    <xf numFmtId="5" fontId="23" fillId="18" borderId="8" xfId="0" applyNumberFormat="1" applyFont="1" applyFill="1" applyBorder="1" applyProtection="1">
      <protection locked="0"/>
    </xf>
    <xf numFmtId="5" fontId="23" fillId="19" borderId="21" xfId="0" applyNumberFormat="1" applyFont="1" applyFill="1" applyBorder="1" applyProtection="1"/>
    <xf numFmtId="5" fontId="23" fillId="19" borderId="10" xfId="0" applyNumberFormat="1" applyFont="1" applyFill="1" applyBorder="1" applyProtection="1">
      <protection locked="0"/>
    </xf>
    <xf numFmtId="5" fontId="23" fillId="0" borderId="4" xfId="0" applyNumberFormat="1" applyFont="1" applyBorder="1" applyProtection="1"/>
    <xf numFmtId="5" fontId="23" fillId="0" borderId="0" xfId="0" applyNumberFormat="1" applyFont="1" applyBorder="1" applyProtection="1">
      <protection locked="0"/>
    </xf>
    <xf numFmtId="5" fontId="24" fillId="0" borderId="0" xfId="0" applyNumberFormat="1" applyFont="1" applyBorder="1" applyProtection="1">
      <protection locked="0"/>
    </xf>
    <xf numFmtId="5" fontId="23" fillId="0" borderId="6" xfId="0" applyNumberFormat="1" applyFont="1" applyBorder="1" applyProtection="1">
      <protection locked="0"/>
    </xf>
    <xf numFmtId="5" fontId="23" fillId="0" borderId="0" xfId="0" applyNumberFormat="1" applyFont="1" applyBorder="1" applyProtection="1"/>
    <xf numFmtId="5" fontId="23" fillId="0" borderId="26" xfId="0" applyNumberFormat="1" applyFont="1" applyBorder="1" applyProtection="1"/>
    <xf numFmtId="5" fontId="23" fillId="0" borderId="4" xfId="0" applyNumberFormat="1" applyFont="1" applyBorder="1" applyProtection="1">
      <protection locked="0"/>
    </xf>
    <xf numFmtId="5" fontId="23" fillId="0" borderId="0" xfId="0" applyNumberFormat="1" applyFont="1" applyFill="1" applyBorder="1" applyProtection="1">
      <protection locked="0"/>
    </xf>
    <xf numFmtId="5" fontId="23" fillId="0" borderId="4" xfId="0" applyNumberFormat="1" applyFont="1" applyBorder="1" applyAlignment="1" applyProtection="1">
      <alignment horizontal="right"/>
    </xf>
    <xf numFmtId="5" fontId="23" fillId="0" borderId="6" xfId="0" applyNumberFormat="1" applyFont="1" applyBorder="1" applyAlignment="1" applyProtection="1">
      <alignment shrinkToFit="1"/>
      <protection locked="0"/>
    </xf>
    <xf numFmtId="5" fontId="24" fillId="0" borderId="6" xfId="0" applyNumberFormat="1" applyFont="1" applyBorder="1" applyProtection="1">
      <protection locked="0"/>
    </xf>
    <xf numFmtId="5" fontId="23" fillId="0" borderId="27" xfId="0" applyNumberFormat="1" applyFont="1" applyBorder="1" applyProtection="1"/>
    <xf numFmtId="5" fontId="23" fillId="0" borderId="8" xfId="0" applyNumberFormat="1" applyFont="1" applyBorder="1" applyProtection="1">
      <protection locked="0"/>
    </xf>
    <xf numFmtId="5" fontId="43" fillId="0" borderId="28" xfId="0" applyNumberFormat="1" applyFont="1" applyBorder="1" applyProtection="1"/>
    <xf numFmtId="5" fontId="23" fillId="0" borderId="10" xfId="0" applyNumberFormat="1" applyFont="1" applyBorder="1" applyProtection="1">
      <protection locked="0"/>
    </xf>
    <xf numFmtId="5" fontId="43" fillId="0" borderId="0" xfId="0" applyNumberFormat="1" applyFont="1" applyBorder="1" applyAlignment="1" applyProtection="1">
      <alignment horizontal="center"/>
      <protection locked="0"/>
    </xf>
    <xf numFmtId="5" fontId="23" fillId="0" borderId="4" xfId="0" applyNumberFormat="1" applyFont="1" applyBorder="1" applyAlignment="1" applyProtection="1">
      <alignment wrapText="1"/>
      <protection locked="0"/>
    </xf>
    <xf numFmtId="10" fontId="45" fillId="0" borderId="0" xfId="0" applyNumberFormat="1" applyFont="1" applyBorder="1" applyProtection="1"/>
    <xf numFmtId="166" fontId="23" fillId="14" borderId="0" xfId="3" applyFont="1" applyFill="1" applyProtection="1"/>
    <xf numFmtId="5" fontId="17" fillId="0" borderId="4" xfId="0" applyNumberFormat="1" applyFont="1" applyBorder="1" applyAlignment="1" applyProtection="1">
      <alignment wrapText="1"/>
      <protection locked="0"/>
    </xf>
    <xf numFmtId="210" fontId="46" fillId="0" borderId="0" xfId="2" applyNumberFormat="1" applyFont="1" applyBorder="1" applyProtection="1"/>
    <xf numFmtId="5" fontId="47" fillId="0" borderId="6" xfId="0" applyNumberFormat="1" applyFont="1" applyBorder="1" applyProtection="1">
      <protection locked="0"/>
    </xf>
    <xf numFmtId="7" fontId="23" fillId="14" borderId="0" xfId="0" applyNumberFormat="1" applyFont="1" applyFill="1" applyProtection="1"/>
    <xf numFmtId="211" fontId="23" fillId="7" borderId="23" xfId="0" applyNumberFormat="1" applyFont="1" applyFill="1" applyBorder="1" applyAlignment="1" applyProtection="1">
      <alignment horizontal="left"/>
      <protection locked="0"/>
    </xf>
    <xf numFmtId="5" fontId="45" fillId="0" borderId="0" xfId="0" applyNumberFormat="1" applyFont="1" applyBorder="1" applyProtection="1"/>
    <xf numFmtId="194" fontId="24" fillId="0" borderId="0" xfId="0" applyNumberFormat="1" applyFont="1" applyBorder="1" applyAlignment="1" applyProtection="1">
      <alignment horizontal="right"/>
    </xf>
    <xf numFmtId="5" fontId="24" fillId="0" borderId="6" xfId="0" applyNumberFormat="1" applyFont="1" applyBorder="1" applyProtection="1"/>
    <xf numFmtId="0" fontId="23" fillId="0" borderId="4" xfId="0" applyNumberFormat="1" applyFont="1" applyBorder="1" applyProtection="1">
      <protection locked="0"/>
    </xf>
    <xf numFmtId="9" fontId="43" fillId="7" borderId="23" xfId="0" applyNumberFormat="1" applyFont="1" applyFill="1" applyBorder="1" applyAlignment="1" applyProtection="1">
      <alignment horizontal="center"/>
      <protection locked="0"/>
    </xf>
    <xf numFmtId="5" fontId="24" fillId="0" borderId="0" xfId="0" applyNumberFormat="1" applyFont="1" applyBorder="1" applyProtection="1"/>
    <xf numFmtId="5" fontId="23" fillId="2" borderId="0" xfId="0" applyFont="1" applyFill="1" applyProtection="1"/>
    <xf numFmtId="5" fontId="23" fillId="2" borderId="0" xfId="0" applyFont="1" applyFill="1" applyProtection="1">
      <protection locked="0"/>
    </xf>
    <xf numFmtId="212" fontId="17" fillId="7" borderId="23" xfId="0" applyNumberFormat="1" applyFont="1" applyFill="1" applyBorder="1" applyAlignment="1" applyProtection="1">
      <alignment horizontal="left"/>
      <protection locked="0"/>
    </xf>
    <xf numFmtId="5" fontId="23" fillId="2" borderId="0" xfId="0" applyNumberFormat="1" applyFont="1" applyFill="1" applyProtection="1"/>
    <xf numFmtId="0" fontId="23" fillId="0" borderId="4" xfId="0" applyNumberFormat="1" applyFont="1" applyBorder="1" applyAlignment="1" applyProtection="1">
      <alignment horizontal="left"/>
      <protection locked="0"/>
    </xf>
    <xf numFmtId="202" fontId="23" fillId="0" borderId="0" xfId="0" applyNumberFormat="1" applyFont="1" applyBorder="1" applyProtection="1"/>
    <xf numFmtId="195" fontId="23" fillId="20" borderId="0" xfId="0" applyNumberFormat="1" applyFont="1" applyFill="1" applyAlignment="1" applyProtection="1">
      <alignment horizontal="center"/>
    </xf>
    <xf numFmtId="5" fontId="43" fillId="0" borderId="6" xfId="0" applyNumberFormat="1" applyFont="1" applyBorder="1" applyAlignment="1" applyProtection="1">
      <alignment horizontal="center"/>
      <protection locked="0"/>
    </xf>
    <xf numFmtId="5" fontId="45" fillId="2" borderId="0" xfId="0" applyFont="1" applyFill="1" applyBorder="1" applyAlignment="1" applyProtection="1">
      <alignment horizontal="center"/>
      <protection locked="0"/>
    </xf>
    <xf numFmtId="9" fontId="23" fillId="0" borderId="29" xfId="0" applyNumberFormat="1" applyFont="1" applyFill="1" applyBorder="1" applyAlignment="1" applyProtection="1">
      <alignment horizontal="center"/>
    </xf>
    <xf numFmtId="10" fontId="45" fillId="0" borderId="6" xfId="0" applyNumberFormat="1" applyFont="1" applyFill="1" applyBorder="1" applyAlignment="1" applyProtection="1">
      <alignment horizontal="center"/>
    </xf>
    <xf numFmtId="5" fontId="17" fillId="0" borderId="4" xfId="0" applyNumberFormat="1" applyFont="1" applyBorder="1" applyProtection="1">
      <protection locked="0"/>
    </xf>
    <xf numFmtId="5" fontId="23" fillId="12" borderId="0" xfId="0" applyFont="1" applyFill="1" applyBorder="1" applyProtection="1"/>
    <xf numFmtId="5" fontId="23" fillId="12" borderId="6" xfId="0" applyFont="1" applyFill="1" applyBorder="1" applyProtection="1"/>
    <xf numFmtId="7" fontId="23" fillId="2" borderId="0" xfId="0" applyNumberFormat="1" applyFont="1" applyFill="1" applyProtection="1">
      <protection locked="0"/>
    </xf>
    <xf numFmtId="5" fontId="23" fillId="0" borderId="6" xfId="0" applyNumberFormat="1" applyFont="1" applyBorder="1" applyProtection="1"/>
    <xf numFmtId="5" fontId="23" fillId="16" borderId="5" xfId="0" applyFont="1" applyFill="1" applyBorder="1" applyProtection="1">
      <protection locked="0"/>
    </xf>
    <xf numFmtId="211" fontId="23" fillId="0" borderId="0" xfId="0" applyNumberFormat="1" applyFont="1" applyFill="1" applyBorder="1" applyAlignment="1" applyProtection="1">
      <alignment horizontal="left" wrapText="1"/>
    </xf>
    <xf numFmtId="212" fontId="17" fillId="0" borderId="4" xfId="0" applyNumberFormat="1" applyFont="1" applyBorder="1" applyAlignment="1" applyProtection="1">
      <alignment horizontal="left"/>
    </xf>
    <xf numFmtId="5" fontId="23" fillId="0" borderId="7" xfId="0" applyNumberFormat="1" applyFont="1" applyBorder="1" applyProtection="1">
      <protection locked="0"/>
    </xf>
    <xf numFmtId="5" fontId="23" fillId="0" borderId="28" xfId="0" applyNumberFormat="1" applyFont="1" applyBorder="1" applyProtection="1"/>
    <xf numFmtId="5" fontId="23" fillId="0" borderId="30" xfId="0" applyNumberFormat="1" applyFont="1" applyBorder="1" applyProtection="1"/>
    <xf numFmtId="5" fontId="23" fillId="0" borderId="0" xfId="0" applyFont="1" applyFill="1" applyProtection="1">
      <protection locked="0"/>
    </xf>
    <xf numFmtId="5" fontId="23" fillId="0" borderId="7" xfId="2" applyFont="1" applyFill="1" applyBorder="1" applyProtection="1"/>
    <xf numFmtId="5" fontId="23" fillId="0" borderId="8" xfId="0" applyFont="1" applyFill="1" applyBorder="1" applyProtection="1"/>
    <xf numFmtId="5" fontId="23" fillId="0" borderId="10" xfId="0" applyFont="1" applyFill="1" applyBorder="1" applyProtection="1"/>
    <xf numFmtId="5" fontId="23" fillId="0" borderId="1" xfId="0" applyFont="1" applyFill="1" applyBorder="1" applyProtection="1">
      <protection locked="0"/>
    </xf>
    <xf numFmtId="5" fontId="23" fillId="0" borderId="20" xfId="0" applyFont="1" applyFill="1" applyBorder="1" applyAlignment="1" applyProtection="1">
      <alignment horizontal="center"/>
      <protection locked="0"/>
    </xf>
    <xf numFmtId="5" fontId="23" fillId="0" borderId="3" xfId="0" applyFont="1" applyFill="1" applyBorder="1" applyAlignment="1" applyProtection="1">
      <alignment horizontal="center"/>
      <protection locked="0"/>
    </xf>
    <xf numFmtId="5" fontId="26" fillId="0" borderId="4" xfId="0" applyFont="1" applyFill="1" applyBorder="1" applyAlignment="1" applyProtection="1">
      <alignment horizontal="center"/>
      <protection locked="0"/>
    </xf>
    <xf numFmtId="5" fontId="23" fillId="0" borderId="0" xfId="0" applyNumberFormat="1" applyFont="1" applyFill="1" applyBorder="1" applyProtection="1"/>
    <xf numFmtId="5" fontId="23" fillId="0" borderId="6" xfId="0" applyNumberFormat="1" applyFont="1" applyFill="1" applyBorder="1" applyProtection="1"/>
    <xf numFmtId="5" fontId="23" fillId="16" borderId="4" xfId="0" applyFont="1" applyFill="1" applyBorder="1" applyAlignment="1" applyProtection="1">
      <alignment horizontal="center"/>
      <protection locked="0"/>
    </xf>
    <xf numFmtId="5" fontId="23" fillId="16" borderId="6" xfId="0" applyFont="1" applyFill="1" applyBorder="1" applyAlignment="1" applyProtection="1">
      <alignment horizontal="center"/>
      <protection locked="0"/>
    </xf>
    <xf numFmtId="5" fontId="26" fillId="0" borderId="7" xfId="0" applyFont="1" applyFill="1" applyBorder="1" applyAlignment="1" applyProtection="1">
      <alignment horizontal="center"/>
      <protection locked="0"/>
    </xf>
    <xf numFmtId="5" fontId="23" fillId="0" borderId="8" xfId="0" applyNumberFormat="1" applyFont="1" applyFill="1" applyBorder="1" applyProtection="1">
      <protection locked="0"/>
    </xf>
    <xf numFmtId="5" fontId="23" fillId="21" borderId="8" xfId="0" applyFont="1" applyFill="1" applyBorder="1" applyProtection="1">
      <protection locked="0"/>
    </xf>
    <xf numFmtId="5" fontId="23" fillId="21" borderId="10" xfId="0" applyNumberFormat="1" applyFont="1" applyFill="1" applyBorder="1" applyAlignment="1" applyProtection="1">
      <alignment horizontal="right"/>
      <protection locked="0"/>
    </xf>
    <xf numFmtId="0" fontId="48" fillId="2" borderId="0" xfId="0" applyNumberFormat="1" applyFont="1" applyFill="1" applyAlignment="1">
      <alignment vertical="center"/>
    </xf>
    <xf numFmtId="5" fontId="48" fillId="2" borderId="0" xfId="0" applyFont="1" applyFill="1" applyAlignment="1">
      <alignment vertical="center"/>
    </xf>
    <xf numFmtId="0" fontId="48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5" fontId="3" fillId="2" borderId="0" xfId="0" applyFont="1" applyFill="1" applyAlignment="1">
      <alignment vertical="center"/>
    </xf>
    <xf numFmtId="5" fontId="45" fillId="2" borderId="0" xfId="0" applyFont="1" applyFill="1" applyAlignment="1">
      <alignment vertical="center"/>
    </xf>
    <xf numFmtId="5" fontId="3" fillId="2" borderId="0" xfId="0" applyFont="1" applyFill="1" applyAlignment="1">
      <alignment horizontal="center" vertical="center"/>
    </xf>
    <xf numFmtId="5" fontId="49" fillId="2" borderId="0" xfId="0" applyFont="1" applyFill="1" applyAlignment="1">
      <alignment vertical="center"/>
    </xf>
    <xf numFmtId="5" fontId="49" fillId="2" borderId="0" xfId="0" applyFont="1" applyFill="1" applyAlignment="1">
      <alignment horizontal="center" vertical="center"/>
    </xf>
    <xf numFmtId="10" fontId="48" fillId="2" borderId="0" xfId="0" applyNumberFormat="1" applyFont="1" applyFill="1" applyAlignment="1">
      <alignment vertical="center"/>
    </xf>
    <xf numFmtId="5" fontId="50" fillId="2" borderId="0" xfId="0" applyFont="1" applyFill="1" applyAlignment="1">
      <alignment horizontal="left" vertical="center"/>
    </xf>
    <xf numFmtId="5" fontId="50" fillId="2" borderId="0" xfId="0" quotePrefix="1" applyFont="1" applyFill="1" applyAlignment="1">
      <alignment horizontal="left" vertical="center"/>
    </xf>
    <xf numFmtId="5" fontId="45" fillId="2" borderId="0" xfId="0" applyFont="1" applyFill="1" applyAlignment="1">
      <alignment horizontal="center" vertical="center"/>
    </xf>
    <xf numFmtId="5" fontId="45" fillId="2" borderId="0" xfId="0" applyFont="1" applyFill="1" applyAlignment="1">
      <alignment horizontal="left" vertical="center"/>
    </xf>
    <xf numFmtId="38" fontId="45" fillId="2" borderId="0" xfId="0" applyNumberFormat="1" applyFont="1" applyFill="1" applyAlignment="1">
      <alignment horizontal="center" vertical="center"/>
    </xf>
    <xf numFmtId="213" fontId="45" fillId="2" borderId="0" xfId="0" applyNumberFormat="1" applyFont="1" applyFill="1" applyAlignment="1" applyProtection="1">
      <alignment horizontal="center" vertical="center"/>
    </xf>
    <xf numFmtId="0" fontId="45" fillId="2" borderId="11" xfId="0" applyNumberFormat="1" applyFont="1" applyFill="1" applyBorder="1" applyAlignment="1">
      <alignment horizontal="center" vertical="center"/>
    </xf>
    <xf numFmtId="213" fontId="45" fillId="2" borderId="11" xfId="0" applyNumberFormat="1" applyFont="1" applyFill="1" applyBorder="1" applyAlignment="1" applyProtection="1">
      <alignment horizontal="center" vertical="center"/>
    </xf>
    <xf numFmtId="5" fontId="51" fillId="2" borderId="0" xfId="0" applyFont="1" applyFill="1" applyAlignment="1">
      <alignment vertical="center"/>
    </xf>
    <xf numFmtId="41" fontId="45" fillId="2" borderId="0" xfId="0" applyNumberFormat="1" applyFont="1" applyFill="1" applyAlignment="1">
      <alignment vertical="center"/>
    </xf>
    <xf numFmtId="0" fontId="45" fillId="2" borderId="0" xfId="0" applyNumberFormat="1" applyFont="1" applyFill="1" applyAlignment="1">
      <alignment horizontal="left" vertical="center"/>
    </xf>
    <xf numFmtId="42" fontId="45" fillId="2" borderId="0" xfId="0" applyNumberFormat="1" applyFont="1" applyFill="1" applyAlignment="1">
      <alignment vertical="center"/>
    </xf>
    <xf numFmtId="0" fontId="45" fillId="0" borderId="0" xfId="0" applyNumberFormat="1" applyFont="1" applyFill="1" applyAlignment="1">
      <alignment horizontal="left"/>
    </xf>
    <xf numFmtId="41" fontId="45" fillId="2" borderId="0" xfId="0" applyNumberFormat="1" applyFont="1" applyFill="1" applyAlignment="1">
      <alignment horizontal="left" vertical="center"/>
    </xf>
    <xf numFmtId="42" fontId="45" fillId="2" borderId="31" xfId="0" applyNumberFormat="1" applyFont="1" applyFill="1" applyBorder="1" applyAlignment="1">
      <alignment vertical="center"/>
    </xf>
    <xf numFmtId="10" fontId="45" fillId="2" borderId="0" xfId="0" applyNumberFormat="1" applyFont="1" applyFill="1" applyAlignment="1">
      <alignment vertical="center"/>
    </xf>
    <xf numFmtId="172" fontId="45" fillId="2" borderId="0" xfId="0" applyNumberFormat="1" applyFont="1" applyFill="1" applyAlignment="1">
      <alignment vertical="center"/>
    </xf>
    <xf numFmtId="41" fontId="45" fillId="2" borderId="11" xfId="0" applyNumberFormat="1" applyFont="1" applyFill="1" applyBorder="1" applyAlignment="1">
      <alignment vertical="center"/>
    </xf>
    <xf numFmtId="41" fontId="45" fillId="7" borderId="0" xfId="0" applyNumberFormat="1" applyFont="1" applyFill="1" applyAlignment="1">
      <alignment vertical="center"/>
    </xf>
    <xf numFmtId="9" fontId="45" fillId="7" borderId="0" xfId="0" applyNumberFormat="1" applyFont="1" applyFill="1" applyAlignment="1">
      <alignment vertical="center"/>
    </xf>
    <xf numFmtId="5" fontId="45" fillId="8" borderId="0" xfId="0" applyNumberFormat="1" applyFont="1" applyFill="1" applyAlignment="1">
      <alignment vertical="center"/>
    </xf>
    <xf numFmtId="5" fontId="45" fillId="12" borderId="0" xfId="0" applyFont="1" applyFill="1" applyAlignment="1">
      <alignment vertical="center"/>
    </xf>
    <xf numFmtId="5" fontId="45" fillId="2" borderId="0" xfId="0" applyNumberFormat="1" applyFont="1" applyFill="1" applyAlignment="1">
      <alignment vertical="center"/>
    </xf>
    <xf numFmtId="5" fontId="48" fillId="2" borderId="0" xfId="0" applyFont="1" applyFill="1" applyBorder="1"/>
    <xf numFmtId="5" fontId="45" fillId="2" borderId="0" xfId="0" applyFont="1" applyFill="1" applyBorder="1"/>
    <xf numFmtId="5" fontId="49" fillId="2" borderId="0" xfId="0" applyFont="1" applyFill="1" applyBorder="1"/>
    <xf numFmtId="5" fontId="49" fillId="2" borderId="0" xfId="0" applyFont="1" applyFill="1" applyBorder="1" applyAlignment="1">
      <alignment vertical="center"/>
    </xf>
    <xf numFmtId="5" fontId="45" fillId="2" borderId="0" xfId="0" applyFont="1" applyFill="1"/>
    <xf numFmtId="1" fontId="3" fillId="2" borderId="0" xfId="0" applyNumberFormat="1" applyFont="1" applyFill="1" applyAlignment="1">
      <alignment horizontal="center" vertical="center" wrapText="1"/>
    </xf>
    <xf numFmtId="1" fontId="45" fillId="2" borderId="0" xfId="0" applyNumberFormat="1" applyFont="1" applyFill="1" applyAlignment="1">
      <alignment vertical="center"/>
    </xf>
    <xf numFmtId="5" fontId="45" fillId="2" borderId="0" xfId="0" applyFont="1" applyFill="1" applyBorder="1" applyAlignment="1">
      <alignment horizontal="right"/>
    </xf>
    <xf numFmtId="1" fontId="45" fillId="2" borderId="0" xfId="0" applyNumberFormat="1" applyFont="1" applyFill="1" applyBorder="1" applyAlignment="1">
      <alignment horizontal="center" vertical="center"/>
    </xf>
    <xf numFmtId="5" fontId="45" fillId="2" borderId="0" xfId="0" applyFont="1" applyFill="1" applyBorder="1" applyAlignment="1">
      <alignment horizontal="center" vertical="center"/>
    </xf>
    <xf numFmtId="5" fontId="45" fillId="2" borderId="0" xfId="0" applyFont="1" applyFill="1" applyAlignment="1">
      <alignment horizontal="right"/>
    </xf>
    <xf numFmtId="1" fontId="45" fillId="2" borderId="11" xfId="0" applyNumberFormat="1" applyFont="1" applyFill="1" applyBorder="1" applyAlignment="1">
      <alignment horizontal="center" vertical="center"/>
    </xf>
    <xf numFmtId="5" fontId="45" fillId="2" borderId="11" xfId="0" applyFont="1" applyFill="1" applyBorder="1" applyAlignment="1">
      <alignment horizontal="center" vertical="center"/>
    </xf>
    <xf numFmtId="0" fontId="52" fillId="2" borderId="0" xfId="0" applyNumberFormat="1" applyFont="1" applyFill="1" applyAlignment="1">
      <alignment horizontal="left"/>
    </xf>
    <xf numFmtId="5" fontId="45" fillId="2" borderId="0" xfId="0" applyFont="1" applyFill="1" applyAlignment="1">
      <alignment horizontal="left" indent="1"/>
    </xf>
    <xf numFmtId="41" fontId="45" fillId="2" borderId="0" xfId="0" applyNumberFormat="1" applyFont="1" applyFill="1" applyBorder="1" applyAlignment="1">
      <alignment vertical="center"/>
    </xf>
    <xf numFmtId="41" fontId="45" fillId="2" borderId="32" xfId="0" applyNumberFormat="1" applyFont="1" applyFill="1" applyBorder="1" applyAlignment="1">
      <alignment vertical="center"/>
    </xf>
    <xf numFmtId="37" fontId="45" fillId="2" borderId="0" xfId="0" applyNumberFormat="1" applyFont="1" applyFill="1" applyAlignment="1">
      <alignment vertical="center"/>
    </xf>
    <xf numFmtId="5" fontId="45" fillId="2" borderId="0" xfId="0" applyNumberFormat="1" applyFont="1" applyFill="1" applyAlignment="1">
      <alignment horizontal="left" indent="1"/>
    </xf>
    <xf numFmtId="41" fontId="45" fillId="2" borderId="12" xfId="0" applyNumberFormat="1" applyFont="1" applyFill="1" applyBorder="1" applyAlignment="1">
      <alignment vertical="center"/>
    </xf>
    <xf numFmtId="214" fontId="45" fillId="2" borderId="0" xfId="0" applyNumberFormat="1" applyFont="1" applyFill="1" applyBorder="1" applyAlignment="1">
      <alignment vertical="center"/>
    </xf>
    <xf numFmtId="5" fontId="45" fillId="2" borderId="0" xfId="0" applyFont="1" applyFill="1" applyBorder="1" applyAlignment="1">
      <alignment vertical="center"/>
    </xf>
    <xf numFmtId="5" fontId="45" fillId="2" borderId="0" xfId="0" applyFont="1" applyFill="1" applyBorder="1" applyAlignment="1">
      <alignment horizontal="left"/>
    </xf>
    <xf numFmtId="37" fontId="45" fillId="2" borderId="0" xfId="0" applyNumberFormat="1" applyFont="1" applyFill="1" applyBorder="1" applyAlignment="1">
      <alignment vertical="center"/>
    </xf>
    <xf numFmtId="42" fontId="45" fillId="2" borderId="0" xfId="0" applyNumberFormat="1" applyFont="1" applyFill="1" applyBorder="1" applyAlignment="1">
      <alignment vertical="center"/>
    </xf>
    <xf numFmtId="5" fontId="53" fillId="2" borderId="0" xfId="0" applyFont="1" applyFill="1" applyAlignment="1">
      <alignment horizontal="left"/>
    </xf>
    <xf numFmtId="5" fontId="48" fillId="2" borderId="0" xfId="0" applyFont="1" applyFill="1"/>
    <xf numFmtId="37" fontId="54" fillId="2" borderId="0" xfId="0" applyNumberFormat="1" applyFont="1" applyFill="1" applyBorder="1" applyAlignment="1">
      <alignment vertical="center"/>
    </xf>
    <xf numFmtId="2" fontId="45" fillId="2" borderId="0" xfId="0" applyNumberFormat="1" applyFont="1" applyFill="1" applyBorder="1"/>
    <xf numFmtId="41" fontId="45" fillId="2" borderId="0" xfId="0" applyNumberFormat="1" applyFont="1" applyFill="1" applyBorder="1"/>
    <xf numFmtId="215" fontId="45" fillId="2" borderId="0" xfId="0" applyNumberFormat="1" applyFont="1" applyFill="1" applyBorder="1" applyAlignment="1">
      <alignment vertical="center"/>
    </xf>
    <xf numFmtId="209" fontId="45" fillId="2" borderId="0" xfId="0" applyNumberFormat="1" applyFont="1" applyFill="1" applyBorder="1" applyAlignment="1">
      <alignment vertical="center"/>
    </xf>
    <xf numFmtId="216" fontId="45" fillId="2" borderId="0" xfId="0" applyNumberFormat="1" applyFont="1" applyFill="1" applyAlignment="1">
      <alignment vertical="center"/>
    </xf>
    <xf numFmtId="209" fontId="45" fillId="2" borderId="0" xfId="3" applyNumberFormat="1" applyFont="1" applyFill="1" applyAlignment="1">
      <alignment vertical="center"/>
    </xf>
    <xf numFmtId="5" fontId="48" fillId="0" borderId="0" xfId="0" applyFont="1"/>
    <xf numFmtId="5" fontId="2" fillId="0" borderId="0" xfId="0" applyFont="1" applyAlignment="1">
      <alignment vertical="center"/>
    </xf>
    <xf numFmtId="5" fontId="45" fillId="0" borderId="0" xfId="0" applyFont="1"/>
    <xf numFmtId="5" fontId="3" fillId="0" borderId="0" xfId="0" applyFont="1" applyAlignment="1">
      <alignment vertical="center"/>
    </xf>
    <xf numFmtId="213" fontId="45" fillId="0" borderId="0" xfId="0" applyNumberFormat="1" applyFont="1" applyAlignment="1">
      <alignment horizontal="left"/>
    </xf>
    <xf numFmtId="213" fontId="49" fillId="0" borderId="0" xfId="0" applyNumberFormat="1" applyFont="1" applyAlignment="1">
      <alignment horizontal="left"/>
    </xf>
    <xf numFmtId="5" fontId="49" fillId="0" borderId="0" xfId="0" applyFont="1" applyFill="1" applyAlignment="1">
      <alignment horizontal="center" vertical="center"/>
    </xf>
    <xf numFmtId="5" fontId="49" fillId="0" borderId="0" xfId="0" applyFont="1"/>
    <xf numFmtId="5" fontId="45" fillId="0" borderId="0" xfId="0" applyFont="1" applyFill="1" applyAlignment="1">
      <alignment horizontal="center" vertical="center"/>
    </xf>
    <xf numFmtId="217" fontId="49" fillId="0" borderId="0" xfId="0" applyNumberFormat="1" applyFont="1" applyFill="1" applyAlignment="1">
      <alignment horizontal="center" vertical="center"/>
    </xf>
    <xf numFmtId="5" fontId="45" fillId="0" borderId="0" xfId="0" applyFont="1" applyAlignment="1">
      <alignment vertical="center"/>
    </xf>
    <xf numFmtId="189" fontId="45" fillId="0" borderId="0" xfId="0" applyNumberFormat="1" applyFont="1" applyAlignment="1">
      <alignment vertical="center"/>
    </xf>
    <xf numFmtId="0" fontId="45" fillId="0" borderId="0" xfId="0" applyNumberFormat="1" applyFont="1" applyFill="1" applyAlignment="1">
      <alignment horizontal="center" vertical="center"/>
    </xf>
    <xf numFmtId="0" fontId="53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center" vertical="center"/>
    </xf>
    <xf numFmtId="0" fontId="49" fillId="0" borderId="0" xfId="0" applyNumberFormat="1" applyFont="1" applyAlignment="1">
      <alignment horizontal="center"/>
    </xf>
    <xf numFmtId="5" fontId="45" fillId="2" borderId="0" xfId="0" applyFont="1" applyFill="1" applyAlignment="1"/>
    <xf numFmtId="41" fontId="45" fillId="2" borderId="0" xfId="0" applyNumberFormat="1" applyFont="1" applyFill="1"/>
    <xf numFmtId="189" fontId="45" fillId="2" borderId="0" xfId="0" applyNumberFormat="1" applyFont="1" applyFill="1" applyAlignment="1"/>
    <xf numFmtId="189" fontId="45" fillId="2" borderId="11" xfId="0" applyNumberFormat="1" applyFont="1" applyFill="1" applyBorder="1" applyAlignment="1">
      <alignment vertical="center"/>
    </xf>
    <xf numFmtId="189" fontId="45" fillId="2" borderId="0" xfId="0" applyNumberFormat="1" applyFont="1" applyFill="1"/>
    <xf numFmtId="5" fontId="45" fillId="0" borderId="0" xfId="0" applyFont="1" applyAlignment="1"/>
    <xf numFmtId="42" fontId="45" fillId="0" borderId="0" xfId="0" applyNumberFormat="1" applyFont="1" applyFill="1" applyBorder="1" applyAlignment="1">
      <alignment vertical="center"/>
    </xf>
    <xf numFmtId="41" fontId="45" fillId="0" borderId="0" xfId="0" applyNumberFormat="1" applyFont="1" applyBorder="1" applyAlignment="1">
      <alignment vertical="center"/>
    </xf>
    <xf numFmtId="5" fontId="48" fillId="0" borderId="0" xfId="0" applyFont="1" applyAlignment="1"/>
    <xf numFmtId="42" fontId="45" fillId="0" borderId="0" xfId="0" applyNumberFormat="1" applyFont="1" applyBorder="1" applyAlignment="1">
      <alignment vertical="center"/>
    </xf>
    <xf numFmtId="218" fontId="45" fillId="2" borderId="0" xfId="0" applyNumberFormat="1" applyFont="1" applyFill="1" applyBorder="1" applyAlignment="1">
      <alignment vertical="center"/>
    </xf>
    <xf numFmtId="41" fontId="45" fillId="2" borderId="31" xfId="0" applyNumberFormat="1" applyFont="1" applyFill="1" applyBorder="1" applyAlignment="1">
      <alignment vertical="center"/>
    </xf>
    <xf numFmtId="41" fontId="45" fillId="8" borderId="0" xfId="0" applyNumberFormat="1" applyFont="1" applyFill="1" applyBorder="1" applyAlignment="1">
      <alignment vertical="center"/>
    </xf>
    <xf numFmtId="218" fontId="45" fillId="2" borderId="11" xfId="0" applyNumberFormat="1" applyFont="1" applyFill="1" applyBorder="1" applyAlignment="1">
      <alignment vertical="center"/>
    </xf>
    <xf numFmtId="219" fontId="45" fillId="2" borderId="0" xfId="0" applyNumberFormat="1" applyFont="1" applyFill="1"/>
    <xf numFmtId="42" fontId="45" fillId="8" borderId="31" xfId="0" applyNumberFormat="1" applyFont="1" applyFill="1" applyBorder="1" applyAlignment="1">
      <alignment vertical="center"/>
    </xf>
    <xf numFmtId="166" fontId="49" fillId="0" borderId="0" xfId="3" applyFont="1" applyAlignment="1">
      <alignment horizontal="center" vertical="center"/>
    </xf>
    <xf numFmtId="220" fontId="45" fillId="2" borderId="11" xfId="0" applyNumberFormat="1" applyFont="1" applyFill="1" applyBorder="1" applyAlignment="1">
      <alignment vertical="center"/>
    </xf>
    <xf numFmtId="38" fontId="45" fillId="0" borderId="0" xfId="0" applyNumberFormat="1" applyFont="1" applyAlignment="1">
      <alignment horizontal="right" vertical="center"/>
    </xf>
    <xf numFmtId="5" fontId="49" fillId="2" borderId="0" xfId="0" applyFont="1" applyFill="1"/>
    <xf numFmtId="5" fontId="48" fillId="2" borderId="0" xfId="0" applyFont="1" applyFill="1" applyBorder="1" applyAlignment="1">
      <alignment horizontal="centerContinuous" vertical="center" wrapText="1"/>
    </xf>
    <xf numFmtId="5" fontId="45" fillId="2" borderId="0" xfId="0" applyFont="1" applyFill="1" applyBorder="1" applyAlignment="1">
      <alignment horizontal="centerContinuous" vertical="center" wrapText="1"/>
    </xf>
    <xf numFmtId="5" fontId="50" fillId="2" borderId="0" xfId="0" applyFont="1" applyFill="1" applyBorder="1" applyAlignment="1">
      <alignment horizontal="centerContinuous" vertical="center" wrapText="1"/>
    </xf>
    <xf numFmtId="5" fontId="45" fillId="2" borderId="0" xfId="0" applyFont="1" applyFill="1" applyAlignment="1">
      <alignment horizontal="center"/>
    </xf>
    <xf numFmtId="1" fontId="45" fillId="2" borderId="11" xfId="0" applyNumberFormat="1" applyFont="1" applyFill="1" applyBorder="1" applyAlignment="1" applyProtection="1">
      <alignment horizontal="center" vertical="center"/>
    </xf>
    <xf numFmtId="5" fontId="50" fillId="2" borderId="0" xfId="0" applyFont="1" applyFill="1" applyAlignment="1">
      <alignment horizontal="center" vertical="center"/>
    </xf>
    <xf numFmtId="5" fontId="45" fillId="2" borderId="0" xfId="0" applyFont="1" applyFill="1" applyAlignment="1">
      <alignment horizontal="left"/>
    </xf>
    <xf numFmtId="5" fontId="45" fillId="2" borderId="0" xfId="0" quotePrefix="1" applyFont="1" applyFill="1" applyAlignment="1">
      <alignment horizontal="left"/>
    </xf>
    <xf numFmtId="41" fontId="45" fillId="2" borderId="0" xfId="0" applyNumberFormat="1" applyFont="1" applyFill="1" applyAlignment="1">
      <alignment horizontal="right" vertical="center"/>
    </xf>
    <xf numFmtId="42" fontId="45" fillId="2" borderId="33" xfId="0" applyNumberFormat="1" applyFont="1" applyFill="1" applyBorder="1" applyAlignment="1">
      <alignment vertical="center"/>
    </xf>
    <xf numFmtId="5" fontId="45" fillId="2" borderId="0" xfId="0" applyNumberFormat="1" applyFont="1" applyFill="1" applyBorder="1" applyAlignment="1">
      <alignment vertical="center"/>
    </xf>
    <xf numFmtId="44" fontId="45" fillId="2" borderId="0" xfId="0" applyNumberFormat="1" applyFont="1" applyFill="1" applyBorder="1" applyAlignment="1">
      <alignment vertical="center"/>
    </xf>
    <xf numFmtId="5" fontId="45" fillId="2" borderId="0" xfId="0" applyFont="1" applyFill="1" applyAlignment="1">
      <alignment horizontal="left" indent="2"/>
    </xf>
    <xf numFmtId="5" fontId="45" fillId="7" borderId="0" xfId="0" applyFont="1" applyFill="1" applyBorder="1" applyAlignment="1">
      <alignment horizontal="left" indent="1"/>
    </xf>
    <xf numFmtId="41" fontId="45" fillId="2" borderId="0" xfId="0" applyNumberFormat="1" applyFont="1" applyFill="1" applyBorder="1" applyAlignment="1">
      <alignment horizontal="right" vertical="center"/>
    </xf>
    <xf numFmtId="5" fontId="45" fillId="7" borderId="0" xfId="0" applyFont="1" applyFill="1" applyBorder="1"/>
    <xf numFmtId="5" fontId="45" fillId="2" borderId="0" xfId="0" quotePrefix="1" applyFont="1" applyFill="1" applyAlignment="1">
      <alignment horizontal="left" indent="1"/>
    </xf>
    <xf numFmtId="5" fontId="45" fillId="2" borderId="0" xfId="0" applyFont="1" applyFill="1" applyBorder="1" applyAlignment="1">
      <alignment horizontal="left" indent="1"/>
    </xf>
    <xf numFmtId="5" fontId="48" fillId="2" borderId="0" xfId="0" applyFont="1" applyFill="1" applyAlignment="1">
      <alignment horizontal="center" vertical="center"/>
    </xf>
    <xf numFmtId="6" fontId="45" fillId="2" borderId="0" xfId="0" applyNumberFormat="1" applyFont="1" applyFill="1" applyBorder="1" applyAlignment="1"/>
    <xf numFmtId="5" fontId="3" fillId="2" borderId="0" xfId="0" applyFont="1" applyFill="1" applyAlignment="1">
      <alignment horizontal="center" vertical="center" wrapText="1"/>
    </xf>
    <xf numFmtId="180" fontId="3" fillId="2" borderId="0" xfId="0" applyNumberFormat="1" applyFont="1" applyFill="1" applyAlignment="1">
      <alignment horizontal="center" vertical="center" wrapText="1"/>
    </xf>
    <xf numFmtId="41" fontId="3" fillId="2" borderId="0" xfId="0" applyNumberFormat="1" applyFont="1" applyFill="1" applyAlignment="1">
      <alignment horizontal="center" vertical="center" wrapText="1"/>
    </xf>
    <xf numFmtId="166" fontId="45" fillId="2" borderId="0" xfId="0" applyNumberFormat="1" applyFont="1" applyFill="1" applyAlignment="1">
      <alignment vertical="center"/>
    </xf>
    <xf numFmtId="5" fontId="2" fillId="2" borderId="0" xfId="0" applyNumberFormat="1" applyFont="1" applyFill="1" applyBorder="1" applyAlignment="1" applyProtection="1">
      <alignment horizontal="center" vertical="center"/>
    </xf>
    <xf numFmtId="5" fontId="3" fillId="2" borderId="0" xfId="0" applyNumberFormat="1" applyFont="1" applyFill="1" applyBorder="1" applyAlignment="1" applyProtection="1">
      <alignment horizontal="center" vertical="center"/>
    </xf>
    <xf numFmtId="5" fontId="4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3" xfId="0" applyNumberFormat="1" applyFont="1" applyFill="1" applyBorder="1" applyAlignment="1" applyProtection="1">
      <alignment horizontal="center" vertical="center"/>
      <protection locked="0"/>
    </xf>
    <xf numFmtId="0" fontId="4" fillId="2" borderId="14" xfId="0" applyNumberFormat="1" applyFont="1" applyFill="1" applyBorder="1" applyAlignment="1" applyProtection="1">
      <alignment horizontal="center" vertical="center"/>
      <protection locked="0"/>
    </xf>
    <xf numFmtId="10" fontId="7" fillId="5" borderId="15" xfId="0" applyNumberFormat="1" applyFont="1" applyFill="1" applyBorder="1" applyAlignment="1" applyProtection="1">
      <alignment horizontal="center" vertical="center"/>
      <protection locked="0"/>
    </xf>
    <xf numFmtId="10" fontId="7" fillId="5" borderId="16" xfId="0" applyNumberFormat="1" applyFont="1" applyFill="1" applyBorder="1" applyAlignment="1" applyProtection="1">
      <alignment horizontal="center" vertical="center"/>
      <protection locked="0"/>
    </xf>
    <xf numFmtId="10" fontId="3" fillId="2" borderId="15" xfId="0" applyNumberFormat="1" applyFont="1" applyFill="1" applyBorder="1" applyAlignment="1" applyProtection="1">
      <alignment horizontal="center" vertical="center"/>
    </xf>
    <xf numFmtId="10" fontId="3" fillId="2" borderId="16" xfId="0" applyNumberFormat="1" applyFont="1" applyFill="1" applyBorder="1" applyAlignment="1" applyProtection="1">
      <alignment horizontal="center" vertical="center"/>
    </xf>
    <xf numFmtId="9" fontId="3" fillId="2" borderId="17" xfId="0" applyNumberFormat="1" applyFont="1" applyFill="1" applyBorder="1" applyAlignment="1" applyProtection="1">
      <alignment horizontal="center" vertical="center"/>
    </xf>
    <xf numFmtId="9" fontId="3" fillId="2" borderId="18" xfId="0" applyNumberFormat="1" applyFont="1" applyFill="1" applyBorder="1" applyAlignment="1" applyProtection="1">
      <alignment horizontal="center" vertical="center"/>
    </xf>
    <xf numFmtId="5" fontId="11" fillId="2" borderId="0" xfId="0" applyFont="1" applyFill="1" applyAlignment="1" applyProtection="1">
      <alignment horizontal="center"/>
    </xf>
    <xf numFmtId="5" fontId="12" fillId="2" borderId="0" xfId="0" applyFont="1" applyFill="1" applyAlignment="1" applyProtection="1">
      <alignment horizontal="center"/>
    </xf>
    <xf numFmtId="5" fontId="13" fillId="2" borderId="0" xfId="0" applyFont="1" applyFill="1" applyAlignment="1" applyProtection="1">
      <alignment horizontal="center"/>
    </xf>
    <xf numFmtId="5" fontId="11" fillId="2" borderId="0" xfId="0" applyFont="1" applyFill="1" applyAlignment="1" applyProtection="1">
      <alignment horizontal="center"/>
      <protection locked="0"/>
    </xf>
    <xf numFmtId="5" fontId="25" fillId="14" borderId="21" xfId="0" applyFont="1" applyFill="1" applyBorder="1" applyAlignment="1" applyProtection="1">
      <alignment horizontal="center" shrinkToFit="1"/>
    </xf>
    <xf numFmtId="5" fontId="25" fillId="14" borderId="22" xfId="0" applyFont="1" applyFill="1" applyBorder="1" applyAlignment="1" applyProtection="1">
      <alignment horizontal="center" shrinkToFit="1"/>
    </xf>
    <xf numFmtId="5" fontId="28" fillId="16" borderId="1" xfId="0" applyFont="1" applyFill="1" applyBorder="1" applyAlignment="1" applyProtection="1">
      <alignment horizontal="center"/>
      <protection locked="0"/>
    </xf>
    <xf numFmtId="5" fontId="28" fillId="16" borderId="20" xfId="0" applyFont="1" applyFill="1" applyBorder="1" applyAlignment="1" applyProtection="1">
      <alignment horizontal="center"/>
      <protection locked="0"/>
    </xf>
    <xf numFmtId="5" fontId="28" fillId="16" borderId="3" xfId="0" applyFont="1" applyFill="1" applyBorder="1" applyAlignment="1" applyProtection="1">
      <alignment horizontal="center"/>
      <protection locked="0"/>
    </xf>
    <xf numFmtId="5" fontId="28" fillId="16" borderId="4" xfId="0" applyFont="1" applyFill="1" applyBorder="1" applyAlignment="1" applyProtection="1">
      <alignment horizontal="center"/>
      <protection locked="0"/>
    </xf>
    <xf numFmtId="5" fontId="28" fillId="16" borderId="0" xfId="0" applyFont="1" applyFill="1" applyBorder="1" applyAlignment="1" applyProtection="1">
      <alignment horizontal="center"/>
      <protection locked="0"/>
    </xf>
    <xf numFmtId="5" fontId="28" fillId="16" borderId="6" xfId="0" applyFont="1" applyFill="1" applyBorder="1" applyAlignment="1" applyProtection="1">
      <alignment horizontal="center"/>
      <protection locked="0"/>
    </xf>
    <xf numFmtId="5" fontId="23" fillId="0" borderId="5" xfId="0" applyFont="1" applyBorder="1" applyAlignment="1" applyProtection="1">
      <alignment horizontal="center"/>
      <protection locked="0"/>
    </xf>
    <xf numFmtId="5" fontId="23" fillId="0" borderId="5" xfId="0" applyFont="1" applyFill="1" applyBorder="1" applyAlignment="1" applyProtection="1">
      <alignment horizontal="center"/>
      <protection locked="0"/>
    </xf>
    <xf numFmtId="5" fontId="23" fillId="0" borderId="9" xfId="0" applyFont="1" applyBorder="1" applyAlignment="1" applyProtection="1">
      <alignment horizontal="center"/>
      <protection locked="0"/>
    </xf>
    <xf numFmtId="5" fontId="41" fillId="0" borderId="5" xfId="0" applyFont="1" applyFill="1" applyBorder="1" applyAlignment="1" applyProtection="1">
      <alignment horizontal="center"/>
      <protection locked="0"/>
    </xf>
    <xf numFmtId="5" fontId="41" fillId="0" borderId="9" xfId="0" applyFont="1" applyFill="1" applyBorder="1" applyAlignment="1" applyProtection="1">
      <alignment horizontal="center"/>
      <protection locked="0"/>
    </xf>
    <xf numFmtId="5" fontId="23" fillId="14" borderId="1" xfId="0" applyFont="1" applyFill="1" applyBorder="1" applyAlignment="1" applyProtection="1">
      <alignment horizontal="center" wrapText="1"/>
      <protection locked="0"/>
    </xf>
    <xf numFmtId="5" fontId="23" fillId="14" borderId="4" xfId="0" applyFont="1" applyFill="1" applyBorder="1" applyAlignment="1" applyProtection="1">
      <alignment horizontal="center" wrapText="1"/>
      <protection locked="0"/>
    </xf>
    <xf numFmtId="5" fontId="23" fillId="14" borderId="20" xfId="0" applyFont="1" applyFill="1" applyBorder="1" applyAlignment="1" applyProtection="1">
      <alignment horizontal="center" wrapText="1"/>
      <protection locked="0"/>
    </xf>
    <xf numFmtId="5" fontId="23" fillId="14" borderId="0" xfId="0" applyFont="1" applyFill="1" applyBorder="1" applyAlignment="1" applyProtection="1">
      <alignment horizontal="center" wrapText="1"/>
      <protection locked="0"/>
    </xf>
    <xf numFmtId="5" fontId="31" fillId="14" borderId="3" xfId="0" applyFont="1" applyFill="1" applyBorder="1" applyAlignment="1" applyProtection="1">
      <alignment horizontal="center" wrapText="1"/>
      <protection locked="0"/>
    </xf>
    <xf numFmtId="5" fontId="31" fillId="14" borderId="6" xfId="0" applyFont="1" applyFill="1" applyBorder="1" applyAlignment="1" applyProtection="1">
      <alignment horizontal="center" wrapText="1"/>
      <protection locked="0"/>
    </xf>
    <xf numFmtId="5" fontId="23" fillId="16" borderId="4" xfId="0" applyFont="1" applyFill="1" applyBorder="1" applyAlignment="1" applyProtection="1">
      <alignment horizontal="center"/>
      <protection locked="0"/>
    </xf>
    <xf numFmtId="5" fontId="23" fillId="16" borderId="0" xfId="0" applyFont="1" applyFill="1" applyBorder="1" applyAlignment="1" applyProtection="1">
      <alignment horizontal="center"/>
      <protection locked="0"/>
    </xf>
    <xf numFmtId="5" fontId="23" fillId="16" borderId="6" xfId="0" applyFont="1" applyFill="1" applyBorder="1" applyAlignment="1" applyProtection="1">
      <alignment horizontal="center"/>
      <protection locked="0"/>
    </xf>
    <xf numFmtId="5" fontId="23" fillId="16" borderId="7" xfId="0" applyFont="1" applyFill="1" applyBorder="1" applyAlignment="1" applyProtection="1">
      <alignment horizontal="center"/>
      <protection locked="0"/>
    </xf>
    <xf numFmtId="5" fontId="23" fillId="16" borderId="8" xfId="0" applyFont="1" applyFill="1" applyBorder="1" applyAlignment="1" applyProtection="1">
      <alignment horizontal="center"/>
      <protection locked="0"/>
    </xf>
    <xf numFmtId="5" fontId="23" fillId="16" borderId="10" xfId="0" applyFont="1" applyFill="1" applyBorder="1" applyAlignment="1" applyProtection="1">
      <alignment horizontal="center"/>
      <protection locked="0"/>
    </xf>
    <xf numFmtId="5" fontId="23" fillId="16" borderId="1" xfId="0" applyFont="1" applyFill="1" applyBorder="1" applyAlignment="1" applyProtection="1">
      <alignment horizontal="center"/>
      <protection locked="0"/>
    </xf>
    <xf numFmtId="5" fontId="23" fillId="16" borderId="20" xfId="0" applyFont="1" applyFill="1" applyBorder="1" applyAlignment="1" applyProtection="1">
      <alignment horizontal="center"/>
      <protection locked="0"/>
    </xf>
    <xf numFmtId="5" fontId="23" fillId="16" borderId="3" xfId="0" applyFont="1" applyFill="1" applyBorder="1" applyAlignment="1" applyProtection="1">
      <alignment horizontal="center"/>
      <protection locked="0"/>
    </xf>
    <xf numFmtId="5" fontId="44" fillId="0" borderId="1" xfId="0" applyNumberFormat="1" applyFont="1" applyBorder="1" applyAlignment="1" applyProtection="1">
      <alignment horizontal="center"/>
      <protection locked="0"/>
    </xf>
    <xf numFmtId="5" fontId="44" fillId="0" borderId="20" xfId="0" applyNumberFormat="1" applyFont="1" applyBorder="1" applyAlignment="1" applyProtection="1">
      <alignment horizontal="center"/>
      <protection locked="0"/>
    </xf>
    <xf numFmtId="5" fontId="44" fillId="0" borderId="3" xfId="0" applyNumberFormat="1" applyFont="1" applyBorder="1" applyAlignment="1" applyProtection="1">
      <alignment horizontal="center"/>
      <protection locked="0"/>
    </xf>
    <xf numFmtId="5" fontId="44" fillId="18" borderId="1" xfId="0" applyNumberFormat="1" applyFont="1" applyFill="1" applyBorder="1" applyAlignment="1" applyProtection="1">
      <alignment horizontal="center"/>
      <protection locked="0"/>
    </xf>
    <xf numFmtId="5" fontId="44" fillId="18" borderId="20" xfId="0" applyNumberFormat="1" applyFont="1" applyFill="1" applyBorder="1" applyAlignment="1" applyProtection="1">
      <alignment horizontal="center"/>
      <protection locked="0"/>
    </xf>
    <xf numFmtId="5" fontId="43" fillId="19" borderId="1" xfId="0" applyNumberFormat="1" applyFont="1" applyFill="1" applyBorder="1" applyAlignment="1" applyProtection="1">
      <alignment horizontal="center"/>
      <protection locked="0"/>
    </xf>
    <xf numFmtId="5" fontId="43" fillId="19" borderId="3" xfId="0" applyNumberFormat="1" applyFont="1" applyFill="1" applyBorder="1" applyAlignment="1" applyProtection="1">
      <alignment horizontal="center"/>
      <protection locked="0"/>
    </xf>
    <xf numFmtId="5" fontId="23" fillId="16" borderId="20" xfId="0" applyNumberFormat="1" applyFont="1" applyFill="1" applyBorder="1" applyAlignment="1" applyProtection="1">
      <alignment horizontal="center"/>
      <protection locked="0"/>
    </xf>
    <xf numFmtId="5" fontId="23" fillId="16" borderId="8" xfId="0" applyNumberFormat="1" applyFont="1" applyFill="1" applyBorder="1" applyAlignment="1" applyProtection="1">
      <alignment horizontal="center"/>
      <protection locked="0"/>
    </xf>
    <xf numFmtId="5" fontId="43" fillId="16" borderId="4" xfId="0" applyFont="1" applyFill="1" applyBorder="1" applyAlignment="1" applyProtection="1">
      <alignment horizontal="center" wrapText="1"/>
      <protection locked="0"/>
    </xf>
    <xf numFmtId="5" fontId="43" fillId="16" borderId="0" xfId="0" applyFont="1" applyFill="1" applyBorder="1" applyAlignment="1" applyProtection="1">
      <alignment horizontal="center" wrapText="1"/>
      <protection locked="0"/>
    </xf>
    <xf numFmtId="5" fontId="43" fillId="16" borderId="6" xfId="0" applyFont="1" applyFill="1" applyBorder="1" applyAlignment="1" applyProtection="1">
      <alignment horizontal="center" wrapText="1"/>
      <protection locked="0"/>
    </xf>
    <xf numFmtId="5" fontId="43" fillId="16" borderId="7" xfId="0" applyFont="1" applyFill="1" applyBorder="1" applyAlignment="1" applyProtection="1">
      <alignment horizontal="center" wrapText="1"/>
      <protection locked="0"/>
    </xf>
    <xf numFmtId="5" fontId="43" fillId="16" borderId="8" xfId="0" applyFont="1" applyFill="1" applyBorder="1" applyAlignment="1" applyProtection="1">
      <alignment horizontal="center" wrapText="1"/>
      <protection locked="0"/>
    </xf>
    <xf numFmtId="5" fontId="43" fillId="16" borderId="10" xfId="0" applyFont="1" applyFill="1" applyBorder="1" applyAlignment="1" applyProtection="1">
      <alignment horizontal="center" wrapText="1"/>
      <protection locked="0"/>
    </xf>
    <xf numFmtId="5" fontId="44" fillId="0" borderId="21" xfId="0" applyNumberFormat="1" applyFont="1" applyBorder="1" applyAlignment="1" applyProtection="1">
      <alignment horizontal="center"/>
      <protection locked="0"/>
    </xf>
    <xf numFmtId="5" fontId="44" fillId="0" borderId="25" xfId="0" applyNumberFormat="1" applyFont="1" applyBorder="1" applyAlignment="1" applyProtection="1">
      <alignment horizontal="center"/>
      <protection locked="0"/>
    </xf>
    <xf numFmtId="5" fontId="44" fillId="0" borderId="22" xfId="0" applyNumberFormat="1" applyFont="1" applyBorder="1" applyAlignment="1" applyProtection="1">
      <alignment horizontal="center"/>
      <protection locked="0"/>
    </xf>
    <xf numFmtId="5" fontId="23" fillId="16" borderId="25" xfId="0" applyNumberFormat="1" applyFont="1" applyFill="1" applyBorder="1" applyAlignment="1" applyProtection="1">
      <alignment horizontal="center"/>
      <protection locked="0"/>
    </xf>
    <xf numFmtId="5" fontId="43" fillId="0" borderId="21" xfId="0" applyNumberFormat="1" applyFont="1" applyBorder="1" applyAlignment="1" applyProtection="1">
      <alignment horizontal="center"/>
      <protection locked="0"/>
    </xf>
    <xf numFmtId="5" fontId="43" fillId="0" borderId="25" xfId="0" applyNumberFormat="1" applyFont="1" applyBorder="1" applyAlignment="1" applyProtection="1">
      <alignment horizontal="center"/>
      <protection locked="0"/>
    </xf>
    <xf numFmtId="5" fontId="43" fillId="0" borderId="22" xfId="0" applyNumberFormat="1" applyFont="1" applyBorder="1" applyAlignment="1" applyProtection="1">
      <alignment horizontal="center"/>
      <protection locked="0"/>
    </xf>
    <xf numFmtId="5" fontId="4" fillId="2" borderId="0" xfId="0" applyFont="1" applyFill="1" applyAlignment="1">
      <alignment horizontal="center" vertical="center"/>
    </xf>
    <xf numFmtId="5" fontId="48" fillId="2" borderId="0" xfId="0" applyFont="1" applyFill="1" applyAlignment="1">
      <alignment horizontal="center" vertical="center"/>
    </xf>
    <xf numFmtId="5" fontId="3" fillId="2" borderId="0" xfId="0" applyFont="1" applyFill="1" applyAlignment="1">
      <alignment horizontal="center" vertical="center"/>
    </xf>
    <xf numFmtId="5" fontId="49" fillId="2" borderId="0" xfId="0" applyFont="1" applyFill="1" applyBorder="1" applyAlignment="1">
      <alignment horizontal="center" vertical="center"/>
    </xf>
    <xf numFmtId="5" fontId="49" fillId="0" borderId="0" xfId="0" applyFont="1" applyFill="1" applyAlignment="1">
      <alignment horizontal="center" vertical="center"/>
    </xf>
    <xf numFmtId="5" fontId="2" fillId="0" borderId="0" xfId="0" applyFont="1" applyAlignment="1">
      <alignment horizontal="center" vertical="center"/>
    </xf>
    <xf numFmtId="5" fontId="3" fillId="0" borderId="0" xfId="0" applyFont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244062"/>
      </font>
    </dxf>
    <dxf>
      <font>
        <color rgb="FF244062"/>
      </font>
    </dxf>
    <dxf>
      <fill>
        <patternFill>
          <fgColor indexed="64"/>
          <bgColor theme="6" tint="0.39991454817346722"/>
        </patternFill>
      </fill>
    </dxf>
    <dxf>
      <fill>
        <patternFill>
          <bgColor rgb="FFE21600"/>
        </patternFill>
      </fill>
    </dxf>
    <dxf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auto="1"/>
      </font>
    </dxf>
    <dxf>
      <font>
        <b/>
        <i val="0"/>
        <strike val="0"/>
        <color rgb="FFFF000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304802</xdr:colOff>
      <xdr:row>50</xdr:row>
      <xdr:rowOff>104775</xdr:rowOff>
    </xdr:from>
    <xdr:to>
      <xdr:col>1</xdr:col>
      <xdr:colOff>1686332</xdr:colOff>
      <xdr:row>53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39D52D-E21E-48C1-8E1C-73DBA9853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2" y="9896475"/>
          <a:ext cx="1381530" cy="52006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50</xdr:row>
      <xdr:rowOff>104775</xdr:rowOff>
    </xdr:from>
    <xdr:to>
      <xdr:col>4</xdr:col>
      <xdr:colOff>1825490</xdr:colOff>
      <xdr:row>53</xdr:row>
      <xdr:rowOff>53388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9E4B3E-1E95-4011-B9A3-ADC32BB70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3825" y="9896475"/>
          <a:ext cx="1377815" cy="5201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ue%20Sky-NS%20Colusa%20V6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38B-BF2A-4D66-A15C-4FA7DB1477B3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613B-19F2-4E0A-AC19-0FCF9981F36B}">
  <sheetPr codeName="Sheet31">
    <tabColor rgb="FFFF0000"/>
    <pageSetUpPr fitToPage="1"/>
  </sheetPr>
  <dimension ref="A2:U84"/>
  <sheetViews>
    <sheetView view="pageBreakPreview" topLeftCell="A47" workbookViewId="0">
      <selection activeCell="F63" sqref="F63"/>
    </sheetView>
  </sheetViews>
  <sheetFormatPr defaultColWidth="9" defaultRowHeight="12.75" outlineLevelRow="1" x14ac:dyDescent="0.25"/>
  <cols>
    <col min="1" max="1" width="2.875" style="5" customWidth="1"/>
    <col min="2" max="3" width="9" style="5"/>
    <col min="4" max="4" width="18.125" style="5" customWidth="1"/>
    <col min="5" max="5" width="10.125" style="5" customWidth="1"/>
    <col min="6" max="6" width="15.875" style="5" customWidth="1"/>
    <col min="7" max="7" width="6.125" style="5" customWidth="1"/>
    <col min="8" max="8" width="28" style="5" customWidth="1"/>
    <col min="9" max="9" width="10.5" style="5" customWidth="1"/>
    <col min="10" max="10" width="18.875" style="5" customWidth="1"/>
    <col min="11" max="11" width="2.875" style="5" customWidth="1"/>
    <col min="12" max="12" width="0" style="5" hidden="1" customWidth="1"/>
    <col min="13" max="13" width="24.5" style="5" hidden="1" customWidth="1"/>
    <col min="14" max="14" width="11.5" style="5" hidden="1" customWidth="1"/>
    <col min="15" max="15" width="11.25" style="5" hidden="1" customWidth="1"/>
    <col min="16" max="16" width="11.125" style="5" hidden="1" customWidth="1"/>
    <col min="17" max="19" width="9" style="5"/>
    <col min="20" max="20" width="9.125" style="5" customWidth="1"/>
    <col min="21" max="21" width="11.125" style="5" bestFit="1" customWidth="1"/>
    <col min="22" max="16384" width="9" style="5"/>
  </cols>
  <sheetData>
    <row r="2" spans="1:19" s="1" customFormat="1" x14ac:dyDescent="0.25">
      <c r="A2" s="586" t="str">
        <f>UPPER(F10)</f>
        <v>SOLAR COMPANY, LLC</v>
      </c>
      <c r="B2" s="586"/>
      <c r="C2" s="586"/>
      <c r="D2" s="586"/>
      <c r="E2" s="586"/>
      <c r="F2" s="586"/>
      <c r="G2" s="586"/>
      <c r="H2" s="586"/>
      <c r="I2" s="586"/>
      <c r="J2" s="586"/>
      <c r="K2" s="586"/>
    </row>
    <row r="3" spans="1:19" s="1" customFormat="1" x14ac:dyDescent="0.25">
      <c r="A3" s="587" t="str">
        <f>UPPER(CONCATENATE("financial projection for the period beginning ",TEXT(F11,"[$-409]MMMM D, YYYY;@")," and ending ",TEXT(F14,"[$-409]mmmm d, yyyy;@")))</f>
        <v>FINANCIAL PROJECTION FOR THE PERIOD BEGINNING DECEMBER 5, 2017 AND ENDING DECEMBER 31, 2042</v>
      </c>
      <c r="B3" s="587"/>
      <c r="C3" s="587"/>
      <c r="D3" s="587"/>
      <c r="E3" s="587"/>
      <c r="F3" s="587"/>
      <c r="G3" s="587"/>
      <c r="H3" s="587"/>
      <c r="I3" s="587"/>
      <c r="J3" s="587"/>
      <c r="K3" s="587"/>
    </row>
    <row r="4" spans="1:19" s="1" customFormat="1" ht="13.5" thickBot="1" x14ac:dyDescent="0.3">
      <c r="A4" s="2"/>
    </row>
    <row r="5" spans="1:19" s="1" customFormat="1" x14ac:dyDescent="0.25">
      <c r="A5" s="588" t="s">
        <v>1</v>
      </c>
      <c r="B5" s="588"/>
      <c r="C5" s="588"/>
      <c r="D5" s="588"/>
      <c r="E5" s="588"/>
      <c r="F5" s="588"/>
      <c r="G5" s="588"/>
      <c r="H5" s="588"/>
      <c r="I5" s="588"/>
      <c r="J5" s="588"/>
      <c r="K5" s="588"/>
      <c r="N5" s="3"/>
      <c r="O5" s="4"/>
      <c r="P5" s="589" t="s">
        <v>2</v>
      </c>
    </row>
    <row r="6" spans="1:19" ht="12.75" customHeight="1" x14ac:dyDescent="0.25">
      <c r="L6" s="1"/>
      <c r="M6" s="1"/>
      <c r="N6" s="591" t="s">
        <v>3</v>
      </c>
      <c r="O6" s="592" t="s">
        <v>4</v>
      </c>
      <c r="P6" s="590"/>
    </row>
    <row r="7" spans="1:19" ht="4.5" customHeight="1" x14ac:dyDescent="0.25">
      <c r="L7" s="1"/>
      <c r="M7" s="1"/>
      <c r="N7" s="591"/>
      <c r="O7" s="592"/>
      <c r="P7" s="590"/>
    </row>
    <row r="8" spans="1:19" x14ac:dyDescent="0.25">
      <c r="B8" s="6" t="s">
        <v>5</v>
      </c>
      <c r="C8" s="7"/>
      <c r="D8" s="7"/>
      <c r="E8" s="7"/>
      <c r="F8" s="7"/>
      <c r="G8" s="8"/>
      <c r="H8" s="9"/>
      <c r="I8" s="9"/>
      <c r="J8" s="9"/>
      <c r="L8" s="1"/>
      <c r="M8" s="1"/>
      <c r="N8" s="591"/>
      <c r="O8" s="592"/>
      <c r="P8" s="590"/>
    </row>
    <row r="9" spans="1:19" ht="13.5" thickBot="1" x14ac:dyDescent="0.3">
      <c r="L9" s="10"/>
      <c r="M9" s="11"/>
      <c r="N9" s="12"/>
      <c r="O9" s="13"/>
      <c r="P9" s="14"/>
    </row>
    <row r="10" spans="1:19" x14ac:dyDescent="0.25">
      <c r="B10" s="1" t="s">
        <v>6</v>
      </c>
      <c r="C10" s="1"/>
      <c r="D10" s="1"/>
      <c r="E10" s="1"/>
      <c r="F10" s="15" t="s">
        <v>7</v>
      </c>
      <c r="H10" s="1" t="s">
        <v>8</v>
      </c>
      <c r="J10" s="16">
        <f>'2a Project Inputs'!F15</f>
        <v>574</v>
      </c>
      <c r="L10" s="12"/>
      <c r="M10" s="17" t="s">
        <v>9</v>
      </c>
      <c r="N10" s="18">
        <v>0.21550625000000001</v>
      </c>
      <c r="O10" s="19">
        <v>0</v>
      </c>
      <c r="P10" s="19" t="e">
        <v>#NUM!</v>
      </c>
    </row>
    <row r="11" spans="1:19" x14ac:dyDescent="0.25">
      <c r="B11" s="1" t="s">
        <v>10</v>
      </c>
      <c r="C11" s="20"/>
      <c r="D11" s="20"/>
      <c r="E11" s="1"/>
      <c r="F11" s="21">
        <f>F12-5</f>
        <v>43074</v>
      </c>
      <c r="H11" s="1" t="s">
        <v>11</v>
      </c>
      <c r="J11" s="16">
        <f>'2a Project Inputs'!F121</f>
        <v>2063415.2</v>
      </c>
      <c r="M11" s="17" t="s">
        <v>12</v>
      </c>
      <c r="N11" s="22" t="s">
        <v>13</v>
      </c>
      <c r="O11" s="23">
        <v>0</v>
      </c>
      <c r="P11" s="22" t="s">
        <v>13</v>
      </c>
    </row>
    <row r="12" spans="1:19" ht="13.5" thickBot="1" x14ac:dyDescent="0.3">
      <c r="B12" s="1" t="s">
        <v>14</v>
      </c>
      <c r="C12" s="1"/>
      <c r="D12" s="1"/>
      <c r="E12" s="1"/>
      <c r="F12" s="24">
        <f t="array" ref="F12">MIN(IF('2a Project Inputs'!G9:T9=1,'2a Project Inputs'!G13:T13))</f>
        <v>43079</v>
      </c>
      <c r="L12" s="25"/>
      <c r="M12" s="26" t="s">
        <v>15</v>
      </c>
      <c r="N12" s="27" t="s">
        <v>13</v>
      </c>
      <c r="O12" s="28">
        <v>-175632.68456869901</v>
      </c>
      <c r="P12" s="29" t="s">
        <v>13</v>
      </c>
    </row>
    <row r="13" spans="1:19" s="30" customFormat="1" x14ac:dyDescent="0.25">
      <c r="B13" s="20" t="s">
        <v>16</v>
      </c>
      <c r="E13" s="20"/>
      <c r="F13" s="24">
        <f>EOMONTH(DATE(YEAR(F12)+5,MONTH(F12),DAY(F12)),0)+1</f>
        <v>44927</v>
      </c>
      <c r="H13" s="1" t="s">
        <v>17</v>
      </c>
      <c r="I13" s="5"/>
      <c r="J13" s="16">
        <f>J14/J10</f>
        <v>1625</v>
      </c>
      <c r="K13" s="5"/>
    </row>
    <row r="14" spans="1:19" x14ac:dyDescent="0.25">
      <c r="B14" s="1" t="s">
        <v>18</v>
      </c>
      <c r="C14" s="1"/>
      <c r="D14" s="1"/>
      <c r="E14" s="1"/>
      <c r="F14" s="31">
        <f t="array" ref="F14">MAX(IF('2a Project Inputs'!G9:T9=1,'2a Project Inputs'!G59:T59))</f>
        <v>52231</v>
      </c>
      <c r="H14" s="20" t="s">
        <v>19</v>
      </c>
      <c r="J14" s="16">
        <f>SUMPRODUCT('2a Project Inputs'!G15:T15,'2a Project Inputs'!G16:T16,'2a Project Inputs'!G9:T9)</f>
        <v>932750</v>
      </c>
      <c r="M14" s="1"/>
      <c r="N14" s="1"/>
      <c r="O14" s="1"/>
      <c r="P14" s="1"/>
      <c r="S14" s="5" t="s">
        <v>20</v>
      </c>
    </row>
    <row r="15" spans="1:19" x14ac:dyDescent="0.25">
      <c r="B15" s="1"/>
      <c r="C15" s="1"/>
      <c r="D15" s="1"/>
      <c r="E15" s="1"/>
      <c r="F15" s="32"/>
      <c r="H15" s="1" t="s">
        <v>21</v>
      </c>
      <c r="J15" s="33">
        <f>AVERAGEIF('2a Project Inputs'!G9:T9,1,'2a Project Inputs'!G18:T18)</f>
        <v>5.0000000000000001E-3</v>
      </c>
      <c r="M15" s="1"/>
      <c r="N15" s="1"/>
      <c r="O15" s="1"/>
      <c r="P15" s="1"/>
      <c r="S15" s="34" t="e">
        <v>#DIV/0!</v>
      </c>
    </row>
    <row r="16" spans="1:19" x14ac:dyDescent="0.25">
      <c r="B16" s="1" t="s">
        <v>22</v>
      </c>
      <c r="C16" s="1"/>
      <c r="D16" s="1"/>
      <c r="E16" s="1"/>
      <c r="F16" s="35">
        <v>0.3</v>
      </c>
      <c r="L16" s="36"/>
      <c r="M16" s="1"/>
    </row>
    <row r="17" spans="1:15" x14ac:dyDescent="0.25">
      <c r="B17" s="1" t="s">
        <v>23</v>
      </c>
      <c r="C17" s="1"/>
      <c r="D17" s="1"/>
      <c r="E17" s="1"/>
      <c r="F17" s="37">
        <v>836076</v>
      </c>
      <c r="H17" s="5" t="s">
        <v>24</v>
      </c>
      <c r="J17" s="38" t="s">
        <v>25</v>
      </c>
    </row>
    <row r="18" spans="1:15" x14ac:dyDescent="0.25">
      <c r="H18" s="5" t="s">
        <v>26</v>
      </c>
      <c r="J18" s="39">
        <v>0.3</v>
      </c>
      <c r="O18" s="40"/>
    </row>
    <row r="19" spans="1:15" x14ac:dyDescent="0.25">
      <c r="B19" s="41" t="s">
        <v>27</v>
      </c>
      <c r="C19" s="42"/>
      <c r="D19" s="42"/>
      <c r="E19" s="42"/>
      <c r="F19" s="38" t="s">
        <v>28</v>
      </c>
      <c r="H19" s="1" t="s">
        <v>23</v>
      </c>
      <c r="J19" s="37">
        <v>0</v>
      </c>
      <c r="O19" s="40"/>
    </row>
    <row r="20" spans="1:15" x14ac:dyDescent="0.25">
      <c r="B20" s="41" t="s">
        <v>29</v>
      </c>
      <c r="F20" s="43">
        <f>IF(YEAR(F12)=2017,50%,IF(YEAR(F12)=2018,40%,30%))</f>
        <v>0.5</v>
      </c>
      <c r="H20" s="5" t="s">
        <v>30</v>
      </c>
      <c r="J20" s="44">
        <v>5000000</v>
      </c>
      <c r="O20" s="40"/>
    </row>
    <row r="21" spans="1:15" x14ac:dyDescent="0.25">
      <c r="B21" s="41"/>
      <c r="H21" s="5" t="s">
        <v>31</v>
      </c>
      <c r="J21" s="45">
        <v>12</v>
      </c>
      <c r="O21" s="40"/>
    </row>
    <row r="22" spans="1:15" x14ac:dyDescent="0.25">
      <c r="O22" s="40"/>
    </row>
    <row r="23" spans="1:15" x14ac:dyDescent="0.25">
      <c r="B23" s="6" t="s">
        <v>32</v>
      </c>
      <c r="C23" s="7"/>
      <c r="D23" s="7"/>
      <c r="E23" s="7"/>
      <c r="F23" s="7"/>
      <c r="G23" s="8"/>
      <c r="H23" s="9"/>
      <c r="I23" s="9"/>
      <c r="J23" s="9"/>
    </row>
    <row r="24" spans="1:15" x14ac:dyDescent="0.25">
      <c r="B24" s="1"/>
      <c r="C24" s="1"/>
      <c r="D24" s="1"/>
      <c r="E24" s="1"/>
      <c r="F24" s="1"/>
      <c r="K24" s="46"/>
    </row>
    <row r="25" spans="1:15" x14ac:dyDescent="0.2">
      <c r="B25" s="1" t="s">
        <v>33</v>
      </c>
      <c r="C25" s="1"/>
      <c r="D25" s="1"/>
      <c r="E25" s="1"/>
      <c r="F25" s="47">
        <v>1</v>
      </c>
      <c r="H25" s="5" t="s">
        <v>34</v>
      </c>
      <c r="J25" s="38" t="s">
        <v>25</v>
      </c>
      <c r="K25" s="46"/>
    </row>
    <row r="26" spans="1:15" x14ac:dyDescent="0.25">
      <c r="B26" s="1" t="s">
        <v>35</v>
      </c>
      <c r="C26" s="1"/>
      <c r="D26" s="1"/>
      <c r="E26" s="1"/>
      <c r="F26" s="48">
        <v>0.9</v>
      </c>
      <c r="H26" s="5" t="s">
        <v>36</v>
      </c>
      <c r="J26" s="49">
        <v>0</v>
      </c>
      <c r="K26" s="46"/>
    </row>
    <row r="27" spans="1:15" x14ac:dyDescent="0.25">
      <c r="A27" s="50" t="s">
        <v>37</v>
      </c>
      <c r="B27" s="42" t="s">
        <v>38</v>
      </c>
      <c r="C27" s="42"/>
      <c r="D27" s="42"/>
      <c r="E27" s="35">
        <v>0</v>
      </c>
      <c r="F27" s="16">
        <v>0</v>
      </c>
      <c r="H27" s="5" t="s">
        <v>39</v>
      </c>
      <c r="J27" s="43">
        <v>0.9</v>
      </c>
    </row>
    <row r="28" spans="1:15" x14ac:dyDescent="0.25">
      <c r="A28" s="50" t="s">
        <v>40</v>
      </c>
      <c r="B28" s="42" t="s">
        <v>41</v>
      </c>
      <c r="C28" s="42"/>
      <c r="D28" s="42"/>
      <c r="E28" s="35">
        <v>0</v>
      </c>
      <c r="F28" s="16">
        <v>0</v>
      </c>
      <c r="H28" s="5" t="s">
        <v>42</v>
      </c>
      <c r="J28" s="35">
        <v>0.01</v>
      </c>
      <c r="K28" s="46"/>
    </row>
    <row r="29" spans="1:15" x14ac:dyDescent="0.25">
      <c r="A29" s="50" t="s">
        <v>43</v>
      </c>
      <c r="B29" s="42" t="s">
        <v>44</v>
      </c>
      <c r="C29" s="42"/>
      <c r="D29" s="42"/>
      <c r="E29" s="33">
        <f>1-E27-E28</f>
        <v>1</v>
      </c>
      <c r="F29" s="16">
        <v>827715.24</v>
      </c>
      <c r="H29" s="5" t="s">
        <v>45</v>
      </c>
      <c r="J29" s="43">
        <f>U36</f>
        <v>0.06</v>
      </c>
      <c r="K29" s="46"/>
      <c r="L29" s="51"/>
      <c r="M29" s="52"/>
    </row>
    <row r="30" spans="1:15" x14ac:dyDescent="0.25">
      <c r="B30" s="42" t="s">
        <v>46</v>
      </c>
      <c r="F30" s="53">
        <f>IF($J$25="Y",$J$26/J27*F71,0)</f>
        <v>0</v>
      </c>
      <c r="H30" s="1" t="s">
        <v>47</v>
      </c>
      <c r="J30" s="54" t="s">
        <v>48</v>
      </c>
      <c r="K30" s="46"/>
      <c r="L30" s="51"/>
      <c r="M30" s="52"/>
    </row>
    <row r="31" spans="1:15" x14ac:dyDescent="0.25">
      <c r="B31" s="41" t="s">
        <v>49</v>
      </c>
      <c r="C31" s="42"/>
      <c r="D31" s="42"/>
      <c r="E31" s="42"/>
      <c r="F31" s="55">
        <f>SUM(F27:F30)</f>
        <v>827715.24</v>
      </c>
      <c r="J31" s="1"/>
      <c r="K31" s="46"/>
    </row>
    <row r="32" spans="1:15" x14ac:dyDescent="0.25">
      <c r="B32" s="42"/>
      <c r="C32" s="42"/>
      <c r="D32" s="42"/>
      <c r="E32" s="42"/>
      <c r="F32" s="56"/>
      <c r="H32" s="1" t="s">
        <v>50</v>
      </c>
      <c r="I32" s="1"/>
      <c r="J32" s="57">
        <f>'2a Project Inputs'!F22</f>
        <v>1974560</v>
      </c>
      <c r="K32" s="46"/>
    </row>
    <row r="33" spans="2:21" x14ac:dyDescent="0.25">
      <c r="B33" s="41" t="s">
        <v>51</v>
      </c>
      <c r="C33" s="42"/>
      <c r="D33" s="42"/>
      <c r="E33" s="42"/>
      <c r="F33" s="1"/>
      <c r="H33" s="1" t="s">
        <v>52</v>
      </c>
      <c r="I33" s="1"/>
      <c r="J33" s="43">
        <v>0.01</v>
      </c>
      <c r="Q33" s="5" t="s">
        <v>53</v>
      </c>
      <c r="U33" s="58">
        <v>6</v>
      </c>
    </row>
    <row r="34" spans="2:21" x14ac:dyDescent="0.25">
      <c r="B34" s="42" t="s">
        <v>54</v>
      </c>
      <c r="C34" s="42"/>
      <c r="D34" s="42"/>
      <c r="E34" s="35">
        <v>0.9</v>
      </c>
      <c r="F34" s="16">
        <f>'2a Project Inputs'!F47</f>
        <v>729192.83726218622</v>
      </c>
      <c r="H34" s="5" t="s">
        <v>55</v>
      </c>
      <c r="J34" s="35">
        <v>1</v>
      </c>
      <c r="K34" s="46"/>
      <c r="Q34" s="5" t="s">
        <v>56</v>
      </c>
      <c r="U34" s="59">
        <v>20000</v>
      </c>
    </row>
    <row r="35" spans="2:21" x14ac:dyDescent="0.25">
      <c r="B35" s="42" t="s">
        <v>57</v>
      </c>
      <c r="C35" s="42"/>
      <c r="D35" s="42"/>
      <c r="E35" s="35">
        <v>0.1</v>
      </c>
      <c r="F35" s="16">
        <f>'2a Project Inputs'!F48</f>
        <v>81021.426362465136</v>
      </c>
      <c r="H35" s="5" t="s">
        <v>58</v>
      </c>
      <c r="J35" s="60">
        <f>J32*J33</f>
        <v>19745.600000000002</v>
      </c>
      <c r="K35" s="46"/>
      <c r="Q35" s="5" t="s">
        <v>59</v>
      </c>
      <c r="U35" s="34">
        <v>6.3500000000000001E-2</v>
      </c>
    </row>
    <row r="36" spans="2:21" x14ac:dyDescent="0.25">
      <c r="B36" s="42" t="s">
        <v>60</v>
      </c>
      <c r="C36" s="42"/>
      <c r="D36" s="42"/>
      <c r="E36" s="20"/>
      <c r="F36" s="16">
        <f>'2a Project Inputs'!F49</f>
        <v>0</v>
      </c>
      <c r="K36" s="46"/>
      <c r="Q36" s="5" t="s">
        <v>61</v>
      </c>
      <c r="U36" s="34">
        <v>0.06</v>
      </c>
    </row>
    <row r="37" spans="2:21" x14ac:dyDescent="0.25">
      <c r="B37" s="42" t="s">
        <v>62</v>
      </c>
      <c r="C37" s="42"/>
      <c r="D37" s="42"/>
      <c r="E37" s="20"/>
      <c r="F37" s="16">
        <f>'3 - S &amp; U'!AR12+'3 - S &amp; U'!AR19-SUM('2 - Partnership Inputs'!F34:F36)</f>
        <v>64880.506356338388</v>
      </c>
      <c r="H37" s="1" t="s">
        <v>63</v>
      </c>
      <c r="J37" s="57">
        <f>'2a Project Inputs'!F27</f>
        <v>1203370.1837437698</v>
      </c>
      <c r="K37" s="46"/>
      <c r="Q37" s="5" t="s">
        <v>64</v>
      </c>
      <c r="U37" s="61">
        <f>'2a Project Inputs'!F29</f>
        <v>15</v>
      </c>
    </row>
    <row r="38" spans="2:21" x14ac:dyDescent="0.25">
      <c r="B38" s="42" t="s">
        <v>65</v>
      </c>
      <c r="C38" s="42"/>
      <c r="D38" s="42"/>
      <c r="E38" s="42"/>
      <c r="F38" s="62">
        <f>SUM(F34:F37)</f>
        <v>875094.76998098975</v>
      </c>
      <c r="H38" s="1" t="s">
        <v>66</v>
      </c>
      <c r="J38" s="43">
        <v>0.01</v>
      </c>
      <c r="K38" s="46"/>
      <c r="Q38" s="5" t="s">
        <v>67</v>
      </c>
      <c r="U38" s="58">
        <v>6</v>
      </c>
    </row>
    <row r="39" spans="2:21" x14ac:dyDescent="0.25">
      <c r="B39" s="42"/>
      <c r="C39" s="42"/>
      <c r="D39" s="42"/>
      <c r="E39" s="42"/>
      <c r="F39" s="63"/>
      <c r="H39" s="5" t="s">
        <v>68</v>
      </c>
      <c r="J39" s="64">
        <v>1.4041224447241438</v>
      </c>
      <c r="K39" s="46"/>
    </row>
    <row r="40" spans="2:21" x14ac:dyDescent="0.25">
      <c r="B40" s="1" t="s">
        <v>69</v>
      </c>
      <c r="C40" s="1"/>
      <c r="D40" s="1"/>
      <c r="F40" s="65">
        <v>0</v>
      </c>
      <c r="H40" s="1" t="s">
        <v>70</v>
      </c>
      <c r="J40" s="54" t="s">
        <v>71</v>
      </c>
      <c r="K40" s="46"/>
    </row>
    <row r="41" spans="2:21" x14ac:dyDescent="0.25">
      <c r="B41" s="1" t="s">
        <v>72</v>
      </c>
      <c r="F41" s="66">
        <f>'2a Project Inputs'!$F$112</f>
        <v>0</v>
      </c>
      <c r="H41" s="5" t="s">
        <v>73</v>
      </c>
      <c r="J41" s="38" t="s">
        <v>28</v>
      </c>
      <c r="K41" s="46"/>
    </row>
    <row r="42" spans="2:21" x14ac:dyDescent="0.25">
      <c r="B42" s="1" t="s">
        <v>74</v>
      </c>
      <c r="F42" s="38" t="s">
        <v>25</v>
      </c>
      <c r="H42" s="5" t="s">
        <v>75</v>
      </c>
      <c r="J42" s="67">
        <v>1</v>
      </c>
      <c r="K42" s="46"/>
    </row>
    <row r="43" spans="2:21" ht="25.5" x14ac:dyDescent="0.25">
      <c r="B43" s="1" t="s">
        <v>76</v>
      </c>
      <c r="F43" s="38" t="s">
        <v>28</v>
      </c>
      <c r="H43" s="5" t="s">
        <v>77</v>
      </c>
      <c r="J43" s="68" t="s">
        <v>68</v>
      </c>
      <c r="K43" s="46"/>
    </row>
    <row r="44" spans="2:21" collapsed="1" x14ac:dyDescent="0.25">
      <c r="B44" s="5" t="s">
        <v>78</v>
      </c>
      <c r="F44" s="38" t="s">
        <v>28</v>
      </c>
      <c r="H44" s="5" t="s">
        <v>67</v>
      </c>
      <c r="J44" s="38" t="s">
        <v>28</v>
      </c>
      <c r="K44" s="46"/>
    </row>
    <row r="45" spans="2:21" x14ac:dyDescent="0.25">
      <c r="H45" s="5" t="s">
        <v>79</v>
      </c>
      <c r="J45" s="69">
        <f>'2a Project Inputs'!F31*IF('2 - Partnership Inputs'!$J$44="Y",1,0)</f>
        <v>53846.836734273696</v>
      </c>
      <c r="K45" s="46"/>
    </row>
    <row r="46" spans="2:21" x14ac:dyDescent="0.25">
      <c r="H46" s="5" t="s">
        <v>80</v>
      </c>
      <c r="J46" s="35">
        <v>0</v>
      </c>
      <c r="K46" s="46"/>
    </row>
    <row r="47" spans="2:21" x14ac:dyDescent="0.25">
      <c r="H47" s="5" t="s">
        <v>81</v>
      </c>
      <c r="J47" s="70">
        <f>YEAR(F11)</f>
        <v>2017</v>
      </c>
      <c r="K47" s="46"/>
    </row>
    <row r="48" spans="2:21" x14ac:dyDescent="0.25">
      <c r="B48" s="42"/>
      <c r="C48" s="42"/>
      <c r="D48" s="42"/>
      <c r="E48" s="42"/>
      <c r="F48" s="63"/>
      <c r="H48" s="5" t="s">
        <v>82</v>
      </c>
      <c r="J48" s="71">
        <v>2042</v>
      </c>
      <c r="K48" s="46"/>
    </row>
    <row r="49" spans="2:11" x14ac:dyDescent="0.25">
      <c r="B49" s="42"/>
      <c r="C49" s="42"/>
      <c r="D49" s="42"/>
      <c r="E49" s="42"/>
      <c r="F49" s="63"/>
      <c r="K49" s="46"/>
    </row>
    <row r="50" spans="2:11" x14ac:dyDescent="0.25">
      <c r="B50" s="6" t="s">
        <v>83</v>
      </c>
      <c r="C50" s="7"/>
      <c r="D50" s="7"/>
      <c r="E50" s="7"/>
      <c r="F50" s="7"/>
      <c r="G50" s="7"/>
      <c r="H50" s="7"/>
      <c r="I50" s="7"/>
      <c r="J50" s="7"/>
      <c r="K50" s="72"/>
    </row>
    <row r="51" spans="2:11" x14ac:dyDescent="0.25"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spans="2:11" x14ac:dyDescent="0.25">
      <c r="B52" s="1" t="s">
        <v>84</v>
      </c>
      <c r="C52" s="1"/>
      <c r="D52" s="1"/>
      <c r="E52" s="1"/>
      <c r="F52" s="1"/>
      <c r="G52" s="1"/>
      <c r="H52" s="73">
        <v>3.000001133112804</v>
      </c>
      <c r="I52" s="1"/>
      <c r="J52" s="74">
        <v>1.5</v>
      </c>
      <c r="K52" s="72"/>
    </row>
    <row r="53" spans="2:11" x14ac:dyDescent="0.25">
      <c r="B53" s="1"/>
      <c r="C53" s="72"/>
      <c r="D53" s="72"/>
      <c r="E53" s="72"/>
      <c r="F53" s="72"/>
      <c r="G53" s="72"/>
      <c r="H53" s="75">
        <v>1.0017104777998593E-2</v>
      </c>
      <c r="I53" s="72"/>
      <c r="J53" s="76">
        <v>5.0085504972483975E-3</v>
      </c>
      <c r="K53" s="72"/>
    </row>
    <row r="54" spans="2:11" ht="12.75" customHeight="1" x14ac:dyDescent="0.25">
      <c r="B54" s="72" t="s">
        <v>85</v>
      </c>
      <c r="C54" s="72"/>
      <c r="D54" s="72"/>
      <c r="E54" s="72"/>
      <c r="F54" s="72"/>
      <c r="G54" s="72"/>
      <c r="H54" s="38" t="s">
        <v>25</v>
      </c>
      <c r="I54" s="72"/>
      <c r="J54" s="72"/>
    </row>
    <row r="55" spans="2:11" ht="12.75" customHeight="1" x14ac:dyDescent="0.25"/>
    <row r="56" spans="2:11" x14ac:dyDescent="0.25">
      <c r="B56" s="72" t="s">
        <v>86</v>
      </c>
      <c r="C56" s="72"/>
      <c r="D56" s="72"/>
      <c r="E56" s="72"/>
      <c r="F56" s="72"/>
      <c r="G56" s="72"/>
      <c r="H56" s="77">
        <v>0.99</v>
      </c>
      <c r="I56" s="72"/>
    </row>
    <row r="57" spans="2:11" x14ac:dyDescent="0.25">
      <c r="B57" s="72"/>
      <c r="C57" s="72"/>
      <c r="D57" s="72"/>
      <c r="E57" s="72"/>
      <c r="F57" s="72"/>
      <c r="G57" s="72"/>
      <c r="H57" s="72"/>
      <c r="I57" s="72"/>
    </row>
    <row r="58" spans="2:11" x14ac:dyDescent="0.25">
      <c r="B58" s="72" t="s">
        <v>87</v>
      </c>
      <c r="C58" s="72"/>
      <c r="D58" s="72"/>
      <c r="E58" s="72"/>
      <c r="F58" s="72"/>
      <c r="G58" s="72"/>
      <c r="H58" s="38" t="s">
        <v>25</v>
      </c>
      <c r="I58" s="72"/>
    </row>
    <row r="59" spans="2:11" x14ac:dyDescent="0.25">
      <c r="B59" s="72" t="s">
        <v>88</v>
      </c>
      <c r="C59" s="72"/>
      <c r="D59" s="72"/>
      <c r="E59" s="72"/>
      <c r="F59" s="72"/>
      <c r="G59" s="72"/>
      <c r="H59" s="78">
        <v>0</v>
      </c>
      <c r="I59" s="72"/>
    </row>
    <row r="60" spans="2:11" x14ac:dyDescent="0.25">
      <c r="F60" s="1"/>
      <c r="H60" s="1"/>
      <c r="J60" s="79"/>
    </row>
    <row r="61" spans="2:11" ht="12" customHeight="1" x14ac:dyDescent="0.25">
      <c r="B61" s="6" t="s">
        <v>89</v>
      </c>
      <c r="C61" s="7"/>
      <c r="D61" s="7"/>
      <c r="E61" s="7"/>
      <c r="F61" s="7"/>
      <c r="G61" s="8"/>
      <c r="H61" s="9"/>
      <c r="I61" s="9"/>
      <c r="J61" s="9"/>
    </row>
    <row r="62" spans="2:11" x14ac:dyDescent="0.25">
      <c r="B62" s="1"/>
      <c r="C62" s="1"/>
      <c r="D62" s="1"/>
      <c r="E62" s="1"/>
      <c r="F62" s="1"/>
      <c r="H62" s="72"/>
      <c r="I62" s="72"/>
      <c r="J62" s="72"/>
    </row>
    <row r="63" spans="2:11" x14ac:dyDescent="0.25">
      <c r="B63" s="1" t="s">
        <v>90</v>
      </c>
      <c r="C63" s="1"/>
      <c r="D63" s="1"/>
      <c r="E63" s="1"/>
      <c r="F63" s="35">
        <v>0.2</v>
      </c>
      <c r="H63" s="1" t="s">
        <v>91</v>
      </c>
      <c r="I63" s="1"/>
      <c r="J63" s="80">
        <f>SUM('3 - S &amp; U'!D59:AQ59)</f>
        <v>91826.518236648815</v>
      </c>
    </row>
    <row r="64" spans="2:11" x14ac:dyDescent="0.2">
      <c r="B64" s="81" t="s">
        <v>92</v>
      </c>
      <c r="C64" s="1"/>
      <c r="D64" s="1"/>
      <c r="E64" s="1"/>
      <c r="F64" s="35">
        <v>0.03</v>
      </c>
      <c r="H64" s="1"/>
      <c r="I64" s="1"/>
      <c r="J64" s="72"/>
    </row>
    <row r="65" spans="1:11" x14ac:dyDescent="0.25">
      <c r="B65" s="1" t="s">
        <v>93</v>
      </c>
      <c r="C65" s="1"/>
      <c r="D65" s="1"/>
      <c r="E65" s="1"/>
      <c r="F65" s="82">
        <f>'Dev Summary'!C88</f>
        <v>0.4</v>
      </c>
      <c r="H65" s="1" t="s">
        <v>94</v>
      </c>
      <c r="I65" s="1"/>
      <c r="J65" s="83">
        <v>0.35</v>
      </c>
    </row>
    <row r="66" spans="1:11" x14ac:dyDescent="0.25">
      <c r="B66" s="1"/>
      <c r="C66" s="1"/>
      <c r="D66" s="1"/>
      <c r="E66" s="1"/>
      <c r="F66" s="1"/>
      <c r="H66" s="84">
        <v>2</v>
      </c>
      <c r="I66" s="85">
        <v>2018</v>
      </c>
      <c r="J66" s="83">
        <v>0.25</v>
      </c>
    </row>
    <row r="67" spans="1:11" x14ac:dyDescent="0.25">
      <c r="B67" s="1"/>
      <c r="C67" s="1"/>
      <c r="D67" s="1"/>
      <c r="E67" s="1"/>
      <c r="F67" s="1"/>
      <c r="H67" s="86"/>
      <c r="I67" s="87"/>
      <c r="J67" s="72"/>
    </row>
    <row r="68" spans="1:11" x14ac:dyDescent="0.25">
      <c r="A68" s="5" t="s">
        <v>95</v>
      </c>
      <c r="B68" s="88"/>
      <c r="C68" s="89"/>
      <c r="D68" s="89"/>
      <c r="E68" s="90"/>
      <c r="F68" s="92" t="s">
        <v>96</v>
      </c>
      <c r="G68" s="93"/>
      <c r="H68" s="91" t="s">
        <v>97</v>
      </c>
      <c r="I68" s="593" t="s">
        <v>98</v>
      </c>
      <c r="J68" s="594"/>
    </row>
    <row r="69" spans="1:11" x14ac:dyDescent="0.25">
      <c r="B69" s="94" t="s">
        <v>99</v>
      </c>
      <c r="C69" s="1"/>
      <c r="D69" s="1"/>
      <c r="E69" s="95"/>
      <c r="F69" s="96">
        <v>0.01</v>
      </c>
      <c r="G69" s="97"/>
      <c r="H69" s="98">
        <f>F69</f>
        <v>0.01</v>
      </c>
      <c r="I69" s="595">
        <v>0.01</v>
      </c>
      <c r="J69" s="596"/>
    </row>
    <row r="70" spans="1:11" x14ac:dyDescent="0.25">
      <c r="B70" s="99" t="s">
        <v>100</v>
      </c>
      <c r="C70" s="1"/>
      <c r="D70" s="1"/>
      <c r="E70" s="95"/>
      <c r="F70" s="96">
        <v>0.95</v>
      </c>
      <c r="G70" s="97"/>
      <c r="H70" s="100" t="s">
        <v>13</v>
      </c>
      <c r="I70" s="595">
        <v>0.95</v>
      </c>
      <c r="J70" s="596"/>
    </row>
    <row r="71" spans="1:11" x14ac:dyDescent="0.25">
      <c r="B71" s="99" t="s">
        <v>101</v>
      </c>
      <c r="C71" s="1"/>
      <c r="D71" s="1"/>
      <c r="E71" s="95"/>
      <c r="F71" s="101">
        <f>1-F69</f>
        <v>0.99</v>
      </c>
      <c r="G71" s="102"/>
      <c r="H71" s="98">
        <f>1-H69</f>
        <v>0.99</v>
      </c>
      <c r="I71" s="597">
        <f>1-I69</f>
        <v>0.99</v>
      </c>
      <c r="J71" s="598"/>
    </row>
    <row r="72" spans="1:11" x14ac:dyDescent="0.25">
      <c r="B72" s="103" t="s">
        <v>102</v>
      </c>
      <c r="C72" s="104"/>
      <c r="D72" s="104"/>
      <c r="E72" s="105"/>
      <c r="F72" s="108">
        <f>1-F70</f>
        <v>5.0000000000000044E-2</v>
      </c>
      <c r="G72" s="106"/>
      <c r="H72" s="107" t="s">
        <v>13</v>
      </c>
      <c r="I72" s="599">
        <f>1-I70</f>
        <v>5.0000000000000044E-2</v>
      </c>
      <c r="J72" s="600"/>
    </row>
    <row r="73" spans="1:11" ht="15" outlineLevel="1" x14ac:dyDescent="0.25">
      <c r="G73" s="109"/>
      <c r="H73" s="109"/>
      <c r="I73" s="109"/>
      <c r="J73" s="109"/>
    </row>
    <row r="74" spans="1:11" outlineLevel="1" x14ac:dyDescent="0.25">
      <c r="B74" s="6" t="s">
        <v>103</v>
      </c>
      <c r="C74" s="7"/>
      <c r="D74" s="7"/>
      <c r="E74" s="7"/>
      <c r="F74" s="7"/>
      <c r="G74" s="7"/>
      <c r="H74" s="7"/>
      <c r="I74" s="7"/>
      <c r="J74" s="7"/>
      <c r="K74" s="72"/>
    </row>
    <row r="75" spans="1:11" outlineLevel="1" x14ac:dyDescent="0.25">
      <c r="K75" s="72"/>
    </row>
    <row r="76" spans="1:11" outlineLevel="1" x14ac:dyDescent="0.25">
      <c r="B76" s="1" t="s">
        <v>104</v>
      </c>
      <c r="F76" s="39">
        <v>0.1</v>
      </c>
      <c r="K76" s="72"/>
    </row>
    <row r="77" spans="1:11" outlineLevel="1" x14ac:dyDescent="0.25">
      <c r="B77" s="1" t="s">
        <v>105</v>
      </c>
      <c r="F77" s="110">
        <v>2</v>
      </c>
      <c r="K77" s="72"/>
    </row>
    <row r="78" spans="1:11" ht="12.75" customHeight="1" outlineLevel="1" x14ac:dyDescent="0.25">
      <c r="K78" s="72"/>
    </row>
    <row r="79" spans="1:11" outlineLevel="1" x14ac:dyDescent="0.25">
      <c r="B79" s="1" t="s">
        <v>106</v>
      </c>
      <c r="F79" s="66">
        <f>SUM('2a Project Inputs'!F111:F115,'2a Project Inputs'!F119)*F76</f>
        <v>197456</v>
      </c>
      <c r="H79" s="1" t="s">
        <v>107</v>
      </c>
      <c r="J79" s="57">
        <f>F81</f>
        <v>193506.88</v>
      </c>
      <c r="K79" s="72"/>
    </row>
    <row r="80" spans="1:11" outlineLevel="1" x14ac:dyDescent="0.25">
      <c r="B80" s="1" t="s">
        <v>108</v>
      </c>
      <c r="F80" s="111">
        <f>F79*-F77/100</f>
        <v>-3949.12</v>
      </c>
      <c r="G80" s="72"/>
      <c r="H80" s="1" t="s">
        <v>109</v>
      </c>
      <c r="J80" s="112">
        <v>0</v>
      </c>
      <c r="K80" s="72"/>
    </row>
    <row r="81" spans="2:11" outlineLevel="1" x14ac:dyDescent="0.25">
      <c r="B81" s="1" t="s">
        <v>110</v>
      </c>
      <c r="C81" s="72"/>
      <c r="D81" s="72"/>
      <c r="E81" s="72"/>
      <c r="F81" s="113">
        <f>SUM(F79:F80)</f>
        <v>193506.88</v>
      </c>
      <c r="G81" s="72"/>
      <c r="H81" s="1" t="s">
        <v>111</v>
      </c>
      <c r="I81" s="72"/>
      <c r="J81" s="113">
        <f>SUM(J79:J80)</f>
        <v>193506.88</v>
      </c>
      <c r="K81" s="1"/>
    </row>
    <row r="82" spans="2:11" outlineLevel="1" x14ac:dyDescent="0.25">
      <c r="B82" s="1"/>
      <c r="C82" s="72"/>
      <c r="D82" s="72"/>
      <c r="E82" s="72"/>
      <c r="F82" s="1"/>
      <c r="G82" s="72"/>
      <c r="H82" s="1"/>
      <c r="I82" s="72"/>
      <c r="J82" s="1"/>
      <c r="K82" s="72"/>
    </row>
    <row r="83" spans="2:11" ht="12.75" customHeight="1" outlineLevel="1" x14ac:dyDescent="0.25">
      <c r="B83" s="1" t="s">
        <v>112</v>
      </c>
      <c r="C83" s="72"/>
      <c r="D83" s="72"/>
      <c r="E83" s="72"/>
      <c r="F83" s="66">
        <f>F81*IF(F14&gt;F13,I72,I71)</f>
        <v>9675.3440000000082</v>
      </c>
      <c r="G83" s="72"/>
      <c r="H83" s="1" t="s">
        <v>112</v>
      </c>
      <c r="I83" s="72"/>
      <c r="J83" s="66">
        <f>F83</f>
        <v>9675.3440000000082</v>
      </c>
      <c r="K83" s="72"/>
    </row>
    <row r="84" spans="2:11" outlineLevel="1" x14ac:dyDescent="0.25">
      <c r="B84" s="1" t="s">
        <v>113</v>
      </c>
      <c r="C84" s="72"/>
      <c r="D84" s="72"/>
      <c r="E84" s="72"/>
      <c r="F84" s="66">
        <f>F81-F83</f>
        <v>183831.53599999999</v>
      </c>
      <c r="G84" s="72"/>
      <c r="H84" s="1" t="s">
        <v>113</v>
      </c>
      <c r="I84" s="72"/>
      <c r="J84" s="66">
        <f>J81-J83</f>
        <v>183831.53599999999</v>
      </c>
      <c r="K84" s="72"/>
    </row>
  </sheetData>
  <dataConsolidate link="1"/>
  <mergeCells count="11">
    <mergeCell ref="I68:J68"/>
    <mergeCell ref="I69:J69"/>
    <mergeCell ref="I70:J70"/>
    <mergeCell ref="I71:J71"/>
    <mergeCell ref="I72:J72"/>
    <mergeCell ref="A2:K2"/>
    <mergeCell ref="A3:K3"/>
    <mergeCell ref="A5:K5"/>
    <mergeCell ref="P5:P8"/>
    <mergeCell ref="N6:N8"/>
    <mergeCell ref="O6:O8"/>
  </mergeCells>
  <dataValidations count="3">
    <dataValidation showInputMessage="1" showErrorMessage="1" sqref="J43" xr:uid="{4A6BF81F-4F16-4D2A-A39C-9D1D00C288AA}"/>
    <dataValidation type="list" allowBlank="1" showInputMessage="1" showErrorMessage="1" sqref="J40" xr:uid="{4811EC0E-7AED-4502-976D-DF4E1565AC9F}">
      <formula1>"Nonrecourse,Recourse"</formula1>
    </dataValidation>
    <dataValidation type="list" showInputMessage="1" showErrorMessage="1" sqref="H54 J17 J25 F19 F42:F44 H58 J41 J44" xr:uid="{0F19833A-7AEF-481B-96F1-1F79732E8DBC}">
      <formula1>"Y,N"</formula1>
    </dataValidation>
  </dataValidations>
  <printOptions gridLines="1" gridLinesSet="0"/>
  <pageMargins left="0.7" right="0.7" top="0.75" bottom="0.75" header="0.3" footer="0.3"/>
  <pageSetup scale="50" firstPageNumber="6" orientation="portrait" r:id="rId1"/>
  <headerFooter>
    <oddFooter>&amp;C&amp;"Times New Roman,Regular"DRAFT AND PRELIMINARY - FOR DISCUSSION PURPOSES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AA81-E870-4D29-8B68-E57A1D0FD143}">
  <sheetPr codeName="Sheet39">
    <tabColor rgb="FFFF0000"/>
    <pageSetUpPr fitToPage="1"/>
  </sheetPr>
  <dimension ref="A1:T141"/>
  <sheetViews>
    <sheetView workbookViewId="0">
      <pane xSplit="5" ySplit="12" topLeftCell="F13" activePane="bottomRight" state="frozen"/>
      <selection pane="topRight" activeCell="F63" sqref="F63"/>
      <selection pane="bottomLeft" activeCell="F63" sqref="F63"/>
      <selection pane="bottomRight" activeCell="F63" sqref="F63"/>
    </sheetView>
  </sheetViews>
  <sheetFormatPr defaultColWidth="8.125" defaultRowHeight="12.75" outlineLevelRow="1" outlineLevelCol="1" x14ac:dyDescent="0.2"/>
  <cols>
    <col min="1" max="1" width="5.125" style="114" customWidth="1"/>
    <col min="2" max="2" width="2.125" style="114" customWidth="1"/>
    <col min="3" max="3" width="22.125" style="114" customWidth="1"/>
    <col min="4" max="4" width="10.875" style="114" customWidth="1"/>
    <col min="5" max="5" width="14.125" style="114" customWidth="1"/>
    <col min="6" max="6" width="13.125" style="114" customWidth="1"/>
    <col min="7" max="7" width="15.75" style="114" customWidth="1"/>
    <col min="8" max="8" width="23.875" style="114" customWidth="1"/>
    <col min="9" max="10" width="16" style="114" customWidth="1"/>
    <col min="11" max="11" width="17.875" style="114" customWidth="1"/>
    <col min="12" max="20" width="12.125" style="114" customWidth="1" outlineLevel="1"/>
    <col min="21" max="16384" width="8.125" style="114"/>
  </cols>
  <sheetData>
    <row r="1" spans="1:20" ht="15" hidden="1" customHeight="1" x14ac:dyDescent="0.2">
      <c r="A1" s="601" t="str">
        <f>'2 - Partnership Inputs'!A2</f>
        <v>SOLAR COMPANY, LLC</v>
      </c>
      <c r="B1" s="601"/>
      <c r="C1" s="601"/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</row>
    <row r="2" spans="1:20" ht="15" hidden="1" customHeight="1" x14ac:dyDescent="0.2">
      <c r="A2" s="602" t="str">
        <f>'2 - Partnership Inputs'!A3:K3</f>
        <v>FINANCIAL PROJECTION FOR THE PERIOD BEGINNING DECEMBER 5, 2017 AND ENDING DECEMBER 31, 2042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</row>
    <row r="3" spans="1:20" ht="15" hidden="1" customHeight="1" x14ac:dyDescent="0.2">
      <c r="C3" s="115"/>
      <c r="D3" s="115"/>
      <c r="E3" s="115"/>
    </row>
    <row r="4" spans="1:20" ht="15" hidden="1" customHeight="1" x14ac:dyDescent="0.2">
      <c r="A4" s="603" t="s">
        <v>114</v>
      </c>
      <c r="B4" s="603"/>
      <c r="C4" s="603"/>
      <c r="D4" s="603"/>
      <c r="E4" s="603"/>
      <c r="F4" s="603"/>
      <c r="G4" s="603"/>
      <c r="H4" s="603"/>
      <c r="I4" s="603"/>
      <c r="J4" s="603"/>
      <c r="K4" s="603"/>
      <c r="L4" s="603"/>
      <c r="M4" s="603"/>
      <c r="N4" s="603"/>
      <c r="O4" s="603"/>
      <c r="P4" s="603"/>
      <c r="Q4" s="603"/>
      <c r="R4" s="603"/>
      <c r="S4" s="603"/>
      <c r="T4" s="603"/>
    </row>
    <row r="5" spans="1:20" x14ac:dyDescent="0.2"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</row>
    <row r="6" spans="1:20" x14ac:dyDescent="0.2">
      <c r="F6" s="116"/>
      <c r="G6" s="117">
        <f t="shared" ref="G6:T6" si="0">YEAR(G13)</f>
        <v>2017</v>
      </c>
      <c r="H6" s="117">
        <f t="shared" si="0"/>
        <v>2017</v>
      </c>
      <c r="I6" s="117">
        <f t="shared" si="0"/>
        <v>2017</v>
      </c>
      <c r="J6" s="117">
        <f t="shared" si="0"/>
        <v>2017</v>
      </c>
      <c r="K6" s="117">
        <f t="shared" si="0"/>
        <v>2017</v>
      </c>
      <c r="L6" s="117">
        <f t="shared" si="0"/>
        <v>2017</v>
      </c>
      <c r="M6" s="117">
        <f t="shared" si="0"/>
        <v>2017</v>
      </c>
      <c r="N6" s="117">
        <f t="shared" si="0"/>
        <v>2017</v>
      </c>
      <c r="O6" s="117">
        <f t="shared" si="0"/>
        <v>2017</v>
      </c>
      <c r="P6" s="117">
        <f t="shared" si="0"/>
        <v>2017</v>
      </c>
      <c r="Q6" s="117">
        <f t="shared" si="0"/>
        <v>2017</v>
      </c>
      <c r="R6" s="117">
        <f t="shared" si="0"/>
        <v>2017</v>
      </c>
      <c r="S6" s="117">
        <f t="shared" si="0"/>
        <v>2017</v>
      </c>
      <c r="T6" s="117">
        <f t="shared" si="0"/>
        <v>2017</v>
      </c>
    </row>
    <row r="7" spans="1:20" x14ac:dyDescent="0.2">
      <c r="C7" s="115"/>
      <c r="D7" s="115"/>
      <c r="E7" s="115"/>
      <c r="G7" s="118" t="s">
        <v>115</v>
      </c>
      <c r="H7" s="118"/>
      <c r="I7" s="118"/>
      <c r="J7" s="118" t="s">
        <v>116</v>
      </c>
      <c r="K7" s="118" t="s">
        <v>116</v>
      </c>
      <c r="L7" s="118" t="s">
        <v>116</v>
      </c>
      <c r="M7" s="118" t="s">
        <v>116</v>
      </c>
      <c r="N7" s="118" t="s">
        <v>116</v>
      </c>
      <c r="O7" s="118" t="s">
        <v>116</v>
      </c>
      <c r="P7" s="118" t="s">
        <v>116</v>
      </c>
      <c r="Q7" s="118" t="s">
        <v>116</v>
      </c>
      <c r="R7" s="118" t="s">
        <v>116</v>
      </c>
      <c r="S7" s="118" t="s">
        <v>116</v>
      </c>
      <c r="T7" s="118" t="s">
        <v>116</v>
      </c>
    </row>
    <row r="8" spans="1:20" x14ac:dyDescent="0.2">
      <c r="C8" s="119" t="s">
        <v>117</v>
      </c>
      <c r="D8" s="119"/>
      <c r="E8" s="120" t="s">
        <v>118</v>
      </c>
      <c r="F8" s="121" t="s">
        <v>119</v>
      </c>
      <c r="G8" s="122" t="s">
        <v>120</v>
      </c>
      <c r="H8" s="122" t="s">
        <v>121</v>
      </c>
      <c r="I8" s="122" t="s">
        <v>122</v>
      </c>
      <c r="J8" s="122" t="s">
        <v>123</v>
      </c>
      <c r="K8" s="122" t="s">
        <v>124</v>
      </c>
      <c r="L8" s="122" t="s">
        <v>125</v>
      </c>
      <c r="M8" s="122" t="s">
        <v>126</v>
      </c>
      <c r="N8" s="122" t="s">
        <v>127</v>
      </c>
      <c r="O8" s="122" t="s">
        <v>128</v>
      </c>
      <c r="P8" s="122" t="s">
        <v>129</v>
      </c>
      <c r="Q8" s="122" t="s">
        <v>130</v>
      </c>
      <c r="R8" s="122" t="s">
        <v>131</v>
      </c>
      <c r="S8" s="122" t="s">
        <v>132</v>
      </c>
      <c r="T8" s="122" t="s">
        <v>133</v>
      </c>
    </row>
    <row r="9" spans="1:20" ht="14.25" customHeight="1" outlineLevel="1" x14ac:dyDescent="0.2">
      <c r="C9" s="123"/>
      <c r="D9" s="123"/>
      <c r="E9" s="124">
        <v>5.6662027484126121</v>
      </c>
      <c r="F9" s="125"/>
      <c r="G9" s="126">
        <f>IF(G12="N",0,1)</f>
        <v>1</v>
      </c>
      <c r="H9" s="126">
        <f t="shared" ref="H9:T9" si="1">IF(H12="N",0,1)</f>
        <v>0</v>
      </c>
      <c r="I9" s="126">
        <f t="shared" si="1"/>
        <v>0</v>
      </c>
      <c r="J9" s="126">
        <f t="shared" si="1"/>
        <v>0</v>
      </c>
      <c r="K9" s="126">
        <f t="shared" si="1"/>
        <v>0</v>
      </c>
      <c r="L9" s="126">
        <f t="shared" si="1"/>
        <v>0</v>
      </c>
      <c r="M9" s="126">
        <f t="shared" si="1"/>
        <v>0</v>
      </c>
      <c r="N9" s="126">
        <f t="shared" si="1"/>
        <v>0</v>
      </c>
      <c r="O9" s="126">
        <f t="shared" si="1"/>
        <v>0</v>
      </c>
      <c r="P9" s="126">
        <f t="shared" si="1"/>
        <v>0</v>
      </c>
      <c r="Q9" s="126">
        <f t="shared" si="1"/>
        <v>0</v>
      </c>
      <c r="R9" s="126">
        <f t="shared" si="1"/>
        <v>0</v>
      </c>
      <c r="S9" s="126">
        <f t="shared" si="1"/>
        <v>0</v>
      </c>
      <c r="T9" s="126">
        <f t="shared" si="1"/>
        <v>0</v>
      </c>
    </row>
    <row r="10" spans="1:20" ht="14.25" customHeight="1" outlineLevel="1" x14ac:dyDescent="0.2">
      <c r="C10" s="123"/>
      <c r="D10" s="123"/>
      <c r="E10" s="127"/>
      <c r="F10" s="128">
        <v>1</v>
      </c>
      <c r="G10" s="126">
        <f>YEAR(G13)</f>
        <v>2017</v>
      </c>
      <c r="H10" s="126">
        <f t="shared" ref="H10:T10" si="2">YEAR(H13)</f>
        <v>2017</v>
      </c>
      <c r="I10" s="126">
        <f t="shared" si="2"/>
        <v>2017</v>
      </c>
      <c r="J10" s="126">
        <f t="shared" si="2"/>
        <v>2017</v>
      </c>
      <c r="K10" s="126">
        <f t="shared" si="2"/>
        <v>2017</v>
      </c>
      <c r="L10" s="126">
        <f t="shared" si="2"/>
        <v>2017</v>
      </c>
      <c r="M10" s="126">
        <f t="shared" si="2"/>
        <v>2017</v>
      </c>
      <c r="N10" s="126">
        <f t="shared" si="2"/>
        <v>2017</v>
      </c>
      <c r="O10" s="126">
        <f t="shared" si="2"/>
        <v>2017</v>
      </c>
      <c r="P10" s="126">
        <f t="shared" si="2"/>
        <v>2017</v>
      </c>
      <c r="Q10" s="126">
        <f t="shared" si="2"/>
        <v>2017</v>
      </c>
      <c r="R10" s="126">
        <f t="shared" si="2"/>
        <v>2017</v>
      </c>
      <c r="S10" s="126">
        <f t="shared" si="2"/>
        <v>2017</v>
      </c>
      <c r="T10" s="126">
        <f t="shared" si="2"/>
        <v>2017</v>
      </c>
    </row>
    <row r="11" spans="1:20" outlineLevel="1" x14ac:dyDescent="0.2">
      <c r="C11" s="123"/>
      <c r="D11" s="123"/>
      <c r="E11" s="129"/>
      <c r="F11" s="125" t="s">
        <v>134</v>
      </c>
      <c r="G11" s="130">
        <v>0</v>
      </c>
      <c r="H11" s="130">
        <v>1</v>
      </c>
      <c r="I11" s="130">
        <v>2</v>
      </c>
      <c r="J11" s="130">
        <v>3</v>
      </c>
      <c r="K11" s="130">
        <v>4</v>
      </c>
      <c r="L11" s="130">
        <v>5</v>
      </c>
      <c r="M11" s="130">
        <v>6</v>
      </c>
      <c r="N11" s="130">
        <v>7</v>
      </c>
      <c r="O11" s="130">
        <v>8</v>
      </c>
      <c r="P11" s="130">
        <v>9</v>
      </c>
      <c r="Q11" s="130">
        <v>10</v>
      </c>
      <c r="R11" s="130">
        <v>11</v>
      </c>
      <c r="S11" s="130">
        <v>12</v>
      </c>
      <c r="T11" s="130">
        <v>13</v>
      </c>
    </row>
    <row r="12" spans="1:20" x14ac:dyDescent="0.2">
      <c r="B12" s="115" t="s">
        <v>135</v>
      </c>
      <c r="D12" s="123"/>
      <c r="E12" s="129"/>
      <c r="G12" s="131" t="s">
        <v>28</v>
      </c>
      <c r="H12" s="131" t="s">
        <v>25</v>
      </c>
      <c r="I12" s="131" t="s">
        <v>25</v>
      </c>
      <c r="J12" s="131" t="s">
        <v>25</v>
      </c>
      <c r="K12" s="131" t="s">
        <v>25</v>
      </c>
      <c r="L12" s="131" t="s">
        <v>25</v>
      </c>
      <c r="M12" s="131" t="s">
        <v>25</v>
      </c>
      <c r="N12" s="131" t="s">
        <v>25</v>
      </c>
      <c r="O12" s="131" t="s">
        <v>25</v>
      </c>
      <c r="P12" s="131" t="s">
        <v>25</v>
      </c>
      <c r="Q12" s="131" t="s">
        <v>25</v>
      </c>
      <c r="R12" s="131" t="s">
        <v>25</v>
      </c>
      <c r="S12" s="131" t="s">
        <v>25</v>
      </c>
      <c r="T12" s="131" t="s">
        <v>25</v>
      </c>
    </row>
    <row r="13" spans="1:20" x14ac:dyDescent="0.2">
      <c r="C13" s="114" t="s">
        <v>136</v>
      </c>
      <c r="F13" s="132">
        <f>MAX(G13:T13)</f>
        <v>43079</v>
      </c>
      <c r="G13" s="133">
        <v>43079</v>
      </c>
      <c r="H13" s="134">
        <f t="shared" ref="H13:T13" si="3">G13</f>
        <v>43079</v>
      </c>
      <c r="I13" s="134">
        <f t="shared" si="3"/>
        <v>43079</v>
      </c>
      <c r="J13" s="134">
        <f t="shared" si="3"/>
        <v>43079</v>
      </c>
      <c r="K13" s="134">
        <f t="shared" si="3"/>
        <v>43079</v>
      </c>
      <c r="L13" s="134">
        <f t="shared" si="3"/>
        <v>43079</v>
      </c>
      <c r="M13" s="134">
        <f t="shared" si="3"/>
        <v>43079</v>
      </c>
      <c r="N13" s="134">
        <f t="shared" si="3"/>
        <v>43079</v>
      </c>
      <c r="O13" s="134">
        <f t="shared" si="3"/>
        <v>43079</v>
      </c>
      <c r="P13" s="134">
        <f t="shared" si="3"/>
        <v>43079</v>
      </c>
      <c r="Q13" s="134">
        <f t="shared" si="3"/>
        <v>43079</v>
      </c>
      <c r="R13" s="134">
        <f t="shared" si="3"/>
        <v>43079</v>
      </c>
      <c r="S13" s="134">
        <f t="shared" si="3"/>
        <v>43079</v>
      </c>
      <c r="T13" s="134">
        <f t="shared" si="3"/>
        <v>43079</v>
      </c>
    </row>
    <row r="14" spans="1:20" x14ac:dyDescent="0.2">
      <c r="C14" s="114" t="s">
        <v>137</v>
      </c>
      <c r="F14" s="135"/>
      <c r="G14" s="134">
        <f>G13-'2 - Partnership Inputs'!$U$33*29</f>
        <v>42905</v>
      </c>
      <c r="H14" s="134">
        <f>H13-'2 - Partnership Inputs'!$U$33*29</f>
        <v>42905</v>
      </c>
      <c r="I14" s="134">
        <f>I13-'2 - Partnership Inputs'!$U$33*29</f>
        <v>42905</v>
      </c>
      <c r="J14" s="134">
        <f>J13-'2 - Partnership Inputs'!$U$33*29</f>
        <v>42905</v>
      </c>
      <c r="K14" s="134">
        <f>K13-'2 - Partnership Inputs'!$U$33*29</f>
        <v>42905</v>
      </c>
      <c r="L14" s="134">
        <f>L13-'2 - Partnership Inputs'!$U$33*29</f>
        <v>42905</v>
      </c>
      <c r="M14" s="134">
        <f>M13-'2 - Partnership Inputs'!$U$33*29</f>
        <v>42905</v>
      </c>
      <c r="N14" s="134">
        <f>N13-'2 - Partnership Inputs'!$U$33*29</f>
        <v>42905</v>
      </c>
      <c r="O14" s="134">
        <f>O13-'2 - Partnership Inputs'!$U$33*29</f>
        <v>42905</v>
      </c>
      <c r="P14" s="134">
        <f>P13-'2 - Partnership Inputs'!$U$33*29</f>
        <v>42905</v>
      </c>
      <c r="Q14" s="134">
        <f>Q13-'2 - Partnership Inputs'!$U$33*29</f>
        <v>42905</v>
      </c>
      <c r="R14" s="134">
        <f>R13-'2 - Partnership Inputs'!$U$33*29</f>
        <v>42905</v>
      </c>
      <c r="S14" s="134">
        <f>S13-'2 - Partnership Inputs'!$U$33*29</f>
        <v>42905</v>
      </c>
      <c r="T14" s="134">
        <f>T13-'2 - Partnership Inputs'!$U$33*29</f>
        <v>42905</v>
      </c>
    </row>
    <row r="15" spans="1:20" x14ac:dyDescent="0.2">
      <c r="C15" s="136" t="s">
        <v>138</v>
      </c>
      <c r="F15" s="137">
        <f>SUMIF($G$9:$T$9,1,G15:T15)</f>
        <v>574</v>
      </c>
      <c r="G15" s="138">
        <v>574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  <c r="P15" s="138">
        <v>0</v>
      </c>
      <c r="Q15" s="138">
        <v>0</v>
      </c>
      <c r="R15" s="138">
        <v>0</v>
      </c>
      <c r="S15" s="138">
        <v>0</v>
      </c>
      <c r="T15" s="138">
        <v>0</v>
      </c>
    </row>
    <row r="16" spans="1:20" x14ac:dyDescent="0.2">
      <c r="C16" s="136" t="s">
        <v>139</v>
      </c>
      <c r="E16" s="139"/>
      <c r="F16" s="140">
        <f>SUMIF(G9:T9,1,G17:T17)/F15</f>
        <v>1625</v>
      </c>
      <c r="G16" s="138">
        <v>1625</v>
      </c>
      <c r="H16" s="138">
        <v>0</v>
      </c>
      <c r="I16" s="138">
        <v>0</v>
      </c>
      <c r="J16" s="138">
        <v>0</v>
      </c>
      <c r="K16" s="138">
        <v>0</v>
      </c>
      <c r="L16" s="138">
        <v>0</v>
      </c>
      <c r="M16" s="138">
        <v>0</v>
      </c>
      <c r="N16" s="138">
        <v>0</v>
      </c>
      <c r="O16" s="138">
        <v>0</v>
      </c>
      <c r="P16" s="138">
        <v>0</v>
      </c>
      <c r="Q16" s="138">
        <v>0</v>
      </c>
      <c r="R16" s="138">
        <v>0</v>
      </c>
      <c r="S16" s="138">
        <v>0</v>
      </c>
      <c r="T16" s="138">
        <v>0</v>
      </c>
    </row>
    <row r="17" spans="2:20" x14ac:dyDescent="0.2">
      <c r="C17" s="114" t="s">
        <v>140</v>
      </c>
      <c r="F17" s="141">
        <f>SUM(G17:T17)</f>
        <v>932750</v>
      </c>
      <c r="G17" s="142">
        <f>G16*G15*G9</f>
        <v>932750</v>
      </c>
      <c r="H17" s="142">
        <f t="shared" ref="H17:T17" si="4">H16*H15*H9</f>
        <v>0</v>
      </c>
      <c r="I17" s="142">
        <f t="shared" si="4"/>
        <v>0</v>
      </c>
      <c r="J17" s="142">
        <f t="shared" si="4"/>
        <v>0</v>
      </c>
      <c r="K17" s="142">
        <f>K16*K15*K9</f>
        <v>0</v>
      </c>
      <c r="L17" s="142">
        <f t="shared" si="4"/>
        <v>0</v>
      </c>
      <c r="M17" s="142">
        <f t="shared" si="4"/>
        <v>0</v>
      </c>
      <c r="N17" s="142">
        <f t="shared" si="4"/>
        <v>0</v>
      </c>
      <c r="O17" s="142">
        <f t="shared" si="4"/>
        <v>0</v>
      </c>
      <c r="P17" s="142">
        <f t="shared" si="4"/>
        <v>0</v>
      </c>
      <c r="Q17" s="142">
        <f t="shared" si="4"/>
        <v>0</v>
      </c>
      <c r="R17" s="142">
        <f t="shared" si="4"/>
        <v>0</v>
      </c>
      <c r="S17" s="142">
        <f t="shared" si="4"/>
        <v>0</v>
      </c>
      <c r="T17" s="142">
        <f t="shared" si="4"/>
        <v>0</v>
      </c>
    </row>
    <row r="18" spans="2:20" x14ac:dyDescent="0.2">
      <c r="C18" s="114" t="s">
        <v>141</v>
      </c>
      <c r="G18" s="143">
        <v>5.0000000000000001E-3</v>
      </c>
      <c r="H18" s="143">
        <v>5.0000000000000001E-3</v>
      </c>
      <c r="I18" s="143">
        <v>5.0000000000000001E-3</v>
      </c>
      <c r="J18" s="143">
        <v>5.0000000000000001E-3</v>
      </c>
      <c r="K18" s="143">
        <v>5.0000000000000001E-3</v>
      </c>
      <c r="L18" s="143">
        <v>5.0000000000000001E-3</v>
      </c>
      <c r="M18" s="143">
        <v>5.0000000000000001E-3</v>
      </c>
      <c r="N18" s="143">
        <v>5.0000000000000001E-3</v>
      </c>
      <c r="O18" s="143">
        <v>5.0000000000000001E-3</v>
      </c>
      <c r="P18" s="143">
        <v>5.0000000000000001E-3</v>
      </c>
      <c r="Q18" s="143">
        <v>5.0000000000000001E-3</v>
      </c>
      <c r="R18" s="143">
        <v>5.0000000000000001E-3</v>
      </c>
      <c r="S18" s="143">
        <v>5.0000000000000001E-3</v>
      </c>
      <c r="T18" s="143">
        <v>5.0000000000000001E-3</v>
      </c>
    </row>
    <row r="19" spans="2:20" x14ac:dyDescent="0.2">
      <c r="C19" s="114" t="s">
        <v>142</v>
      </c>
      <c r="F19" s="144">
        <f>SUMIF($G$9:$T$9,1,G19:T19)</f>
        <v>2786921.0526315789</v>
      </c>
      <c r="G19" s="145">
        <v>2786921.0526315789</v>
      </c>
      <c r="H19" s="145">
        <v>0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5">
        <v>0</v>
      </c>
    </row>
    <row r="20" spans="2:20" x14ac:dyDescent="0.2">
      <c r="C20" s="114" t="s">
        <v>143</v>
      </c>
      <c r="F20" s="144">
        <f>SUMIF($G$9:$T$9,1,G20:T20)</f>
        <v>0</v>
      </c>
      <c r="G20" s="145">
        <v>0</v>
      </c>
      <c r="H20" s="145">
        <v>0</v>
      </c>
      <c r="I20" s="145">
        <v>0</v>
      </c>
      <c r="J20" s="145">
        <v>0</v>
      </c>
      <c r="K20" s="145">
        <v>0</v>
      </c>
      <c r="L20" s="145">
        <v>0</v>
      </c>
      <c r="M20" s="145">
        <v>0</v>
      </c>
      <c r="N20" s="145">
        <v>0</v>
      </c>
      <c r="O20" s="145">
        <v>0</v>
      </c>
      <c r="P20" s="145">
        <v>0</v>
      </c>
      <c r="Q20" s="145">
        <v>0</v>
      </c>
      <c r="R20" s="145">
        <v>0</v>
      </c>
      <c r="S20" s="145">
        <v>0</v>
      </c>
      <c r="T20" s="145">
        <v>0</v>
      </c>
    </row>
    <row r="21" spans="2:20" x14ac:dyDescent="0.2">
      <c r="B21" s="115" t="s">
        <v>144</v>
      </c>
      <c r="F21" s="146"/>
      <c r="G21" s="147">
        <v>1</v>
      </c>
      <c r="H21" s="147">
        <v>1</v>
      </c>
      <c r="I21" s="147">
        <v>1</v>
      </c>
      <c r="J21" s="147">
        <v>1</v>
      </c>
      <c r="K21" s="147">
        <v>1</v>
      </c>
      <c r="L21" s="147">
        <v>1</v>
      </c>
      <c r="M21" s="147">
        <v>1</v>
      </c>
      <c r="N21" s="147">
        <v>1</v>
      </c>
      <c r="O21" s="147">
        <v>1</v>
      </c>
      <c r="P21" s="147">
        <v>1</v>
      </c>
      <c r="Q21" s="147">
        <v>1</v>
      </c>
      <c r="R21" s="147">
        <v>1</v>
      </c>
      <c r="S21" s="147">
        <v>1</v>
      </c>
      <c r="T21" s="147">
        <v>1</v>
      </c>
    </row>
    <row r="22" spans="2:20" x14ac:dyDescent="0.2">
      <c r="C22" s="114" t="s">
        <v>145</v>
      </c>
      <c r="F22" s="144">
        <f>SUMIF($G$9:$T$9,1,G22:T22)</f>
        <v>1974560</v>
      </c>
      <c r="G22" s="148">
        <v>1974560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48">
        <v>0</v>
      </c>
      <c r="N22" s="148">
        <v>0</v>
      </c>
      <c r="O22" s="148">
        <v>0</v>
      </c>
      <c r="P22" s="148">
        <v>0</v>
      </c>
      <c r="Q22" s="148">
        <v>0</v>
      </c>
      <c r="R22" s="148">
        <v>0</v>
      </c>
      <c r="S22" s="148">
        <v>0</v>
      </c>
      <c r="T22" s="148">
        <v>0</v>
      </c>
    </row>
    <row r="23" spans="2:20" x14ac:dyDescent="0.2">
      <c r="C23" s="114" t="s">
        <v>146</v>
      </c>
      <c r="F23" s="146"/>
      <c r="G23" s="149">
        <f>'2 - Partnership Inputs'!U36</f>
        <v>0.06</v>
      </c>
      <c r="H23" s="149">
        <f>G23</f>
        <v>0.06</v>
      </c>
      <c r="I23" s="149">
        <f>H23</f>
        <v>0.06</v>
      </c>
      <c r="J23" s="149">
        <f>I23</f>
        <v>0.06</v>
      </c>
      <c r="K23" s="149">
        <f>J23</f>
        <v>0.06</v>
      </c>
      <c r="L23" s="149">
        <f>K23</f>
        <v>0.06</v>
      </c>
      <c r="M23" s="149">
        <f t="shared" ref="M23:T23" si="5">L23</f>
        <v>0.06</v>
      </c>
      <c r="N23" s="149">
        <f t="shared" si="5"/>
        <v>0.06</v>
      </c>
      <c r="O23" s="149">
        <f t="shared" si="5"/>
        <v>0.06</v>
      </c>
      <c r="P23" s="149">
        <f t="shared" si="5"/>
        <v>0.06</v>
      </c>
      <c r="Q23" s="149">
        <f t="shared" si="5"/>
        <v>0.06</v>
      </c>
      <c r="R23" s="149">
        <f t="shared" si="5"/>
        <v>0.06</v>
      </c>
      <c r="S23" s="149">
        <f t="shared" si="5"/>
        <v>0.06</v>
      </c>
      <c r="T23" s="149">
        <f t="shared" si="5"/>
        <v>0.06</v>
      </c>
    </row>
    <row r="24" spans="2:20" x14ac:dyDescent="0.2">
      <c r="C24" s="150"/>
      <c r="F24" s="151">
        <v>1.4041224447241438</v>
      </c>
      <c r="G24" s="144">
        <f>-PV(G28,G29,(G75-G88)/$F$24)</f>
        <v>1033081.2676861185</v>
      </c>
      <c r="H24" s="144">
        <f t="shared" ref="H24:T24" si="6">-PV(H28,H29,(H75-H88)/$F$24)</f>
        <v>0</v>
      </c>
      <c r="I24" s="144">
        <f t="shared" si="6"/>
        <v>0</v>
      </c>
      <c r="J24" s="144">
        <f t="shared" si="6"/>
        <v>0</v>
      </c>
      <c r="K24" s="144">
        <f t="shared" si="6"/>
        <v>0</v>
      </c>
      <c r="L24" s="144">
        <f t="shared" si="6"/>
        <v>0</v>
      </c>
      <c r="M24" s="144">
        <f t="shared" si="6"/>
        <v>0</v>
      </c>
      <c r="N24" s="144">
        <f t="shared" si="6"/>
        <v>0</v>
      </c>
      <c r="O24" s="144">
        <f t="shared" si="6"/>
        <v>0</v>
      </c>
      <c r="P24" s="144">
        <f t="shared" si="6"/>
        <v>0</v>
      </c>
      <c r="Q24" s="144">
        <f t="shared" si="6"/>
        <v>0</v>
      </c>
      <c r="R24" s="144">
        <f t="shared" si="6"/>
        <v>0</v>
      </c>
      <c r="S24" s="144">
        <f t="shared" si="6"/>
        <v>0</v>
      </c>
      <c r="T24" s="144">
        <f t="shared" si="6"/>
        <v>0</v>
      </c>
    </row>
    <row r="25" spans="2:20" x14ac:dyDescent="0.2">
      <c r="C25" s="114" t="s">
        <v>147</v>
      </c>
      <c r="F25" s="144">
        <f>SUMIF($G$9:$T$9,1,G25:T25)</f>
        <v>0</v>
      </c>
      <c r="G25" s="152">
        <f>IF('2 - Partnership Inputs'!$J$25="Y",'2a Project Inputs'!G37/'2 - Partnership Inputs'!$F$71*'2 - Partnership Inputs'!$J$27,0)</f>
        <v>0</v>
      </c>
      <c r="H25" s="152">
        <f>IF('2 - Partnership Inputs'!$J$25="Y",'2a Project Inputs'!H37/'2 - Partnership Inputs'!$F$71*'2 - Partnership Inputs'!$J$27,0)</f>
        <v>0</v>
      </c>
      <c r="I25" s="152">
        <f>IF('2 - Partnership Inputs'!$J$25="Y",'2a Project Inputs'!I37/'2 - Partnership Inputs'!$F$71*'2 - Partnership Inputs'!$J$27,0)</f>
        <v>0</v>
      </c>
      <c r="J25" s="152">
        <f>IF('2 - Partnership Inputs'!$J$25="Y",'2a Project Inputs'!J37/'2 - Partnership Inputs'!$F$71*'2 - Partnership Inputs'!$J$27,0)</f>
        <v>0</v>
      </c>
      <c r="K25" s="152">
        <f>IF('2 - Partnership Inputs'!$J$25="Y",'2a Project Inputs'!K37/'2 - Partnership Inputs'!$F$71*'2 - Partnership Inputs'!$J$27,0)</f>
        <v>0</v>
      </c>
      <c r="L25" s="152">
        <f>IF('2 - Partnership Inputs'!$J$25="Y",'2a Project Inputs'!L37/'2 - Partnership Inputs'!$F$71*'2 - Partnership Inputs'!$J$27,0)</f>
        <v>0</v>
      </c>
      <c r="M25" s="152">
        <f>IF('2 - Partnership Inputs'!$J$25="Y",'2a Project Inputs'!M37/'2 - Partnership Inputs'!$F$71*'2 - Partnership Inputs'!$J$27,0)</f>
        <v>0</v>
      </c>
      <c r="N25" s="152">
        <f>IF('2 - Partnership Inputs'!$J$25="Y",'2a Project Inputs'!N37/'2 - Partnership Inputs'!$F$71*'2 - Partnership Inputs'!$J$27,0)</f>
        <v>0</v>
      </c>
      <c r="O25" s="152">
        <f>IF('2 - Partnership Inputs'!$J$25="Y",'2a Project Inputs'!O37/'2 - Partnership Inputs'!$F$71*'2 - Partnership Inputs'!$J$27,0)</f>
        <v>0</v>
      </c>
      <c r="P25" s="152">
        <f>IF('2 - Partnership Inputs'!$J$25="Y",'2a Project Inputs'!P37/'2 - Partnership Inputs'!$F$71*'2 - Partnership Inputs'!$J$27,0)</f>
        <v>0</v>
      </c>
      <c r="Q25" s="152">
        <f>IF('2 - Partnership Inputs'!$J$25="Y",'2a Project Inputs'!Q37/'2 - Partnership Inputs'!$F$71*'2 - Partnership Inputs'!$J$27,0)</f>
        <v>0</v>
      </c>
      <c r="R25" s="152">
        <f>IF('2 - Partnership Inputs'!$J$25="Y",'2a Project Inputs'!R37/'2 - Partnership Inputs'!$F$71*'2 - Partnership Inputs'!$J$27,0)</f>
        <v>0</v>
      </c>
      <c r="S25" s="152">
        <f>IF('2 - Partnership Inputs'!$J$25="Y",'2a Project Inputs'!S37/'2 - Partnership Inputs'!$F$71*'2 - Partnership Inputs'!$J$27,0)</f>
        <v>0</v>
      </c>
      <c r="T25" s="152">
        <f>IF('2 - Partnership Inputs'!$J$25="Y",'2a Project Inputs'!T37/'2 - Partnership Inputs'!$F$71*'2 - Partnership Inputs'!$J$27,0)</f>
        <v>0</v>
      </c>
    </row>
    <row r="26" spans="2:20" x14ac:dyDescent="0.2">
      <c r="F26" s="153"/>
      <c r="G26" s="154">
        <f>'Dev Summary'!D47</f>
        <v>1.4041224447241403</v>
      </c>
      <c r="H26" s="155">
        <v>1.4197863195243341</v>
      </c>
      <c r="I26" s="156">
        <f>'Dev Summary'!D48</f>
        <v>1.4041224447241394</v>
      </c>
      <c r="J26" s="157">
        <f>'Dev Summary'!D49</f>
        <v>2020</v>
      </c>
      <c r="K26" s="158">
        <f>MIN('4 - NOI'!C351:I351)</f>
        <v>1.4041224447241394</v>
      </c>
      <c r="L26" s="146"/>
      <c r="M26" s="146"/>
      <c r="N26" s="146"/>
      <c r="O26" s="146"/>
      <c r="P26" s="146"/>
      <c r="Q26" s="146"/>
      <c r="R26" s="146"/>
      <c r="S26" s="146"/>
      <c r="T26" s="146"/>
    </row>
    <row r="27" spans="2:20" x14ac:dyDescent="0.2">
      <c r="C27" s="114" t="s">
        <v>148</v>
      </c>
      <c r="F27" s="144">
        <f>SUMIF($G$9:$T$9,1,G27:T27)</f>
        <v>1203370.1837437698</v>
      </c>
      <c r="G27" s="148">
        <v>1203370.1837437698</v>
      </c>
      <c r="H27" s="148">
        <v>0</v>
      </c>
      <c r="I27" s="148">
        <v>0</v>
      </c>
      <c r="J27" s="148">
        <v>0</v>
      </c>
      <c r="K27" s="148">
        <v>0</v>
      </c>
      <c r="L27" s="148">
        <v>0</v>
      </c>
      <c r="M27" s="148">
        <v>0</v>
      </c>
      <c r="N27" s="148">
        <v>0</v>
      </c>
      <c r="O27" s="148">
        <v>0</v>
      </c>
      <c r="P27" s="148">
        <v>0</v>
      </c>
      <c r="Q27" s="148">
        <v>0</v>
      </c>
      <c r="R27" s="148">
        <v>0</v>
      </c>
      <c r="S27" s="148">
        <v>0</v>
      </c>
      <c r="T27" s="148">
        <v>0</v>
      </c>
    </row>
    <row r="28" spans="2:20" x14ac:dyDescent="0.2">
      <c r="C28" s="114" t="s">
        <v>149</v>
      </c>
      <c r="F28" s="159">
        <f>AVERAGEIF(G9:T9,"=1",G28:T28)</f>
        <v>6.3500000000000001E-2</v>
      </c>
      <c r="G28" s="149">
        <v>6.3500000000000001E-2</v>
      </c>
      <c r="H28" s="149">
        <v>6.3500000000000001E-2</v>
      </c>
      <c r="I28" s="149">
        <v>6.3500000000000001E-2</v>
      </c>
      <c r="J28" s="149">
        <v>6.3500000000000001E-2</v>
      </c>
      <c r="K28" s="149">
        <v>6.3500000000000001E-2</v>
      </c>
      <c r="L28" s="149">
        <v>6.3500000000000001E-2</v>
      </c>
      <c r="M28" s="149">
        <v>6.3500000000000001E-2</v>
      </c>
      <c r="N28" s="149">
        <v>6.3500000000000001E-2</v>
      </c>
      <c r="O28" s="149">
        <v>6.3500000000000001E-2</v>
      </c>
      <c r="P28" s="149">
        <v>6.3500000000000001E-2</v>
      </c>
      <c r="Q28" s="149">
        <v>6.3500000000000001E-2</v>
      </c>
      <c r="R28" s="149">
        <v>6.3500000000000001E-2</v>
      </c>
      <c r="S28" s="149">
        <v>6.3500000000000001E-2</v>
      </c>
      <c r="T28" s="149">
        <v>6.3500000000000001E-2</v>
      </c>
    </row>
    <row r="29" spans="2:20" x14ac:dyDescent="0.2">
      <c r="C29" s="114" t="s">
        <v>150</v>
      </c>
      <c r="F29" s="160">
        <f>AVERAGEIF(G9:T9,"=1",G29:T29)</f>
        <v>15</v>
      </c>
      <c r="G29" s="161">
        <v>15</v>
      </c>
      <c r="H29" s="161">
        <f>G29</f>
        <v>15</v>
      </c>
      <c r="I29" s="161">
        <f t="shared" ref="I29:N29" si="7">H29</f>
        <v>15</v>
      </c>
      <c r="J29" s="161">
        <f t="shared" si="7"/>
        <v>15</v>
      </c>
      <c r="K29" s="161">
        <f t="shared" si="7"/>
        <v>15</v>
      </c>
      <c r="L29" s="161">
        <f t="shared" si="7"/>
        <v>15</v>
      </c>
      <c r="M29" s="161">
        <f t="shared" si="7"/>
        <v>15</v>
      </c>
      <c r="N29" s="161">
        <f t="shared" si="7"/>
        <v>15</v>
      </c>
      <c r="O29" s="162">
        <v>15</v>
      </c>
      <c r="P29" s="162">
        <v>15</v>
      </c>
      <c r="Q29" s="162">
        <v>15</v>
      </c>
      <c r="R29" s="162">
        <v>15</v>
      </c>
      <c r="S29" s="162">
        <v>15</v>
      </c>
      <c r="T29" s="162">
        <v>15</v>
      </c>
    </row>
    <row r="30" spans="2:20" x14ac:dyDescent="0.2">
      <c r="C30" s="114" t="s">
        <v>151</v>
      </c>
      <c r="G30" s="24">
        <f t="shared" ref="G30:T30" si="8">EOMONTH(DATE(YEAR(G13)+G29,MONTH(G13),DAY(G13)),-1)</f>
        <v>48548</v>
      </c>
      <c r="H30" s="24">
        <f t="shared" si="8"/>
        <v>48548</v>
      </c>
      <c r="I30" s="24">
        <f t="shared" si="8"/>
        <v>48548</v>
      </c>
      <c r="J30" s="24">
        <f t="shared" si="8"/>
        <v>48548</v>
      </c>
      <c r="K30" s="24">
        <f t="shared" si="8"/>
        <v>48548</v>
      </c>
      <c r="L30" s="24">
        <f t="shared" si="8"/>
        <v>48548</v>
      </c>
      <c r="M30" s="24">
        <f t="shared" si="8"/>
        <v>48548</v>
      </c>
      <c r="N30" s="24">
        <f t="shared" si="8"/>
        <v>48548</v>
      </c>
      <c r="O30" s="24">
        <f t="shared" si="8"/>
        <v>48548</v>
      </c>
      <c r="P30" s="24">
        <f t="shared" si="8"/>
        <v>48548</v>
      </c>
      <c r="Q30" s="24">
        <f t="shared" si="8"/>
        <v>48548</v>
      </c>
      <c r="R30" s="24">
        <f t="shared" si="8"/>
        <v>48548</v>
      </c>
      <c r="S30" s="24">
        <f t="shared" si="8"/>
        <v>48548</v>
      </c>
      <c r="T30" s="24">
        <f t="shared" si="8"/>
        <v>48548</v>
      </c>
    </row>
    <row r="31" spans="2:20" x14ac:dyDescent="0.2">
      <c r="C31" s="114" t="s">
        <v>67</v>
      </c>
      <c r="E31" s="163">
        <f>'2 - Partnership Inputs'!U38</f>
        <v>6</v>
      </c>
      <c r="F31" s="144">
        <f>SUMIF($G$9:$T$9,1,G31:T31)</f>
        <v>53846.836734273696</v>
      </c>
      <c r="G31" s="16">
        <v>53846.836734273696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</row>
    <row r="32" spans="2:20" s="164" customFormat="1" x14ac:dyDescent="0.2">
      <c r="D32" s="165" t="s">
        <v>152</v>
      </c>
      <c r="E32" s="166"/>
      <c r="F32" s="166"/>
      <c r="G32" s="167">
        <v>1</v>
      </c>
      <c r="H32" s="167">
        <v>1</v>
      </c>
      <c r="I32" s="167">
        <v>1</v>
      </c>
      <c r="J32" s="167">
        <v>1</v>
      </c>
      <c r="K32" s="167">
        <v>1</v>
      </c>
      <c r="L32" s="167">
        <v>1</v>
      </c>
      <c r="M32" s="167">
        <v>1</v>
      </c>
      <c r="N32" s="167">
        <v>1</v>
      </c>
      <c r="O32" s="167">
        <v>1</v>
      </c>
      <c r="P32" s="167">
        <v>1</v>
      </c>
      <c r="Q32" s="167">
        <v>1</v>
      </c>
      <c r="R32" s="167">
        <v>1</v>
      </c>
      <c r="S32" s="167">
        <v>1</v>
      </c>
      <c r="T32" s="167">
        <v>1</v>
      </c>
    </row>
    <row r="33" spans="3:20" x14ac:dyDescent="0.2"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</row>
    <row r="34" spans="3:20" x14ac:dyDescent="0.2">
      <c r="C34" s="114" t="s">
        <v>153</v>
      </c>
      <c r="F34" s="144">
        <f>SUMIF($G$9:$T$9,1,G34:T34)</f>
        <v>827715.55263157887</v>
      </c>
      <c r="G34" s="152">
        <f>G19*'2 - Partnership Inputs'!$F$16*'2 - Partnership Inputs'!$F$71</f>
        <v>827715.55263157887</v>
      </c>
      <c r="H34" s="152">
        <f>H19*'2 - Partnership Inputs'!$F$16*'2 - Partnership Inputs'!$F$71</f>
        <v>0</v>
      </c>
      <c r="I34" s="152">
        <f>I19*'2 - Partnership Inputs'!$F$16*'2 - Partnership Inputs'!$F$71</f>
        <v>0</v>
      </c>
      <c r="J34" s="152">
        <f>J19*'2 - Partnership Inputs'!$F$16*'2 - Partnership Inputs'!$F$71</f>
        <v>0</v>
      </c>
      <c r="K34" s="152">
        <f>K19*'2 - Partnership Inputs'!$F$16*'2 - Partnership Inputs'!$F$71</f>
        <v>0</v>
      </c>
      <c r="L34" s="152">
        <f>L19*'2 - Partnership Inputs'!$F$16*'2 - Partnership Inputs'!$F$71</f>
        <v>0</v>
      </c>
      <c r="M34" s="152">
        <f>M19*'2 - Partnership Inputs'!$F$16*'2 - Partnership Inputs'!$F$71</f>
        <v>0</v>
      </c>
      <c r="N34" s="152">
        <f>N19*'2 - Partnership Inputs'!$F$16*'2 - Partnership Inputs'!$F$71</f>
        <v>0</v>
      </c>
      <c r="O34" s="152">
        <f>O19*'2 - Partnership Inputs'!$F$16*'2 - Partnership Inputs'!$F$71</f>
        <v>0</v>
      </c>
      <c r="P34" s="152">
        <f>P19*'2 - Partnership Inputs'!$F$16*'2 - Partnership Inputs'!$F$71</f>
        <v>0</v>
      </c>
      <c r="Q34" s="152">
        <f>Q19*'2 - Partnership Inputs'!$F$16*'2 - Partnership Inputs'!$F$71</f>
        <v>0</v>
      </c>
      <c r="R34" s="152">
        <f>R19*'2 - Partnership Inputs'!$F$16*'2 - Partnership Inputs'!$F$71</f>
        <v>0</v>
      </c>
      <c r="S34" s="152">
        <f>S19*'2 - Partnership Inputs'!$F$16*'2 - Partnership Inputs'!$F$71</f>
        <v>0</v>
      </c>
      <c r="T34" s="152">
        <f>T19*'2 - Partnership Inputs'!$F$16*'2 - Partnership Inputs'!$F$71</f>
        <v>0</v>
      </c>
    </row>
    <row r="35" spans="3:20" x14ac:dyDescent="0.2">
      <c r="C35" s="114" t="s">
        <v>154</v>
      </c>
      <c r="F35" s="146"/>
      <c r="G35" s="168">
        <f>'2 - Partnership Inputs'!$F$25</f>
        <v>1</v>
      </c>
      <c r="H35" s="168">
        <f>'2 - Partnership Inputs'!$F$25</f>
        <v>1</v>
      </c>
      <c r="I35" s="168">
        <f>'2 - Partnership Inputs'!$F$25</f>
        <v>1</v>
      </c>
      <c r="J35" s="168">
        <f>'2 - Partnership Inputs'!$F$25</f>
        <v>1</v>
      </c>
      <c r="K35" s="168">
        <f>'2 - Partnership Inputs'!$F$25</f>
        <v>1</v>
      </c>
      <c r="L35" s="168">
        <f>'2 - Partnership Inputs'!$F$25</f>
        <v>1</v>
      </c>
      <c r="M35" s="168">
        <f>'2 - Partnership Inputs'!$F$25</f>
        <v>1</v>
      </c>
      <c r="N35" s="168">
        <f>'2 - Partnership Inputs'!$F$25</f>
        <v>1</v>
      </c>
      <c r="O35" s="168">
        <f>'2 - Partnership Inputs'!$F$25</f>
        <v>1</v>
      </c>
      <c r="P35" s="168">
        <f>'2 - Partnership Inputs'!$F$25</f>
        <v>1</v>
      </c>
      <c r="Q35" s="168">
        <f>'2 - Partnership Inputs'!$F$25</f>
        <v>1</v>
      </c>
      <c r="R35" s="168">
        <f>'2 - Partnership Inputs'!$F$25</f>
        <v>1</v>
      </c>
      <c r="S35" s="168">
        <f>'2 - Partnership Inputs'!$F$25</f>
        <v>1</v>
      </c>
      <c r="T35" s="168">
        <f>'2 - Partnership Inputs'!$F$25</f>
        <v>1</v>
      </c>
    </row>
    <row r="36" spans="3:20" x14ac:dyDescent="0.2">
      <c r="F36" s="146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</row>
    <row r="37" spans="3:20" x14ac:dyDescent="0.2">
      <c r="C37" s="114" t="s">
        <v>155</v>
      </c>
      <c r="F37" s="144">
        <f>SUMIF($G$9:$T$9,1,G37:T37)</f>
        <v>0</v>
      </c>
      <c r="G37" s="152">
        <v>0</v>
      </c>
      <c r="H37" s="152">
        <v>0</v>
      </c>
      <c r="I37" s="152">
        <v>0</v>
      </c>
      <c r="J37" s="152">
        <v>0</v>
      </c>
      <c r="K37" s="152">
        <v>0</v>
      </c>
      <c r="L37" s="152">
        <v>0</v>
      </c>
      <c r="M37" s="152">
        <v>0</v>
      </c>
      <c r="N37" s="152">
        <v>0</v>
      </c>
      <c r="O37" s="152">
        <v>0</v>
      </c>
      <c r="P37" s="152">
        <v>0</v>
      </c>
      <c r="Q37" s="152">
        <v>0</v>
      </c>
      <c r="R37" s="152">
        <v>0</v>
      </c>
      <c r="S37" s="152">
        <v>0</v>
      </c>
      <c r="T37" s="152">
        <v>0</v>
      </c>
    </row>
    <row r="38" spans="3:20" x14ac:dyDescent="0.2">
      <c r="C38" s="114" t="s">
        <v>156</v>
      </c>
      <c r="F38" s="146"/>
      <c r="G38" s="168">
        <f>'2 - Partnership Inputs'!$F$26*IF('2 - Partnership Inputs'!$J$25="Y",0,1)</f>
        <v>0.9</v>
      </c>
      <c r="H38" s="168">
        <f>'2 - Partnership Inputs'!$F$26*IF('2 - Partnership Inputs'!$J$25="Y",0,1)</f>
        <v>0.9</v>
      </c>
      <c r="I38" s="168">
        <f>'2 - Partnership Inputs'!$F$26*IF('2 - Partnership Inputs'!$J$25="Y",0,1)</f>
        <v>0.9</v>
      </c>
      <c r="J38" s="168">
        <f>'2 - Partnership Inputs'!$F$26*IF('2 - Partnership Inputs'!$J$25="Y",0,1)</f>
        <v>0.9</v>
      </c>
      <c r="K38" s="168">
        <f>'2 - Partnership Inputs'!$F$26*IF('2 - Partnership Inputs'!$J$25="Y",0,1)</f>
        <v>0.9</v>
      </c>
      <c r="L38" s="168">
        <f>'2 - Partnership Inputs'!$F$26*IF('2 - Partnership Inputs'!$J$25="Y",0,1)</f>
        <v>0.9</v>
      </c>
      <c r="M38" s="168">
        <f>'2 - Partnership Inputs'!$F$26*IF('2 - Partnership Inputs'!$J$25="Y",0,1)</f>
        <v>0.9</v>
      </c>
      <c r="N38" s="168">
        <f>'2 - Partnership Inputs'!$F$26*IF('2 - Partnership Inputs'!$J$25="Y",0,1)</f>
        <v>0.9</v>
      </c>
      <c r="O38" s="168">
        <f>'2 - Partnership Inputs'!$F$26*IF('2 - Partnership Inputs'!$J$25="Y",0,1)</f>
        <v>0.9</v>
      </c>
      <c r="P38" s="168">
        <f>'2 - Partnership Inputs'!$F$26*IF('2 - Partnership Inputs'!$J$25="Y",0,1)</f>
        <v>0.9</v>
      </c>
      <c r="Q38" s="168">
        <f>'2 - Partnership Inputs'!$F$26*IF('2 - Partnership Inputs'!$J$25="Y",0,1)</f>
        <v>0.9</v>
      </c>
      <c r="R38" s="168">
        <f>'2 - Partnership Inputs'!$F$26*IF('2 - Partnership Inputs'!$J$25="Y",0,1)</f>
        <v>0.9</v>
      </c>
      <c r="S38" s="168">
        <f>'2 - Partnership Inputs'!$F$26*IF('2 - Partnership Inputs'!$J$25="Y",0,1)</f>
        <v>0.9</v>
      </c>
      <c r="T38" s="168">
        <f>'2 - Partnership Inputs'!$F$26*IF('2 - Partnership Inputs'!$J$25="Y",0,1)</f>
        <v>0.9</v>
      </c>
    </row>
    <row r="39" spans="3:20" x14ac:dyDescent="0.2">
      <c r="F39" s="146"/>
    </row>
    <row r="40" spans="3:20" x14ac:dyDescent="0.2">
      <c r="C40" s="114" t="s">
        <v>157</v>
      </c>
      <c r="F40" s="144">
        <f>SUMIF($G$9:$T$9,1,G40:T40)</f>
        <v>0</v>
      </c>
      <c r="G40" s="170">
        <f>'2a Project Inputs'!G43*'2 - Partnership Inputs'!$E$27</f>
        <v>0</v>
      </c>
      <c r="H40" s="170">
        <f>'2a Project Inputs'!H43*'2 - Partnership Inputs'!$E$27</f>
        <v>0</v>
      </c>
      <c r="I40" s="170">
        <f>'2a Project Inputs'!I43*'2 - Partnership Inputs'!$E$27</f>
        <v>0</v>
      </c>
      <c r="J40" s="170">
        <f>'2a Project Inputs'!J43*'2 - Partnership Inputs'!$E$27</f>
        <v>0</v>
      </c>
      <c r="K40" s="170">
        <f>'2a Project Inputs'!K43*'2 - Partnership Inputs'!$E$27</f>
        <v>0</v>
      </c>
      <c r="L40" s="170">
        <f>'2a Project Inputs'!L43*'2 - Partnership Inputs'!$E$27</f>
        <v>0</v>
      </c>
      <c r="M40" s="170">
        <f>'2a Project Inputs'!M43*'2 - Partnership Inputs'!$E$27</f>
        <v>0</v>
      </c>
      <c r="N40" s="170">
        <f>'2a Project Inputs'!N43*'2 - Partnership Inputs'!$E$27</f>
        <v>0</v>
      </c>
      <c r="O40" s="170">
        <f>'2a Project Inputs'!O43*'2 - Partnership Inputs'!$E$27</f>
        <v>0</v>
      </c>
      <c r="P40" s="170">
        <f>'2a Project Inputs'!P43*'2 - Partnership Inputs'!$E$27</f>
        <v>0</v>
      </c>
      <c r="Q40" s="170">
        <f>'2a Project Inputs'!Q43*'2 - Partnership Inputs'!$E$27</f>
        <v>0</v>
      </c>
      <c r="R40" s="170">
        <f>'2a Project Inputs'!R43*'2 - Partnership Inputs'!$E$27</f>
        <v>0</v>
      </c>
      <c r="S40" s="170">
        <f>'2a Project Inputs'!S43*'2 - Partnership Inputs'!$E$27</f>
        <v>0</v>
      </c>
      <c r="T40" s="170">
        <f>'2a Project Inputs'!T43*'2 - Partnership Inputs'!$E$27</f>
        <v>0</v>
      </c>
    </row>
    <row r="41" spans="3:20" x14ac:dyDescent="0.2">
      <c r="C41" s="114" t="s">
        <v>158</v>
      </c>
      <c r="F41" s="144">
        <f>SUMIF($G$9:$T$9,1,G41:T41)</f>
        <v>0</v>
      </c>
      <c r="G41" s="170">
        <f>'2a Project Inputs'!G43*'2 - Partnership Inputs'!$E$28</f>
        <v>0</v>
      </c>
      <c r="H41" s="170">
        <f>'2a Project Inputs'!H43*'2 - Partnership Inputs'!$E$28</f>
        <v>0</v>
      </c>
      <c r="I41" s="170">
        <f>'2a Project Inputs'!I43*'2 - Partnership Inputs'!$E$28</f>
        <v>0</v>
      </c>
      <c r="J41" s="170">
        <f>'2a Project Inputs'!J43*'2 - Partnership Inputs'!$E$28</f>
        <v>0</v>
      </c>
      <c r="K41" s="170">
        <f>'2a Project Inputs'!K43*'2 - Partnership Inputs'!$E$28</f>
        <v>0</v>
      </c>
      <c r="L41" s="170">
        <f>'2a Project Inputs'!L43*'2 - Partnership Inputs'!$E$28</f>
        <v>0</v>
      </c>
      <c r="M41" s="170">
        <f>'2a Project Inputs'!M43*'2 - Partnership Inputs'!$E$28</f>
        <v>0</v>
      </c>
      <c r="N41" s="170">
        <f>'2a Project Inputs'!N43*'2 - Partnership Inputs'!$E$28</f>
        <v>0</v>
      </c>
      <c r="O41" s="170">
        <f>'2a Project Inputs'!O43*'2 - Partnership Inputs'!$E$28</f>
        <v>0</v>
      </c>
      <c r="P41" s="170">
        <f>'2a Project Inputs'!P43*'2 - Partnership Inputs'!$E$28</f>
        <v>0</v>
      </c>
      <c r="Q41" s="170">
        <f>'2a Project Inputs'!Q43*'2 - Partnership Inputs'!$E$28</f>
        <v>0</v>
      </c>
      <c r="R41" s="170">
        <f>'2a Project Inputs'!R43*'2 - Partnership Inputs'!$E$28</f>
        <v>0</v>
      </c>
      <c r="S41" s="170">
        <f>'2a Project Inputs'!S43*'2 - Partnership Inputs'!$E$28</f>
        <v>0</v>
      </c>
      <c r="T41" s="170">
        <f>'2a Project Inputs'!T43*'2 - Partnership Inputs'!$E$28</f>
        <v>0</v>
      </c>
    </row>
    <row r="42" spans="3:20" x14ac:dyDescent="0.2">
      <c r="C42" s="114" t="s">
        <v>159</v>
      </c>
      <c r="F42" s="171">
        <f>SUMIF($G$9:$T$9,1,G42:T42)</f>
        <v>827715.55263157887</v>
      </c>
      <c r="G42" s="172">
        <f>'2a Project Inputs'!G43*'2 - Partnership Inputs'!$E$29</f>
        <v>827715.55263157887</v>
      </c>
      <c r="H42" s="172">
        <f>'2a Project Inputs'!H43*'2 - Partnership Inputs'!$E$29</f>
        <v>0</v>
      </c>
      <c r="I42" s="172">
        <f>'2a Project Inputs'!I43*'2 - Partnership Inputs'!$E$29</f>
        <v>0</v>
      </c>
      <c r="J42" s="172">
        <f>'2a Project Inputs'!J43*'2 - Partnership Inputs'!$E$29</f>
        <v>0</v>
      </c>
      <c r="K42" s="172">
        <f>'2a Project Inputs'!K43*'2 - Partnership Inputs'!$E$29</f>
        <v>0</v>
      </c>
      <c r="L42" s="172">
        <f>'2a Project Inputs'!L43*'2 - Partnership Inputs'!$E$29</f>
        <v>0</v>
      </c>
      <c r="M42" s="172">
        <f>'2a Project Inputs'!M43*'2 - Partnership Inputs'!$E$29</f>
        <v>0</v>
      </c>
      <c r="N42" s="172">
        <f>'2a Project Inputs'!N43*'2 - Partnership Inputs'!$E$29</f>
        <v>0</v>
      </c>
      <c r="O42" s="172">
        <f>'2a Project Inputs'!O43*'2 - Partnership Inputs'!$E$29</f>
        <v>0</v>
      </c>
      <c r="P42" s="172">
        <f>'2a Project Inputs'!P43*'2 - Partnership Inputs'!$E$29</f>
        <v>0</v>
      </c>
      <c r="Q42" s="172">
        <f>'2a Project Inputs'!Q43*'2 - Partnership Inputs'!$E$29</f>
        <v>0</v>
      </c>
      <c r="R42" s="172">
        <f>'2a Project Inputs'!R43*'2 - Partnership Inputs'!$E$29</f>
        <v>0</v>
      </c>
      <c r="S42" s="172">
        <f>'2a Project Inputs'!S43*'2 - Partnership Inputs'!$E$29</f>
        <v>0</v>
      </c>
      <c r="T42" s="172">
        <f>'2a Project Inputs'!T43*'2 - Partnership Inputs'!$E$29</f>
        <v>0</v>
      </c>
    </row>
    <row r="43" spans="3:20" x14ac:dyDescent="0.2">
      <c r="C43" s="114" t="s">
        <v>160</v>
      </c>
      <c r="F43" s="144">
        <f>SUMIF($G$9:$T$9,1,G43:T43)</f>
        <v>827715.55263157887</v>
      </c>
      <c r="G43" s="173">
        <f t="shared" ref="G43:T43" si="9">G34*G35+G37*G38</f>
        <v>827715.55263157887</v>
      </c>
      <c r="H43" s="173">
        <f t="shared" si="9"/>
        <v>0</v>
      </c>
      <c r="I43" s="173">
        <f t="shared" si="9"/>
        <v>0</v>
      </c>
      <c r="J43" s="173">
        <f t="shared" si="9"/>
        <v>0</v>
      </c>
      <c r="K43" s="173">
        <f t="shared" si="9"/>
        <v>0</v>
      </c>
      <c r="L43" s="173">
        <f t="shared" si="9"/>
        <v>0</v>
      </c>
      <c r="M43" s="173">
        <f t="shared" si="9"/>
        <v>0</v>
      </c>
      <c r="N43" s="173">
        <f t="shared" si="9"/>
        <v>0</v>
      </c>
      <c r="O43" s="173">
        <f t="shared" si="9"/>
        <v>0</v>
      </c>
      <c r="P43" s="173">
        <f t="shared" si="9"/>
        <v>0</v>
      </c>
      <c r="Q43" s="173">
        <f t="shared" si="9"/>
        <v>0</v>
      </c>
      <c r="R43" s="173">
        <f t="shared" si="9"/>
        <v>0</v>
      </c>
      <c r="S43" s="173">
        <f t="shared" si="9"/>
        <v>0</v>
      </c>
      <c r="T43" s="173">
        <f t="shared" si="9"/>
        <v>0</v>
      </c>
    </row>
    <row r="44" spans="3:20" x14ac:dyDescent="0.2">
      <c r="C44" s="114" t="s">
        <v>161</v>
      </c>
      <c r="F44" s="171">
        <f>SUMIF($G$9:$T$9,1,G44:T44)</f>
        <v>0</v>
      </c>
      <c r="G44" s="171">
        <f>IF('2 - Partnership Inputs'!$J$25="Y",G37,0)</f>
        <v>0</v>
      </c>
      <c r="H44" s="171">
        <f>IF('2 - Partnership Inputs'!$J$25="Y",H37,0)</f>
        <v>0</v>
      </c>
      <c r="I44" s="171">
        <f>IF('2 - Partnership Inputs'!$J$25="Y",I37,0)</f>
        <v>0</v>
      </c>
      <c r="J44" s="171">
        <f>IF('2 - Partnership Inputs'!$J$25="Y",J37,0)</f>
        <v>0</v>
      </c>
      <c r="K44" s="171">
        <f>IF('2 - Partnership Inputs'!$J$25="Y",K37,0)</f>
        <v>0</v>
      </c>
      <c r="L44" s="171">
        <f>IF('2 - Partnership Inputs'!$J$25="Y",L37,0)</f>
        <v>0</v>
      </c>
      <c r="M44" s="171">
        <f>IF('2 - Partnership Inputs'!$J$25="Y",M37,0)</f>
        <v>0</v>
      </c>
      <c r="N44" s="171">
        <f>IF('2 - Partnership Inputs'!$J$25="Y",N37,0)</f>
        <v>0</v>
      </c>
      <c r="O44" s="171">
        <f>IF('2 - Partnership Inputs'!$J$25="Y",O37,0)</f>
        <v>0</v>
      </c>
      <c r="P44" s="171">
        <f>IF('2 - Partnership Inputs'!$J$25="Y",P37,0)</f>
        <v>0</v>
      </c>
      <c r="Q44" s="171">
        <f>IF('2 - Partnership Inputs'!$J$25="Y",Q37,0)</f>
        <v>0</v>
      </c>
      <c r="R44" s="171">
        <f>IF('2 - Partnership Inputs'!$J$25="Y",R37,0)</f>
        <v>0</v>
      </c>
      <c r="S44" s="171">
        <f>IF('2 - Partnership Inputs'!$J$25="Y",S37,0)</f>
        <v>0</v>
      </c>
      <c r="T44" s="171">
        <f>IF('2 - Partnership Inputs'!$J$25="Y",T37,0)</f>
        <v>0</v>
      </c>
    </row>
    <row r="45" spans="3:20" x14ac:dyDescent="0.2">
      <c r="C45" s="114" t="s">
        <v>160</v>
      </c>
      <c r="F45" s="144">
        <f>SUM(F43:F44)</f>
        <v>827715.55263157887</v>
      </c>
      <c r="G45" s="144">
        <f>SUM(G43:G44)</f>
        <v>827715.55263157887</v>
      </c>
      <c r="H45" s="144">
        <f t="shared" ref="H45:T45" si="10">SUM(H43:H44)</f>
        <v>0</v>
      </c>
      <c r="I45" s="144">
        <f t="shared" si="10"/>
        <v>0</v>
      </c>
      <c r="J45" s="144">
        <f t="shared" si="10"/>
        <v>0</v>
      </c>
      <c r="K45" s="144">
        <f t="shared" si="10"/>
        <v>0</v>
      </c>
      <c r="L45" s="144">
        <f t="shared" si="10"/>
        <v>0</v>
      </c>
      <c r="M45" s="144">
        <f t="shared" si="10"/>
        <v>0</v>
      </c>
      <c r="N45" s="144">
        <f t="shared" si="10"/>
        <v>0</v>
      </c>
      <c r="O45" s="144">
        <f t="shared" si="10"/>
        <v>0</v>
      </c>
      <c r="P45" s="144">
        <f t="shared" si="10"/>
        <v>0</v>
      </c>
      <c r="Q45" s="144">
        <f t="shared" si="10"/>
        <v>0</v>
      </c>
      <c r="R45" s="144">
        <f t="shared" si="10"/>
        <v>0</v>
      </c>
      <c r="S45" s="144">
        <f t="shared" si="10"/>
        <v>0</v>
      </c>
      <c r="T45" s="144">
        <f t="shared" si="10"/>
        <v>0</v>
      </c>
    </row>
    <row r="46" spans="3:20" x14ac:dyDescent="0.2">
      <c r="F46" s="146"/>
      <c r="G46" s="174" t="str">
        <f t="shared" ref="G46:T46" si="11">IF(ROUND(G34*G35+G37*G38-G43,0)=0,"",G34*G35+G37*G3-G43)</f>
        <v/>
      </c>
      <c r="H46" s="174" t="str">
        <f t="shared" si="11"/>
        <v/>
      </c>
      <c r="I46" s="174" t="str">
        <f t="shared" si="11"/>
        <v/>
      </c>
      <c r="J46" s="174" t="str">
        <f t="shared" si="11"/>
        <v/>
      </c>
      <c r="K46" s="174" t="str">
        <f t="shared" si="11"/>
        <v/>
      </c>
      <c r="L46" s="174" t="str">
        <f t="shared" si="11"/>
        <v/>
      </c>
      <c r="M46" s="174" t="str">
        <f t="shared" si="11"/>
        <v/>
      </c>
      <c r="N46" s="174" t="str">
        <f t="shared" si="11"/>
        <v/>
      </c>
      <c r="O46" s="174" t="str">
        <f t="shared" si="11"/>
        <v/>
      </c>
      <c r="P46" s="174" t="str">
        <f t="shared" si="11"/>
        <v/>
      </c>
      <c r="Q46" s="174" t="str">
        <f t="shared" si="11"/>
        <v/>
      </c>
      <c r="R46" s="174" t="str">
        <f t="shared" si="11"/>
        <v/>
      </c>
      <c r="S46" s="174" t="str">
        <f t="shared" si="11"/>
        <v/>
      </c>
      <c r="T46" s="174" t="str">
        <f t="shared" si="11"/>
        <v/>
      </c>
    </row>
    <row r="47" spans="3:20" x14ac:dyDescent="0.2">
      <c r="C47" s="114" t="s">
        <v>162</v>
      </c>
      <c r="F47" s="144">
        <f>SUMIF($G$9:$T$9,1,G47:T47)</f>
        <v>729192.83726218622</v>
      </c>
      <c r="G47" s="170">
        <f>MAX((G127-G112*('2 - Partnership Inputs'!$F$44="N"))-G43-G27-G25-G54,0)*'2 - Partnership Inputs'!$E$34*G9</f>
        <v>729192.83726218622</v>
      </c>
      <c r="H47" s="170">
        <f>MAX((H127-H112*('2 - Partnership Inputs'!$F$44="N"))-H43-H27-H25-H54,0)*'2 - Partnership Inputs'!$E$34*H9</f>
        <v>0</v>
      </c>
      <c r="I47" s="170">
        <f>MAX((I127-I112*('2 - Partnership Inputs'!$F$44="N"))-I43-I27-I25-I54,0)*'2 - Partnership Inputs'!$E$34*I9</f>
        <v>0</v>
      </c>
      <c r="J47" s="170">
        <f>MAX((J127-J112*('2 - Partnership Inputs'!$F$44="N"))-J43-J27-J25-J54,0)*'2 - Partnership Inputs'!$E$34*J9</f>
        <v>0</v>
      </c>
      <c r="K47" s="170">
        <f>MAX((K127-K112*('2 - Partnership Inputs'!$F$44="N"))-K43-K27-K25-K54,0)*'2 - Partnership Inputs'!$E$34*K9</f>
        <v>0</v>
      </c>
      <c r="L47" s="170">
        <f>MAX((L127-L112*('2 - Partnership Inputs'!$F$44="N"))-L43-L27-L25-L54,0)*'2 - Partnership Inputs'!$E$34*L9</f>
        <v>0</v>
      </c>
      <c r="M47" s="170">
        <f>MAX((M127-M112*('2 - Partnership Inputs'!$F$44="N"))-M43-M27-M25-M54,0)*'2 - Partnership Inputs'!$E$34*M9</f>
        <v>0</v>
      </c>
      <c r="N47" s="170">
        <f>MAX((N127-N112*('2 - Partnership Inputs'!$F$44="N"))-N43-N27-N25-N54,0)*'2 - Partnership Inputs'!$E$34*N9</f>
        <v>0</v>
      </c>
      <c r="O47" s="170">
        <f>MAX((O127-O112*('2 - Partnership Inputs'!$F$44="N"))-O43-O27-O25-O54,0)*'2 - Partnership Inputs'!$E$34*O9</f>
        <v>0</v>
      </c>
      <c r="P47" s="170">
        <f>MAX((P127-P112*('2 - Partnership Inputs'!$F$44="N"))-P43-P27-P25-P54,0)*'2 - Partnership Inputs'!$E$34*P9</f>
        <v>0</v>
      </c>
      <c r="Q47" s="170">
        <f>MAX((Q127-Q112*('2 - Partnership Inputs'!$F$44="N"))-Q43-Q27-Q25-Q54,0)*'2 - Partnership Inputs'!$E$34*Q9</f>
        <v>0</v>
      </c>
      <c r="R47" s="170">
        <f>MAX((R127-R112*('2 - Partnership Inputs'!$F$44="N"))-R43-R27-R25-R54,0)*'2 - Partnership Inputs'!$E$34*R9</f>
        <v>0</v>
      </c>
      <c r="S47" s="170">
        <f>MAX((S127-S112*('2 - Partnership Inputs'!$F$44="N"))-S43-S27-S25-S54,0)*'2 - Partnership Inputs'!$E$34*S9</f>
        <v>0</v>
      </c>
      <c r="T47" s="170">
        <f>MAX((T127-T112*('2 - Partnership Inputs'!$F$44="N"))-T43-T27-T25-T54,0)*'2 - Partnership Inputs'!$E$34*T9</f>
        <v>0</v>
      </c>
    </row>
    <row r="48" spans="3:20" x14ac:dyDescent="0.2">
      <c r="C48" s="114" t="s">
        <v>163</v>
      </c>
      <c r="F48" s="144">
        <f>SUMIF($G$9:$T$9,1,G48:T48)</f>
        <v>81021.426362465136</v>
      </c>
      <c r="G48" s="170">
        <f>MAX((G127-G112*('2 - Partnership Inputs'!$F$44="N"))-G43-G27-G25-G54,0)*'2 - Partnership Inputs'!$E$35*G9</f>
        <v>81021.426362465136</v>
      </c>
      <c r="H48" s="170">
        <f>MAX((H127-H112*('2 - Partnership Inputs'!$F$44="N"))-H43-H27-H25-H54,0)*'2 - Partnership Inputs'!$E$35*H9</f>
        <v>0</v>
      </c>
      <c r="I48" s="170">
        <f>MAX((I127-I112*('2 - Partnership Inputs'!$F$44="N"))-I43-I27-I25-I54,0)*'2 - Partnership Inputs'!$E$35*I9</f>
        <v>0</v>
      </c>
      <c r="J48" s="170">
        <f>MAX((J127-J112*('2 - Partnership Inputs'!$F$44="N"))-J43-J27-J25-J54,0)*'2 - Partnership Inputs'!$E$35*J9</f>
        <v>0</v>
      </c>
      <c r="K48" s="170">
        <f>MAX((K127-K112*('2 - Partnership Inputs'!$F$44="N"))-K43-K27-K25-K54,0)*'2 - Partnership Inputs'!$E$35*K9</f>
        <v>0</v>
      </c>
      <c r="L48" s="170">
        <f>MAX((L127-L112*('2 - Partnership Inputs'!$F$44="N"))-L43-L27-L25-L54,0)*'2 - Partnership Inputs'!$E$35*L9</f>
        <v>0</v>
      </c>
      <c r="M48" s="170">
        <f>MAX((M127-M112*('2 - Partnership Inputs'!$F$44="N"))-M43-M27-M25-M54,0)*'2 - Partnership Inputs'!$E$35*M9</f>
        <v>0</v>
      </c>
      <c r="N48" s="170">
        <f>MAX((N127-N112*('2 - Partnership Inputs'!$F$44="N"))-N43-N27-N25-N54,0)*'2 - Partnership Inputs'!$E$35*N9</f>
        <v>0</v>
      </c>
      <c r="O48" s="170">
        <f>MAX((O127-O112*('2 - Partnership Inputs'!$F$44="N"))-O43-O27-O25-O54,0)*'2 - Partnership Inputs'!$E$35*O9</f>
        <v>0</v>
      </c>
      <c r="P48" s="170">
        <f>MAX((P127-P112*('2 - Partnership Inputs'!$F$44="N"))-P43-P27-P25-P54,0)*'2 - Partnership Inputs'!$E$35*P9</f>
        <v>0</v>
      </c>
      <c r="Q48" s="170">
        <f>MAX((Q127-Q112*('2 - Partnership Inputs'!$F$44="N"))-Q43-Q27-Q25-Q54,0)*'2 - Partnership Inputs'!$E$35*Q9</f>
        <v>0</v>
      </c>
      <c r="R48" s="170">
        <f>MAX((R127-R112*('2 - Partnership Inputs'!$F$44="N"))-R43-R27-R25-R54,0)*'2 - Partnership Inputs'!$E$35*R9</f>
        <v>0</v>
      </c>
      <c r="S48" s="170">
        <f>MAX((S127-S112*('2 - Partnership Inputs'!$F$44="N"))-S43-S27-S25-S54,0)*'2 - Partnership Inputs'!$E$35*S9</f>
        <v>0</v>
      </c>
      <c r="T48" s="170">
        <f>MAX((T127-T112*('2 - Partnership Inputs'!$F$44="N"))-T43-T27-T25-T54,0)*'2 - Partnership Inputs'!$E$35*T9</f>
        <v>0</v>
      </c>
    </row>
    <row r="49" spans="1:20" x14ac:dyDescent="0.2">
      <c r="C49" s="114" t="s">
        <v>164</v>
      </c>
      <c r="F49" s="171">
        <f>SUMIF($G$9:$T$9,1,G49:T49)</f>
        <v>0</v>
      </c>
      <c r="G49" s="172">
        <f>MAX((G127-G112*('2 - Partnership Inputs'!$F$44="N"))-G43-G27-G25-G54-SUM(G47:G48),0)*G9</f>
        <v>0</v>
      </c>
      <c r="H49" s="172">
        <f>MAX((H127-H112*('2 - Partnership Inputs'!$F$44="N"))-H43-H27-H25-H54-SUM(H47:H48),0)*H9</f>
        <v>0</v>
      </c>
      <c r="I49" s="172">
        <f>MAX((I127-I112*('2 - Partnership Inputs'!$F$44="N"))-I43-I27-I25-I54-SUM(I47:I48),0)*I9</f>
        <v>0</v>
      </c>
      <c r="J49" s="172">
        <f>MAX((J127-J112*('2 - Partnership Inputs'!$F$44="N"))-J43-J27-J25-J54-SUM(J47:J48),0)*J9</f>
        <v>0</v>
      </c>
      <c r="K49" s="172">
        <f>MAX((K127-K112*('2 - Partnership Inputs'!$F$44="N"))-K43-K27-K25-K54-SUM(K47:K48),0)*K9</f>
        <v>0</v>
      </c>
      <c r="L49" s="172">
        <f>MAX((L127-L112*('2 - Partnership Inputs'!$F$44="N"))-L43-L27-L25-L54-SUM(L47:L48),0)*L9</f>
        <v>0</v>
      </c>
      <c r="M49" s="172">
        <f>MAX((M127-M112*('2 - Partnership Inputs'!$F$44="N"))-M43-M27-M25-M54-SUM(M47:M48),0)*M9</f>
        <v>0</v>
      </c>
      <c r="N49" s="172">
        <f>MAX((N127-N112*('2 - Partnership Inputs'!$F$44="N"))-N43-N27-N25-N54-SUM(N47:N48),0)*N9</f>
        <v>0</v>
      </c>
      <c r="O49" s="172">
        <f>MAX((O127-O112*('2 - Partnership Inputs'!$F$44="N"))-O43-O27-O25-O54-SUM(O47:O48),0)*O9</f>
        <v>0</v>
      </c>
      <c r="P49" s="172">
        <f>MAX((P127-P112*('2 - Partnership Inputs'!$F$44="N"))-P43-P27-P25-P54-SUM(P47:P48),0)*P9</f>
        <v>0</v>
      </c>
      <c r="Q49" s="172">
        <f>MAX((Q127-Q112*('2 - Partnership Inputs'!$F$44="N"))-Q43-Q27-Q25-Q54-SUM(Q47:Q48),0)*Q9</f>
        <v>0</v>
      </c>
      <c r="R49" s="172">
        <f>MAX((R127-R112*('2 - Partnership Inputs'!$F$44="N"))-R43-R27-R25-R54-SUM(R47:R48),0)*R9</f>
        <v>0</v>
      </c>
      <c r="S49" s="172">
        <f>MAX((S127-S112*('2 - Partnership Inputs'!$F$44="N"))-S43-S27-S25-S54-SUM(S47:S48),0)*S9</f>
        <v>0</v>
      </c>
      <c r="T49" s="172">
        <f>MAX((T127-T112*('2 - Partnership Inputs'!$F$44="N"))-T43-T27-T25-T54-SUM(T47:T48),0)*T9</f>
        <v>0</v>
      </c>
    </row>
    <row r="50" spans="1:20" x14ac:dyDescent="0.2">
      <c r="C50" s="114" t="s">
        <v>165</v>
      </c>
      <c r="F50" s="144">
        <f>SUMIF($G$9:$T$9,1,G50:T50)</f>
        <v>810214.26362465136</v>
      </c>
      <c r="G50" s="173">
        <f t="shared" ref="G50:T50" si="12">SUM(G47:G49)</f>
        <v>810214.26362465136</v>
      </c>
      <c r="H50" s="173">
        <f t="shared" si="12"/>
        <v>0</v>
      </c>
      <c r="I50" s="173">
        <f t="shared" si="12"/>
        <v>0</v>
      </c>
      <c r="J50" s="173">
        <f t="shared" si="12"/>
        <v>0</v>
      </c>
      <c r="K50" s="173">
        <f t="shared" si="12"/>
        <v>0</v>
      </c>
      <c r="L50" s="173">
        <f t="shared" si="12"/>
        <v>0</v>
      </c>
      <c r="M50" s="173">
        <f t="shared" si="12"/>
        <v>0</v>
      </c>
      <c r="N50" s="173">
        <f t="shared" si="12"/>
        <v>0</v>
      </c>
      <c r="O50" s="173">
        <f t="shared" si="12"/>
        <v>0</v>
      </c>
      <c r="P50" s="173">
        <f t="shared" si="12"/>
        <v>0</v>
      </c>
      <c r="Q50" s="173">
        <f t="shared" si="12"/>
        <v>0</v>
      </c>
      <c r="R50" s="173">
        <f t="shared" si="12"/>
        <v>0</v>
      </c>
      <c r="S50" s="173">
        <f t="shared" si="12"/>
        <v>0</v>
      </c>
      <c r="T50" s="173">
        <f t="shared" si="12"/>
        <v>0</v>
      </c>
    </row>
    <row r="51" spans="1:20" x14ac:dyDescent="0.2">
      <c r="F51" s="146"/>
      <c r="G51" s="175">
        <v>1</v>
      </c>
      <c r="H51" s="175">
        <v>1</v>
      </c>
      <c r="I51" s="175">
        <v>1</v>
      </c>
      <c r="J51" s="175">
        <v>1</v>
      </c>
      <c r="K51" s="175">
        <v>1</v>
      </c>
      <c r="L51" s="175">
        <v>1</v>
      </c>
      <c r="M51" s="175">
        <v>1</v>
      </c>
      <c r="N51" s="175">
        <v>1</v>
      </c>
      <c r="O51" s="175">
        <v>1</v>
      </c>
      <c r="P51" s="175">
        <v>1</v>
      </c>
      <c r="Q51" s="175">
        <v>1</v>
      </c>
      <c r="R51" s="175">
        <v>1</v>
      </c>
      <c r="S51" s="175">
        <v>1</v>
      </c>
      <c r="T51" s="175">
        <v>1</v>
      </c>
    </row>
    <row r="52" spans="1:20" s="176" customFormat="1" x14ac:dyDescent="0.2">
      <c r="A52" s="114"/>
      <c r="C52" s="114"/>
      <c r="D52" s="114"/>
      <c r="E52" s="177"/>
      <c r="F52" s="178">
        <f>SUM(G52:T52)/F17</f>
        <v>0.18340000000000001</v>
      </c>
      <c r="G52" s="136">
        <f>G55*G17</f>
        <v>171066.35</v>
      </c>
      <c r="H52" s="136">
        <f t="shared" ref="H52:T52" si="13">H55*H17</f>
        <v>0</v>
      </c>
      <c r="I52" s="136">
        <f t="shared" si="13"/>
        <v>0</v>
      </c>
      <c r="J52" s="136">
        <f t="shared" si="13"/>
        <v>0</v>
      </c>
      <c r="K52" s="136">
        <f t="shared" si="13"/>
        <v>0</v>
      </c>
      <c r="L52" s="136">
        <f t="shared" si="13"/>
        <v>0</v>
      </c>
      <c r="M52" s="136">
        <f t="shared" si="13"/>
        <v>0</v>
      </c>
      <c r="N52" s="136">
        <f t="shared" si="13"/>
        <v>0</v>
      </c>
      <c r="O52" s="136">
        <f t="shared" si="13"/>
        <v>0</v>
      </c>
      <c r="P52" s="136">
        <f t="shared" si="13"/>
        <v>0</v>
      </c>
      <c r="Q52" s="136">
        <f t="shared" si="13"/>
        <v>0</v>
      </c>
      <c r="R52" s="136">
        <f t="shared" si="13"/>
        <v>0</v>
      </c>
      <c r="S52" s="136">
        <f t="shared" si="13"/>
        <v>0</v>
      </c>
      <c r="T52" s="136">
        <f t="shared" si="13"/>
        <v>0</v>
      </c>
    </row>
    <row r="53" spans="1:20" s="176" customFormat="1" x14ac:dyDescent="0.2">
      <c r="A53" s="114"/>
      <c r="B53" s="115" t="s">
        <v>166</v>
      </c>
      <c r="C53" s="114"/>
      <c r="D53" s="179" t="s">
        <v>167</v>
      </c>
      <c r="E53" s="180">
        <v>180</v>
      </c>
      <c r="F53" s="181" t="s">
        <v>168</v>
      </c>
      <c r="G53" s="182">
        <v>0.99</v>
      </c>
      <c r="H53" s="182">
        <v>1</v>
      </c>
      <c r="I53" s="182">
        <v>1</v>
      </c>
      <c r="J53" s="182">
        <v>1</v>
      </c>
      <c r="K53" s="182">
        <v>1</v>
      </c>
      <c r="L53" s="182">
        <v>1</v>
      </c>
      <c r="M53" s="182">
        <v>1</v>
      </c>
      <c r="N53" s="182">
        <v>1</v>
      </c>
      <c r="O53" s="182">
        <v>1</v>
      </c>
      <c r="P53" s="182">
        <v>1</v>
      </c>
      <c r="Q53" s="182">
        <v>1</v>
      </c>
      <c r="R53" s="182">
        <v>1</v>
      </c>
      <c r="S53" s="182">
        <v>1</v>
      </c>
      <c r="T53" s="182">
        <v>1</v>
      </c>
    </row>
    <row r="54" spans="1:20" s="176" customFormat="1" x14ac:dyDescent="0.2">
      <c r="A54" s="114"/>
      <c r="B54" s="115"/>
      <c r="C54" s="114" t="s">
        <v>169</v>
      </c>
      <c r="D54" s="114"/>
      <c r="E54" s="177"/>
      <c r="F54" s="183">
        <f>SUMIF(G9:T9,"=1",G54:T54)</f>
        <v>0</v>
      </c>
      <c r="G54" s="184">
        <v>0</v>
      </c>
      <c r="H54" s="184">
        <v>0</v>
      </c>
      <c r="I54" s="184">
        <v>0</v>
      </c>
      <c r="J54" s="184">
        <v>0</v>
      </c>
      <c r="K54" s="184">
        <v>0</v>
      </c>
      <c r="L54" s="184">
        <v>0</v>
      </c>
      <c r="M54" s="184">
        <v>0</v>
      </c>
      <c r="N54" s="184">
        <v>0</v>
      </c>
      <c r="O54" s="184">
        <v>0</v>
      </c>
      <c r="P54" s="184">
        <v>0</v>
      </c>
      <c r="Q54" s="184">
        <v>0</v>
      </c>
      <c r="R54" s="184">
        <v>0</v>
      </c>
      <c r="S54" s="184">
        <v>0</v>
      </c>
      <c r="T54" s="184">
        <v>0</v>
      </c>
    </row>
    <row r="55" spans="1:20" x14ac:dyDescent="0.2">
      <c r="C55" s="114" t="s">
        <v>170</v>
      </c>
      <c r="E55" s="185">
        <f>AVERAGEIF(G9:T9,"=1",G60:T60)</f>
        <v>25</v>
      </c>
      <c r="G55" s="186">
        <v>0.18340000000000001</v>
      </c>
      <c r="H55" s="186">
        <v>0</v>
      </c>
      <c r="I55" s="186">
        <v>0</v>
      </c>
      <c r="J55" s="186">
        <v>0</v>
      </c>
      <c r="K55" s="186">
        <v>0</v>
      </c>
      <c r="L55" s="186">
        <v>0</v>
      </c>
      <c r="M55" s="186">
        <v>0</v>
      </c>
      <c r="N55" s="186">
        <v>0</v>
      </c>
      <c r="O55" s="186">
        <v>0</v>
      </c>
      <c r="P55" s="186">
        <v>0</v>
      </c>
      <c r="Q55" s="186">
        <v>0</v>
      </c>
      <c r="R55" s="186">
        <v>0</v>
      </c>
      <c r="S55" s="186">
        <v>0</v>
      </c>
      <c r="T55" s="186">
        <v>0</v>
      </c>
    </row>
    <row r="56" spans="1:20" x14ac:dyDescent="0.2">
      <c r="C56" s="187" t="s">
        <v>171</v>
      </c>
      <c r="D56" s="114" t="s">
        <v>172</v>
      </c>
      <c r="E56" s="188" t="s">
        <v>25</v>
      </c>
      <c r="F56" s="189">
        <f>AVERAGE('4a - Electricity'!D247:R247)-1</f>
        <v>3.0000000008310268E-2</v>
      </c>
      <c r="G56" s="149">
        <v>0.03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0</v>
      </c>
      <c r="N56" s="149">
        <v>0</v>
      </c>
      <c r="O56" s="149">
        <v>0</v>
      </c>
      <c r="P56" s="149">
        <v>0</v>
      </c>
      <c r="Q56" s="149">
        <v>0</v>
      </c>
      <c r="R56" s="149">
        <v>0</v>
      </c>
      <c r="S56" s="149">
        <v>0</v>
      </c>
      <c r="T56" s="149">
        <v>0</v>
      </c>
    </row>
    <row r="57" spans="1:20" x14ac:dyDescent="0.2">
      <c r="C57" s="114" t="s">
        <v>173</v>
      </c>
      <c r="E57" s="190">
        <v>0</v>
      </c>
      <c r="G57" s="191">
        <v>0</v>
      </c>
      <c r="H57" s="192">
        <v>0</v>
      </c>
      <c r="I57" s="192">
        <v>0</v>
      </c>
      <c r="J57" s="192">
        <v>0</v>
      </c>
      <c r="K57" s="192">
        <v>0</v>
      </c>
      <c r="L57" s="192">
        <v>0</v>
      </c>
      <c r="M57" s="192">
        <v>0</v>
      </c>
      <c r="N57" s="192">
        <v>0</v>
      </c>
      <c r="O57" s="192">
        <v>0</v>
      </c>
      <c r="P57" s="192">
        <v>0</v>
      </c>
      <c r="Q57" s="192">
        <v>0</v>
      </c>
      <c r="R57" s="192">
        <v>0</v>
      </c>
      <c r="S57" s="192">
        <v>0</v>
      </c>
      <c r="T57" s="192">
        <v>0</v>
      </c>
    </row>
    <row r="58" spans="1:20" x14ac:dyDescent="0.2">
      <c r="C58" s="187" t="s">
        <v>174</v>
      </c>
      <c r="E58" s="125"/>
      <c r="G58" s="143">
        <v>0</v>
      </c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43">
        <v>0</v>
      </c>
    </row>
    <row r="59" spans="1:20" ht="13.5" customHeight="1" x14ac:dyDescent="0.2">
      <c r="C59" s="193" t="s">
        <v>175</v>
      </c>
      <c r="E59" s="125"/>
      <c r="G59" s="194">
        <f>DATE(YEAR(EOMONTH(G13,0))+G60+$E$57,MONTH(EOMONTH(G13,0)),DAY(EOMONTH(G13,0)))</f>
        <v>52231</v>
      </c>
      <c r="H59" s="194">
        <f t="shared" ref="H59:T59" si="14">DATE(YEAR(EOMONTH(H13,0))+H60+$E$57,MONTH(EOMONTH(H13,0)),DAY(EOMONTH(H13,0)))</f>
        <v>43100</v>
      </c>
      <c r="I59" s="194">
        <f t="shared" si="14"/>
        <v>43100</v>
      </c>
      <c r="J59" s="194">
        <f t="shared" si="14"/>
        <v>43100</v>
      </c>
      <c r="K59" s="194">
        <f t="shared" si="14"/>
        <v>43100</v>
      </c>
      <c r="L59" s="194">
        <f t="shared" si="14"/>
        <v>43100</v>
      </c>
      <c r="M59" s="194">
        <f t="shared" si="14"/>
        <v>43100</v>
      </c>
      <c r="N59" s="194">
        <f t="shared" si="14"/>
        <v>43100</v>
      </c>
      <c r="O59" s="194">
        <f t="shared" si="14"/>
        <v>43100</v>
      </c>
      <c r="P59" s="194">
        <f t="shared" si="14"/>
        <v>43100</v>
      </c>
      <c r="Q59" s="194">
        <f t="shared" si="14"/>
        <v>43100</v>
      </c>
      <c r="R59" s="194">
        <f t="shared" si="14"/>
        <v>43100</v>
      </c>
      <c r="S59" s="194">
        <f t="shared" si="14"/>
        <v>43100</v>
      </c>
      <c r="T59" s="194">
        <f t="shared" si="14"/>
        <v>43100</v>
      </c>
    </row>
    <row r="60" spans="1:20" ht="13.5" customHeight="1" x14ac:dyDescent="0.2">
      <c r="C60" s="193" t="s">
        <v>176</v>
      </c>
      <c r="E60" s="125"/>
      <c r="G60" s="195">
        <v>25</v>
      </c>
      <c r="H60" s="195">
        <v>0</v>
      </c>
      <c r="I60" s="195">
        <v>0</v>
      </c>
      <c r="J60" s="195">
        <v>0</v>
      </c>
      <c r="K60" s="195">
        <v>0</v>
      </c>
      <c r="L60" s="195">
        <v>0</v>
      </c>
      <c r="M60" s="195">
        <v>0</v>
      </c>
      <c r="N60" s="195">
        <v>0</v>
      </c>
      <c r="O60" s="195">
        <v>0</v>
      </c>
      <c r="P60" s="195">
        <v>0</v>
      </c>
      <c r="Q60" s="195">
        <v>0</v>
      </c>
      <c r="R60" s="195">
        <v>0</v>
      </c>
      <c r="S60" s="195">
        <v>0</v>
      </c>
      <c r="T60" s="195">
        <v>0</v>
      </c>
    </row>
    <row r="61" spans="1:20" ht="13.5" customHeight="1" x14ac:dyDescent="0.2">
      <c r="C61" s="114" t="s">
        <v>177</v>
      </c>
      <c r="E61" s="125"/>
      <c r="G61" s="190">
        <v>20</v>
      </c>
      <c r="H61" s="190">
        <v>20</v>
      </c>
      <c r="I61" s="190">
        <v>20</v>
      </c>
      <c r="J61" s="190">
        <v>20</v>
      </c>
      <c r="K61" s="190">
        <v>4</v>
      </c>
      <c r="L61" s="190">
        <v>4</v>
      </c>
      <c r="M61" s="190">
        <v>4</v>
      </c>
      <c r="N61" s="190">
        <v>4</v>
      </c>
      <c r="O61" s="190">
        <v>4</v>
      </c>
      <c r="P61" s="190">
        <v>4</v>
      </c>
      <c r="Q61" s="190">
        <v>4</v>
      </c>
      <c r="R61" s="190">
        <v>4</v>
      </c>
      <c r="S61" s="190">
        <v>4</v>
      </c>
      <c r="T61" s="190">
        <v>4</v>
      </c>
    </row>
    <row r="62" spans="1:20" x14ac:dyDescent="0.2">
      <c r="C62" s="114" t="s">
        <v>178</v>
      </c>
      <c r="G62" s="196">
        <v>0</v>
      </c>
      <c r="H62" s="196">
        <v>0</v>
      </c>
      <c r="I62" s="196">
        <v>0</v>
      </c>
      <c r="J62" s="196">
        <v>0</v>
      </c>
      <c r="K62" s="196">
        <v>0</v>
      </c>
      <c r="L62" s="196">
        <v>0</v>
      </c>
      <c r="M62" s="196">
        <v>0</v>
      </c>
      <c r="N62" s="196">
        <v>0</v>
      </c>
      <c r="O62" s="196">
        <v>0</v>
      </c>
      <c r="P62" s="196">
        <v>0</v>
      </c>
      <c r="Q62" s="196">
        <v>0</v>
      </c>
      <c r="R62" s="196">
        <v>0</v>
      </c>
      <c r="S62" s="196">
        <v>0</v>
      </c>
      <c r="T62" s="196">
        <v>0</v>
      </c>
    </row>
    <row r="63" spans="1:20" x14ac:dyDescent="0.2">
      <c r="C63" s="187" t="s">
        <v>179</v>
      </c>
      <c r="E63" s="125"/>
      <c r="G63" s="143">
        <v>5.0000000000000001E-3</v>
      </c>
      <c r="H63" s="143">
        <v>5.0000000000000001E-3</v>
      </c>
      <c r="I63" s="143">
        <v>5.0000000000000001E-3</v>
      </c>
      <c r="J63" s="143">
        <v>5.0000000000000001E-3</v>
      </c>
      <c r="K63" s="143">
        <v>5.0000000000000001E-3</v>
      </c>
      <c r="L63" s="143">
        <v>5.0000000000000001E-3</v>
      </c>
      <c r="M63" s="143">
        <v>5.0000000000000001E-3</v>
      </c>
      <c r="N63" s="143">
        <v>5.0000000000000001E-3</v>
      </c>
      <c r="O63" s="143">
        <v>5.0000000000000001E-3</v>
      </c>
      <c r="P63" s="143">
        <v>5.0000000000000001E-3</v>
      </c>
      <c r="Q63" s="143">
        <v>5.0000000000000001E-3</v>
      </c>
      <c r="R63" s="143">
        <v>5.0000000000000001E-3</v>
      </c>
      <c r="S63" s="143">
        <v>5.0000000000000001E-3</v>
      </c>
      <c r="T63" s="143">
        <v>5.0000000000000001E-3</v>
      </c>
    </row>
    <row r="64" spans="1:20" x14ac:dyDescent="0.2">
      <c r="C64" s="187"/>
      <c r="E64" s="125"/>
      <c r="F64" s="197">
        <f>SUM(G64:T64)/F17</f>
        <v>0</v>
      </c>
      <c r="G64" s="136">
        <f>G66*G17*G68</f>
        <v>0</v>
      </c>
      <c r="H64" s="136">
        <f t="shared" ref="H64:T64" si="15">H66*H17*H68</f>
        <v>0</v>
      </c>
      <c r="I64" s="136">
        <f t="shared" si="15"/>
        <v>0</v>
      </c>
      <c r="J64" s="136">
        <f t="shared" si="15"/>
        <v>0</v>
      </c>
      <c r="K64" s="136">
        <f t="shared" si="15"/>
        <v>0</v>
      </c>
      <c r="L64" s="136">
        <f t="shared" si="15"/>
        <v>0</v>
      </c>
      <c r="M64" s="136">
        <f t="shared" si="15"/>
        <v>0</v>
      </c>
      <c r="N64" s="136">
        <f t="shared" si="15"/>
        <v>0</v>
      </c>
      <c r="O64" s="136">
        <f t="shared" si="15"/>
        <v>0</v>
      </c>
      <c r="P64" s="136">
        <f t="shared" si="15"/>
        <v>0</v>
      </c>
      <c r="Q64" s="136">
        <f t="shared" si="15"/>
        <v>0</v>
      </c>
      <c r="R64" s="136">
        <f t="shared" si="15"/>
        <v>0</v>
      </c>
      <c r="S64" s="136">
        <f t="shared" si="15"/>
        <v>0</v>
      </c>
      <c r="T64" s="136">
        <f t="shared" si="15"/>
        <v>0</v>
      </c>
    </row>
    <row r="65" spans="2:20" x14ac:dyDescent="0.2">
      <c r="C65" s="114" t="s">
        <v>180</v>
      </c>
      <c r="E65" s="198">
        <f>AVERAGEIF(G9:T9,"=1",G65:T65)</f>
        <v>0</v>
      </c>
      <c r="F65" s="199">
        <v>1</v>
      </c>
      <c r="G65" s="200">
        <v>0</v>
      </c>
      <c r="H65" s="200">
        <v>0</v>
      </c>
      <c r="I65" s="200">
        <v>0</v>
      </c>
      <c r="J65" s="200">
        <v>0</v>
      </c>
      <c r="K65" s="200">
        <v>0</v>
      </c>
      <c r="L65" s="200">
        <v>0</v>
      </c>
      <c r="M65" s="200">
        <v>0</v>
      </c>
      <c r="N65" s="200">
        <v>0</v>
      </c>
      <c r="O65" s="200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</row>
    <row r="66" spans="2:20" x14ac:dyDescent="0.2">
      <c r="C66" s="136" t="s">
        <v>181</v>
      </c>
      <c r="G66" s="201">
        <v>0</v>
      </c>
      <c r="H66" s="201">
        <v>0</v>
      </c>
      <c r="I66" s="201">
        <v>0</v>
      </c>
      <c r="J66" s="201">
        <v>0</v>
      </c>
      <c r="K66" s="201">
        <v>0</v>
      </c>
      <c r="L66" s="201">
        <v>0</v>
      </c>
      <c r="M66" s="201">
        <v>0</v>
      </c>
      <c r="N66" s="201">
        <v>0</v>
      </c>
      <c r="O66" s="201">
        <v>0</v>
      </c>
      <c r="P66" s="201">
        <v>0</v>
      </c>
      <c r="Q66" s="201">
        <v>0</v>
      </c>
      <c r="R66" s="201">
        <v>0</v>
      </c>
      <c r="S66" s="201">
        <v>0</v>
      </c>
      <c r="T66" s="201">
        <v>0</v>
      </c>
    </row>
    <row r="67" spans="2:20" x14ac:dyDescent="0.2">
      <c r="C67" s="187" t="s">
        <v>182</v>
      </c>
      <c r="E67" s="125"/>
      <c r="G67" s="202" t="s">
        <v>183</v>
      </c>
      <c r="H67" s="202" t="s">
        <v>183</v>
      </c>
      <c r="I67" s="202" t="s">
        <v>183</v>
      </c>
      <c r="J67" s="202" t="s">
        <v>183</v>
      </c>
      <c r="K67" s="202" t="s">
        <v>183</v>
      </c>
      <c r="L67" s="202" t="s">
        <v>183</v>
      </c>
      <c r="M67" s="202" t="s">
        <v>183</v>
      </c>
      <c r="N67" s="202" t="s">
        <v>183</v>
      </c>
      <c r="O67" s="202" t="s">
        <v>183</v>
      </c>
      <c r="P67" s="202" t="s">
        <v>183</v>
      </c>
      <c r="Q67" s="202" t="s">
        <v>183</v>
      </c>
      <c r="R67" s="202" t="s">
        <v>183</v>
      </c>
      <c r="S67" s="202" t="s">
        <v>183</v>
      </c>
      <c r="T67" s="202" t="s">
        <v>183</v>
      </c>
    </row>
    <row r="68" spans="2:20" x14ac:dyDescent="0.2">
      <c r="C68" s="187" t="s">
        <v>184</v>
      </c>
      <c r="E68" s="125"/>
      <c r="G68" s="203">
        <v>0</v>
      </c>
      <c r="H68" s="203">
        <v>0</v>
      </c>
      <c r="I68" s="203">
        <v>0</v>
      </c>
      <c r="J68" s="203">
        <v>0</v>
      </c>
      <c r="K68" s="203"/>
      <c r="L68" s="203"/>
      <c r="M68" s="203"/>
      <c r="N68" s="203"/>
      <c r="O68" s="203"/>
      <c r="P68" s="203"/>
      <c r="Q68" s="203"/>
      <c r="R68" s="203"/>
      <c r="S68" s="203"/>
      <c r="T68" s="203"/>
    </row>
    <row r="69" spans="2:20" x14ac:dyDescent="0.2">
      <c r="C69" s="114" t="s">
        <v>185</v>
      </c>
      <c r="E69" s="125"/>
      <c r="G69" s="204">
        <f>EOMONTH(G13,0)</f>
        <v>43100</v>
      </c>
      <c r="H69" s="204">
        <f t="shared" ref="H69:T69" si="16">EOMONTH(H13,0)</f>
        <v>43100</v>
      </c>
      <c r="I69" s="204">
        <f t="shared" si="16"/>
        <v>43100</v>
      </c>
      <c r="J69" s="204">
        <f t="shared" si="16"/>
        <v>43100</v>
      </c>
      <c r="K69" s="204">
        <f t="shared" si="16"/>
        <v>43100</v>
      </c>
      <c r="L69" s="204">
        <f t="shared" si="16"/>
        <v>43100</v>
      </c>
      <c r="M69" s="204">
        <f t="shared" si="16"/>
        <v>43100</v>
      </c>
      <c r="N69" s="204">
        <f t="shared" si="16"/>
        <v>43100</v>
      </c>
      <c r="O69" s="204">
        <f t="shared" si="16"/>
        <v>43100</v>
      </c>
      <c r="P69" s="204">
        <f t="shared" si="16"/>
        <v>43100</v>
      </c>
      <c r="Q69" s="204">
        <f t="shared" si="16"/>
        <v>43100</v>
      </c>
      <c r="R69" s="204">
        <f t="shared" si="16"/>
        <v>43100</v>
      </c>
      <c r="S69" s="204">
        <f t="shared" si="16"/>
        <v>43100</v>
      </c>
      <c r="T69" s="204">
        <f t="shared" si="16"/>
        <v>43100</v>
      </c>
    </row>
    <row r="70" spans="2:20" ht="15" x14ac:dyDescent="0.25">
      <c r="C70" s="114" t="s">
        <v>186</v>
      </c>
      <c r="G70" s="205">
        <v>0</v>
      </c>
      <c r="H70" s="205">
        <v>0</v>
      </c>
      <c r="I70" s="205">
        <v>0</v>
      </c>
      <c r="J70" s="205">
        <v>0</v>
      </c>
      <c r="K70" s="205">
        <v>0</v>
      </c>
      <c r="L70" s="205">
        <v>0</v>
      </c>
      <c r="M70" s="205">
        <v>0</v>
      </c>
      <c r="N70" s="205">
        <v>0</v>
      </c>
      <c r="O70" s="206">
        <v>0</v>
      </c>
      <c r="P70" s="206">
        <v>0</v>
      </c>
      <c r="Q70" s="206">
        <v>0</v>
      </c>
      <c r="R70" s="206">
        <v>0</v>
      </c>
      <c r="S70" s="206">
        <v>0</v>
      </c>
      <c r="T70" s="206">
        <v>0</v>
      </c>
    </row>
    <row r="71" spans="2:20" x14ac:dyDescent="0.2">
      <c r="F71" s="136">
        <f>SUMIF(G9:T9,"=1",G71:T71)</f>
        <v>0</v>
      </c>
      <c r="G71" s="136">
        <f t="shared" ref="G71:T71" si="17">G70*G15</f>
        <v>0</v>
      </c>
      <c r="H71" s="136">
        <f t="shared" si="17"/>
        <v>0</v>
      </c>
      <c r="I71" s="136">
        <f t="shared" si="17"/>
        <v>0</v>
      </c>
      <c r="J71" s="136">
        <f t="shared" si="17"/>
        <v>0</v>
      </c>
      <c r="K71" s="136">
        <f t="shared" si="17"/>
        <v>0</v>
      </c>
      <c r="L71" s="136">
        <f t="shared" si="17"/>
        <v>0</v>
      </c>
      <c r="M71" s="136">
        <f t="shared" si="17"/>
        <v>0</v>
      </c>
      <c r="N71" s="136">
        <f t="shared" si="17"/>
        <v>0</v>
      </c>
      <c r="O71" s="136">
        <f t="shared" si="17"/>
        <v>0</v>
      </c>
      <c r="P71" s="136">
        <f t="shared" si="17"/>
        <v>0</v>
      </c>
      <c r="Q71" s="136">
        <f t="shared" si="17"/>
        <v>0</v>
      </c>
      <c r="R71" s="136">
        <f t="shared" si="17"/>
        <v>0</v>
      </c>
      <c r="S71" s="136">
        <f t="shared" si="17"/>
        <v>0</v>
      </c>
      <c r="T71" s="136">
        <f t="shared" si="17"/>
        <v>0</v>
      </c>
    </row>
    <row r="72" spans="2:20" x14ac:dyDescent="0.2">
      <c r="C72" s="114" t="s">
        <v>187</v>
      </c>
      <c r="G72" s="207" t="s">
        <v>28</v>
      </c>
      <c r="H72" s="207" t="s">
        <v>28</v>
      </c>
      <c r="I72" s="207" t="s">
        <v>28</v>
      </c>
      <c r="J72" s="207" t="s">
        <v>28</v>
      </c>
      <c r="K72" s="207" t="s">
        <v>28</v>
      </c>
      <c r="L72" s="207" t="s">
        <v>28</v>
      </c>
      <c r="M72" s="207" t="s">
        <v>28</v>
      </c>
      <c r="N72" s="207" t="s">
        <v>28</v>
      </c>
      <c r="O72" s="207" t="s">
        <v>28</v>
      </c>
      <c r="P72" s="207" t="s">
        <v>28</v>
      </c>
      <c r="Q72" s="207" t="s">
        <v>28</v>
      </c>
      <c r="R72" s="207" t="s">
        <v>28</v>
      </c>
      <c r="S72" s="207" t="s">
        <v>28</v>
      </c>
      <c r="T72" s="207" t="s">
        <v>28</v>
      </c>
    </row>
    <row r="73" spans="2:20" x14ac:dyDescent="0.2">
      <c r="G73" s="126">
        <f>IF(G72="N",0,1)</f>
        <v>1</v>
      </c>
      <c r="H73" s="126">
        <f t="shared" ref="H73:T73" si="18">IF(H72="N",0,1)</f>
        <v>1</v>
      </c>
      <c r="I73" s="126">
        <f t="shared" si="18"/>
        <v>1</v>
      </c>
      <c r="J73" s="126">
        <f t="shared" si="18"/>
        <v>1</v>
      </c>
      <c r="K73" s="126">
        <f t="shared" si="18"/>
        <v>1</v>
      </c>
      <c r="L73" s="126">
        <f t="shared" si="18"/>
        <v>1</v>
      </c>
      <c r="M73" s="126">
        <f t="shared" si="18"/>
        <v>1</v>
      </c>
      <c r="N73" s="126">
        <f t="shared" si="18"/>
        <v>1</v>
      </c>
      <c r="O73" s="126">
        <f t="shared" si="18"/>
        <v>1</v>
      </c>
      <c r="P73" s="126">
        <f t="shared" si="18"/>
        <v>1</v>
      </c>
      <c r="Q73" s="126">
        <f t="shared" si="18"/>
        <v>1</v>
      </c>
      <c r="R73" s="126">
        <f t="shared" si="18"/>
        <v>1</v>
      </c>
      <c r="S73" s="126">
        <f t="shared" si="18"/>
        <v>1</v>
      </c>
      <c r="T73" s="126">
        <f t="shared" si="18"/>
        <v>1</v>
      </c>
    </row>
    <row r="75" spans="2:20" outlineLevel="1" x14ac:dyDescent="0.2">
      <c r="B75" s="176" t="s">
        <v>188</v>
      </c>
      <c r="E75" s="208" t="s">
        <v>189</v>
      </c>
      <c r="F75" s="136">
        <f>SUM(G75:T75)</f>
        <v>171066.35</v>
      </c>
      <c r="G75" s="136">
        <f>G64+G52+(G62*G17)</f>
        <v>171066.35</v>
      </c>
      <c r="H75" s="136">
        <f t="shared" ref="H75:T75" si="19">H64+H52+(H62*H17)</f>
        <v>0</v>
      </c>
      <c r="I75" s="136">
        <f t="shared" si="19"/>
        <v>0</v>
      </c>
      <c r="J75" s="136">
        <f t="shared" si="19"/>
        <v>0</v>
      </c>
      <c r="K75" s="136">
        <f t="shared" si="19"/>
        <v>0</v>
      </c>
      <c r="L75" s="136">
        <f t="shared" si="19"/>
        <v>0</v>
      </c>
      <c r="M75" s="136">
        <f t="shared" si="19"/>
        <v>0</v>
      </c>
      <c r="N75" s="136">
        <f t="shared" si="19"/>
        <v>0</v>
      </c>
      <c r="O75" s="136">
        <f t="shared" si="19"/>
        <v>0</v>
      </c>
      <c r="P75" s="136">
        <f t="shared" si="19"/>
        <v>0</v>
      </c>
      <c r="Q75" s="136">
        <f t="shared" si="19"/>
        <v>0</v>
      </c>
      <c r="R75" s="136">
        <f t="shared" si="19"/>
        <v>0</v>
      </c>
      <c r="S75" s="136">
        <f t="shared" si="19"/>
        <v>0</v>
      </c>
      <c r="T75" s="136">
        <f t="shared" si="19"/>
        <v>0</v>
      </c>
    </row>
    <row r="76" spans="2:20" outlineLevel="1" x14ac:dyDescent="0.2">
      <c r="C76" s="114" t="s">
        <v>190</v>
      </c>
      <c r="G76" s="143">
        <v>3.7065217391304348E-2</v>
      </c>
      <c r="H76" s="143">
        <v>4.3995538480604786E-2</v>
      </c>
      <c r="I76" s="143">
        <v>4.3995538480604786E-2</v>
      </c>
      <c r="J76" s="143">
        <v>4.3995538480604786E-2</v>
      </c>
      <c r="K76" s="143">
        <v>4.4299999999999999E-2</v>
      </c>
      <c r="L76" s="143">
        <v>4.4299999999999999E-2</v>
      </c>
      <c r="M76" s="143">
        <v>4.4299999999999999E-2</v>
      </c>
      <c r="N76" s="143">
        <v>4.4299999999999999E-2</v>
      </c>
      <c r="O76" s="143">
        <v>4.4299999999999999E-2</v>
      </c>
      <c r="P76" s="143">
        <v>8.3333000000000004E-2</v>
      </c>
      <c r="Q76" s="143">
        <v>8.3333000000000004E-2</v>
      </c>
      <c r="R76" s="143">
        <v>8.3333000000000004E-2</v>
      </c>
      <c r="S76" s="143">
        <v>8.3333000000000004E-2</v>
      </c>
      <c r="T76" s="143">
        <v>8.3333000000000004E-2</v>
      </c>
    </row>
    <row r="77" spans="2:20" outlineLevel="1" x14ac:dyDescent="0.2">
      <c r="C77" s="114" t="s">
        <v>191</v>
      </c>
      <c r="G77" s="143">
        <v>4.9619565217391304E-2</v>
      </c>
      <c r="H77" s="143">
        <v>5.7875821043499823E-2</v>
      </c>
      <c r="I77" s="143">
        <v>5.7875821043499823E-2</v>
      </c>
      <c r="J77" s="143">
        <v>5.7875821043499823E-2</v>
      </c>
      <c r="K77" s="143">
        <v>6.2E-2</v>
      </c>
      <c r="L77" s="143">
        <v>6.2E-2</v>
      </c>
      <c r="M77" s="143">
        <v>6.2E-2</v>
      </c>
      <c r="N77" s="143">
        <v>6.2E-2</v>
      </c>
      <c r="O77" s="143">
        <v>6.2E-2</v>
      </c>
      <c r="P77" s="143">
        <v>8.3333000000000004E-2</v>
      </c>
      <c r="Q77" s="143">
        <v>8.3333000000000004E-2</v>
      </c>
      <c r="R77" s="143">
        <v>8.3333000000000004E-2</v>
      </c>
      <c r="S77" s="143">
        <v>8.3333000000000004E-2</v>
      </c>
      <c r="T77" s="143">
        <v>8.3333000000000004E-2</v>
      </c>
    </row>
    <row r="78" spans="2:20" outlineLevel="1" x14ac:dyDescent="0.2">
      <c r="C78" s="114" t="s">
        <v>192</v>
      </c>
      <c r="G78" s="143">
        <v>7.7663043478260876E-2</v>
      </c>
      <c r="H78" s="143">
        <v>8.4025281943239563E-2</v>
      </c>
      <c r="I78" s="143">
        <v>8.4025281943239563E-2</v>
      </c>
      <c r="J78" s="143">
        <v>8.4025281943239563E-2</v>
      </c>
      <c r="K78" s="143">
        <v>8.5999999999999993E-2</v>
      </c>
      <c r="L78" s="143">
        <v>8.5999999999999993E-2</v>
      </c>
      <c r="M78" s="143">
        <v>8.5999999999999993E-2</v>
      </c>
      <c r="N78" s="143">
        <v>8.5999999999999993E-2</v>
      </c>
      <c r="O78" s="143">
        <v>8.5999999999999993E-2</v>
      </c>
      <c r="P78" s="143">
        <v>8.3333000000000004E-2</v>
      </c>
      <c r="Q78" s="143">
        <v>8.3333000000000004E-2</v>
      </c>
      <c r="R78" s="143">
        <v>8.3333000000000004E-2</v>
      </c>
      <c r="S78" s="143">
        <v>8.3333000000000004E-2</v>
      </c>
      <c r="T78" s="143">
        <v>8.3333000000000004E-2</v>
      </c>
    </row>
    <row r="79" spans="2:20" outlineLevel="1" x14ac:dyDescent="0.2">
      <c r="C79" s="114" t="s">
        <v>193</v>
      </c>
      <c r="G79" s="143">
        <v>9.7826086956521743E-2</v>
      </c>
      <c r="H79" s="143">
        <v>0.1028628082785971</v>
      </c>
      <c r="I79" s="143">
        <v>0.1028628082785971</v>
      </c>
      <c r="J79" s="143">
        <v>0.1028628082785971</v>
      </c>
      <c r="K79" s="143">
        <v>9.3200000000000005E-2</v>
      </c>
      <c r="L79" s="143">
        <v>9.3200000000000005E-2</v>
      </c>
      <c r="M79" s="143">
        <v>9.3200000000000005E-2</v>
      </c>
      <c r="N79" s="143">
        <v>9.3200000000000005E-2</v>
      </c>
      <c r="O79" s="143">
        <v>9.3200000000000005E-2</v>
      </c>
      <c r="P79" s="143">
        <v>8.3333000000000004E-2</v>
      </c>
      <c r="Q79" s="143">
        <v>8.3333000000000004E-2</v>
      </c>
      <c r="R79" s="143">
        <v>8.3333000000000004E-2</v>
      </c>
      <c r="S79" s="143">
        <v>8.3333000000000004E-2</v>
      </c>
      <c r="T79" s="143">
        <v>8.3333000000000004E-2</v>
      </c>
    </row>
    <row r="80" spans="2:20" outlineLevel="1" x14ac:dyDescent="0.2">
      <c r="C80" s="114" t="s">
        <v>194</v>
      </c>
      <c r="G80" s="143">
        <v>0.1152</v>
      </c>
      <c r="H80" s="143">
        <v>0.12529433634898995</v>
      </c>
      <c r="I80" s="143">
        <v>0.12529433634898995</v>
      </c>
      <c r="J80" s="143">
        <v>0.12529433634898995</v>
      </c>
      <c r="K80" s="143">
        <v>0.11</v>
      </c>
      <c r="L80" s="143">
        <v>0.11</v>
      </c>
      <c r="M80" s="143">
        <v>0.11</v>
      </c>
      <c r="N80" s="143">
        <v>0.11</v>
      </c>
      <c r="O80" s="143">
        <v>0.11</v>
      </c>
      <c r="P80" s="143">
        <v>8.3333000000000004E-2</v>
      </c>
      <c r="Q80" s="143">
        <v>8.3333000000000004E-2</v>
      </c>
      <c r="R80" s="143">
        <v>8.3333000000000004E-2</v>
      </c>
      <c r="S80" s="143">
        <v>8.3333000000000004E-2</v>
      </c>
      <c r="T80" s="143">
        <v>8.3333000000000004E-2</v>
      </c>
    </row>
    <row r="81" spans="2:20" outlineLevel="1" x14ac:dyDescent="0.2">
      <c r="C81" s="114" t="s">
        <v>195</v>
      </c>
      <c r="G81" s="143">
        <v>0.12467391304347826</v>
      </c>
      <c r="H81" s="143">
        <v>0.12764902714090967</v>
      </c>
      <c r="I81" s="143">
        <v>0.12764902714090967</v>
      </c>
      <c r="J81" s="143">
        <v>0.12764902714090967</v>
      </c>
      <c r="K81" s="143">
        <v>0.1139</v>
      </c>
      <c r="L81" s="143">
        <v>0.1139</v>
      </c>
      <c r="M81" s="143">
        <v>0.1139</v>
      </c>
      <c r="N81" s="143">
        <v>0.1139</v>
      </c>
      <c r="O81" s="143">
        <v>0.1139</v>
      </c>
      <c r="P81" s="143">
        <v>8.3333000000000004E-2</v>
      </c>
      <c r="Q81" s="143">
        <v>8.3333000000000004E-2</v>
      </c>
      <c r="R81" s="143">
        <v>8.3333000000000004E-2</v>
      </c>
      <c r="S81" s="143">
        <v>8.3333000000000004E-2</v>
      </c>
      <c r="T81" s="143">
        <v>8.3333000000000004E-2</v>
      </c>
    </row>
    <row r="82" spans="2:20" outlineLevel="1" x14ac:dyDescent="0.2">
      <c r="C82" s="114" t="s">
        <v>196</v>
      </c>
      <c r="G82" s="143">
        <v>0.1327717391304348</v>
      </c>
      <c r="H82" s="143">
        <v>0.12244392117982401</v>
      </c>
      <c r="I82" s="143">
        <v>0.12244392117982401</v>
      </c>
      <c r="J82" s="143">
        <v>0.12244392117982401</v>
      </c>
      <c r="K82" s="143">
        <v>0.11609999999999999</v>
      </c>
      <c r="L82" s="143">
        <v>0.11609999999999999</v>
      </c>
      <c r="M82" s="143">
        <v>0.11609999999999999</v>
      </c>
      <c r="N82" s="143">
        <v>0.11609999999999999</v>
      </c>
      <c r="O82" s="143">
        <v>0.11609999999999999</v>
      </c>
      <c r="P82" s="143">
        <v>8.3333000000000004E-2</v>
      </c>
      <c r="Q82" s="143">
        <v>8.3333000000000004E-2</v>
      </c>
      <c r="R82" s="143">
        <v>8.3333000000000004E-2</v>
      </c>
      <c r="S82" s="143">
        <v>8.3333000000000004E-2</v>
      </c>
      <c r="T82" s="143">
        <v>8.3333000000000004E-2</v>
      </c>
    </row>
    <row r="83" spans="2:20" outlineLevel="1" x14ac:dyDescent="0.2">
      <c r="C83" s="114" t="s">
        <v>197</v>
      </c>
      <c r="G83" s="143">
        <v>0.12097826086956522</v>
      </c>
      <c r="H83" s="143">
        <v>0.10943115627710992</v>
      </c>
      <c r="I83" s="143">
        <v>0.10943115627710992</v>
      </c>
      <c r="J83" s="143">
        <v>0.10943115627710992</v>
      </c>
      <c r="K83" s="143">
        <v>0.1116</v>
      </c>
      <c r="L83" s="143">
        <v>0.1116</v>
      </c>
      <c r="M83" s="143">
        <v>0.1116</v>
      </c>
      <c r="N83" s="143">
        <v>0.1116</v>
      </c>
      <c r="O83" s="143">
        <v>0.1116</v>
      </c>
      <c r="P83" s="143">
        <v>8.3333000000000004E-2</v>
      </c>
      <c r="Q83" s="143">
        <v>8.3333000000000004E-2</v>
      </c>
      <c r="R83" s="143">
        <v>8.3333000000000004E-2</v>
      </c>
      <c r="S83" s="143">
        <v>8.3333000000000004E-2</v>
      </c>
      <c r="T83" s="143">
        <v>8.3333000000000004E-2</v>
      </c>
    </row>
    <row r="84" spans="2:20" outlineLevel="1" x14ac:dyDescent="0.2">
      <c r="C84" s="114" t="s">
        <v>198</v>
      </c>
      <c r="G84" s="143">
        <v>9.5869565217391303E-2</v>
      </c>
      <c r="H84" s="143">
        <v>8.8115008055521124E-2</v>
      </c>
      <c r="I84" s="143">
        <v>8.8115008055521124E-2</v>
      </c>
      <c r="J84" s="143">
        <v>8.8115008055521124E-2</v>
      </c>
      <c r="K84" s="143">
        <v>9.0999999999999998E-2</v>
      </c>
      <c r="L84" s="143">
        <v>9.0999999999999998E-2</v>
      </c>
      <c r="M84" s="143">
        <v>9.0999999999999998E-2</v>
      </c>
      <c r="N84" s="143">
        <v>9.0999999999999998E-2</v>
      </c>
      <c r="O84" s="143">
        <v>9.0999999999999998E-2</v>
      </c>
      <c r="P84" s="143">
        <v>8.3333000000000004E-2</v>
      </c>
      <c r="Q84" s="143">
        <v>8.3333000000000004E-2</v>
      </c>
      <c r="R84" s="143">
        <v>8.3333000000000004E-2</v>
      </c>
      <c r="S84" s="143">
        <v>8.3333000000000004E-2</v>
      </c>
      <c r="T84" s="143">
        <v>8.3333000000000004E-2</v>
      </c>
    </row>
    <row r="85" spans="2:20" outlineLevel="1" x14ac:dyDescent="0.2">
      <c r="C85" s="114" t="s">
        <v>199</v>
      </c>
      <c r="G85" s="143">
        <v>6.8315217391304348E-2</v>
      </c>
      <c r="H85" s="143">
        <v>6.940141281447515E-2</v>
      </c>
      <c r="I85" s="143">
        <v>6.940141281447515E-2</v>
      </c>
      <c r="J85" s="143">
        <v>6.940141281447515E-2</v>
      </c>
      <c r="K85" s="143">
        <v>7.9299999999999995E-2</v>
      </c>
      <c r="L85" s="143">
        <v>7.9299999999999995E-2</v>
      </c>
      <c r="M85" s="143">
        <v>7.9299999999999995E-2</v>
      </c>
      <c r="N85" s="143">
        <v>7.9299999999999995E-2</v>
      </c>
      <c r="O85" s="143">
        <v>7.9299999999999995E-2</v>
      </c>
      <c r="P85" s="143">
        <v>8.3333000000000004E-2</v>
      </c>
      <c r="Q85" s="143">
        <v>8.3333000000000004E-2</v>
      </c>
      <c r="R85" s="143">
        <v>8.3333000000000004E-2</v>
      </c>
      <c r="S85" s="143">
        <v>8.3333000000000004E-2</v>
      </c>
      <c r="T85" s="143">
        <v>8.3333000000000004E-2</v>
      </c>
    </row>
    <row r="86" spans="2:20" outlineLevel="1" x14ac:dyDescent="0.2">
      <c r="C86" s="114" t="s">
        <v>200</v>
      </c>
      <c r="G86" s="143">
        <v>4.3423913043478264E-2</v>
      </c>
      <c r="H86" s="143">
        <v>3.9286156896765401E-2</v>
      </c>
      <c r="I86" s="143">
        <v>3.9286156896765401E-2</v>
      </c>
      <c r="J86" s="143">
        <v>3.9286156896765401E-2</v>
      </c>
      <c r="K86" s="143">
        <v>5.2499999999999998E-2</v>
      </c>
      <c r="L86" s="143">
        <v>5.2499999999999998E-2</v>
      </c>
      <c r="M86" s="143">
        <v>5.2499999999999998E-2</v>
      </c>
      <c r="N86" s="143">
        <v>5.2499999999999998E-2</v>
      </c>
      <c r="O86" s="143">
        <v>5.2499999999999998E-2</v>
      </c>
      <c r="P86" s="143">
        <v>8.3333000000000004E-2</v>
      </c>
      <c r="Q86" s="143">
        <v>8.3333000000000004E-2</v>
      </c>
      <c r="R86" s="143">
        <v>8.3333000000000004E-2</v>
      </c>
      <c r="S86" s="143">
        <v>8.3333000000000004E-2</v>
      </c>
      <c r="T86" s="143">
        <v>8.3333000000000004E-2</v>
      </c>
    </row>
    <row r="87" spans="2:20" outlineLevel="1" x14ac:dyDescent="0.2">
      <c r="C87" s="114" t="s">
        <v>201</v>
      </c>
      <c r="G87" s="143">
        <v>3.6630434782608697E-2</v>
      </c>
      <c r="H87" s="143">
        <v>2.9619531540463501E-2</v>
      </c>
      <c r="I87" s="143">
        <v>2.9619531540463501E-2</v>
      </c>
      <c r="J87" s="143">
        <v>2.9619531540463501E-2</v>
      </c>
      <c r="K87" s="143">
        <v>4.0099999999999997E-2</v>
      </c>
      <c r="L87" s="143">
        <v>4.0099999999999997E-2</v>
      </c>
      <c r="M87" s="143">
        <v>4.0099999999999997E-2</v>
      </c>
      <c r="N87" s="143">
        <v>4.0099999999999997E-2</v>
      </c>
      <c r="O87" s="143">
        <v>4.0099999999999997E-2</v>
      </c>
      <c r="P87" s="143">
        <v>8.3333000000000004E-2</v>
      </c>
      <c r="Q87" s="143">
        <v>8.3333000000000004E-2</v>
      </c>
      <c r="R87" s="143">
        <v>8.3333000000000004E-2</v>
      </c>
      <c r="S87" s="143">
        <v>8.3333000000000004E-2</v>
      </c>
      <c r="T87" s="143">
        <v>8.3333000000000004E-2</v>
      </c>
    </row>
    <row r="88" spans="2:20" s="176" customFormat="1" x14ac:dyDescent="0.2">
      <c r="B88" s="115" t="s">
        <v>202</v>
      </c>
      <c r="C88" s="114"/>
      <c r="D88" s="189">
        <f>SUM(E89,E91,E97,E99,E101,E103,E105)/F75</f>
        <v>0.10216573861545535</v>
      </c>
      <c r="E88" s="237" t="s">
        <v>203</v>
      </c>
      <c r="F88" s="209">
        <f>SUM(G88:T88)</f>
        <v>18277.12</v>
      </c>
      <c r="G88" s="210">
        <f>G89*G15+G91*G15+G93+G95+G97+G99+G101*G15+G103*G15</f>
        <v>18277.12</v>
      </c>
      <c r="H88" s="210">
        <f t="shared" ref="H88:T88" si="20">H89*H15+H91*H15+H93+H95+H97+H99+H101*H15+H103*H15</f>
        <v>0</v>
      </c>
      <c r="I88" s="210">
        <f t="shared" si="20"/>
        <v>0</v>
      </c>
      <c r="J88" s="210">
        <f t="shared" si="20"/>
        <v>0</v>
      </c>
      <c r="K88" s="210">
        <f t="shared" si="20"/>
        <v>0</v>
      </c>
      <c r="L88" s="210">
        <f t="shared" si="20"/>
        <v>0</v>
      </c>
      <c r="M88" s="210">
        <f t="shared" si="20"/>
        <v>0</v>
      </c>
      <c r="N88" s="210">
        <f t="shared" si="20"/>
        <v>0</v>
      </c>
      <c r="O88" s="210">
        <f t="shared" si="20"/>
        <v>0</v>
      </c>
      <c r="P88" s="210">
        <f t="shared" si="20"/>
        <v>0</v>
      </c>
      <c r="Q88" s="210">
        <f t="shared" si="20"/>
        <v>0</v>
      </c>
      <c r="R88" s="210">
        <f t="shared" si="20"/>
        <v>0</v>
      </c>
      <c r="S88" s="210">
        <f t="shared" si="20"/>
        <v>0</v>
      </c>
      <c r="T88" s="210">
        <f t="shared" si="20"/>
        <v>0</v>
      </c>
    </row>
    <row r="89" spans="2:20" x14ac:dyDescent="0.2">
      <c r="C89" s="136" t="s">
        <v>204</v>
      </c>
      <c r="E89" s="211">
        <f>F89*$F$15</f>
        <v>11480</v>
      </c>
      <c r="F89" s="212">
        <f>SUMPRODUCT(G89:T89,$G$15:$T$15,$G$9:$T$9)/SUMPRODUCT($G$9:$T$9,G$15:$T$15)</f>
        <v>20</v>
      </c>
      <c r="G89" s="213">
        <v>20</v>
      </c>
      <c r="H89" s="213">
        <v>0</v>
      </c>
      <c r="I89" s="213">
        <v>0</v>
      </c>
      <c r="J89" s="213">
        <v>0</v>
      </c>
      <c r="K89" s="213">
        <v>0</v>
      </c>
      <c r="L89" s="213">
        <v>0</v>
      </c>
      <c r="M89" s="213">
        <v>0</v>
      </c>
      <c r="N89" s="213">
        <v>0</v>
      </c>
      <c r="O89" s="213">
        <v>0</v>
      </c>
      <c r="P89" s="213">
        <v>0</v>
      </c>
      <c r="Q89" s="213">
        <v>0</v>
      </c>
      <c r="R89" s="213">
        <v>0</v>
      </c>
      <c r="S89" s="213">
        <v>0</v>
      </c>
      <c r="T89" s="213">
        <v>0</v>
      </c>
    </row>
    <row r="90" spans="2:20" x14ac:dyDescent="0.2">
      <c r="C90" s="187" t="s">
        <v>205</v>
      </c>
      <c r="E90" s="214"/>
      <c r="F90" s="215">
        <f>SUMPRODUCT(G90:T90,$G$15:$T$15,$G$9:$T$9)/SUMPRODUCT($G$9:$T$9,G$15:$T$15)</f>
        <v>0.02</v>
      </c>
      <c r="G90" s="216">
        <v>0.02</v>
      </c>
      <c r="H90" s="216">
        <v>0.01</v>
      </c>
      <c r="I90" s="216">
        <v>0.01</v>
      </c>
      <c r="J90" s="216">
        <v>0.01</v>
      </c>
      <c r="K90" s="216">
        <v>0.01</v>
      </c>
      <c r="L90" s="216">
        <v>0.01</v>
      </c>
      <c r="M90" s="216">
        <v>0.01</v>
      </c>
      <c r="N90" s="216">
        <v>0.01</v>
      </c>
      <c r="O90" s="216">
        <v>0.01</v>
      </c>
      <c r="P90" s="216">
        <v>0.02</v>
      </c>
      <c r="Q90" s="216">
        <v>0.02</v>
      </c>
      <c r="R90" s="216">
        <v>0.02</v>
      </c>
      <c r="S90" s="216">
        <v>0.02</v>
      </c>
      <c r="T90" s="216">
        <v>0.02</v>
      </c>
    </row>
    <row r="91" spans="2:20" x14ac:dyDescent="0.2">
      <c r="C91" s="136" t="s">
        <v>206</v>
      </c>
      <c r="E91" s="211">
        <f>F91*$F$15</f>
        <v>3949.12</v>
      </c>
      <c r="F91" s="212">
        <f>SUMPRODUCT(G91:T91,$G$15:$T$15,$G$9:$T$9)/SUMPRODUCT($G$9:$T$9,G$15:$T$15)</f>
        <v>6.88</v>
      </c>
      <c r="G91" s="213">
        <v>6.88</v>
      </c>
      <c r="H91" s="213">
        <v>0</v>
      </c>
      <c r="I91" s="213">
        <v>0</v>
      </c>
      <c r="J91" s="213">
        <v>0</v>
      </c>
      <c r="K91" s="213">
        <v>0</v>
      </c>
      <c r="L91" s="213">
        <v>0</v>
      </c>
      <c r="M91" s="213">
        <v>0</v>
      </c>
      <c r="N91" s="213">
        <v>0</v>
      </c>
      <c r="O91" s="213">
        <v>0</v>
      </c>
      <c r="P91" s="213">
        <v>0</v>
      </c>
      <c r="Q91" s="213">
        <v>0</v>
      </c>
      <c r="R91" s="213">
        <v>0</v>
      </c>
      <c r="S91" s="213">
        <v>0</v>
      </c>
      <c r="T91" s="213">
        <v>0</v>
      </c>
    </row>
    <row r="92" spans="2:20" x14ac:dyDescent="0.2">
      <c r="C92" s="187" t="s">
        <v>205</v>
      </c>
      <c r="E92" s="214"/>
      <c r="F92" s="215">
        <f>SUMPRODUCT(G92:T92,$G$15:$T$15,$G$9:$T$9)/SUMPRODUCT($G$9:$T$9,G$15:$T$15)</f>
        <v>0</v>
      </c>
      <c r="G92" s="216"/>
      <c r="H92" s="216">
        <v>0.01</v>
      </c>
      <c r="I92" s="216">
        <v>0.01</v>
      </c>
      <c r="J92" s="216">
        <v>0.01</v>
      </c>
      <c r="K92" s="216">
        <v>0.01</v>
      </c>
      <c r="L92" s="216">
        <v>0.01</v>
      </c>
      <c r="M92" s="216">
        <v>0.01</v>
      </c>
      <c r="N92" s="216">
        <v>0.01</v>
      </c>
      <c r="O92" s="216">
        <v>0.01</v>
      </c>
      <c r="P92" s="216">
        <v>0</v>
      </c>
      <c r="Q92" s="216">
        <v>0</v>
      </c>
      <c r="R92" s="216">
        <v>0</v>
      </c>
      <c r="S92" s="216">
        <v>0</v>
      </c>
      <c r="T92" s="216">
        <v>0</v>
      </c>
    </row>
    <row r="93" spans="2:20" x14ac:dyDescent="0.2">
      <c r="C93" s="212" t="s">
        <v>207</v>
      </c>
      <c r="E93" s="211">
        <f>SUMIF($G$9:$T$9,1,G93:T93)</f>
        <v>0</v>
      </c>
      <c r="F93" s="212">
        <f>E93/F15</f>
        <v>0</v>
      </c>
      <c r="G93" s="217">
        <v>0</v>
      </c>
      <c r="H93" s="217">
        <v>0</v>
      </c>
      <c r="I93" s="217">
        <v>0</v>
      </c>
      <c r="J93" s="217">
        <v>0</v>
      </c>
      <c r="K93" s="217">
        <v>0</v>
      </c>
      <c r="L93" s="217">
        <v>0</v>
      </c>
      <c r="M93" s="217">
        <v>0</v>
      </c>
      <c r="N93" s="217">
        <v>0</v>
      </c>
      <c r="O93" s="217">
        <v>0</v>
      </c>
      <c r="P93" s="217">
        <v>0</v>
      </c>
      <c r="Q93" s="217">
        <v>0</v>
      </c>
      <c r="R93" s="217">
        <v>0</v>
      </c>
      <c r="S93" s="217">
        <v>0</v>
      </c>
      <c r="T93" s="217">
        <v>0</v>
      </c>
    </row>
    <row r="94" spans="2:20" x14ac:dyDescent="0.2">
      <c r="C94" s="187" t="s">
        <v>205</v>
      </c>
      <c r="D94" s="218" t="s">
        <v>208</v>
      </c>
      <c r="E94" s="219" t="s">
        <v>25</v>
      </c>
      <c r="F94" s="215">
        <f>SUMPRODUCT(G94:T94,$G$15:$T$15,$G$9:$T$9)/SUMPRODUCT($G$9:$T$9,G$15:$T$15)</f>
        <v>0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0</v>
      </c>
      <c r="M94" s="216">
        <v>0</v>
      </c>
      <c r="N94" s="216">
        <v>0</v>
      </c>
      <c r="O94" s="216">
        <v>0</v>
      </c>
      <c r="P94" s="216">
        <v>0</v>
      </c>
      <c r="Q94" s="216">
        <v>0</v>
      </c>
      <c r="R94" s="216">
        <v>0</v>
      </c>
      <c r="S94" s="216">
        <v>0</v>
      </c>
      <c r="T94" s="216">
        <v>0</v>
      </c>
    </row>
    <row r="95" spans="2:20" x14ac:dyDescent="0.2">
      <c r="C95" s="136" t="s">
        <v>209</v>
      </c>
      <c r="E95" s="211">
        <f>SUMIF($G$9:$T$9,1,G95:T95)</f>
        <v>800</v>
      </c>
      <c r="F95" s="212">
        <f>E95/F15</f>
        <v>1.3937282229965158</v>
      </c>
      <c r="G95" s="213">
        <v>800</v>
      </c>
      <c r="H95" s="213">
        <v>0</v>
      </c>
      <c r="I95" s="213">
        <v>0</v>
      </c>
      <c r="J95" s="213">
        <v>0</v>
      </c>
      <c r="K95" s="213">
        <v>0</v>
      </c>
      <c r="L95" s="213">
        <v>0</v>
      </c>
      <c r="M95" s="213">
        <v>0</v>
      </c>
      <c r="N95" s="213">
        <v>0</v>
      </c>
      <c r="O95" s="213">
        <v>0</v>
      </c>
      <c r="P95" s="213">
        <v>0</v>
      </c>
      <c r="Q95" s="213">
        <v>0</v>
      </c>
      <c r="R95" s="213">
        <v>0</v>
      </c>
      <c r="S95" s="213">
        <v>0</v>
      </c>
      <c r="T95" s="213">
        <v>0</v>
      </c>
    </row>
    <row r="96" spans="2:20" x14ac:dyDescent="0.2">
      <c r="C96" s="187" t="s">
        <v>205</v>
      </c>
      <c r="E96" s="220"/>
      <c r="F96" s="215">
        <f>SUMPRODUCT(G96:T96,$G$15:$T$15,$G$9:$T$9)/SUMPRODUCT($G$9:$T$9,G$15:$T$15)</f>
        <v>0.02</v>
      </c>
      <c r="G96" s="216">
        <v>0.02</v>
      </c>
      <c r="H96" s="216">
        <v>0</v>
      </c>
      <c r="I96" s="216">
        <v>0</v>
      </c>
      <c r="J96" s="216">
        <v>0</v>
      </c>
      <c r="K96" s="216">
        <v>0</v>
      </c>
      <c r="L96" s="216">
        <v>0</v>
      </c>
      <c r="M96" s="216">
        <v>0</v>
      </c>
      <c r="N96" s="216">
        <v>0</v>
      </c>
      <c r="O96" s="216">
        <v>0</v>
      </c>
      <c r="P96" s="216">
        <v>0</v>
      </c>
      <c r="Q96" s="216">
        <v>0</v>
      </c>
      <c r="R96" s="216">
        <v>0</v>
      </c>
      <c r="S96" s="216">
        <v>0</v>
      </c>
      <c r="T96" s="216">
        <v>0</v>
      </c>
    </row>
    <row r="97" spans="2:20" x14ac:dyDescent="0.2">
      <c r="C97" s="136" t="s">
        <v>210</v>
      </c>
      <c r="E97" s="221">
        <f>SUMIF($G$9:$T$9,1,G97:T97)</f>
        <v>900</v>
      </c>
      <c r="F97" s="212">
        <f>SUMPRODUCT(G97:T97,$G$15:$T$15,$G$9:$T$9)/SUMPRODUCT($G$9:$T$9,G$15:$T$15)</f>
        <v>900</v>
      </c>
      <c r="G97" s="213">
        <v>900</v>
      </c>
      <c r="H97" s="213">
        <v>0</v>
      </c>
      <c r="I97" s="213">
        <v>0</v>
      </c>
      <c r="J97" s="213">
        <v>0</v>
      </c>
      <c r="K97" s="213">
        <v>0</v>
      </c>
      <c r="L97" s="213">
        <v>0</v>
      </c>
      <c r="M97" s="213">
        <v>0</v>
      </c>
      <c r="N97" s="213">
        <v>0</v>
      </c>
      <c r="O97" s="213">
        <v>0</v>
      </c>
      <c r="P97" s="213">
        <v>0</v>
      </c>
      <c r="Q97" s="213">
        <v>0</v>
      </c>
      <c r="R97" s="213">
        <v>0</v>
      </c>
      <c r="S97" s="213">
        <v>0</v>
      </c>
      <c r="T97" s="213">
        <v>0</v>
      </c>
    </row>
    <row r="98" spans="2:20" x14ac:dyDescent="0.2">
      <c r="C98" s="187" t="s">
        <v>205</v>
      </c>
      <c r="E98" s="220"/>
      <c r="F98" s="215">
        <f>SUMPRODUCT(G98:T98,$G$15:$T$15,$G$9:$T$9)/SUMPRODUCT($G$9:$T$9,G$15:$T$15)</f>
        <v>0.02</v>
      </c>
      <c r="G98" s="216">
        <v>0.02</v>
      </c>
      <c r="H98" s="216">
        <v>0.01</v>
      </c>
      <c r="I98" s="216">
        <v>0.01</v>
      </c>
      <c r="J98" s="216">
        <v>0.01</v>
      </c>
      <c r="K98" s="216">
        <v>0.01</v>
      </c>
      <c r="L98" s="216">
        <v>0.01</v>
      </c>
      <c r="M98" s="216">
        <v>0.01</v>
      </c>
      <c r="N98" s="216">
        <v>0.01</v>
      </c>
      <c r="O98" s="216">
        <v>0.01</v>
      </c>
      <c r="P98" s="216">
        <v>0</v>
      </c>
      <c r="Q98" s="216">
        <v>0</v>
      </c>
      <c r="R98" s="216">
        <v>0</v>
      </c>
      <c r="S98" s="216">
        <v>0</v>
      </c>
      <c r="T98" s="216">
        <v>0</v>
      </c>
    </row>
    <row r="99" spans="2:20" x14ac:dyDescent="0.2">
      <c r="C99" s="114" t="s">
        <v>211</v>
      </c>
      <c r="E99" s="211">
        <f>SUMIF($G$9:$T$9,1,G99:T99)</f>
        <v>0</v>
      </c>
      <c r="F99" s="212">
        <f>E99/F15</f>
        <v>0</v>
      </c>
      <c r="G99" s="222">
        <v>0</v>
      </c>
      <c r="H99" s="222">
        <v>0</v>
      </c>
      <c r="I99" s="222">
        <v>0</v>
      </c>
      <c r="J99" s="222">
        <v>0</v>
      </c>
      <c r="K99" s="222">
        <v>0</v>
      </c>
      <c r="L99" s="222">
        <v>0</v>
      </c>
      <c r="M99" s="222">
        <v>0</v>
      </c>
      <c r="N99" s="222">
        <v>0</v>
      </c>
      <c r="O99" s="222">
        <v>0</v>
      </c>
      <c r="P99" s="222">
        <v>0</v>
      </c>
      <c r="Q99" s="222">
        <v>0</v>
      </c>
      <c r="R99" s="222">
        <v>0</v>
      </c>
      <c r="S99" s="222">
        <v>0</v>
      </c>
      <c r="T99" s="222">
        <v>0</v>
      </c>
    </row>
    <row r="100" spans="2:20" x14ac:dyDescent="0.2">
      <c r="C100" s="187" t="s">
        <v>205</v>
      </c>
      <c r="F100" s="212">
        <f>SUMPRODUCT(G100:T100,$G$15:$T$15,$G$9:$T$9)/SUMPRODUCT($G$9:$T$9,G$15:$T$15)</f>
        <v>0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0</v>
      </c>
      <c r="M100" s="216">
        <v>0</v>
      </c>
      <c r="N100" s="216">
        <v>0</v>
      </c>
      <c r="O100" s="216">
        <v>0</v>
      </c>
      <c r="P100" s="216">
        <v>0</v>
      </c>
      <c r="Q100" s="216">
        <v>0</v>
      </c>
      <c r="R100" s="216">
        <v>0</v>
      </c>
      <c r="S100" s="216">
        <v>0</v>
      </c>
      <c r="T100" s="216">
        <v>0</v>
      </c>
    </row>
    <row r="101" spans="2:20" x14ac:dyDescent="0.2">
      <c r="C101" s="136" t="s">
        <v>212</v>
      </c>
      <c r="E101" s="211">
        <f>F101*$F$15</f>
        <v>1148</v>
      </c>
      <c r="F101" s="212">
        <f>SUMPRODUCT(G101:T101,$G$15:$T$15,$G$9:$T$9)/SUMPRODUCT($G$9:$T$9,G$15:$T$15)</f>
        <v>2</v>
      </c>
      <c r="G101" s="213">
        <v>2</v>
      </c>
      <c r="H101" s="213">
        <v>0</v>
      </c>
      <c r="I101" s="213">
        <v>0</v>
      </c>
      <c r="J101" s="213">
        <v>0</v>
      </c>
      <c r="K101" s="213">
        <v>0</v>
      </c>
      <c r="L101" s="213">
        <v>0</v>
      </c>
      <c r="M101" s="213">
        <v>0</v>
      </c>
      <c r="N101" s="213">
        <v>0</v>
      </c>
      <c r="O101" s="213">
        <v>0</v>
      </c>
      <c r="P101" s="213">
        <v>0</v>
      </c>
      <c r="Q101" s="213">
        <v>0</v>
      </c>
      <c r="R101" s="213">
        <v>0</v>
      </c>
      <c r="S101" s="213">
        <v>0</v>
      </c>
      <c r="T101" s="213">
        <v>0</v>
      </c>
    </row>
    <row r="102" spans="2:20" s="223" customFormat="1" x14ac:dyDescent="0.2">
      <c r="C102" s="187" t="s">
        <v>205</v>
      </c>
      <c r="E102" s="220"/>
      <c r="F102" s="215">
        <f>SUMPRODUCT(G102:T102,$G$15:$T$15,$G$9:$T$9)/SUMPRODUCT($G$9:$T$9,G$15:$T$15)</f>
        <v>0.02</v>
      </c>
      <c r="G102" s="216">
        <v>0.02</v>
      </c>
      <c r="H102" s="216">
        <v>0.01</v>
      </c>
      <c r="I102" s="216">
        <v>0.01</v>
      </c>
      <c r="J102" s="216">
        <v>0</v>
      </c>
      <c r="K102" s="216">
        <v>0</v>
      </c>
      <c r="L102" s="216">
        <v>0</v>
      </c>
      <c r="M102" s="216">
        <v>0.01</v>
      </c>
      <c r="N102" s="216">
        <v>0.01</v>
      </c>
      <c r="O102" s="216">
        <v>0.01</v>
      </c>
      <c r="P102" s="216">
        <v>0.01</v>
      </c>
      <c r="Q102" s="216">
        <v>0.01</v>
      </c>
      <c r="R102" s="216">
        <v>0.01</v>
      </c>
      <c r="S102" s="216">
        <v>0.01</v>
      </c>
      <c r="T102" s="216">
        <v>0.01</v>
      </c>
    </row>
    <row r="103" spans="2:20" x14ac:dyDescent="0.2">
      <c r="C103" s="114" t="s">
        <v>213</v>
      </c>
      <c r="E103" s="211">
        <f>F103*$F$15</f>
        <v>0</v>
      </c>
      <c r="F103" s="212">
        <f>SUMPRODUCT(G103:T103,$G$15:$T$15,$G$9:$T$9)/SUMPRODUCT($G$9:$T$9,G$15:$T$15)</f>
        <v>0</v>
      </c>
      <c r="G103" s="224">
        <v>0</v>
      </c>
      <c r="H103" s="224">
        <v>0</v>
      </c>
      <c r="I103" s="224">
        <v>0</v>
      </c>
      <c r="J103" s="224">
        <v>0</v>
      </c>
      <c r="K103" s="224">
        <v>0</v>
      </c>
      <c r="L103" s="224">
        <v>0</v>
      </c>
      <c r="M103" s="224">
        <v>0</v>
      </c>
      <c r="N103" s="224">
        <v>0</v>
      </c>
      <c r="O103" s="224">
        <v>0</v>
      </c>
      <c r="P103" s="224">
        <v>0</v>
      </c>
      <c r="Q103" s="224">
        <v>0</v>
      </c>
      <c r="R103" s="224">
        <v>0</v>
      </c>
      <c r="S103" s="224">
        <v>0</v>
      </c>
      <c r="T103" s="224">
        <v>0</v>
      </c>
    </row>
    <row r="104" spans="2:20" x14ac:dyDescent="0.2">
      <c r="C104" s="187" t="s">
        <v>205</v>
      </c>
      <c r="F104" s="212">
        <f>SUMPRODUCT(G104:T104,$G$15:$T$15,$G$9:$T$9)/SUMPRODUCT($G$9:$T$9,G$15:$T$15)</f>
        <v>0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0</v>
      </c>
      <c r="M104" s="216">
        <v>0</v>
      </c>
      <c r="N104" s="216">
        <v>0</v>
      </c>
      <c r="O104" s="216">
        <v>0</v>
      </c>
      <c r="P104" s="216">
        <v>0</v>
      </c>
      <c r="Q104" s="216">
        <v>0</v>
      </c>
      <c r="R104" s="216">
        <v>0</v>
      </c>
      <c r="S104" s="216">
        <v>0</v>
      </c>
      <c r="T104" s="216">
        <v>0</v>
      </c>
    </row>
    <row r="105" spans="2:20" x14ac:dyDescent="0.2">
      <c r="C105" s="114" t="s">
        <v>214</v>
      </c>
      <c r="E105" s="137">
        <f>SUM(G107:T107)</f>
        <v>0</v>
      </c>
      <c r="F105" s="212">
        <f>SUMPRODUCT(G105:T105,$G$15:$T$15,$G$9:$T$9)/SUMPRODUCT($G$9:$T$9,G$15:$T$15)</f>
        <v>0</v>
      </c>
      <c r="G105" s="224">
        <v>0</v>
      </c>
      <c r="H105" s="224">
        <v>0</v>
      </c>
      <c r="I105" s="224">
        <v>0</v>
      </c>
      <c r="J105" s="224">
        <v>0</v>
      </c>
      <c r="K105" s="224">
        <v>0</v>
      </c>
      <c r="L105" s="224">
        <v>0</v>
      </c>
      <c r="M105" s="224">
        <v>0</v>
      </c>
      <c r="N105" s="224">
        <v>0</v>
      </c>
      <c r="O105" s="224">
        <v>0</v>
      </c>
      <c r="P105" s="224">
        <v>0</v>
      </c>
      <c r="Q105" s="224">
        <v>0</v>
      </c>
      <c r="R105" s="224">
        <v>0</v>
      </c>
      <c r="S105" s="224">
        <v>0</v>
      </c>
      <c r="T105" s="224">
        <v>0</v>
      </c>
    </row>
    <row r="106" spans="2:20" x14ac:dyDescent="0.2">
      <c r="C106" s="114" t="s">
        <v>215</v>
      </c>
      <c r="E106" s="214"/>
      <c r="F106" s="214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25"/>
    </row>
    <row r="107" spans="2:20" x14ac:dyDescent="0.2">
      <c r="C107" s="114" t="s">
        <v>216</v>
      </c>
      <c r="G107" s="226">
        <v>0</v>
      </c>
      <c r="H107" s="227">
        <f t="shared" ref="H107:T107" si="21">H105*H15*1000</f>
        <v>0</v>
      </c>
      <c r="I107" s="227">
        <f t="shared" si="21"/>
        <v>0</v>
      </c>
      <c r="J107" s="227">
        <f t="shared" si="21"/>
        <v>0</v>
      </c>
      <c r="K107" s="227">
        <f t="shared" si="21"/>
        <v>0</v>
      </c>
      <c r="L107" s="227">
        <f t="shared" si="21"/>
        <v>0</v>
      </c>
      <c r="M107" s="227">
        <f t="shared" si="21"/>
        <v>0</v>
      </c>
      <c r="N107" s="227">
        <f t="shared" si="21"/>
        <v>0</v>
      </c>
      <c r="O107" s="227">
        <f t="shared" si="21"/>
        <v>0</v>
      </c>
      <c r="P107" s="227">
        <f t="shared" si="21"/>
        <v>0</v>
      </c>
      <c r="Q107" s="227">
        <f t="shared" si="21"/>
        <v>0</v>
      </c>
      <c r="R107" s="227">
        <f t="shared" si="21"/>
        <v>0</v>
      </c>
      <c r="S107" s="227">
        <f t="shared" si="21"/>
        <v>0</v>
      </c>
      <c r="T107" s="227">
        <f t="shared" si="21"/>
        <v>0</v>
      </c>
    </row>
    <row r="108" spans="2:20" x14ac:dyDescent="0.2">
      <c r="B108" s="115" t="s">
        <v>217</v>
      </c>
      <c r="E108" s="115"/>
      <c r="F108" s="228"/>
    </row>
    <row r="109" spans="2:20" x14ac:dyDescent="0.2">
      <c r="B109" s="115"/>
      <c r="C109" s="136" t="s">
        <v>218</v>
      </c>
      <c r="E109" s="115"/>
      <c r="F109" s="229"/>
      <c r="G109" s="230">
        <v>3.44</v>
      </c>
      <c r="H109" s="230">
        <v>0</v>
      </c>
      <c r="I109" s="230">
        <v>0</v>
      </c>
      <c r="J109" s="230">
        <v>0</v>
      </c>
      <c r="K109" s="230">
        <v>0</v>
      </c>
      <c r="L109" s="230">
        <v>0</v>
      </c>
      <c r="M109" s="230">
        <v>0</v>
      </c>
      <c r="N109" s="230">
        <v>0</v>
      </c>
      <c r="O109" s="230">
        <v>0</v>
      </c>
      <c r="P109" s="230">
        <v>0</v>
      </c>
      <c r="Q109" s="230">
        <v>0</v>
      </c>
      <c r="R109" s="230">
        <v>0</v>
      </c>
      <c r="S109" s="230">
        <v>0</v>
      </c>
      <c r="T109" s="230">
        <v>0</v>
      </c>
    </row>
    <row r="110" spans="2:20" x14ac:dyDescent="0.2">
      <c r="B110" s="115"/>
      <c r="C110" s="114" t="s">
        <v>219</v>
      </c>
      <c r="E110" s="115"/>
      <c r="F110" s="144">
        <f>SUMIF($G$9:$T$9,1,G110:T110)</f>
        <v>1974560</v>
      </c>
      <c r="G110" s="231">
        <f>G111+G112</f>
        <v>1974560</v>
      </c>
      <c r="H110" s="231">
        <f t="shared" ref="H110:T110" si="22">H111+H112</f>
        <v>0</v>
      </c>
      <c r="I110" s="231">
        <f t="shared" si="22"/>
        <v>0</v>
      </c>
      <c r="J110" s="231">
        <f t="shared" si="22"/>
        <v>0</v>
      </c>
      <c r="K110" s="231">
        <f t="shared" si="22"/>
        <v>0</v>
      </c>
      <c r="L110" s="231">
        <f t="shared" si="22"/>
        <v>0</v>
      </c>
      <c r="M110" s="231">
        <f t="shared" si="22"/>
        <v>0</v>
      </c>
      <c r="N110" s="231">
        <f t="shared" si="22"/>
        <v>0</v>
      </c>
      <c r="O110" s="231">
        <f t="shared" si="22"/>
        <v>0</v>
      </c>
      <c r="P110" s="231">
        <f t="shared" si="22"/>
        <v>0</v>
      </c>
      <c r="Q110" s="231">
        <f t="shared" si="22"/>
        <v>0</v>
      </c>
      <c r="R110" s="231">
        <f t="shared" si="22"/>
        <v>0</v>
      </c>
      <c r="S110" s="231">
        <f t="shared" si="22"/>
        <v>0</v>
      </c>
      <c r="T110" s="231">
        <f t="shared" si="22"/>
        <v>0</v>
      </c>
    </row>
    <row r="111" spans="2:20" x14ac:dyDescent="0.2">
      <c r="C111" s="114" t="s">
        <v>220</v>
      </c>
      <c r="E111" s="146"/>
      <c r="F111" s="144">
        <f t="shared" ref="F111:F120" si="23">SUMIF($G$9:$T$9,1,G111:T111)</f>
        <v>1974560</v>
      </c>
      <c r="G111" s="231">
        <f t="shared" ref="G111:T111" si="24">G137*G15*1000*G9</f>
        <v>1974560</v>
      </c>
      <c r="H111" s="231">
        <f t="shared" si="24"/>
        <v>0</v>
      </c>
      <c r="I111" s="231">
        <f t="shared" si="24"/>
        <v>0</v>
      </c>
      <c r="J111" s="231">
        <f t="shared" si="24"/>
        <v>0</v>
      </c>
      <c r="K111" s="231">
        <f t="shared" si="24"/>
        <v>0</v>
      </c>
      <c r="L111" s="231">
        <f t="shared" si="24"/>
        <v>0</v>
      </c>
      <c r="M111" s="231">
        <f t="shared" si="24"/>
        <v>0</v>
      </c>
      <c r="N111" s="231">
        <f t="shared" si="24"/>
        <v>0</v>
      </c>
      <c r="O111" s="231">
        <f t="shared" si="24"/>
        <v>0</v>
      </c>
      <c r="P111" s="231">
        <f t="shared" si="24"/>
        <v>0</v>
      </c>
      <c r="Q111" s="231">
        <f t="shared" si="24"/>
        <v>0</v>
      </c>
      <c r="R111" s="231">
        <f t="shared" si="24"/>
        <v>0</v>
      </c>
      <c r="S111" s="231">
        <f t="shared" si="24"/>
        <v>0</v>
      </c>
      <c r="T111" s="231">
        <f t="shared" si="24"/>
        <v>0</v>
      </c>
    </row>
    <row r="112" spans="2:20" ht="12.75" customHeight="1" outlineLevel="1" x14ac:dyDescent="0.2">
      <c r="C112" s="232" t="s">
        <v>221</v>
      </c>
      <c r="D112" s="233"/>
      <c r="E112" s="233"/>
      <c r="F112" s="234">
        <f>SUMIF($G$9:$T$9,1,G112:T112)</f>
        <v>0</v>
      </c>
      <c r="G112" s="231">
        <f>G111*'2 - Partnership Inputs'!$F$40/100</f>
        <v>0</v>
      </c>
      <c r="H112" s="231">
        <f>H111*'2 - Partnership Inputs'!$F$40/100</f>
        <v>0</v>
      </c>
      <c r="I112" s="231">
        <f>I111*'2 - Partnership Inputs'!$F$40/100</f>
        <v>0</v>
      </c>
      <c r="J112" s="231">
        <f>J111*'2 - Partnership Inputs'!$F$40/100</f>
        <v>0</v>
      </c>
      <c r="K112" s="231">
        <f>K111*'2 - Partnership Inputs'!$F$40/100</f>
        <v>0</v>
      </c>
      <c r="L112" s="231">
        <f>L111*'2 - Partnership Inputs'!$F$40/100</f>
        <v>0</v>
      </c>
      <c r="M112" s="231">
        <f>M111*'2 - Partnership Inputs'!$F$40/100</f>
        <v>0</v>
      </c>
      <c r="N112" s="231">
        <f>N111*'2 - Partnership Inputs'!$F$40/100</f>
        <v>0</v>
      </c>
      <c r="O112" s="231">
        <f>O111*'2 - Partnership Inputs'!$F$40/100</f>
        <v>0</v>
      </c>
      <c r="P112" s="231">
        <f>P111*'2 - Partnership Inputs'!$F$40/100</f>
        <v>0</v>
      </c>
      <c r="Q112" s="231">
        <f>Q111*'2 - Partnership Inputs'!$F$40/100</f>
        <v>0</v>
      </c>
      <c r="R112" s="231">
        <f>R111*'2 - Partnership Inputs'!$F$40/100</f>
        <v>0</v>
      </c>
      <c r="S112" s="231">
        <f>S111*'2 - Partnership Inputs'!$F$40/100</f>
        <v>0</v>
      </c>
      <c r="T112" s="231">
        <f>T111*'2 - Partnership Inputs'!$F$40/100</f>
        <v>0</v>
      </c>
    </row>
    <row r="113" spans="2:20" ht="12.75" customHeight="1" outlineLevel="1" x14ac:dyDescent="0.2">
      <c r="C113" s="114" t="s">
        <v>222</v>
      </c>
      <c r="F113" s="144">
        <f t="shared" si="23"/>
        <v>0</v>
      </c>
      <c r="G113" s="235">
        <v>0</v>
      </c>
      <c r="H113" s="236">
        <v>0</v>
      </c>
      <c r="I113" s="236">
        <v>0</v>
      </c>
      <c r="J113" s="236">
        <v>0</v>
      </c>
      <c r="K113" s="236">
        <v>0</v>
      </c>
      <c r="L113" s="236">
        <v>0</v>
      </c>
      <c r="M113" s="236">
        <v>0</v>
      </c>
      <c r="N113" s="236">
        <v>0</v>
      </c>
      <c r="O113" s="236">
        <v>0</v>
      </c>
      <c r="P113" s="236">
        <v>0</v>
      </c>
      <c r="Q113" s="236">
        <v>0</v>
      </c>
      <c r="R113" s="236">
        <v>0</v>
      </c>
      <c r="S113" s="235">
        <v>0</v>
      </c>
      <c r="T113" s="235">
        <v>0</v>
      </c>
    </row>
    <row r="114" spans="2:20" ht="12.75" customHeight="1" outlineLevel="1" x14ac:dyDescent="0.2">
      <c r="C114" s="114" t="s">
        <v>223</v>
      </c>
      <c r="D114" s="604"/>
      <c r="E114" s="604"/>
      <c r="F114" s="144">
        <f t="shared" si="23"/>
        <v>0</v>
      </c>
      <c r="G114" s="235">
        <v>0</v>
      </c>
      <c r="H114" s="236">
        <v>0</v>
      </c>
      <c r="I114" s="236">
        <v>0</v>
      </c>
      <c r="J114" s="236">
        <v>0</v>
      </c>
      <c r="K114" s="236">
        <v>0</v>
      </c>
      <c r="L114" s="236">
        <v>0</v>
      </c>
      <c r="M114" s="236">
        <v>0</v>
      </c>
      <c r="N114" s="236">
        <v>0</v>
      </c>
      <c r="O114" s="236">
        <v>0</v>
      </c>
      <c r="P114" s="236">
        <v>0</v>
      </c>
      <c r="Q114" s="236">
        <v>0</v>
      </c>
      <c r="R114" s="236">
        <v>0</v>
      </c>
      <c r="S114" s="235">
        <v>0</v>
      </c>
      <c r="T114" s="235">
        <v>0</v>
      </c>
    </row>
    <row r="115" spans="2:20" ht="12.75" customHeight="1" outlineLevel="1" x14ac:dyDescent="0.2">
      <c r="C115" s="114" t="s">
        <v>224</v>
      </c>
      <c r="D115" s="237"/>
      <c r="E115" s="237"/>
      <c r="F115" s="144">
        <f t="shared" si="23"/>
        <v>0</v>
      </c>
      <c r="G115" s="235">
        <v>0</v>
      </c>
      <c r="H115" s="236">
        <v>0</v>
      </c>
      <c r="I115" s="236">
        <v>0</v>
      </c>
      <c r="J115" s="236">
        <v>0</v>
      </c>
      <c r="K115" s="236">
        <v>0</v>
      </c>
      <c r="L115" s="236">
        <v>0</v>
      </c>
      <c r="M115" s="236">
        <v>0</v>
      </c>
      <c r="N115" s="236">
        <v>0</v>
      </c>
      <c r="O115" s="236">
        <v>0</v>
      </c>
      <c r="P115" s="236">
        <v>0</v>
      </c>
      <c r="Q115" s="236">
        <v>0</v>
      </c>
      <c r="R115" s="236">
        <v>0</v>
      </c>
      <c r="S115" s="235">
        <v>0</v>
      </c>
      <c r="T115" s="235">
        <v>0</v>
      </c>
    </row>
    <row r="116" spans="2:20" ht="12.75" customHeight="1" outlineLevel="1" x14ac:dyDescent="0.2">
      <c r="C116" s="114" t="s">
        <v>225</v>
      </c>
      <c r="D116" s="115"/>
      <c r="E116" s="115"/>
      <c r="F116" s="144">
        <f t="shared" si="23"/>
        <v>88855.200000000012</v>
      </c>
      <c r="G116" s="238">
        <v>88855.200000000012</v>
      </c>
      <c r="H116" s="239">
        <v>0</v>
      </c>
      <c r="I116" s="239">
        <v>0</v>
      </c>
      <c r="J116" s="239">
        <v>0</v>
      </c>
      <c r="K116" s="239">
        <v>0</v>
      </c>
      <c r="L116" s="239">
        <v>0</v>
      </c>
      <c r="M116" s="239">
        <v>0</v>
      </c>
      <c r="N116" s="239">
        <v>0</v>
      </c>
      <c r="O116" s="239">
        <v>0</v>
      </c>
      <c r="P116" s="239">
        <v>0</v>
      </c>
      <c r="Q116" s="239">
        <v>0</v>
      </c>
      <c r="R116" s="239">
        <v>0</v>
      </c>
      <c r="S116" s="238">
        <v>0</v>
      </c>
      <c r="T116" s="238">
        <v>0</v>
      </c>
    </row>
    <row r="117" spans="2:20" ht="12.75" customHeight="1" outlineLevel="1" x14ac:dyDescent="0.2">
      <c r="C117" s="114" t="s">
        <v>226</v>
      </c>
      <c r="D117" s="115"/>
      <c r="E117" s="115"/>
      <c r="F117" s="144">
        <f t="shared" si="23"/>
        <v>0</v>
      </c>
      <c r="G117" s="235">
        <v>0</v>
      </c>
      <c r="H117" s="236">
        <v>0</v>
      </c>
      <c r="I117" s="236">
        <v>0</v>
      </c>
      <c r="J117" s="236">
        <v>0</v>
      </c>
      <c r="K117" s="236">
        <v>0</v>
      </c>
      <c r="L117" s="236">
        <v>0</v>
      </c>
      <c r="M117" s="236">
        <v>0</v>
      </c>
      <c r="N117" s="236">
        <v>0</v>
      </c>
      <c r="O117" s="236">
        <v>0</v>
      </c>
      <c r="P117" s="236">
        <v>0</v>
      </c>
      <c r="Q117" s="236">
        <v>0</v>
      </c>
      <c r="R117" s="236">
        <v>0</v>
      </c>
      <c r="S117" s="235">
        <v>0</v>
      </c>
      <c r="T117" s="235">
        <v>0</v>
      </c>
    </row>
    <row r="118" spans="2:20" ht="12.75" customHeight="1" outlineLevel="1" x14ac:dyDescent="0.2">
      <c r="C118" s="114" t="s">
        <v>227</v>
      </c>
      <c r="D118" s="115"/>
      <c r="E118" s="115"/>
      <c r="F118" s="144">
        <f t="shared" si="23"/>
        <v>0</v>
      </c>
      <c r="G118" s="235">
        <v>0</v>
      </c>
      <c r="H118" s="236">
        <v>0</v>
      </c>
      <c r="I118" s="236">
        <v>0</v>
      </c>
      <c r="J118" s="236">
        <v>0</v>
      </c>
      <c r="K118" s="236">
        <v>0</v>
      </c>
      <c r="L118" s="236">
        <v>0</v>
      </c>
      <c r="M118" s="236">
        <v>0</v>
      </c>
      <c r="N118" s="236">
        <v>0</v>
      </c>
      <c r="O118" s="236">
        <v>0</v>
      </c>
      <c r="P118" s="236">
        <v>0</v>
      </c>
      <c r="Q118" s="236">
        <v>0</v>
      </c>
      <c r="R118" s="236">
        <v>0</v>
      </c>
      <c r="S118" s="235">
        <v>0</v>
      </c>
      <c r="T118" s="235">
        <v>0</v>
      </c>
    </row>
    <row r="119" spans="2:20" ht="12.75" customHeight="1" outlineLevel="1" x14ac:dyDescent="0.2">
      <c r="C119" s="114" t="s">
        <v>228</v>
      </c>
      <c r="D119" s="115"/>
      <c r="E119" s="115"/>
      <c r="F119" s="144">
        <f t="shared" si="23"/>
        <v>0</v>
      </c>
      <c r="G119" s="235">
        <v>0</v>
      </c>
      <c r="H119" s="236">
        <v>0</v>
      </c>
      <c r="I119" s="236">
        <v>0</v>
      </c>
      <c r="J119" s="236">
        <v>0</v>
      </c>
      <c r="K119" s="236">
        <v>0</v>
      </c>
      <c r="L119" s="236">
        <v>0</v>
      </c>
      <c r="M119" s="236">
        <v>0</v>
      </c>
      <c r="N119" s="236">
        <v>0</v>
      </c>
      <c r="O119" s="236">
        <v>0</v>
      </c>
      <c r="P119" s="236">
        <v>0</v>
      </c>
      <c r="Q119" s="236">
        <v>0</v>
      </c>
      <c r="R119" s="236">
        <v>0</v>
      </c>
      <c r="S119" s="235">
        <v>0</v>
      </c>
      <c r="T119" s="235">
        <v>0</v>
      </c>
    </row>
    <row r="120" spans="2:20" ht="12.75" customHeight="1" outlineLevel="1" x14ac:dyDescent="0.2">
      <c r="C120" s="114" t="s">
        <v>229</v>
      </c>
      <c r="D120" s="115"/>
      <c r="E120" s="240"/>
      <c r="F120" s="144">
        <f t="shared" si="23"/>
        <v>0</v>
      </c>
      <c r="G120" s="235">
        <v>0</v>
      </c>
      <c r="H120" s="236">
        <v>0</v>
      </c>
      <c r="I120" s="236">
        <v>0</v>
      </c>
      <c r="J120" s="236">
        <v>0</v>
      </c>
      <c r="K120" s="236">
        <v>0</v>
      </c>
      <c r="L120" s="236">
        <v>0</v>
      </c>
      <c r="M120" s="236">
        <v>0</v>
      </c>
      <c r="N120" s="236">
        <v>0</v>
      </c>
      <c r="O120" s="236">
        <v>0</v>
      </c>
      <c r="P120" s="236">
        <v>0</v>
      </c>
      <c r="Q120" s="236">
        <v>0</v>
      </c>
      <c r="R120" s="236">
        <v>0</v>
      </c>
      <c r="S120" s="235">
        <v>0</v>
      </c>
      <c r="T120" s="235">
        <v>0</v>
      </c>
    </row>
    <row r="121" spans="2:20" x14ac:dyDescent="0.2">
      <c r="C121" s="114" t="s">
        <v>230</v>
      </c>
      <c r="D121" s="115"/>
      <c r="E121" s="115"/>
      <c r="F121" s="144">
        <f>SUMIF($G$9:$T$9,1,G121:T121)</f>
        <v>2063415.2</v>
      </c>
      <c r="G121" s="241">
        <f>SUM(G111:G120)</f>
        <v>2063415.2</v>
      </c>
      <c r="H121" s="239">
        <f t="shared" ref="H121:T121" si="25">SUM(H111:H120)</f>
        <v>0</v>
      </c>
      <c r="I121" s="239">
        <f t="shared" si="25"/>
        <v>0</v>
      </c>
      <c r="J121" s="239">
        <f t="shared" si="25"/>
        <v>0</v>
      </c>
      <c r="K121" s="239">
        <f t="shared" si="25"/>
        <v>0</v>
      </c>
      <c r="L121" s="239">
        <f t="shared" si="25"/>
        <v>0</v>
      </c>
      <c r="M121" s="239">
        <f t="shared" si="25"/>
        <v>0</v>
      </c>
      <c r="N121" s="239">
        <f t="shared" si="25"/>
        <v>0</v>
      </c>
      <c r="O121" s="239">
        <f t="shared" si="25"/>
        <v>0</v>
      </c>
      <c r="P121" s="239">
        <f t="shared" si="25"/>
        <v>0</v>
      </c>
      <c r="Q121" s="239">
        <f t="shared" si="25"/>
        <v>0</v>
      </c>
      <c r="R121" s="239">
        <f t="shared" si="25"/>
        <v>0</v>
      </c>
      <c r="S121" s="241">
        <f t="shared" si="25"/>
        <v>0</v>
      </c>
      <c r="T121" s="241">
        <f t="shared" si="25"/>
        <v>0</v>
      </c>
    </row>
    <row r="122" spans="2:20" x14ac:dyDescent="0.2">
      <c r="C122" s="114" t="s">
        <v>231</v>
      </c>
      <c r="D122" s="115"/>
      <c r="E122" s="115"/>
      <c r="F122" s="242"/>
      <c r="G122" s="243">
        <f t="shared" ref="G122:T122" si="26">IFERROR(G121/G15/1000,0)</f>
        <v>3.5947999999999998</v>
      </c>
      <c r="H122" s="243">
        <f t="shared" si="26"/>
        <v>0</v>
      </c>
      <c r="I122" s="243">
        <f t="shared" si="26"/>
        <v>0</v>
      </c>
      <c r="J122" s="243">
        <f t="shared" si="26"/>
        <v>0</v>
      </c>
      <c r="K122" s="243">
        <f t="shared" si="26"/>
        <v>0</v>
      </c>
      <c r="L122" s="243">
        <f t="shared" si="26"/>
        <v>0</v>
      </c>
      <c r="M122" s="243">
        <f t="shared" si="26"/>
        <v>0</v>
      </c>
      <c r="N122" s="243">
        <f t="shared" si="26"/>
        <v>0</v>
      </c>
      <c r="O122" s="243">
        <f t="shared" si="26"/>
        <v>0</v>
      </c>
      <c r="P122" s="243">
        <f t="shared" si="26"/>
        <v>0</v>
      </c>
      <c r="Q122" s="243">
        <f t="shared" si="26"/>
        <v>0</v>
      </c>
      <c r="R122" s="243">
        <f t="shared" si="26"/>
        <v>0</v>
      </c>
      <c r="S122" s="243">
        <f t="shared" si="26"/>
        <v>0</v>
      </c>
      <c r="T122" s="243">
        <f t="shared" si="26"/>
        <v>0</v>
      </c>
    </row>
    <row r="123" spans="2:20" x14ac:dyDescent="0.2">
      <c r="C123" s="114" t="s">
        <v>232</v>
      </c>
      <c r="D123" s="115"/>
      <c r="E123" s="115"/>
      <c r="F123" s="242"/>
      <c r="G123" s="216">
        <v>1</v>
      </c>
      <c r="H123" s="216">
        <v>1</v>
      </c>
      <c r="I123" s="216">
        <v>1</v>
      </c>
      <c r="J123" s="216">
        <v>1</v>
      </c>
      <c r="K123" s="216">
        <v>1</v>
      </c>
      <c r="L123" s="216">
        <v>1</v>
      </c>
      <c r="M123" s="216">
        <v>1</v>
      </c>
      <c r="N123" s="216">
        <v>1</v>
      </c>
      <c r="O123" s="216">
        <v>1</v>
      </c>
      <c r="P123" s="216">
        <v>1</v>
      </c>
      <c r="Q123" s="216">
        <v>1</v>
      </c>
      <c r="R123" s="216">
        <v>1</v>
      </c>
      <c r="S123" s="216">
        <v>1</v>
      </c>
      <c r="T123" s="216">
        <v>1</v>
      </c>
    </row>
    <row r="124" spans="2:20" x14ac:dyDescent="0.2">
      <c r="C124" s="114" t="s">
        <v>233</v>
      </c>
      <c r="D124" s="115"/>
      <c r="E124" s="115"/>
      <c r="F124" s="146"/>
      <c r="G124" s="216">
        <v>0.98</v>
      </c>
      <c r="H124" s="216">
        <v>0.98</v>
      </c>
      <c r="I124" s="216">
        <v>0.98</v>
      </c>
      <c r="J124" s="216">
        <v>0.98</v>
      </c>
      <c r="K124" s="216">
        <v>1</v>
      </c>
      <c r="L124" s="216">
        <v>1</v>
      </c>
      <c r="M124" s="216">
        <v>1</v>
      </c>
      <c r="N124" s="216">
        <v>1</v>
      </c>
      <c r="O124" s="216">
        <v>0.97462269635457133</v>
      </c>
      <c r="P124" s="216">
        <v>0.97462269635457133</v>
      </c>
      <c r="Q124" s="216">
        <v>0.97462269635457133</v>
      </c>
      <c r="R124" s="216">
        <v>0.97462269635457133</v>
      </c>
      <c r="S124" s="216">
        <v>0.97462269635457133</v>
      </c>
      <c r="T124" s="216">
        <v>0.97462269635457133</v>
      </c>
    </row>
    <row r="125" spans="2:20" x14ac:dyDescent="0.2">
      <c r="B125" s="115" t="s">
        <v>234</v>
      </c>
      <c r="C125" s="153"/>
      <c r="D125" s="244"/>
      <c r="E125" s="244"/>
      <c r="F125" s="245">
        <v>0</v>
      </c>
      <c r="G125" s="246">
        <v>-54378.947368421097</v>
      </c>
      <c r="H125" s="246">
        <v>0</v>
      </c>
      <c r="I125" s="246">
        <v>0</v>
      </c>
      <c r="J125" s="246">
        <v>0</v>
      </c>
      <c r="K125" s="246">
        <v>0</v>
      </c>
      <c r="L125" s="246">
        <v>0</v>
      </c>
      <c r="M125" s="246">
        <v>0</v>
      </c>
      <c r="N125" s="246">
        <v>0</v>
      </c>
      <c r="O125" s="246">
        <v>0</v>
      </c>
      <c r="P125" s="246">
        <v>0</v>
      </c>
      <c r="Q125" s="246">
        <v>0</v>
      </c>
      <c r="R125" s="246">
        <v>0</v>
      </c>
      <c r="S125" s="246">
        <v>0</v>
      </c>
      <c r="T125" s="246">
        <v>0</v>
      </c>
    </row>
    <row r="126" spans="2:20" x14ac:dyDescent="0.2">
      <c r="B126" s="115"/>
      <c r="C126" s="153" t="s">
        <v>235</v>
      </c>
      <c r="D126" s="244"/>
      <c r="E126" s="244"/>
      <c r="F126" s="247">
        <f>F127/F15/1000</f>
        <v>4.95</v>
      </c>
      <c r="G126" s="248">
        <v>4.95</v>
      </c>
      <c r="H126" s="248">
        <v>3.2</v>
      </c>
      <c r="I126" s="248">
        <v>3.2</v>
      </c>
      <c r="J126" s="248">
        <v>3.2</v>
      </c>
      <c r="K126" s="248">
        <v>0</v>
      </c>
      <c r="L126" s="248">
        <v>0</v>
      </c>
      <c r="M126" s="248">
        <v>0</v>
      </c>
      <c r="N126" s="248">
        <v>0</v>
      </c>
      <c r="O126" s="248">
        <v>0</v>
      </c>
      <c r="P126" s="248"/>
      <c r="Q126" s="248"/>
      <c r="R126" s="248"/>
      <c r="S126" s="248"/>
      <c r="T126" s="248"/>
    </row>
    <row r="127" spans="2:20" x14ac:dyDescent="0.2">
      <c r="B127" s="115"/>
      <c r="C127" s="153" t="s">
        <v>234</v>
      </c>
      <c r="D127" s="244"/>
      <c r="E127" s="244"/>
      <c r="F127" s="249">
        <f>SUMIF($G$9:$T$9,1,G127:T127)</f>
        <v>2841300</v>
      </c>
      <c r="G127" s="250">
        <f>IF('2 - Partnership Inputs'!$F$44="n",'2a Project Inputs'!G121,G126*G15*1000*G9)</f>
        <v>2841300</v>
      </c>
      <c r="H127" s="250">
        <f>IF('2 - Partnership Inputs'!$F$44="n",'2a Project Inputs'!H121,H126*H15*1000*H9)</f>
        <v>0</v>
      </c>
      <c r="I127" s="250">
        <f>IF('2 - Partnership Inputs'!$F$44="n",'2a Project Inputs'!I121,I126*I15*1000*I9)</f>
        <v>0</v>
      </c>
      <c r="J127" s="250">
        <f>IF('2 - Partnership Inputs'!$F$44="n",'2a Project Inputs'!J121,J126*J15*1000*J9)</f>
        <v>0</v>
      </c>
      <c r="K127" s="250">
        <f>IF('2 - Partnership Inputs'!$F$44="n",'2a Project Inputs'!K121,K126*K15*1000*K9)</f>
        <v>0</v>
      </c>
      <c r="L127" s="250">
        <f>IF('2 - Partnership Inputs'!$F$44="n",'2a Project Inputs'!L121,L126*L15*1000*L9)</f>
        <v>0</v>
      </c>
      <c r="M127" s="250">
        <f>IF('2 - Partnership Inputs'!$F$44="n",'2a Project Inputs'!M121,M126*M15*1000*M9)</f>
        <v>0</v>
      </c>
      <c r="N127" s="250">
        <f>IF('2 - Partnership Inputs'!$F$44="n",'2a Project Inputs'!N121,N126*N15*1000*N9)</f>
        <v>0</v>
      </c>
      <c r="O127" s="250">
        <f>IF('2 - Partnership Inputs'!$F$44="n",'2a Project Inputs'!O121,O126*O15*1000*O9)</f>
        <v>0</v>
      </c>
      <c r="P127" s="250">
        <f>IF('2 - Partnership Inputs'!$F$44="n",'2a Project Inputs'!P121,P126*P15*1000*P9)</f>
        <v>0</v>
      </c>
      <c r="Q127" s="250">
        <f>IF('2 - Partnership Inputs'!$F$44="n",'2a Project Inputs'!Q121,Q126*Q15*1000*Q9)</f>
        <v>0</v>
      </c>
      <c r="R127" s="250">
        <f>IF('2 - Partnership Inputs'!$F$44="n",'2a Project Inputs'!R121,R126*R15*1000*R9)</f>
        <v>0</v>
      </c>
      <c r="S127" s="250">
        <f>IF('2 - Partnership Inputs'!$F$44="n",'2a Project Inputs'!S121,S126*S15*1000*S9)</f>
        <v>0</v>
      </c>
      <c r="T127" s="250">
        <f>IF('2 - Partnership Inputs'!$F$44="n",'2a Project Inputs'!T121,T126*T15*1000*T9)</f>
        <v>0</v>
      </c>
    </row>
    <row r="128" spans="2:20" x14ac:dyDescent="0.2">
      <c r="B128" s="115" t="s">
        <v>236</v>
      </c>
      <c r="D128" s="115"/>
      <c r="E128" s="115"/>
      <c r="F128" s="251"/>
      <c r="L128" s="252"/>
      <c r="M128" s="252"/>
      <c r="N128" s="252"/>
      <c r="P128" s="252"/>
      <c r="Q128" s="252"/>
      <c r="R128" s="252"/>
      <c r="S128" s="252"/>
      <c r="T128" s="252"/>
    </row>
    <row r="129" spans="3:20" x14ac:dyDescent="0.2">
      <c r="C129" s="114" t="s">
        <v>237</v>
      </c>
      <c r="D129" s="115"/>
      <c r="E129" s="115"/>
      <c r="F129" s="253"/>
      <c r="G129" s="254">
        <f>IFERROR(((G111+G112)*G123+G116+G120+G119*G124+G114+G118)*IF('2 - Partnership Inputs'!$F$44="N",1,G$127/G$121),0)</f>
        <v>2841300</v>
      </c>
      <c r="H129" s="254">
        <f>IFERROR(((H111+H112)*H123+H116+H120+H119*H124+H114+H118)*IF('2 - Partnership Inputs'!$F$44="N",1,H$127/H$121),0)</f>
        <v>0</v>
      </c>
      <c r="I129" s="254">
        <f>IFERROR(((I111+I112)*I123+I116+I120+I119*I124+I114+I118)*IF('2 - Partnership Inputs'!$F$44="N",1,I$127/I$121),0)</f>
        <v>0</v>
      </c>
      <c r="J129" s="254">
        <f>IFERROR(((J111+J112)*J123+J116+J120+J119*J124+J114+J118)*IF('2 - Partnership Inputs'!$F$44="N",1,J$127/J$121),0)</f>
        <v>0</v>
      </c>
      <c r="K129" s="254">
        <f>IFERROR(((K111+K112)*K123+K116+K120+K119*K124+K114+K118)*IF('2 - Partnership Inputs'!$F$44="N",1,K$127/K$121),0)</f>
        <v>0</v>
      </c>
      <c r="L129" s="254">
        <f>IFERROR(((L111+L112)*L123+L116+L120+L119*L124+L114+L118)*IF('2 - Partnership Inputs'!$F$44="N",1,L$127/L$121),0)</f>
        <v>0</v>
      </c>
      <c r="M129" s="254">
        <f>IFERROR(((M111+M112)*M123+M116+M120+M119*M124+M114+M118)*IF('2 - Partnership Inputs'!$F$44="N",1,M$127/M$121),0)</f>
        <v>0</v>
      </c>
      <c r="N129" s="254">
        <f>IFERROR(((N111+N112)*N123+N116+N120+N119*N124+N114+N118)*IF('2 - Partnership Inputs'!$F$44="N",1,N$127/N$121),0)</f>
        <v>0</v>
      </c>
      <c r="O129" s="254">
        <f>IFERROR(((O111+O112)*O123+O116+O120+O119*O124+O114+O118)*IF('2 - Partnership Inputs'!$F$44="N",1,O$127/O$121),0)</f>
        <v>0</v>
      </c>
      <c r="P129" s="254">
        <f>IFERROR(((P111+P112)*P123+P116+P120+P119*P124+P114+P118)*IF('2 - Partnership Inputs'!$F$44="N",1,P$127/P$121),0)</f>
        <v>0</v>
      </c>
      <c r="Q129" s="254">
        <f>IFERROR(((Q111+Q112)*Q123+Q116+Q120+Q119*Q124+Q114+Q118)*IF('2 - Partnership Inputs'!$F$44="N",1,Q$127/Q$121),0)</f>
        <v>0</v>
      </c>
      <c r="R129" s="254">
        <f>IFERROR(((R111+R112)*R123+R116+R120+R119*R124+R114+R118)*IF('2 - Partnership Inputs'!$F$44="N",1,R$127/R$121),0)</f>
        <v>0</v>
      </c>
      <c r="S129" s="254">
        <f>IFERROR(((S111+S112)*S123+S116+S120+S119*S124+S114+S118)*IF('2 - Partnership Inputs'!$F$44="N",1,S$127/S$121),0)</f>
        <v>0</v>
      </c>
      <c r="T129" s="254">
        <f>IFERROR(((T111+T112)*T123+T116+T120+T119*T124+T114+T118)*IF('2 - Partnership Inputs'!$F$44="N",1,T$127/T$121),0)</f>
        <v>0</v>
      </c>
    </row>
    <row r="130" spans="3:20" x14ac:dyDescent="0.2">
      <c r="C130" s="114" t="s">
        <v>238</v>
      </c>
      <c r="D130" s="115"/>
      <c r="E130" s="115"/>
      <c r="F130" s="252"/>
      <c r="G130" s="254">
        <f>IFERROR((G113+(G111+G112)*(1-G123)+G119*(1-G124))*IF('2 - Partnership Inputs'!$F$44="N",1,G$127/G$121),0)</f>
        <v>0</v>
      </c>
      <c r="H130" s="254">
        <f>IFERROR((H113+(H111+H112)*(1-H123)+H119*(1-H124))*IF('2 - Partnership Inputs'!$F$44="N",1,H$127/H$121),0)</f>
        <v>0</v>
      </c>
      <c r="I130" s="254">
        <f>IFERROR((I113+(I111+I112)*(1-I123)+I119*(1-I124))*IF('2 - Partnership Inputs'!$F$44="N",1,I$127/I$121),0)</f>
        <v>0</v>
      </c>
      <c r="J130" s="254">
        <f>IFERROR((J113+(J111+J112)*(1-J123)+J119*(1-J124))*IF('2 - Partnership Inputs'!$F$44="N",1,J$127/J$121),0)</f>
        <v>0</v>
      </c>
      <c r="K130" s="254">
        <f>IFERROR((K113+(K111+K112)*(1-K123)+K119*(1-K124))*IF('2 - Partnership Inputs'!$F$44="N",1,K$127/K$121),0)</f>
        <v>0</v>
      </c>
      <c r="L130" s="254">
        <f>IFERROR((L113+(L111+L112)*(1-L123)+L119*(1-L124))*IF('2 - Partnership Inputs'!$F$44="N",1,L$127/L$121),0)</f>
        <v>0</v>
      </c>
      <c r="M130" s="254">
        <f>IFERROR((M113+(M111+M112)*(1-M123)+M119*(1-M124))*IF('2 - Partnership Inputs'!$F$44="N",1,M$127/M$121),0)</f>
        <v>0</v>
      </c>
      <c r="N130" s="254">
        <f>IFERROR((N113+(N111+N112)*(1-N123)+N119*(1-N124))*IF('2 - Partnership Inputs'!$F$44="N",1,N$127/N$121),0)</f>
        <v>0</v>
      </c>
      <c r="O130" s="254">
        <f>IFERROR((O113+(O111+O112)*(1-O123)+O119*(1-O124))*IF('2 - Partnership Inputs'!$F$44="N",1,O$127/O$121),0)</f>
        <v>0</v>
      </c>
      <c r="P130" s="254">
        <f>IFERROR((P113+(P111+P112)*(1-P123)+P119*(1-P124))*IF('2 - Partnership Inputs'!$F$44="N",1,P$127/P$121),0)</f>
        <v>0</v>
      </c>
      <c r="Q130" s="254">
        <f>IFERROR((Q113+(Q111+Q112)*(1-Q123)+Q119*(1-Q124))*IF('2 - Partnership Inputs'!$F$44="N",1,Q$127/Q$121),0)</f>
        <v>0</v>
      </c>
      <c r="R130" s="254">
        <f>IFERROR((R113+(R111+R112)*(1-R123)+R119*(1-R124))*IF('2 - Partnership Inputs'!$F$44="N",1,R$127/R$121),0)</f>
        <v>0</v>
      </c>
      <c r="S130" s="254">
        <f>IFERROR((S113+(S111+S112)*(1-S123)+S119*(1-S124))*IF('2 - Partnership Inputs'!$F$44="N",1,S$127/S$121),0)</f>
        <v>0</v>
      </c>
      <c r="T130" s="254">
        <f>IFERROR((T113+(T111+T112)*(1-T123)+T119*(1-T124))*IF('2 - Partnership Inputs'!$F$44="N",1,T$127/T$121),0)</f>
        <v>0</v>
      </c>
    </row>
    <row r="131" spans="3:20" x14ac:dyDescent="0.2">
      <c r="C131" s="114" t="s">
        <v>239</v>
      </c>
      <c r="D131" s="115"/>
      <c r="E131" s="115"/>
      <c r="F131" s="252"/>
      <c r="G131" s="254">
        <f>IFERROR(G114*IF('2 - Partnership Inputs'!$F$44="N",1,G$127/G$121),0)</f>
        <v>0</v>
      </c>
      <c r="H131" s="254">
        <f>IFERROR(H114*IF('2 - Partnership Inputs'!$F$44="N",1,H$127/H$121),0)</f>
        <v>0</v>
      </c>
      <c r="I131" s="254">
        <f>IFERROR(I114*IF('2 - Partnership Inputs'!$F$44="N",1,I$127/I$121),0)</f>
        <v>0</v>
      </c>
      <c r="J131" s="254">
        <f>IFERROR(J114*IF('2 - Partnership Inputs'!$F$44="N",1,J$127/J$121),0)</f>
        <v>0</v>
      </c>
      <c r="K131" s="254">
        <f>IFERROR(K114*IF('2 - Partnership Inputs'!$F$44="N",1,K$127/K$121),0)</f>
        <v>0</v>
      </c>
      <c r="L131" s="254">
        <f>IFERROR(L114*IF('2 - Partnership Inputs'!$F$44="N",1,L$127/L$121),0)</f>
        <v>0</v>
      </c>
      <c r="M131" s="254">
        <f>IFERROR(M114*IF('2 - Partnership Inputs'!$F$44="N",1,M$127/M$121),0)</f>
        <v>0</v>
      </c>
      <c r="N131" s="254">
        <f>IFERROR(N114*IF('2 - Partnership Inputs'!$F$44="N",1,N$127/N$121),0)</f>
        <v>0</v>
      </c>
      <c r="O131" s="254">
        <f>IFERROR(O114*IF('2 - Partnership Inputs'!$F$44="N",1,O$127/O$121),0)</f>
        <v>0</v>
      </c>
      <c r="P131" s="254">
        <f>IFERROR(P114*IF('2 - Partnership Inputs'!$F$44="N",1,P$127/P$121),0)</f>
        <v>0</v>
      </c>
      <c r="Q131" s="254">
        <f>IFERROR(Q114*IF('2 - Partnership Inputs'!$F$44="N",1,Q$127/Q$121),0)</f>
        <v>0</v>
      </c>
      <c r="R131" s="254">
        <f>IFERROR(R114*IF('2 - Partnership Inputs'!$F$44="N",1,R$127/R$121),0)</f>
        <v>0</v>
      </c>
      <c r="S131" s="254">
        <f>IFERROR(S114*IF('2 - Partnership Inputs'!$F$44="N",1,S$127/S$121),0)</f>
        <v>0</v>
      </c>
      <c r="T131" s="254">
        <f>IFERROR(T114*IF('2 - Partnership Inputs'!$F$44="N",1,T$127/T$121),0)</f>
        <v>0</v>
      </c>
    </row>
    <row r="132" spans="3:20" x14ac:dyDescent="0.2">
      <c r="C132" s="114" t="s">
        <v>240</v>
      </c>
      <c r="D132" s="115"/>
      <c r="E132" s="115"/>
      <c r="F132" s="252"/>
      <c r="G132" s="255">
        <f>IFERROR(G117*IF('2 - Partnership Inputs'!$F$44="N",1,G$127/G$121),0)</f>
        <v>0</v>
      </c>
      <c r="H132" s="255">
        <f>IFERROR(H117*IF('2 - Partnership Inputs'!$F$44="N",1,H$127/H$121),0)</f>
        <v>0</v>
      </c>
      <c r="I132" s="255">
        <f>IFERROR(I117*IF('2 - Partnership Inputs'!$F$44="N",1,I$127/I$121),0)</f>
        <v>0</v>
      </c>
      <c r="J132" s="255">
        <f>IFERROR(J117*IF('2 - Partnership Inputs'!$F$44="N",1,J$127/J$121),0)</f>
        <v>0</v>
      </c>
      <c r="K132" s="255">
        <f>IFERROR(K117*IF('2 - Partnership Inputs'!$F$44="N",1,K$127/K$121),0)</f>
        <v>0</v>
      </c>
      <c r="L132" s="255">
        <f>IFERROR(L117*IF('2 - Partnership Inputs'!$F$44="N",1,L$127/L$121),0)</f>
        <v>0</v>
      </c>
      <c r="M132" s="255">
        <f>IFERROR(M117*IF('2 - Partnership Inputs'!$F$44="N",1,M$127/M$121),0)</f>
        <v>0</v>
      </c>
      <c r="N132" s="255">
        <f>IFERROR(N117*IF('2 - Partnership Inputs'!$F$44="N",1,N$127/N$121),0)</f>
        <v>0</v>
      </c>
      <c r="O132" s="255">
        <f>IFERROR(O117*IF('2 - Partnership Inputs'!$F$44="N",1,O$127/O$121),0)</f>
        <v>0</v>
      </c>
      <c r="P132" s="255">
        <f>IFERROR(P117*IF('2 - Partnership Inputs'!$F$44="N",1,P$127/P$121),0)</f>
        <v>0</v>
      </c>
      <c r="Q132" s="255">
        <f>IFERROR(Q117*IF('2 - Partnership Inputs'!$F$44="N",1,Q$127/Q$121),0)</f>
        <v>0</v>
      </c>
      <c r="R132" s="255">
        <f>IFERROR(R117*IF('2 - Partnership Inputs'!$F$44="N",1,R$127/R$121),0)</f>
        <v>0</v>
      </c>
      <c r="S132" s="255">
        <f>IFERROR(S117*IF('2 - Partnership Inputs'!$F$44="N",1,S$127/S$121),0)</f>
        <v>0</v>
      </c>
      <c r="T132" s="255">
        <f>IFERROR(T117*IF('2 - Partnership Inputs'!$F$44="N",1,T$127/T$121),0)</f>
        <v>0</v>
      </c>
    </row>
    <row r="133" spans="3:20" x14ac:dyDescent="0.2">
      <c r="C133" s="114" t="s">
        <v>230</v>
      </c>
      <c r="D133" s="115"/>
      <c r="E133" s="115"/>
      <c r="F133" s="252"/>
      <c r="G133" s="254">
        <f>SUM(G129:G132)</f>
        <v>2841300</v>
      </c>
      <c r="H133" s="254">
        <f t="shared" ref="H133:T133" si="27">SUM(H129:H132)</f>
        <v>0</v>
      </c>
      <c r="I133" s="254">
        <f t="shared" si="27"/>
        <v>0</v>
      </c>
      <c r="J133" s="254">
        <f t="shared" si="27"/>
        <v>0</v>
      </c>
      <c r="K133" s="254">
        <f t="shared" si="27"/>
        <v>0</v>
      </c>
      <c r="L133" s="254">
        <f t="shared" si="27"/>
        <v>0</v>
      </c>
      <c r="M133" s="254">
        <f t="shared" si="27"/>
        <v>0</v>
      </c>
      <c r="N133" s="254">
        <f t="shared" si="27"/>
        <v>0</v>
      </c>
      <c r="O133" s="254">
        <f t="shared" si="27"/>
        <v>0</v>
      </c>
      <c r="P133" s="254">
        <f t="shared" si="27"/>
        <v>0</v>
      </c>
      <c r="Q133" s="254">
        <f t="shared" si="27"/>
        <v>0</v>
      </c>
      <c r="R133" s="254">
        <f t="shared" si="27"/>
        <v>0</v>
      </c>
      <c r="S133" s="254">
        <f t="shared" si="27"/>
        <v>0</v>
      </c>
      <c r="T133" s="254">
        <f t="shared" si="27"/>
        <v>0</v>
      </c>
    </row>
    <row r="134" spans="3:20" x14ac:dyDescent="0.2">
      <c r="D134" s="115"/>
      <c r="E134" s="115"/>
      <c r="F134" s="252"/>
      <c r="G134" s="256"/>
      <c r="H134" s="252"/>
      <c r="I134" s="252"/>
      <c r="L134" s="252"/>
      <c r="M134" s="252"/>
      <c r="N134" s="252"/>
      <c r="O134" s="252"/>
      <c r="P134" s="252"/>
      <c r="Q134" s="252"/>
      <c r="R134" s="252"/>
      <c r="S134" s="252"/>
      <c r="T134" s="252"/>
    </row>
    <row r="135" spans="3:20" x14ac:dyDescent="0.2">
      <c r="C135" s="218" t="s">
        <v>241</v>
      </c>
      <c r="G135" s="257" t="str">
        <f>IF(ROUND(G133,0)=ROUND(G127,0),"OK","ERROR")</f>
        <v>OK</v>
      </c>
      <c r="H135" s="257" t="str">
        <f t="shared" ref="H135:T135" si="28">IF(ROUND(H133,0)=ROUND(H127,0),"OK","ERROR")</f>
        <v>OK</v>
      </c>
      <c r="I135" s="257" t="str">
        <f t="shared" si="28"/>
        <v>OK</v>
      </c>
      <c r="J135" s="257" t="str">
        <f t="shared" si="28"/>
        <v>OK</v>
      </c>
      <c r="K135" s="257" t="str">
        <f t="shared" si="28"/>
        <v>OK</v>
      </c>
      <c r="L135" s="257" t="str">
        <f t="shared" si="28"/>
        <v>OK</v>
      </c>
      <c r="M135" s="257" t="str">
        <f t="shared" si="28"/>
        <v>OK</v>
      </c>
      <c r="N135" s="257" t="str">
        <f t="shared" si="28"/>
        <v>OK</v>
      </c>
      <c r="O135" s="257" t="str">
        <f t="shared" si="28"/>
        <v>OK</v>
      </c>
      <c r="P135" s="257" t="str">
        <f t="shared" si="28"/>
        <v>OK</v>
      </c>
      <c r="Q135" s="257" t="str">
        <f t="shared" si="28"/>
        <v>OK</v>
      </c>
      <c r="R135" s="257" t="str">
        <f t="shared" si="28"/>
        <v>OK</v>
      </c>
      <c r="S135" s="257" t="str">
        <f t="shared" si="28"/>
        <v>OK</v>
      </c>
      <c r="T135" s="257" t="str">
        <f t="shared" si="28"/>
        <v>OK</v>
      </c>
    </row>
    <row r="137" spans="3:20" x14ac:dyDescent="0.2">
      <c r="C137" s="208" t="s">
        <v>242</v>
      </c>
      <c r="D137" s="258" t="str">
        <f>'Dev Summary'!H1</f>
        <v>Through Year 5</v>
      </c>
      <c r="E137" s="215">
        <f>'Dev Summary'!D87</f>
        <v>0.75863548998224184</v>
      </c>
      <c r="G137" s="259">
        <f>G109</f>
        <v>3.44</v>
      </c>
      <c r="H137" s="259">
        <f t="shared" ref="H137:T137" si="29">H109</f>
        <v>0</v>
      </c>
      <c r="I137" s="259">
        <f t="shared" si="29"/>
        <v>0</v>
      </c>
      <c r="J137" s="259">
        <f t="shared" si="29"/>
        <v>0</v>
      </c>
      <c r="K137" s="259">
        <f t="shared" si="29"/>
        <v>0</v>
      </c>
      <c r="L137" s="259">
        <f t="shared" si="29"/>
        <v>0</v>
      </c>
      <c r="M137" s="259">
        <f t="shared" si="29"/>
        <v>0</v>
      </c>
      <c r="N137" s="259">
        <f t="shared" si="29"/>
        <v>0</v>
      </c>
      <c r="O137" s="259">
        <f t="shared" si="29"/>
        <v>0</v>
      </c>
      <c r="P137" s="259">
        <f t="shared" si="29"/>
        <v>0</v>
      </c>
      <c r="Q137" s="259">
        <f t="shared" si="29"/>
        <v>0</v>
      </c>
      <c r="R137" s="259">
        <f t="shared" si="29"/>
        <v>0</v>
      </c>
      <c r="S137" s="259">
        <f t="shared" si="29"/>
        <v>0</v>
      </c>
      <c r="T137" s="259">
        <f t="shared" si="29"/>
        <v>0</v>
      </c>
    </row>
    <row r="138" spans="3:20" x14ac:dyDescent="0.2">
      <c r="D138" s="260" t="str">
        <f>'Dev Summary'!B85</f>
        <v>Dev. Profit (if Negative Sponsor Equity)</v>
      </c>
      <c r="E138" s="136">
        <f>'Dev Summary'!C85</f>
        <v>-108337.20219636275</v>
      </c>
      <c r="G138" s="261">
        <f>G126</f>
        <v>4.95</v>
      </c>
      <c r="H138" s="261">
        <f t="shared" ref="H138:T138" si="30">H126</f>
        <v>3.2</v>
      </c>
      <c r="I138" s="261">
        <f t="shared" si="30"/>
        <v>3.2</v>
      </c>
      <c r="J138" s="261">
        <f t="shared" si="30"/>
        <v>3.2</v>
      </c>
      <c r="K138" s="261">
        <f t="shared" si="30"/>
        <v>0</v>
      </c>
      <c r="L138" s="261">
        <f t="shared" si="30"/>
        <v>0</v>
      </c>
      <c r="M138" s="261">
        <f t="shared" si="30"/>
        <v>0</v>
      </c>
      <c r="N138" s="261">
        <f t="shared" si="30"/>
        <v>0</v>
      </c>
      <c r="O138" s="261">
        <f t="shared" si="30"/>
        <v>0</v>
      </c>
      <c r="P138" s="261">
        <f t="shared" si="30"/>
        <v>0</v>
      </c>
      <c r="Q138" s="261">
        <f t="shared" si="30"/>
        <v>0</v>
      </c>
      <c r="R138" s="261">
        <f t="shared" si="30"/>
        <v>0</v>
      </c>
      <c r="S138" s="261">
        <f t="shared" si="30"/>
        <v>0</v>
      </c>
      <c r="T138" s="261">
        <f t="shared" si="30"/>
        <v>0</v>
      </c>
    </row>
    <row r="139" spans="3:20" x14ac:dyDescent="0.2">
      <c r="D139" s="260" t="str">
        <f>'Dev Summary'!B86</f>
        <v>Gain on Sale Tax, Net of 1st Year Losses</v>
      </c>
      <c r="E139" s="136">
        <f>'Dev Summary'!C86</f>
        <v>0</v>
      </c>
      <c r="G139" s="262">
        <f t="shared" ref="G139:T139" si="31">G137*G15*1000</f>
        <v>1974560</v>
      </c>
      <c r="H139" s="262">
        <f t="shared" si="31"/>
        <v>0</v>
      </c>
      <c r="I139" s="262">
        <f t="shared" si="31"/>
        <v>0</v>
      </c>
      <c r="J139" s="262">
        <f t="shared" si="31"/>
        <v>0</v>
      </c>
      <c r="K139" s="262">
        <f t="shared" si="31"/>
        <v>0</v>
      </c>
      <c r="L139" s="262">
        <f t="shared" si="31"/>
        <v>0</v>
      </c>
      <c r="M139" s="262">
        <f t="shared" si="31"/>
        <v>0</v>
      </c>
      <c r="N139" s="262">
        <f t="shared" si="31"/>
        <v>0</v>
      </c>
      <c r="O139" s="262">
        <f t="shared" si="31"/>
        <v>0</v>
      </c>
      <c r="P139" s="262">
        <f t="shared" si="31"/>
        <v>0</v>
      </c>
      <c r="Q139" s="262">
        <f t="shared" si="31"/>
        <v>0</v>
      </c>
      <c r="R139" s="262">
        <f t="shared" si="31"/>
        <v>0</v>
      </c>
      <c r="S139" s="262">
        <f t="shared" si="31"/>
        <v>0</v>
      </c>
      <c r="T139" s="262">
        <f t="shared" si="31"/>
        <v>0</v>
      </c>
    </row>
    <row r="140" spans="3:20" x14ac:dyDescent="0.2">
      <c r="D140" s="260" t="str">
        <f>'Dev Summary'!B93</f>
        <v>Dev. Profit, Net of Gain on Sale (if Negative Cost)</v>
      </c>
      <c r="E140" s="136">
        <f>'Dev Summary'!C93</f>
        <v>-108337.2</v>
      </c>
      <c r="G140" s="263">
        <f>G139*(1+'2 - Partnership Inputs'!$F$40/100)</f>
        <v>1974560</v>
      </c>
      <c r="H140" s="263">
        <f>H139*(1+'2 - Partnership Inputs'!$F$40/100)</f>
        <v>0</v>
      </c>
      <c r="I140" s="263">
        <f>I139*(1+'2 - Partnership Inputs'!$F$40/100)</f>
        <v>0</v>
      </c>
      <c r="J140" s="263">
        <f>J139*(1+'2 - Partnership Inputs'!$F$40/100)</f>
        <v>0</v>
      </c>
      <c r="K140" s="263">
        <f>K139*(1+'2 - Partnership Inputs'!$F$40/100)</f>
        <v>0</v>
      </c>
      <c r="L140" s="263">
        <f>L139*(1+'2 - Partnership Inputs'!$F$40/100)</f>
        <v>0</v>
      </c>
      <c r="M140" s="263">
        <f>M139*(1+'2 - Partnership Inputs'!$F$40/100)</f>
        <v>0</v>
      </c>
      <c r="N140" s="263">
        <f>N139*(1+'2 - Partnership Inputs'!$F$40/100)</f>
        <v>0</v>
      </c>
      <c r="O140" s="263">
        <f>O139*(1+'2 - Partnership Inputs'!$F$40/100)</f>
        <v>0</v>
      </c>
      <c r="P140" s="263">
        <f>P139*(1+'2 - Partnership Inputs'!$F$40/100)</f>
        <v>0</v>
      </c>
      <c r="Q140" s="263">
        <f>Q139*(1+'2 - Partnership Inputs'!$F$40/100)</f>
        <v>0</v>
      </c>
      <c r="R140" s="263">
        <f>R139*(1+'2 - Partnership Inputs'!$F$40/100)</f>
        <v>0</v>
      </c>
      <c r="S140" s="263">
        <f>S139*(1+'2 - Partnership Inputs'!$F$40/100)</f>
        <v>0</v>
      </c>
      <c r="T140" s="263">
        <f>T139*(1+'2 - Partnership Inputs'!$F$40/100)</f>
        <v>0</v>
      </c>
    </row>
    <row r="141" spans="3:20" x14ac:dyDescent="0.2">
      <c r="G141" s="264">
        <f t="shared" ref="G141:T141" si="32">IFERROR(G140/G15/1000,0)</f>
        <v>3.44</v>
      </c>
      <c r="H141" s="264">
        <f t="shared" si="32"/>
        <v>0</v>
      </c>
      <c r="I141" s="264">
        <f t="shared" si="32"/>
        <v>0</v>
      </c>
      <c r="J141" s="264">
        <f t="shared" si="32"/>
        <v>0</v>
      </c>
      <c r="K141" s="264">
        <f t="shared" si="32"/>
        <v>0</v>
      </c>
      <c r="L141" s="264">
        <f t="shared" si="32"/>
        <v>0</v>
      </c>
      <c r="M141" s="264">
        <f t="shared" si="32"/>
        <v>0</v>
      </c>
      <c r="N141" s="264">
        <f t="shared" si="32"/>
        <v>0</v>
      </c>
      <c r="O141" s="264">
        <f t="shared" si="32"/>
        <v>0</v>
      </c>
      <c r="P141" s="264">
        <f t="shared" si="32"/>
        <v>0</v>
      </c>
      <c r="Q141" s="264">
        <f t="shared" si="32"/>
        <v>0</v>
      </c>
      <c r="R141" s="264">
        <f t="shared" si="32"/>
        <v>0</v>
      </c>
      <c r="S141" s="264">
        <f t="shared" si="32"/>
        <v>0</v>
      </c>
      <c r="T141" s="264">
        <f t="shared" si="32"/>
        <v>0</v>
      </c>
    </row>
  </sheetData>
  <dataConsolidate link="1"/>
  <mergeCells count="4">
    <mergeCell ref="A1:T1"/>
    <mergeCell ref="A2:T2"/>
    <mergeCell ref="A4:T4"/>
    <mergeCell ref="D114:E114"/>
  </mergeCells>
  <conditionalFormatting sqref="G71:T71">
    <cfRule type="cellIs" dxfId="23" priority="12" operator="greaterThan">
      <formula>0</formula>
    </cfRule>
  </conditionalFormatting>
  <conditionalFormatting sqref="G54:T54">
    <cfRule type="cellIs" dxfId="22" priority="11" operator="greaterThan">
      <formula>0</formula>
    </cfRule>
  </conditionalFormatting>
  <conditionalFormatting sqref="G21:T21">
    <cfRule type="cellIs" dxfId="21" priority="10" operator="lessThan">
      <formula>1</formula>
    </cfRule>
  </conditionalFormatting>
  <conditionalFormatting sqref="G21:T21">
    <cfRule type="cellIs" dxfId="20" priority="9" operator="lessThan">
      <formula>1</formula>
    </cfRule>
  </conditionalFormatting>
  <conditionalFormatting sqref="G32:T32">
    <cfRule type="cellIs" dxfId="19" priority="8" operator="notEqual">
      <formula>1</formula>
    </cfRule>
  </conditionalFormatting>
  <conditionalFormatting sqref="F29:T29">
    <cfRule type="aboveAverage" dxfId="18" priority="6"/>
  </conditionalFormatting>
  <conditionalFormatting sqref="G124:T124">
    <cfRule type="expression" dxfId="17" priority="5">
      <formula>"&lt;100%"</formula>
    </cfRule>
  </conditionalFormatting>
  <conditionalFormatting sqref="F125">
    <cfRule type="cellIs" dxfId="16" priority="4" operator="greaterThan">
      <formula>0</formula>
    </cfRule>
  </conditionalFormatting>
  <conditionalFormatting sqref="D56">
    <cfRule type="expression" dxfId="15" priority="3">
      <formula>$E$56="Y"</formula>
    </cfRule>
  </conditionalFormatting>
  <conditionalFormatting sqref="D94">
    <cfRule type="expression" dxfId="14" priority="2">
      <formula>$E$94="Y"</formula>
    </cfRule>
  </conditionalFormatting>
  <conditionalFormatting sqref="G62:T62">
    <cfRule type="cellIs" dxfId="13" priority="1" operator="greaterThan">
      <formula>0</formula>
    </cfRule>
  </conditionalFormatting>
  <dataValidations count="1">
    <dataValidation type="list" allowBlank="1" showInputMessage="1" showErrorMessage="1" sqref="E94 G72:T72 G12:T12 E56" xr:uid="{1B69DA56-02DA-4BED-9446-DBC3598A784E}">
      <formula1>"Y,N"</formula1>
    </dataValidation>
  </dataValidations>
  <printOptions horizontalCentered="1"/>
  <pageMargins left="0.7" right="0.7" top="0.75" bottom="0.75" header="0.3" footer="0.3"/>
  <pageSetup scale="34" firstPageNumber="22" fitToHeight="0" orientation="portrait" useFirstPageNumber="1" r:id="rId1"/>
  <headerFooter>
    <oddFooter xml:space="preserve">&amp;L&amp;"Times New Roman,Regular"Page &amp;P of &amp;[52&amp;C&amp;"Times New Roman,Regular"DRAFT - FOR DISCUSSION PURPOSES ONLY
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4E1F29DA-7616-455D-8C7D-B5368C52B5E9}">
            <xm:f>'2 - Partnership Inputs'!$J$43="Debt Service Coverage Ratio"</xm:f>
            <x14:dxf>
              <font>
                <b/>
                <i val="0"/>
                <strike val="0"/>
                <color rgb="FFFF0000"/>
              </font>
              <fill>
                <patternFill>
                  <bgColor theme="5" tint="0.59996337778862885"/>
                </patternFill>
              </fill>
            </x14:dxf>
          </x14:cfRule>
          <xm:sqref>D32:F32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452F52-AB22-4E1D-8D3C-EE84B0CC4C9E}">
          <x14:formula1>
            <xm:f>'[Blue Sky-NS Colusa V66.xlsb]Combined'!#REF!</xm:f>
          </x14:formula1>
          <xm:sqref>G7:T7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91F5-41AE-49D9-AD99-025A33666C32}">
  <sheetPr codeName="Sheet151">
    <tabColor rgb="FF00B050"/>
    <pageSetUpPr fitToPage="1"/>
  </sheetPr>
  <dimension ref="A1:XFD1048575"/>
  <sheetViews>
    <sheetView showGridLines="0" tabSelected="1" view="pageBreakPreview" zoomScaleNormal="100" workbookViewId="0">
      <selection activeCell="D1" sqref="D1"/>
    </sheetView>
  </sheetViews>
  <sheetFormatPr defaultColWidth="7.875" defaultRowHeight="15" x14ac:dyDescent="0.25"/>
  <cols>
    <col min="1" max="1" width="3.25" style="267" customWidth="1"/>
    <col min="2" max="2" width="28.75" style="267" customWidth="1"/>
    <col min="3" max="3" width="39" style="267" customWidth="1"/>
    <col min="4" max="4" width="33.5" style="267" customWidth="1"/>
    <col min="5" max="5" width="28.75" style="443" customWidth="1"/>
    <col min="6" max="6" width="3.25" style="362" customWidth="1"/>
    <col min="7" max="7" width="9.25" style="267" customWidth="1"/>
    <col min="8" max="8" width="23.875" style="267" customWidth="1"/>
    <col min="9" max="9" width="12.75" style="267" customWidth="1"/>
    <col min="10" max="10" width="13.125" style="267" customWidth="1"/>
    <col min="11" max="14" width="18.5" style="267" customWidth="1"/>
    <col min="15" max="27" width="11.25" style="267" customWidth="1"/>
    <col min="28" max="29" width="11.5" style="267" customWidth="1"/>
    <col min="30" max="32" width="8.875" style="267" customWidth="1"/>
    <col min="33" max="33" width="10.125" style="267" customWidth="1"/>
    <col min="34" max="16384" width="7.875" style="267"/>
  </cols>
  <sheetData>
    <row r="1" spans="1:33" ht="15.75" thickBot="1" x14ac:dyDescent="0.3">
      <c r="A1" s="265"/>
      <c r="B1" s="266" t="s">
        <v>243</v>
      </c>
      <c r="C1" s="265"/>
      <c r="D1" s="265"/>
      <c r="E1" s="265"/>
      <c r="F1" s="265"/>
      <c r="H1" s="268" t="s">
        <v>244</v>
      </c>
      <c r="I1" s="269">
        <f>NPV(B87,0,J8:AG8)+C93+I8</f>
        <v>963765.5963575996</v>
      </c>
      <c r="J1" s="270">
        <f>XNPV(B87,J8:AG8,J3:AG3)+C93+I8</f>
        <v>2800370.8009910928</v>
      </c>
      <c r="K1" s="270">
        <f>SUM(I8:AG8)</f>
        <v>2916756.8839705866</v>
      </c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2"/>
    </row>
    <row r="2" spans="1:33" ht="16.5" thickBot="1" x14ac:dyDescent="0.3">
      <c r="A2" s="265"/>
      <c r="B2" s="605" t="str">
        <f>IF(B3="",_xlfn.TEXTJOIN(" &amp; ",,B11,B12,B13,B14,B15,B16,B17,B18,B19,B20,B21,B22,B23,B24,B25,B26,B27,B28,B29,B30,B31,B32,B33,B34,B35,B36,B37),B3)</f>
        <v>NS Colusa</v>
      </c>
      <c r="C2" s="606"/>
      <c r="D2" s="265"/>
      <c r="E2" s="265"/>
      <c r="F2" s="273"/>
      <c r="H2" s="274">
        <f>IF(H8&lt;0,SUM(I2:M2),"Cash on Cash: Immediate Payback")</f>
        <v>0.75863548998224184</v>
      </c>
      <c r="I2" s="275">
        <f>IFERROR(IF(I4/-$H$8&gt;0,I4/-$H$8,0),"NA")</f>
        <v>1.2434281438870877E-2</v>
      </c>
      <c r="J2" s="275">
        <f>IFERROR(IF(J4/-$H$8&gt;0,J4/-$H$8,0),"NA")</f>
        <v>0.17078541664472979</v>
      </c>
      <c r="K2" s="275">
        <f t="shared" ref="K2:AG2" si="0">IFERROR(IF(K4/-$H$8&gt;0,K4/-$H$8,0),"NA")</f>
        <v>0.18112522041275711</v>
      </c>
      <c r="L2" s="275">
        <f t="shared" si="0"/>
        <v>0.19171918451922193</v>
      </c>
      <c r="M2" s="275">
        <f t="shared" si="0"/>
        <v>0.20257138696666205</v>
      </c>
      <c r="N2" s="275">
        <f t="shared" si="0"/>
        <v>0.21369707634086782</v>
      </c>
      <c r="O2" s="275">
        <f t="shared" si="0"/>
        <v>0.32485885915323526</v>
      </c>
      <c r="P2" s="275">
        <f t="shared" si="0"/>
        <v>0.33607871566614933</v>
      </c>
      <c r="Q2" s="275">
        <f t="shared" si="0"/>
        <v>0.34758126475271367</v>
      </c>
      <c r="R2" s="275">
        <f t="shared" si="0"/>
        <v>0.35937360890616954</v>
      </c>
      <c r="S2" s="275">
        <f t="shared" si="0"/>
        <v>0.371463028668371</v>
      </c>
      <c r="T2" s="275">
        <f t="shared" si="0"/>
        <v>0.38385698708532601</v>
      </c>
      <c r="U2" s="275">
        <f t="shared" si="0"/>
        <v>0.39656313427407874</v>
      </c>
      <c r="V2" s="275">
        <f t="shared" si="0"/>
        <v>0.40958931210371097</v>
      </c>
      <c r="W2" s="275">
        <f t="shared" si="0"/>
        <v>0.42294355899331321</v>
      </c>
      <c r="X2" s="275">
        <f t="shared" si="0"/>
        <v>0.62521890810121605</v>
      </c>
      <c r="Y2" s="275">
        <f t="shared" si="0"/>
        <v>1.85695299386672</v>
      </c>
      <c r="Z2" s="275">
        <f t="shared" si="0"/>
        <v>1.9074857857809042</v>
      </c>
      <c r="AA2" s="275">
        <f t="shared" si="0"/>
        <v>1.9592907472541079</v>
      </c>
      <c r="AB2" s="275">
        <f t="shared" si="0"/>
        <v>2.0123998202934703</v>
      </c>
      <c r="AC2" s="275">
        <f t="shared" si="0"/>
        <v>2.0668457472368815</v>
      </c>
      <c r="AD2" s="275">
        <f t="shared" si="0"/>
        <v>2.1226620907726388</v>
      </c>
      <c r="AE2" s="275">
        <f t="shared" si="0"/>
        <v>2.1798832544592153</v>
      </c>
      <c r="AF2" s="275">
        <f t="shared" si="0"/>
        <v>2.238544503757641</v>
      </c>
      <c r="AG2" s="275">
        <f t="shared" si="0"/>
        <v>2.2986819875892537</v>
      </c>
    </row>
    <row r="3" spans="1:33" ht="15.75" thickBot="1" x14ac:dyDescent="0.3">
      <c r="A3" s="265"/>
      <c r="B3" s="276"/>
      <c r="C3" s="277" t="str">
        <f>D6</f>
        <v>NS Colusa</v>
      </c>
      <c r="D3" s="265"/>
      <c r="E3" s="265"/>
      <c r="F3" s="265"/>
      <c r="H3" s="278" t="s">
        <v>245</v>
      </c>
      <c r="I3" s="279">
        <f>'4 - NOI'!B7</f>
        <v>2017</v>
      </c>
      <c r="J3" s="279">
        <f>I3+1</f>
        <v>2018</v>
      </c>
      <c r="K3" s="279">
        <f t="shared" ref="K3:AG3" si="1">J3+1</f>
        <v>2019</v>
      </c>
      <c r="L3" s="279">
        <f t="shared" si="1"/>
        <v>2020</v>
      </c>
      <c r="M3" s="279">
        <f t="shared" si="1"/>
        <v>2021</v>
      </c>
      <c r="N3" s="279">
        <f t="shared" si="1"/>
        <v>2022</v>
      </c>
      <c r="O3" s="279">
        <f t="shared" si="1"/>
        <v>2023</v>
      </c>
      <c r="P3" s="279">
        <f t="shared" si="1"/>
        <v>2024</v>
      </c>
      <c r="Q3" s="279">
        <f t="shared" si="1"/>
        <v>2025</v>
      </c>
      <c r="R3" s="279">
        <f t="shared" si="1"/>
        <v>2026</v>
      </c>
      <c r="S3" s="279">
        <f t="shared" si="1"/>
        <v>2027</v>
      </c>
      <c r="T3" s="279">
        <f t="shared" si="1"/>
        <v>2028</v>
      </c>
      <c r="U3" s="279">
        <f t="shared" si="1"/>
        <v>2029</v>
      </c>
      <c r="V3" s="279">
        <f t="shared" si="1"/>
        <v>2030</v>
      </c>
      <c r="W3" s="279">
        <f t="shared" si="1"/>
        <v>2031</v>
      </c>
      <c r="X3" s="279">
        <f t="shared" si="1"/>
        <v>2032</v>
      </c>
      <c r="Y3" s="279">
        <f t="shared" si="1"/>
        <v>2033</v>
      </c>
      <c r="Z3" s="279">
        <f t="shared" si="1"/>
        <v>2034</v>
      </c>
      <c r="AA3" s="279">
        <f t="shared" si="1"/>
        <v>2035</v>
      </c>
      <c r="AB3" s="279">
        <f t="shared" si="1"/>
        <v>2036</v>
      </c>
      <c r="AC3" s="279">
        <f t="shared" si="1"/>
        <v>2037</v>
      </c>
      <c r="AD3" s="279">
        <f t="shared" si="1"/>
        <v>2038</v>
      </c>
      <c r="AE3" s="279">
        <f t="shared" si="1"/>
        <v>2039</v>
      </c>
      <c r="AF3" s="279">
        <f t="shared" si="1"/>
        <v>2040</v>
      </c>
      <c r="AG3" s="279">
        <f t="shared" si="1"/>
        <v>2041</v>
      </c>
    </row>
    <row r="4" spans="1:33" x14ac:dyDescent="0.25">
      <c r="A4" s="607" t="s">
        <v>246</v>
      </c>
      <c r="B4" s="608"/>
      <c r="C4" s="608"/>
      <c r="D4" s="608"/>
      <c r="E4" s="608"/>
      <c r="F4" s="609"/>
      <c r="H4" s="280" t="s">
        <v>247</v>
      </c>
      <c r="I4" s="281">
        <f>'3 - S &amp; U'!D10-'3 - S &amp; U'!D38-'3 - S &amp; U'!D39-'3 - S &amp; U'!D45+IF(C93&gt;0,C85,0)</f>
        <v>1347.095235099242</v>
      </c>
      <c r="J4" s="282">
        <f>SUM('3 - S &amp; U'!E41:E44,'3 - S &amp; U'!E46)-'3 - S &amp; U'!E19</f>
        <v>18502.41384012342</v>
      </c>
      <c r="K4" s="282">
        <f>SUM('3 - S &amp; U'!F41:F44,'3 - S &amp; U'!F46)-'3 - S &amp; U'!F19</f>
        <v>19622.599228900948</v>
      </c>
      <c r="L4" s="282">
        <f>SUM('3 - S &amp; U'!G41:G44,'3 - S &amp; U'!G46)-'3 - S &amp; U'!G19</f>
        <v>20770.31963709585</v>
      </c>
      <c r="M4" s="282">
        <f>SUM('3 - S &amp; U'!H41:H44,'3 - S &amp; U'!H46)-'3 - S &amp; U'!H19</f>
        <v>21946.01686408466</v>
      </c>
      <c r="N4" s="282">
        <f>SUM('3 - S &amp; U'!I41:I44,'3 - S &amp; U'!I46)-'3 - S &amp; U'!I19</f>
        <v>23151.342898955863</v>
      </c>
      <c r="O4" s="282">
        <f>SUM('3 - S &amp; U'!J41:J44,'3 - S &amp; U'!J46)-'3 - S &amp; U'!J19</f>
        <v>35194.299195855878</v>
      </c>
      <c r="P4" s="282">
        <f>SUM('3 - S &amp; U'!K41:K44,'3 - S &amp; U'!K46)-'3 - S &amp; U'!K19</f>
        <v>36409.82703486675</v>
      </c>
      <c r="Q4" s="282">
        <f>SUM('3 - S &amp; U'!L41:L44,'3 - S &amp; U'!L46)-'3 - S &amp; U'!L19</f>
        <v>37655.980995767692</v>
      </c>
      <c r="R4" s="282">
        <f>SUM('3 - S &amp; U'!M41:M44,'3 - S &amp; U'!M46)-'3 - S &amp; U'!M19</f>
        <v>38933.530542789471</v>
      </c>
      <c r="S4" s="282">
        <f>SUM('3 - S &amp; U'!N41:N44,'3 - S &amp; U'!N46)-'3 - S &amp; U'!N19</f>
        <v>40243.264429451039</v>
      </c>
      <c r="T4" s="282">
        <f>SUM('3 - S &amp; U'!O41:O44,'3 - S &amp; U'!O46)-'3 - S &amp; U'!O19</f>
        <v>41585.991181260382</v>
      </c>
      <c r="U4" s="282">
        <f>SUM('3 - S &amp; U'!P41:P44,'3 - S &amp; U'!P46)-'3 - S &amp; U'!P19</f>
        <v>42962.539590477725</v>
      </c>
      <c r="V4" s="282">
        <f>SUM('3 - S &amp; U'!Q41:Q44,'3 - S &amp; U'!Q46)-'3 - S &amp; U'!Q19</f>
        <v>44373.759223242152</v>
      </c>
      <c r="W4" s="282">
        <f>SUM('3 - S &amp; U'!R41:R44,'3 - S &amp; U'!R46)-'3 - S &amp; U'!R19</f>
        <v>45820.52093937037</v>
      </c>
      <c r="X4" s="282">
        <f>SUM('3 - S &amp; U'!S41:S44,'3 - S &amp; U'!S46)-'3 - S &amp; U'!S19</f>
        <v>67734.465890743057</v>
      </c>
      <c r="Y4" s="282">
        <f>SUM('3 - S &amp; U'!T41:T44,'3 - S &amp; U'!T46)-'3 - S &amp; U'!T19</f>
        <v>201177.0878871376</v>
      </c>
      <c r="Z4" s="282">
        <f>SUM('3 - S &amp; U'!U41:U44,'3 - S &amp; U'!U46)-'3 - S &amp; U'!U19</f>
        <v>206651.66907130298</v>
      </c>
      <c r="AA4" s="282">
        <f>SUM('3 - S &amp; U'!V41:V44,'3 - S &amp; U'!V46)-'3 - S &amp; U'!V19</f>
        <v>212264.07354341773</v>
      </c>
      <c r="AB4" s="282">
        <f>SUM('3 - S &amp; U'!W41:W44,'3 - S &amp; U'!W46)-'3 - S &amp; U'!W19</f>
        <v>218017.76181109773</v>
      </c>
      <c r="AC4" s="282">
        <f>SUM('3 - S &amp; U'!X41:X44,'3 - S &amp; U'!X46)-'3 - S &amp; U'!X19</f>
        <v>223916.28108755147</v>
      </c>
      <c r="AD4" s="282">
        <f>SUM('3 - S &amp; U'!Y41:Y44,'3 - S &amp; U'!Y46)-'3 - S &amp; U'!Y19</f>
        <v>229963.2674604535</v>
      </c>
      <c r="AE4" s="282">
        <f>SUM('3 - S &amp; U'!Z41:Z44,'3 - S &amp; U'!Z46)-'3 - S &amp; U'!Z19</f>
        <v>236162.4481149989</v>
      </c>
      <c r="AF4" s="282">
        <f>SUM('3 - S &amp; U'!AA41:AA44,'3 - S &amp; U'!AA46)-'3 - S &amp; U'!AA19</f>
        <v>242517.64361249231</v>
      </c>
      <c r="AG4" s="283">
        <f>SUM('3 - S &amp; U'!AB41:AB44,'3 - S &amp; U'!AB46)-'3 - S &amp; U'!AB19</f>
        <v>249032.77022585447</v>
      </c>
    </row>
    <row r="5" spans="1:33" ht="15.75" thickBot="1" x14ac:dyDescent="0.3">
      <c r="A5" s="610"/>
      <c r="B5" s="611"/>
      <c r="C5" s="611"/>
      <c r="D5" s="611"/>
      <c r="E5" s="611"/>
      <c r="F5" s="612"/>
      <c r="H5" s="280" t="s">
        <v>248</v>
      </c>
      <c r="I5" s="284">
        <v>8360.7631578947185</v>
      </c>
      <c r="J5" s="285" t="s">
        <v>249</v>
      </c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7"/>
    </row>
    <row r="6" spans="1:33" ht="20.25" thickBot="1" x14ac:dyDescent="0.35">
      <c r="A6" s="288"/>
      <c r="B6" s="289"/>
      <c r="C6" s="290" t="s">
        <v>250</v>
      </c>
      <c r="D6" s="291" t="str">
        <f>B2</f>
        <v>NS Colusa</v>
      </c>
      <c r="E6" s="292"/>
      <c r="F6" s="293"/>
      <c r="H6" s="280" t="s">
        <v>251</v>
      </c>
      <c r="I6" s="294">
        <f>-H93</f>
        <v>-83284.836845232989</v>
      </c>
      <c r="J6" s="295">
        <f>D102</f>
        <v>-409609.31737496768</v>
      </c>
      <c r="K6" s="295">
        <f>D103</f>
        <v>-221545.51223678334</v>
      </c>
      <c r="L6" s="295">
        <f>D104</f>
        <v>-104852.04790555069</v>
      </c>
      <c r="M6" s="295">
        <f>D105</f>
        <v>-61806.163813215346</v>
      </c>
      <c r="N6" s="29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7"/>
    </row>
    <row r="7" spans="1:33" ht="15.75" x14ac:dyDescent="0.25">
      <c r="A7" s="288"/>
      <c r="B7" s="613"/>
      <c r="C7" s="297" t="s">
        <v>252</v>
      </c>
      <c r="D7" s="298" t="str">
        <f>D13</f>
        <v>Commercial</v>
      </c>
      <c r="E7" s="614"/>
      <c r="F7" s="293"/>
      <c r="H7" s="299">
        <f>IFERROR(IRR(H8:AG8),"Immediately Profitable")</f>
        <v>0.80665872664901817</v>
      </c>
      <c r="I7" s="300">
        <f>I6*-$C$88</f>
        <v>33313.934738093194</v>
      </c>
      <c r="J7" s="300">
        <f t="shared" ref="J7:O7" si="2">J6*-$C$88</f>
        <v>163843.72694998709</v>
      </c>
      <c r="K7" s="300">
        <f t="shared" si="2"/>
        <v>88618.204894713344</v>
      </c>
      <c r="L7" s="300">
        <f t="shared" si="2"/>
        <v>41940.819162220279</v>
      </c>
      <c r="M7" s="300">
        <f t="shared" si="2"/>
        <v>24722.465525286141</v>
      </c>
      <c r="N7" s="300">
        <f t="shared" si="2"/>
        <v>0</v>
      </c>
      <c r="O7" s="300">
        <f t="shared" si="2"/>
        <v>0</v>
      </c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7"/>
    </row>
    <row r="8" spans="1:33" ht="15.75" x14ac:dyDescent="0.25">
      <c r="A8" s="288"/>
      <c r="B8" s="613"/>
      <c r="C8" s="297" t="s">
        <v>253</v>
      </c>
      <c r="D8" s="301">
        <f>'2a Project Inputs'!F15</f>
        <v>574</v>
      </c>
      <c r="E8" s="614"/>
      <c r="F8" s="293"/>
      <c r="H8" s="302">
        <f>IF(C93&gt;=0,"Profitable Development",C93)</f>
        <v>-108337.2</v>
      </c>
      <c r="I8" s="282">
        <f>I4+I5+I7</f>
        <v>43021.79313108715</v>
      </c>
      <c r="J8" s="282">
        <f>J4+J7</f>
        <v>182346.14079011051</v>
      </c>
      <c r="K8" s="282">
        <f t="shared" ref="K8:AG8" si="3">K4+K7</f>
        <v>108240.80412361429</v>
      </c>
      <c r="L8" s="282">
        <f t="shared" si="3"/>
        <v>62711.138799316133</v>
      </c>
      <c r="M8" s="282">
        <f t="shared" si="3"/>
        <v>46668.482389370802</v>
      </c>
      <c r="N8" s="282">
        <f t="shared" si="3"/>
        <v>23151.342898955863</v>
      </c>
      <c r="O8" s="282">
        <f t="shared" si="3"/>
        <v>35194.299195855878</v>
      </c>
      <c r="P8" s="282">
        <f t="shared" si="3"/>
        <v>36409.82703486675</v>
      </c>
      <c r="Q8" s="282">
        <f t="shared" si="3"/>
        <v>37655.980995767692</v>
      </c>
      <c r="R8" s="282">
        <f t="shared" si="3"/>
        <v>38933.530542789471</v>
      </c>
      <c r="S8" s="282">
        <f t="shared" si="3"/>
        <v>40243.264429451039</v>
      </c>
      <c r="T8" s="282">
        <f t="shared" si="3"/>
        <v>41585.991181260382</v>
      </c>
      <c r="U8" s="282">
        <f t="shared" si="3"/>
        <v>42962.539590477725</v>
      </c>
      <c r="V8" s="282">
        <f t="shared" si="3"/>
        <v>44373.759223242152</v>
      </c>
      <c r="W8" s="282">
        <f t="shared" si="3"/>
        <v>45820.52093937037</v>
      </c>
      <c r="X8" s="282">
        <f t="shared" si="3"/>
        <v>67734.465890743057</v>
      </c>
      <c r="Y8" s="282">
        <f t="shared" si="3"/>
        <v>201177.0878871376</v>
      </c>
      <c r="Z8" s="282">
        <f t="shared" si="3"/>
        <v>206651.66907130298</v>
      </c>
      <c r="AA8" s="282">
        <f t="shared" si="3"/>
        <v>212264.07354341773</v>
      </c>
      <c r="AB8" s="282">
        <f t="shared" si="3"/>
        <v>218017.76181109773</v>
      </c>
      <c r="AC8" s="282">
        <f t="shared" si="3"/>
        <v>223916.28108755147</v>
      </c>
      <c r="AD8" s="282">
        <f t="shared" si="3"/>
        <v>229963.2674604535</v>
      </c>
      <c r="AE8" s="282">
        <f t="shared" si="3"/>
        <v>236162.4481149989</v>
      </c>
      <c r="AF8" s="282">
        <f t="shared" si="3"/>
        <v>242517.64361249231</v>
      </c>
      <c r="AG8" s="282">
        <f t="shared" si="3"/>
        <v>249032.77022585447</v>
      </c>
    </row>
    <row r="9" spans="1:33" ht="16.5" thickBot="1" x14ac:dyDescent="0.3">
      <c r="A9" s="288"/>
      <c r="B9" s="613"/>
      <c r="C9" s="297" t="s">
        <v>254</v>
      </c>
      <c r="D9" s="303" t="s">
        <v>255</v>
      </c>
      <c r="E9" s="614"/>
      <c r="F9" s="293"/>
      <c r="H9" s="304">
        <f>SUM(I9:M9)</f>
        <v>4.0889773709630566</v>
      </c>
      <c r="I9" s="305">
        <f>IFERROR(I8/-$H$8,"NA")</f>
        <v>0.39711007051213387</v>
      </c>
      <c r="J9" s="305">
        <f t="shared" ref="J9:AG9" si="4">IFERROR(J8/-$H$8,"NA")</f>
        <v>1.6831350707800323</v>
      </c>
      <c r="K9" s="305">
        <f t="shared" si="4"/>
        <v>0.99911022366845637</v>
      </c>
      <c r="L9" s="305">
        <f t="shared" si="4"/>
        <v>0.57885138991330898</v>
      </c>
      <c r="M9" s="305">
        <f t="shared" si="4"/>
        <v>0.43077061608912548</v>
      </c>
      <c r="N9" s="305">
        <f t="shared" si="4"/>
        <v>0.21369707634086782</v>
      </c>
      <c r="O9" s="305">
        <f t="shared" si="4"/>
        <v>0.32485885915323526</v>
      </c>
      <c r="P9" s="305">
        <f t="shared" si="4"/>
        <v>0.33607871566614933</v>
      </c>
      <c r="Q9" s="305">
        <f t="shared" si="4"/>
        <v>0.34758126475271367</v>
      </c>
      <c r="R9" s="305">
        <f t="shared" si="4"/>
        <v>0.35937360890616954</v>
      </c>
      <c r="S9" s="305">
        <f t="shared" si="4"/>
        <v>0.371463028668371</v>
      </c>
      <c r="T9" s="305">
        <f t="shared" si="4"/>
        <v>0.38385698708532601</v>
      </c>
      <c r="U9" s="305">
        <f t="shared" si="4"/>
        <v>0.39656313427407874</v>
      </c>
      <c r="V9" s="305">
        <f t="shared" si="4"/>
        <v>0.40958931210371097</v>
      </c>
      <c r="W9" s="305">
        <f t="shared" si="4"/>
        <v>0.42294355899331321</v>
      </c>
      <c r="X9" s="305">
        <f t="shared" si="4"/>
        <v>0.62521890810121605</v>
      </c>
      <c r="Y9" s="305">
        <f t="shared" si="4"/>
        <v>1.85695299386672</v>
      </c>
      <c r="Z9" s="305">
        <f t="shared" si="4"/>
        <v>1.9074857857809042</v>
      </c>
      <c r="AA9" s="305">
        <f t="shared" si="4"/>
        <v>1.9592907472541079</v>
      </c>
      <c r="AB9" s="305">
        <f t="shared" si="4"/>
        <v>2.0123998202934703</v>
      </c>
      <c r="AC9" s="305">
        <f t="shared" si="4"/>
        <v>2.0668457472368815</v>
      </c>
      <c r="AD9" s="305">
        <f t="shared" si="4"/>
        <v>2.1226620907726388</v>
      </c>
      <c r="AE9" s="305">
        <f t="shared" si="4"/>
        <v>2.1798832544592153</v>
      </c>
      <c r="AF9" s="305">
        <f t="shared" si="4"/>
        <v>2.238544503757641</v>
      </c>
      <c r="AG9" s="306">
        <f t="shared" si="4"/>
        <v>2.2986819875892537</v>
      </c>
    </row>
    <row r="10" spans="1:33" ht="16.5" thickBot="1" x14ac:dyDescent="0.3">
      <c r="A10" s="288"/>
      <c r="B10" s="307" t="s">
        <v>256</v>
      </c>
      <c r="C10" s="297" t="s">
        <v>257</v>
      </c>
      <c r="D10" s="308" t="str">
        <f>_xlfn.TEXTJOIN("/",,IF(K11=1,J11,""),IF(K12=1,J12,""),IF(K13=1,J13,""),IF(K14=1,J14,""),IF(K15=1,J15,""),IF(K16=1,J16,""),IF(K17=1,J17,""),IF(K18=1,J18,""),IF(K19=1,J19,""),IF(K20=1,J20,""),IF(K21=1,J21,""),IF(K22=1,J22,""),IF(K23=1,J23,""),IF(K24=1,J24,""))</f>
        <v>Colusa, CA</v>
      </c>
      <c r="E10" s="309" t="s">
        <v>258</v>
      </c>
      <c r="F10" s="293"/>
      <c r="I10" s="267" t="s">
        <v>259</v>
      </c>
      <c r="K10" s="310">
        <f>SUM(K11:K33)</f>
        <v>1</v>
      </c>
      <c r="M10" s="267" t="s">
        <v>260</v>
      </c>
    </row>
    <row r="11" spans="1:33" ht="17.25" thickTop="1" thickBot="1" x14ac:dyDescent="0.3">
      <c r="A11" s="288"/>
      <c r="B11" s="311" t="str">
        <f>IF('2a Project Inputs'!G$9=1,'2a Project Inputs'!G$7,"")</f>
        <v>NS Colusa</v>
      </c>
      <c r="C11" s="297" t="s">
        <v>261</v>
      </c>
      <c r="D11" s="312" t="str">
        <f>IF(SUM(K11:K41)&gt;1,"",HYPERLINK("http://maps.google.com/maps?q="&amp;D9&amp;" "&amp;D10,B11&amp;" "&amp;"View on Map"))</f>
        <v>NS Colusa View on Map</v>
      </c>
      <c r="E11" s="313" t="s">
        <v>262</v>
      </c>
      <c r="F11" s="293"/>
      <c r="H11" s="314" t="str">
        <f t="shared" ref="H11:H24" si="5">B11</f>
        <v>NS Colusa</v>
      </c>
      <c r="I11" s="315" t="s">
        <v>263</v>
      </c>
      <c r="J11" s="315" t="s">
        <v>264</v>
      </c>
      <c r="K11" s="316">
        <f>IF(J11="","",COUNTIF($J$11:J11, J11 ))</f>
        <v>1</v>
      </c>
      <c r="L11" s="271"/>
      <c r="M11" s="315" t="s">
        <v>263</v>
      </c>
      <c r="N11" s="316">
        <f>IF(M11="","",COUNTIF($M$11:M11, M11 ))</f>
        <v>1</v>
      </c>
      <c r="O11" s="271"/>
      <c r="P11" s="272"/>
    </row>
    <row r="12" spans="1:33" ht="15.75" x14ac:dyDescent="0.25">
      <c r="A12" s="288"/>
      <c r="B12" s="311" t="str">
        <f>IF('2a Project Inputs'!H$9=1,'2a Project Inputs'!H$7,"")</f>
        <v/>
      </c>
      <c r="C12" s="297" t="s">
        <v>265</v>
      </c>
      <c r="D12" s="317">
        <f>'2a Project Inputs'!F13</f>
        <v>43079</v>
      </c>
      <c r="E12" s="313" t="s">
        <v>116</v>
      </c>
      <c r="F12" s="293"/>
      <c r="H12" s="318" t="str">
        <f t="shared" si="5"/>
        <v/>
      </c>
      <c r="I12" s="300" t="s">
        <v>116</v>
      </c>
      <c r="J12" s="300" t="s">
        <v>116</v>
      </c>
      <c r="K12" s="319" t="str">
        <f>IF(J12="","",COUNTIF($J$11:J12, J12 ))</f>
        <v/>
      </c>
      <c r="L12" s="286"/>
      <c r="M12" s="300" t="s">
        <v>116</v>
      </c>
      <c r="N12" s="319" t="str">
        <f>IF(M12="","",COUNTIF($M$11:M12, M12 ))</f>
        <v/>
      </c>
      <c r="O12" s="286"/>
      <c r="P12" s="287"/>
    </row>
    <row r="13" spans="1:33" ht="15.75" x14ac:dyDescent="0.25">
      <c r="A13" s="288"/>
      <c r="B13" s="311" t="str">
        <f>IF('2a Project Inputs'!I$9=1,'2a Project Inputs'!I$7,"")</f>
        <v/>
      </c>
      <c r="C13" s="297" t="s">
        <v>266</v>
      </c>
      <c r="D13" s="320" t="str">
        <f>_xlfn.TEXTJOIN("/",,IF(N11=1,M11,""),IF(N12=1,M12,""),IF(N13=1,M13,""),IF(N14=1,M14,""),IF(N15=1,M15,""),IF(N16=1,M16,""),IF(N17=1,M17,""),IF(N18=1,M18,""),IF(N19=1,M19,""),IF(N20=1,M20,""),IF(N21=1,M21,""),IF(N22=1,M22,""),IF(N23=1,M23,""),IF(N24=1,M24,""))</f>
        <v>Commercial</v>
      </c>
      <c r="E13" s="313" t="s">
        <v>116</v>
      </c>
      <c r="F13" s="293"/>
      <c r="H13" s="318" t="str">
        <f t="shared" si="5"/>
        <v/>
      </c>
      <c r="I13" s="300" t="s">
        <v>116</v>
      </c>
      <c r="J13" s="300" t="s">
        <v>116</v>
      </c>
      <c r="K13" s="319" t="str">
        <f>IF(J13="","",COUNTIF($J$11:J13, J13 ))</f>
        <v/>
      </c>
      <c r="L13" s="286"/>
      <c r="M13" s="300" t="s">
        <v>116</v>
      </c>
      <c r="N13" s="319" t="str">
        <f>IF(M13="","",COUNTIF($M$11:M13, M13 ))</f>
        <v/>
      </c>
      <c r="O13" s="286"/>
      <c r="P13" s="287"/>
    </row>
    <row r="14" spans="1:33" ht="15.75" x14ac:dyDescent="0.25">
      <c r="A14" s="288"/>
      <c r="B14" s="311" t="str">
        <f>IF('2a Project Inputs'!J$9=1,'2a Project Inputs'!J$7,"")</f>
        <v/>
      </c>
      <c r="C14" s="297" t="s">
        <v>267</v>
      </c>
      <c r="D14" s="321">
        <f>'2a Project Inputs'!G60</f>
        <v>25</v>
      </c>
      <c r="E14" s="313" t="s">
        <v>116</v>
      </c>
      <c r="F14" s="293"/>
      <c r="H14" s="318" t="str">
        <f t="shared" si="5"/>
        <v/>
      </c>
      <c r="I14" s="300" t="s">
        <v>116</v>
      </c>
      <c r="J14" s="300" t="s">
        <v>116</v>
      </c>
      <c r="K14" s="319" t="str">
        <f>IF(J14="","",COUNTIF($J$11:J14, J14 ))</f>
        <v/>
      </c>
      <c r="L14" s="286"/>
      <c r="M14" s="300" t="s">
        <v>116</v>
      </c>
      <c r="N14" s="319" t="str">
        <f>IF(M14="","",COUNTIF($M$11:M14, M14 ))</f>
        <v/>
      </c>
      <c r="O14" s="286"/>
      <c r="P14" s="287"/>
    </row>
    <row r="15" spans="1:33" ht="15.75" x14ac:dyDescent="0.25">
      <c r="A15" s="288"/>
      <c r="B15" s="311" t="str">
        <f>IF('2a Project Inputs'!K$9=1,'2a Project Inputs'!K$7,"")</f>
        <v/>
      </c>
      <c r="C15" s="297" t="s">
        <v>268</v>
      </c>
      <c r="D15" s="322">
        <f>'2a Project Inputs'!F16</f>
        <v>1625</v>
      </c>
      <c r="E15" s="313" t="s">
        <v>116</v>
      </c>
      <c r="F15" s="293"/>
      <c r="H15" s="318" t="str">
        <f t="shared" si="5"/>
        <v/>
      </c>
      <c r="I15" s="300" t="s">
        <v>116</v>
      </c>
      <c r="J15" s="300" t="s">
        <v>116</v>
      </c>
      <c r="K15" s="319" t="str">
        <f>IF(J15="","",COUNTIF($J$11:J15, J15 ))</f>
        <v/>
      </c>
      <c r="L15" s="286"/>
      <c r="M15" s="300" t="s">
        <v>116</v>
      </c>
      <c r="N15" s="319" t="str">
        <f>IF(M15="","",COUNTIF($M$11:M15, M15 ))</f>
        <v/>
      </c>
      <c r="O15" s="286"/>
      <c r="P15" s="287"/>
    </row>
    <row r="16" spans="1:33" ht="15.75" x14ac:dyDescent="0.25">
      <c r="A16" s="288"/>
      <c r="B16" s="311" t="str">
        <f>IF('2a Project Inputs'!L$9=1,'2a Project Inputs'!L$7,"")</f>
        <v/>
      </c>
      <c r="C16" s="297" t="s">
        <v>269</v>
      </c>
      <c r="D16" s="323">
        <f>'2a Project Inputs'!F52</f>
        <v>0.18340000000000001</v>
      </c>
      <c r="E16" s="313" t="s">
        <v>116</v>
      </c>
      <c r="F16" s="293"/>
      <c r="H16" s="318" t="str">
        <f t="shared" si="5"/>
        <v/>
      </c>
      <c r="I16" s="300" t="s">
        <v>116</v>
      </c>
      <c r="J16" s="300" t="s">
        <v>116</v>
      </c>
      <c r="K16" s="319" t="str">
        <f>IF(J16="","",COUNTIF($J$11:J16, J16 ))</f>
        <v/>
      </c>
      <c r="L16" s="286"/>
      <c r="M16" s="300" t="s">
        <v>116</v>
      </c>
      <c r="N16" s="319" t="str">
        <f>IF(M16="","",COUNTIF($M$11:M16, M16 ))</f>
        <v/>
      </c>
      <c r="O16" s="286"/>
      <c r="P16" s="287"/>
    </row>
    <row r="17" spans="1:16" ht="15.75" x14ac:dyDescent="0.25">
      <c r="A17" s="288"/>
      <c r="B17" s="311" t="str">
        <f>IF('2a Project Inputs'!M$9=1,'2a Project Inputs'!M$7,"")</f>
        <v/>
      </c>
      <c r="C17" s="297" t="s">
        <v>270</v>
      </c>
      <c r="D17" s="324">
        <f>'2a Project Inputs'!F56</f>
        <v>3.0000000008310268E-2</v>
      </c>
      <c r="E17" s="313" t="s">
        <v>116</v>
      </c>
      <c r="F17" s="293"/>
      <c r="H17" s="318" t="str">
        <f t="shared" si="5"/>
        <v/>
      </c>
      <c r="I17" s="300" t="s">
        <v>116</v>
      </c>
      <c r="J17" s="300" t="s">
        <v>116</v>
      </c>
      <c r="K17" s="319" t="str">
        <f>IF(J17="","",COUNTIF($J$11:J17, J17 ))</f>
        <v/>
      </c>
      <c r="L17" s="286"/>
      <c r="M17" s="300" t="s">
        <v>116</v>
      </c>
      <c r="N17" s="319" t="str">
        <f>IF(M17="","",COUNTIF($M$11:M17, M17 ))</f>
        <v/>
      </c>
      <c r="O17" s="286"/>
      <c r="P17" s="287"/>
    </row>
    <row r="18" spans="1:16" ht="15.75" x14ac:dyDescent="0.25">
      <c r="A18" s="288"/>
      <c r="B18" s="311" t="str">
        <f>IF('2a Project Inputs'!N$9=1,'2a Project Inputs'!N$7,"")</f>
        <v/>
      </c>
      <c r="C18" s="297" t="s">
        <v>271</v>
      </c>
      <c r="D18" s="325" t="str">
        <f>IF('2a Project Inputs'!F64=0,"NA",'2a Project Inputs'!F64)</f>
        <v>NA</v>
      </c>
      <c r="E18" s="313" t="s">
        <v>116</v>
      </c>
      <c r="F18" s="293"/>
      <c r="H18" s="318" t="str">
        <f t="shared" si="5"/>
        <v/>
      </c>
      <c r="I18" s="300" t="s">
        <v>116</v>
      </c>
      <c r="J18" s="300" t="s">
        <v>116</v>
      </c>
      <c r="K18" s="319" t="str">
        <f>IF(J18="","",COUNTIF($J$11:J18, J18 ))</f>
        <v/>
      </c>
      <c r="L18" s="286"/>
      <c r="M18" s="300" t="s">
        <v>116</v>
      </c>
      <c r="N18" s="319" t="str">
        <f>IF(M18="","",COUNTIF($M$11:M18, M18 ))</f>
        <v/>
      </c>
      <c r="O18" s="286"/>
      <c r="P18" s="287"/>
    </row>
    <row r="19" spans="1:16" s="286" customFormat="1" ht="15.75" x14ac:dyDescent="0.25">
      <c r="A19" s="288"/>
      <c r="B19" s="311" t="str">
        <f>IF('2a Project Inputs'!O$9=1,'2a Project Inputs'!O$7,"")</f>
        <v/>
      </c>
      <c r="C19" s="297" t="s">
        <v>272</v>
      </c>
      <c r="D19" s="326" t="str">
        <f>IF('2a Project Inputs'!E65=0,"NA",'2a Project Inputs'!E65)</f>
        <v>NA</v>
      </c>
      <c r="E19" s="313" t="s">
        <v>116</v>
      </c>
      <c r="F19" s="293"/>
      <c r="H19" s="318" t="str">
        <f t="shared" si="5"/>
        <v/>
      </c>
      <c r="I19" s="300" t="s">
        <v>116</v>
      </c>
      <c r="J19" s="300" t="s">
        <v>116</v>
      </c>
      <c r="K19" s="319" t="str">
        <f>IF(J19="","",COUNTIF($J$11:J19, J19 ))</f>
        <v/>
      </c>
      <c r="M19" s="300" t="s">
        <v>116</v>
      </c>
      <c r="N19" s="319" t="str">
        <f>IF(M19="","",COUNTIF($M$11:M19, M19 ))</f>
        <v/>
      </c>
      <c r="P19" s="287"/>
    </row>
    <row r="20" spans="1:16" ht="15.75" x14ac:dyDescent="0.25">
      <c r="A20" s="288"/>
      <c r="B20" s="311" t="str">
        <f>IF('2a Project Inputs'!P$9=1,'2a Project Inputs'!P$7,"")</f>
        <v/>
      </c>
      <c r="C20" s="297" t="s">
        <v>273</v>
      </c>
      <c r="D20" s="324">
        <f>'2a Project Inputs'!D88</f>
        <v>0.10216573861545535</v>
      </c>
      <c r="E20" s="313" t="s">
        <v>116</v>
      </c>
      <c r="F20" s="293"/>
      <c r="H20" s="318" t="str">
        <f t="shared" si="5"/>
        <v/>
      </c>
      <c r="I20" s="300" t="s">
        <v>116</v>
      </c>
      <c r="J20" s="300" t="s">
        <v>116</v>
      </c>
      <c r="K20" s="319" t="str">
        <f>IF(J20="","",COUNTIF($J$11:J20, J20 ))</f>
        <v/>
      </c>
      <c r="L20" s="286"/>
      <c r="M20" s="300" t="s">
        <v>116</v>
      </c>
      <c r="N20" s="319" t="str">
        <f>IF(M20="","",COUNTIF($M$11:M20, M20 ))</f>
        <v/>
      </c>
      <c r="O20" s="286"/>
      <c r="P20" s="287"/>
    </row>
    <row r="21" spans="1:16" ht="15.75" x14ac:dyDescent="0.25">
      <c r="A21" s="288"/>
      <c r="B21" s="311" t="str">
        <f>IF('2a Project Inputs'!Q$9=1,'2a Project Inputs'!Q$7,"")</f>
        <v/>
      </c>
      <c r="C21" s="297" t="s">
        <v>274</v>
      </c>
      <c r="D21" s="327">
        <f>'2a Project Inputs'!E89+'2a Project Inputs'!E91+'2a Project Inputs'!E95+'2a Project Inputs'!E97+'2a Project Inputs'!E99+'2a Project Inputs'!E101+'2a Project Inputs'!E103</f>
        <v>18277.12</v>
      </c>
      <c r="E21" s="313" t="s">
        <v>116</v>
      </c>
      <c r="F21" s="293"/>
      <c r="H21" s="318" t="str">
        <f t="shared" si="5"/>
        <v/>
      </c>
      <c r="I21" s="300" t="s">
        <v>116</v>
      </c>
      <c r="J21" s="300" t="s">
        <v>116</v>
      </c>
      <c r="K21" s="319" t="str">
        <f>IF(J21="","",COUNTIF($J$11:J21, J21 ))</f>
        <v/>
      </c>
      <c r="L21" s="286"/>
      <c r="M21" s="300" t="s">
        <v>116</v>
      </c>
      <c r="N21" s="319" t="str">
        <f>IF(M21="","",COUNTIF($M$11:M21, M21 ))</f>
        <v/>
      </c>
      <c r="O21" s="286"/>
      <c r="P21" s="287"/>
    </row>
    <row r="22" spans="1:16" ht="15.75" x14ac:dyDescent="0.25">
      <c r="A22" s="288"/>
      <c r="B22" s="311" t="str">
        <f>IF('2a Project Inputs'!R$9=1,'2a Project Inputs'!R$7,"")</f>
        <v/>
      </c>
      <c r="C22" s="297" t="s">
        <v>275</v>
      </c>
      <c r="D22" s="328">
        <f>D21/D8</f>
        <v>31.841672473867593</v>
      </c>
      <c r="E22" s="313" t="s">
        <v>116</v>
      </c>
      <c r="F22" s="293"/>
      <c r="H22" s="318" t="str">
        <f t="shared" si="5"/>
        <v/>
      </c>
      <c r="I22" s="300" t="s">
        <v>116</v>
      </c>
      <c r="J22" s="300" t="s">
        <v>116</v>
      </c>
      <c r="K22" s="319" t="str">
        <f>IF(J22="","",COUNTIF($J$11:J22, J22 ))</f>
        <v/>
      </c>
      <c r="L22" s="286"/>
      <c r="M22" s="300" t="s">
        <v>116</v>
      </c>
      <c r="N22" s="319" t="str">
        <f>IF(M22="","",COUNTIF($M$11:M22, M22 ))</f>
        <v/>
      </c>
      <c r="O22" s="286"/>
      <c r="P22" s="287"/>
    </row>
    <row r="23" spans="1:16" ht="15.75" x14ac:dyDescent="0.25">
      <c r="A23" s="288"/>
      <c r="B23" s="311" t="str">
        <f>IF('2a Project Inputs'!S$9=1,'2a Project Inputs'!S$7,"")</f>
        <v/>
      </c>
      <c r="C23" s="297" t="s">
        <v>276</v>
      </c>
      <c r="D23" s="324">
        <f>D24/D26</f>
        <v>0</v>
      </c>
      <c r="E23" s="313" t="s">
        <v>116</v>
      </c>
      <c r="F23" s="293"/>
      <c r="H23" s="318" t="str">
        <f t="shared" si="5"/>
        <v/>
      </c>
      <c r="I23" s="300" t="s">
        <v>116</v>
      </c>
      <c r="J23" s="300" t="s">
        <v>116</v>
      </c>
      <c r="K23" s="319" t="str">
        <f>IF(J23="","",COUNTIF($J$11:J23, J23 ))</f>
        <v/>
      </c>
      <c r="L23" s="286"/>
      <c r="M23" s="300" t="s">
        <v>116</v>
      </c>
      <c r="N23" s="319" t="str">
        <f>IF(M23="","",COUNTIF($M$11:M23, M23 ))</f>
        <v/>
      </c>
      <c r="O23" s="286"/>
      <c r="P23" s="287"/>
    </row>
    <row r="24" spans="1:16" ht="15.75" x14ac:dyDescent="0.25">
      <c r="A24" s="288"/>
      <c r="B24" s="311" t="str">
        <f>IF('2a Project Inputs'!T$9=1,'2a Project Inputs'!T$7,"")</f>
        <v/>
      </c>
      <c r="C24" s="297" t="s">
        <v>277</v>
      </c>
      <c r="D24" s="327">
        <f>'2a Project Inputs'!E93</f>
        <v>0</v>
      </c>
      <c r="E24" s="313" t="s">
        <v>116</v>
      </c>
      <c r="F24" s="293"/>
      <c r="H24" s="318" t="str">
        <f t="shared" si="5"/>
        <v/>
      </c>
      <c r="I24" s="300" t="s">
        <v>116</v>
      </c>
      <c r="J24" s="300" t="s">
        <v>116</v>
      </c>
      <c r="K24" s="319" t="str">
        <f>IF(J24="","",COUNTIF($J$11:J24, J24 ))</f>
        <v/>
      </c>
      <c r="L24" s="286"/>
      <c r="M24" s="300" t="s">
        <v>116</v>
      </c>
      <c r="N24" s="319" t="str">
        <f>IF(M24="","",COUNTIF($M$11:M24, M24 ))</f>
        <v/>
      </c>
      <c r="O24" s="286"/>
      <c r="P24" s="287"/>
    </row>
    <row r="25" spans="1:16" ht="15.75" x14ac:dyDescent="0.25">
      <c r="A25" s="288"/>
      <c r="B25" s="329"/>
      <c r="C25" s="297" t="s">
        <v>278</v>
      </c>
      <c r="D25" s="328">
        <f>'2a Project Inputs'!F93</f>
        <v>0</v>
      </c>
      <c r="E25" s="313" t="s">
        <v>116</v>
      </c>
      <c r="F25" s="293"/>
      <c r="H25" s="280"/>
      <c r="I25" s="300" t="s">
        <v>116</v>
      </c>
      <c r="J25" s="300" t="s">
        <v>116</v>
      </c>
      <c r="K25" s="319" t="str">
        <f>IF(J25="","",COUNTIF($J$11:J25, J25 ))</f>
        <v/>
      </c>
      <c r="L25" s="286"/>
      <c r="M25" s="300" t="s">
        <v>116</v>
      </c>
      <c r="N25" s="319" t="str">
        <f>IF(M25="","",COUNTIF($M$11:M25, M25 ))</f>
        <v/>
      </c>
      <c r="O25" s="286"/>
      <c r="P25" s="287"/>
    </row>
    <row r="26" spans="1:16" ht="15.75" x14ac:dyDescent="0.25">
      <c r="A26" s="288"/>
      <c r="B26" s="329"/>
      <c r="C26" s="297" t="s">
        <v>279</v>
      </c>
      <c r="D26" s="327">
        <f>'2a Project Inputs'!F75</f>
        <v>171066.35</v>
      </c>
      <c r="E26" s="313" t="s">
        <v>116</v>
      </c>
      <c r="F26" s="293"/>
      <c r="H26" s="280"/>
      <c r="I26" s="300" t="s">
        <v>116</v>
      </c>
      <c r="J26" s="300" t="s">
        <v>116</v>
      </c>
      <c r="K26" s="319" t="str">
        <f>IF(J26="","",COUNTIF($J$11:J26, J26 ))</f>
        <v/>
      </c>
      <c r="L26" s="286"/>
      <c r="M26" s="300" t="s">
        <v>116</v>
      </c>
      <c r="N26" s="319" t="str">
        <f>IF(M26="","",COUNTIF($M$11:M26, M26 ))</f>
        <v/>
      </c>
      <c r="O26" s="286"/>
      <c r="P26" s="287"/>
    </row>
    <row r="27" spans="1:16" ht="15.75" x14ac:dyDescent="0.25">
      <c r="A27" s="288"/>
      <c r="B27" s="329"/>
      <c r="C27" s="297" t="s">
        <v>280</v>
      </c>
      <c r="D27" s="327">
        <f>D26-D21-D24</f>
        <v>152789.23000000001</v>
      </c>
      <c r="E27" s="313" t="s">
        <v>116</v>
      </c>
      <c r="F27" s="293"/>
      <c r="H27" s="280"/>
      <c r="I27" s="300" t="s">
        <v>116</v>
      </c>
      <c r="J27" s="300" t="s">
        <v>116</v>
      </c>
      <c r="K27" s="319" t="str">
        <f>IF(J27="","",COUNTIF($J$11:J27, J27 ))</f>
        <v/>
      </c>
      <c r="L27" s="286"/>
      <c r="M27" s="300" t="s">
        <v>116</v>
      </c>
      <c r="N27" s="319" t="str">
        <f>IF(M27="","",COUNTIF($M$11:M27, M27 ))</f>
        <v/>
      </c>
      <c r="O27" s="286"/>
      <c r="P27" s="287"/>
    </row>
    <row r="28" spans="1:16" ht="15.75" x14ac:dyDescent="0.25">
      <c r="A28" s="288"/>
      <c r="B28" s="329"/>
      <c r="C28" s="297" t="s">
        <v>281</v>
      </c>
      <c r="D28" s="330">
        <f>'2a Project Inputs'!F126</f>
        <v>4.95</v>
      </c>
      <c r="E28" s="313" t="s">
        <v>116</v>
      </c>
      <c r="F28" s="293"/>
      <c r="H28" s="280"/>
      <c r="I28" s="300" t="s">
        <v>116</v>
      </c>
      <c r="J28" s="300" t="s">
        <v>116</v>
      </c>
      <c r="K28" s="319" t="str">
        <f>IF(J28="","",COUNTIF($J$11:J28, J28 ))</f>
        <v/>
      </c>
      <c r="L28" s="286"/>
      <c r="M28" s="300" t="s">
        <v>116</v>
      </c>
      <c r="N28" s="319" t="str">
        <f>IF(M28="","",COUNTIF($M$11:M28, M28 ))</f>
        <v/>
      </c>
      <c r="O28" s="286"/>
      <c r="P28" s="287"/>
    </row>
    <row r="29" spans="1:16" ht="15.75" x14ac:dyDescent="0.25">
      <c r="A29" s="288"/>
      <c r="B29" s="329"/>
      <c r="C29" s="297" t="s">
        <v>282</v>
      </c>
      <c r="D29" s="327">
        <f>'2a Project Inputs'!F127</f>
        <v>2841300</v>
      </c>
      <c r="E29" s="313" t="s">
        <v>116</v>
      </c>
      <c r="F29" s="293"/>
      <c r="H29" s="280"/>
      <c r="I29" s="300" t="s">
        <v>116</v>
      </c>
      <c r="J29" s="300" t="s">
        <v>116</v>
      </c>
      <c r="K29" s="319" t="str">
        <f>IF(J29="","",COUNTIF($J$11:J29, J29 ))</f>
        <v/>
      </c>
      <c r="L29" s="286"/>
      <c r="M29" s="300" t="s">
        <v>116</v>
      </c>
      <c r="N29" s="319" t="str">
        <f>IF(M29="","",COUNTIF($M$11:M29, M29 ))</f>
        <v/>
      </c>
      <c r="O29" s="286"/>
      <c r="P29" s="287"/>
    </row>
    <row r="30" spans="1:16" ht="15.75" x14ac:dyDescent="0.25">
      <c r="A30" s="288"/>
      <c r="B30" s="329"/>
      <c r="C30" s="297" t="s">
        <v>283</v>
      </c>
      <c r="D30" s="330">
        <f>D31/D8/1000</f>
        <v>3.44</v>
      </c>
      <c r="E30" s="313" t="s">
        <v>116</v>
      </c>
      <c r="F30" s="293"/>
      <c r="H30" s="280"/>
      <c r="I30" s="300" t="s">
        <v>116</v>
      </c>
      <c r="J30" s="300" t="s">
        <v>116</v>
      </c>
      <c r="K30" s="319" t="str">
        <f>IF(J30="","",COUNTIF($J$11:J30, J30 ))</f>
        <v/>
      </c>
      <c r="L30" s="286"/>
      <c r="M30" s="300" t="s">
        <v>116</v>
      </c>
      <c r="N30" s="319" t="str">
        <f>IF(M30="","",COUNTIF($M$11:M30, M30 ))</f>
        <v/>
      </c>
      <c r="O30" s="286"/>
      <c r="P30" s="287"/>
    </row>
    <row r="31" spans="1:16" ht="15.75" x14ac:dyDescent="0.25">
      <c r="A31" s="288"/>
      <c r="B31" s="329"/>
      <c r="C31" s="297" t="s">
        <v>284</v>
      </c>
      <c r="D31" s="327">
        <f>'2a Project Inputs'!F110</f>
        <v>1974560</v>
      </c>
      <c r="E31" s="313" t="s">
        <v>116</v>
      </c>
      <c r="F31" s="293"/>
      <c r="H31" s="280"/>
      <c r="I31" s="300" t="s">
        <v>116</v>
      </c>
      <c r="J31" s="300" t="s">
        <v>116</v>
      </c>
      <c r="K31" s="319" t="str">
        <f>IF(J31="","",COUNTIF($J$11:J31, J31 ))</f>
        <v/>
      </c>
      <c r="L31" s="286"/>
      <c r="M31" s="300" t="s">
        <v>116</v>
      </c>
      <c r="N31" s="319" t="str">
        <f>IF(M31="","",COUNTIF($M$11:M31, M31 ))</f>
        <v/>
      </c>
      <c r="O31" s="286"/>
      <c r="P31" s="287"/>
    </row>
    <row r="32" spans="1:16" ht="15.75" x14ac:dyDescent="0.25">
      <c r="A32" s="288"/>
      <c r="B32" s="329"/>
      <c r="C32" s="297" t="s">
        <v>285</v>
      </c>
      <c r="D32" s="327">
        <v>836076</v>
      </c>
      <c r="E32" s="331">
        <f>'2a Project Inputs'!F19</f>
        <v>2786921.0526315789</v>
      </c>
      <c r="F32" s="293"/>
      <c r="H32" s="280"/>
      <c r="I32" s="300" t="s">
        <v>116</v>
      </c>
      <c r="J32" s="300" t="s">
        <v>116</v>
      </c>
      <c r="K32" s="319" t="str">
        <f>IF(J32="","",COUNTIF($J$11:J32, J32 ))</f>
        <v/>
      </c>
      <c r="L32" s="286"/>
      <c r="M32" s="300" t="s">
        <v>116</v>
      </c>
      <c r="N32" s="319" t="str">
        <f>IF(M32="","",COUNTIF($M$11:M32, M32 ))</f>
        <v/>
      </c>
      <c r="O32" s="286"/>
      <c r="P32" s="287"/>
    </row>
    <row r="33" spans="1:16" ht="15.75" x14ac:dyDescent="0.25">
      <c r="A33" s="288"/>
      <c r="B33" s="329"/>
      <c r="C33" s="297" t="s">
        <v>286</v>
      </c>
      <c r="D33" s="327">
        <v>0</v>
      </c>
      <c r="E33" s="332">
        <f>E32/D29</f>
        <v>0.98086124401913877</v>
      </c>
      <c r="F33" s="293"/>
      <c r="H33" s="280"/>
      <c r="I33" s="300" t="s">
        <v>116</v>
      </c>
      <c r="J33" s="300" t="s">
        <v>116</v>
      </c>
      <c r="K33" s="319" t="str">
        <f>IF(J33="","",COUNTIF($J$11:J33, J33 ))</f>
        <v/>
      </c>
      <c r="L33" s="286"/>
      <c r="M33" s="300" t="s">
        <v>116</v>
      </c>
      <c r="N33" s="319" t="str">
        <f>IF(M33="","",COUNTIF($M$11:M33, M33 ))</f>
        <v/>
      </c>
      <c r="O33" s="286"/>
      <c r="P33" s="287"/>
    </row>
    <row r="34" spans="1:16" ht="16.5" thickBot="1" x14ac:dyDescent="0.3">
      <c r="A34" s="288"/>
      <c r="B34" s="329"/>
      <c r="C34" s="297" t="s">
        <v>287</v>
      </c>
      <c r="D34" s="333" t="str">
        <f t="array" ref="D34">IF(IF('2 - Partnership Inputs'!J17="Y",('2 - Partnership Inputs'!J21*30)+'2 - Partnership Inputs'!F12,0)+MAX(IF('2a Project Inputs'!G70:T70&gt;0,'2a Project Inputs'!G69:T69,0))=0,"NA",IF('2 - Partnership Inputs'!J17="Y",('2 - Partnership Inputs'!J21*30)+'2 - Partnership Inputs'!F12,0)+MAX(IF('2a Project Inputs'!G70:T70&gt;0,'2a Project Inputs'!G69:T69,0)))</f>
        <v>NA</v>
      </c>
      <c r="E34" s="334"/>
      <c r="F34" s="293"/>
      <c r="H34" s="280"/>
      <c r="I34" s="300" t="s">
        <v>116</v>
      </c>
      <c r="J34" s="300" t="s">
        <v>116</v>
      </c>
      <c r="K34" s="319" t="str">
        <f>IF(J34="","",COUNTIF($J$11:J34, J34 ))</f>
        <v/>
      </c>
      <c r="L34" s="286"/>
      <c r="M34" s="300" t="s">
        <v>116</v>
      </c>
      <c r="N34" s="319" t="str">
        <f>IF(M34="","",COUNTIF($M$11:M34, M34 ))</f>
        <v/>
      </c>
      <c r="O34" s="286"/>
      <c r="P34" s="287"/>
    </row>
    <row r="35" spans="1:16" ht="15.75" x14ac:dyDescent="0.25">
      <c r="A35" s="288"/>
      <c r="B35" s="329"/>
      <c r="C35" s="335" t="s">
        <v>288</v>
      </c>
      <c r="D35" s="336">
        <v>0.99</v>
      </c>
      <c r="E35" s="334"/>
      <c r="F35" s="293"/>
      <c r="H35" s="280"/>
      <c r="I35" s="300" t="s">
        <v>116</v>
      </c>
      <c r="J35" s="300" t="s">
        <v>116</v>
      </c>
      <c r="K35" s="319" t="str">
        <f>IF(J35="","",COUNTIF($J$11:J35, J35 ))</f>
        <v/>
      </c>
      <c r="L35" s="286"/>
      <c r="M35" s="300" t="s">
        <v>116</v>
      </c>
      <c r="N35" s="319" t="str">
        <f>IF(M35="","",COUNTIF($M$11:M35, M35 ))</f>
        <v/>
      </c>
      <c r="O35" s="286"/>
      <c r="P35" s="287"/>
    </row>
    <row r="36" spans="1:16" ht="15.75" x14ac:dyDescent="0.25">
      <c r="A36" s="288"/>
      <c r="B36" s="329"/>
      <c r="C36" s="337" t="s">
        <v>289</v>
      </c>
      <c r="D36" s="338">
        <v>827715.24</v>
      </c>
      <c r="E36" s="334"/>
      <c r="F36" s="293"/>
      <c r="H36" s="280"/>
      <c r="I36" s="300" t="s">
        <v>116</v>
      </c>
      <c r="J36" s="300" t="s">
        <v>116</v>
      </c>
      <c r="K36" s="319" t="str">
        <f>IF(J36="","",COUNTIF($J$11:J36, J36 ))</f>
        <v/>
      </c>
      <c r="L36" s="286"/>
      <c r="M36" s="300" t="s">
        <v>116</v>
      </c>
      <c r="N36" s="319" t="str">
        <f>IF(M36="","",COUNTIF($M$11:M36, M36 ))</f>
        <v/>
      </c>
      <c r="O36" s="286"/>
      <c r="P36" s="287"/>
    </row>
    <row r="37" spans="1:16" ht="15.75" x14ac:dyDescent="0.25">
      <c r="A37" s="288"/>
      <c r="B37" s="329"/>
      <c r="C37" s="337" t="s">
        <v>290</v>
      </c>
      <c r="D37" s="339">
        <v>1</v>
      </c>
      <c r="E37" s="340" t="s">
        <v>291</v>
      </c>
      <c r="F37" s="293"/>
      <c r="H37" s="280"/>
      <c r="I37" s="300" t="s">
        <v>116</v>
      </c>
      <c r="J37" s="300" t="s">
        <v>116</v>
      </c>
      <c r="K37" s="319" t="str">
        <f>IF(J37="","",COUNTIF($J$11:J37, J37 ))</f>
        <v/>
      </c>
      <c r="L37" s="286"/>
      <c r="M37" s="300" t="s">
        <v>116</v>
      </c>
      <c r="N37" s="319" t="str">
        <f>IF(M37="","",COUNTIF($M$11:M37, M37 ))</f>
        <v/>
      </c>
      <c r="O37" s="286"/>
      <c r="P37" s="287"/>
    </row>
    <row r="38" spans="1:16" ht="15.75" x14ac:dyDescent="0.25">
      <c r="A38" s="288"/>
      <c r="B38" s="329"/>
      <c r="C38" s="337" t="s">
        <v>292</v>
      </c>
      <c r="D38" s="338">
        <f>'2a Project Inputs'!F43</f>
        <v>827715.55263157887</v>
      </c>
      <c r="E38" s="341">
        <f>D38-D64+'2 - Partnership Inputs'!U34</f>
        <v>827715.55263157887</v>
      </c>
      <c r="F38" s="293"/>
      <c r="H38" s="280"/>
      <c r="I38" s="300" t="s">
        <v>116</v>
      </c>
      <c r="J38" s="300" t="s">
        <v>116</v>
      </c>
      <c r="K38" s="319" t="str">
        <f>IF(J38="","",COUNTIF($J$11:J38, J38 ))</f>
        <v/>
      </c>
      <c r="L38" s="286"/>
      <c r="M38" s="300" t="s">
        <v>116</v>
      </c>
      <c r="N38" s="319" t="str">
        <f>IF(M38="","",COUNTIF($M$11:M38, M38 ))</f>
        <v/>
      </c>
      <c r="O38" s="286"/>
      <c r="P38" s="287"/>
    </row>
    <row r="39" spans="1:16" ht="15.75" x14ac:dyDescent="0.25">
      <c r="A39" s="288"/>
      <c r="B39" s="329"/>
      <c r="C39" s="337" t="s">
        <v>293</v>
      </c>
      <c r="D39" s="342">
        <f>'2 - Partnership Inputs'!H52/100</f>
        <v>3.0000011331128042E-2</v>
      </c>
      <c r="E39" s="343">
        <f>E38/D36</f>
        <v>1.0000003777042681</v>
      </c>
      <c r="F39" s="293"/>
      <c r="H39" s="280"/>
      <c r="I39" s="300" t="s">
        <v>116</v>
      </c>
      <c r="J39" s="300" t="s">
        <v>116</v>
      </c>
      <c r="K39" s="319" t="str">
        <f>IF(J39="","",COUNTIF($J$11:J39, J39 ))</f>
        <v/>
      </c>
      <c r="L39" s="286"/>
      <c r="M39" s="300" t="s">
        <v>116</v>
      </c>
      <c r="N39" s="319" t="str">
        <f>IF(M39="","",COUNTIF($M$11:M39, M39 ))</f>
        <v/>
      </c>
      <c r="O39" s="286"/>
      <c r="P39" s="287"/>
    </row>
    <row r="40" spans="1:16" ht="15.75" x14ac:dyDescent="0.25">
      <c r="A40" s="288"/>
      <c r="B40" s="329"/>
      <c r="C40" s="337" t="s">
        <v>294</v>
      </c>
      <c r="D40" s="342">
        <f>'2 - Partnership Inputs'!J52/100</f>
        <v>1.4999999999999999E-2</v>
      </c>
      <c r="E40" s="334"/>
      <c r="F40" s="293"/>
      <c r="H40" s="280"/>
      <c r="I40" s="300" t="s">
        <v>116</v>
      </c>
      <c r="J40" s="300" t="s">
        <v>116</v>
      </c>
      <c r="K40" s="319" t="str">
        <f>IF(J40="","",COUNTIF($J$11:J40, J40 ))</f>
        <v/>
      </c>
      <c r="L40" s="286"/>
      <c r="M40" s="300" t="s">
        <v>116</v>
      </c>
      <c r="N40" s="319" t="str">
        <f>IF(M40="","",COUNTIF($M$11:M40, M40 ))</f>
        <v/>
      </c>
      <c r="O40" s="286"/>
      <c r="P40" s="287"/>
    </row>
    <row r="41" spans="1:16" ht="16.5" thickBot="1" x14ac:dyDescent="0.3">
      <c r="A41" s="288"/>
      <c r="B41" s="344"/>
      <c r="C41" s="337" t="s">
        <v>295</v>
      </c>
      <c r="D41" s="338">
        <v>921230.67809366796</v>
      </c>
      <c r="E41" s="345"/>
      <c r="F41" s="293"/>
      <c r="H41" s="346"/>
      <c r="I41" s="347" t="s">
        <v>116</v>
      </c>
      <c r="J41" s="347" t="s">
        <v>116</v>
      </c>
      <c r="K41" s="348" t="str">
        <f>IF(J41="","",COUNTIF($J$11:J41, J41 ))</f>
        <v/>
      </c>
      <c r="L41" s="349"/>
      <c r="M41" s="347" t="s">
        <v>116</v>
      </c>
      <c r="N41" s="348" t="str">
        <f>IF(M41="","",COUNTIF($M$11:M41, M41 ))</f>
        <v/>
      </c>
      <c r="O41" s="349"/>
      <c r="P41" s="350"/>
    </row>
    <row r="42" spans="1:16" ht="15.75" x14ac:dyDescent="0.25">
      <c r="A42" s="288"/>
      <c r="B42" s="344"/>
      <c r="C42" s="351" t="s">
        <v>296</v>
      </c>
      <c r="D42" s="352">
        <f>D43/D29</f>
        <v>0.42352802722126132</v>
      </c>
      <c r="E42" s="345"/>
      <c r="F42" s="293"/>
      <c r="G42" s="267" t="s">
        <v>297</v>
      </c>
      <c r="H42" s="353">
        <v>0.2</v>
      </c>
      <c r="J42" s="353">
        <v>0.7</v>
      </c>
      <c r="K42" s="353">
        <v>0.1</v>
      </c>
    </row>
    <row r="43" spans="1:16" ht="15.75" x14ac:dyDescent="0.25">
      <c r="A43" s="288"/>
      <c r="B43" s="344"/>
      <c r="C43" s="354" t="s">
        <v>298</v>
      </c>
      <c r="D43" s="355">
        <f>'2a Project Inputs'!F27</f>
        <v>1203370.1837437698</v>
      </c>
      <c r="E43" s="345"/>
      <c r="F43" s="293"/>
      <c r="G43" s="356">
        <f>SUM(H43:K43)</f>
        <v>827715.55263157887</v>
      </c>
      <c r="H43" s="357">
        <f>H42*D38</f>
        <v>165543.11052631578</v>
      </c>
      <c r="J43" s="357">
        <f>J42*D38</f>
        <v>579400.88684210519</v>
      </c>
      <c r="K43" s="357">
        <f>K42*D38</f>
        <v>82771.55526315789</v>
      </c>
    </row>
    <row r="44" spans="1:16" ht="15.75" x14ac:dyDescent="0.25">
      <c r="A44" s="288"/>
      <c r="B44" s="344"/>
      <c r="C44" s="354" t="s">
        <v>299</v>
      </c>
      <c r="D44" s="358">
        <f>'2a Project Inputs'!F29</f>
        <v>15</v>
      </c>
      <c r="E44" s="345"/>
      <c r="F44" s="293"/>
    </row>
    <row r="45" spans="1:16" ht="15.75" x14ac:dyDescent="0.25">
      <c r="A45" s="288"/>
      <c r="B45" s="359"/>
      <c r="C45" s="354" t="s">
        <v>300</v>
      </c>
      <c r="D45" s="360">
        <f>'2a Project Inputs'!F28</f>
        <v>6.3500000000000001E-2</v>
      </c>
      <c r="E45" s="345"/>
      <c r="F45" s="293"/>
    </row>
    <row r="46" spans="1:16" s="362" customFormat="1" ht="15.75" x14ac:dyDescent="0.25">
      <c r="A46" s="288"/>
      <c r="B46" s="359"/>
      <c r="C46" s="354" t="s">
        <v>301</v>
      </c>
      <c r="D46" s="361">
        <f>'2 - Partnership Inputs'!J38</f>
        <v>0.01</v>
      </c>
      <c r="E46" s="345"/>
      <c r="F46" s="293"/>
    </row>
    <row r="47" spans="1:16" s="362" customFormat="1" ht="15.75" x14ac:dyDescent="0.25">
      <c r="A47" s="288"/>
      <c r="B47" s="280"/>
      <c r="C47" s="354" t="s">
        <v>302</v>
      </c>
      <c r="D47" s="363">
        <v>1.4041224447241403</v>
      </c>
      <c r="E47" s="345"/>
      <c r="F47" s="293"/>
    </row>
    <row r="48" spans="1:16" s="362" customFormat="1" ht="15.75" x14ac:dyDescent="0.25">
      <c r="A48" s="288"/>
      <c r="B48" s="280"/>
      <c r="C48" s="354" t="s">
        <v>303</v>
      </c>
      <c r="D48" s="364">
        <f>MIN(IF('4 - NOI'!C6:AO6&lt;='Dev Summary'!D44,'4 - NOI'!C351:AO351))</f>
        <v>1.4041224447241394</v>
      </c>
      <c r="E48" s="345"/>
      <c r="F48" s="293"/>
    </row>
    <row r="49" spans="1:12" s="362" customFormat="1" ht="15.75" x14ac:dyDescent="0.25">
      <c r="A49" s="288"/>
      <c r="B49" s="280"/>
      <c r="C49" s="354" t="s">
        <v>304</v>
      </c>
      <c r="D49" s="365">
        <f>INDEX('4 - NOI'!C7:AO7,MATCH(D48,'4 - NOI'!C351:AO351,0))</f>
        <v>2020</v>
      </c>
      <c r="E49" s="345"/>
      <c r="F49" s="293"/>
    </row>
    <row r="50" spans="1:12" s="362" customFormat="1" ht="15.75" x14ac:dyDescent="0.25">
      <c r="A50" s="288"/>
      <c r="B50" s="613"/>
      <c r="C50" s="354" t="s">
        <v>305</v>
      </c>
      <c r="D50" s="355">
        <f>'4 - NOI'!C350</f>
        <v>107693.67346854768</v>
      </c>
      <c r="E50" s="616"/>
      <c r="F50" s="293"/>
    </row>
    <row r="51" spans="1:12" s="362" customFormat="1" ht="15.75" x14ac:dyDescent="0.25">
      <c r="A51" s="288"/>
      <c r="B51" s="613"/>
      <c r="C51" s="354" t="s">
        <v>306</v>
      </c>
      <c r="D51" s="355">
        <f>'2 - Partnership Inputs'!J45</f>
        <v>53846.836734273696</v>
      </c>
      <c r="E51" s="616"/>
      <c r="F51" s="293"/>
      <c r="H51" s="362" t="s">
        <v>307</v>
      </c>
      <c r="I51" s="362" t="s">
        <v>308</v>
      </c>
    </row>
    <row r="52" spans="1:12" s="362" customFormat="1" ht="15.75" x14ac:dyDescent="0.25">
      <c r="A52" s="288"/>
      <c r="B52" s="613"/>
      <c r="C52" s="354" t="s">
        <v>309</v>
      </c>
      <c r="D52" s="366" t="str">
        <f>IF('2a Project Inputs'!F25=0,"NA",'2a Project Inputs'!F25)</f>
        <v>NA</v>
      </c>
      <c r="E52" s="616"/>
      <c r="F52" s="293"/>
      <c r="H52" s="362" t="s">
        <v>310</v>
      </c>
      <c r="I52" s="367">
        <v>7.2499999999999995E-2</v>
      </c>
      <c r="J52" s="367">
        <v>7.4999999999999997E-2</v>
      </c>
      <c r="K52" s="367">
        <v>0.08</v>
      </c>
      <c r="L52" s="367"/>
    </row>
    <row r="53" spans="1:12" s="362" customFormat="1" ht="15.75" x14ac:dyDescent="0.25">
      <c r="A53" s="288"/>
      <c r="B53" s="613"/>
      <c r="C53" s="368" t="s">
        <v>311</v>
      </c>
      <c r="D53" s="355">
        <f>'2a Project Inputs'!F22</f>
        <v>1974560</v>
      </c>
      <c r="E53" s="616"/>
      <c r="F53" s="293"/>
      <c r="H53" s="362" t="s">
        <v>312</v>
      </c>
      <c r="I53" s="369"/>
      <c r="J53" s="369"/>
      <c r="K53" s="369"/>
      <c r="L53" s="369"/>
    </row>
    <row r="54" spans="1:12" s="362" customFormat="1" ht="15.75" x14ac:dyDescent="0.25">
      <c r="A54" s="288"/>
      <c r="B54" s="613"/>
      <c r="C54" s="368" t="s">
        <v>313</v>
      </c>
      <c r="D54" s="370">
        <f>'2 - Partnership Inputs'!U33</f>
        <v>6</v>
      </c>
      <c r="E54" s="616"/>
      <c r="F54" s="293"/>
      <c r="H54" s="362" t="s">
        <v>314</v>
      </c>
      <c r="I54" s="369">
        <v>2.3010000000000002</v>
      </c>
      <c r="J54" s="369">
        <v>2.3439999999999999</v>
      </c>
      <c r="K54" s="369">
        <v>2.41</v>
      </c>
      <c r="L54" s="369"/>
    </row>
    <row r="55" spans="1:12" s="362" customFormat="1" ht="15.75" x14ac:dyDescent="0.25">
      <c r="A55" s="288"/>
      <c r="B55" s="613"/>
      <c r="C55" s="368" t="s">
        <v>315</v>
      </c>
      <c r="D55" s="361">
        <f>'2a Project Inputs'!G23</f>
        <v>0.06</v>
      </c>
      <c r="E55" s="616"/>
      <c r="F55" s="293"/>
      <c r="H55" s="362" t="s">
        <v>316</v>
      </c>
    </row>
    <row r="56" spans="1:12" s="362" customFormat="1" ht="16.5" thickBot="1" x14ac:dyDescent="0.3">
      <c r="A56" s="288"/>
      <c r="B56" s="615"/>
      <c r="C56" s="371" t="s">
        <v>317</v>
      </c>
      <c r="D56" s="372">
        <f>'2 - Partnership Inputs'!J33</f>
        <v>0.01</v>
      </c>
      <c r="E56" s="617"/>
      <c r="F56" s="293"/>
      <c r="H56" s="373"/>
      <c r="I56" s="367"/>
      <c r="J56" s="367"/>
      <c r="K56" s="367"/>
      <c r="L56" s="367"/>
    </row>
    <row r="57" spans="1:12" s="362" customFormat="1" x14ac:dyDescent="0.25">
      <c r="A57" s="624"/>
      <c r="B57" s="625"/>
      <c r="C57" s="625"/>
      <c r="D57" s="625"/>
      <c r="E57" s="625"/>
      <c r="F57" s="626"/>
      <c r="I57" s="374"/>
      <c r="J57" s="374"/>
      <c r="K57" s="374"/>
      <c r="L57" s="374"/>
    </row>
    <row r="58" spans="1:12" s="362" customFormat="1" ht="15.75" thickBot="1" x14ac:dyDescent="0.3">
      <c r="A58" s="627"/>
      <c r="B58" s="628"/>
      <c r="C58" s="628"/>
      <c r="D58" s="628"/>
      <c r="E58" s="628"/>
      <c r="F58" s="629"/>
      <c r="I58" s="374"/>
      <c r="J58" s="374"/>
      <c r="K58" s="374"/>
      <c r="L58" s="374"/>
    </row>
    <row r="59" spans="1:12" s="362" customFormat="1" x14ac:dyDescent="0.25">
      <c r="A59" s="630"/>
      <c r="B59" s="631"/>
      <c r="C59" s="631"/>
      <c r="D59" s="631"/>
      <c r="E59" s="631"/>
      <c r="F59" s="632"/>
    </row>
    <row r="60" spans="1:12" s="362" customFormat="1" ht="15.75" thickBot="1" x14ac:dyDescent="0.3">
      <c r="A60" s="624"/>
      <c r="B60" s="625"/>
      <c r="C60" s="625"/>
      <c r="D60" s="625"/>
      <c r="E60" s="625"/>
      <c r="F60" s="626"/>
    </row>
    <row r="61" spans="1:12" s="362" customFormat="1" ht="15.75" thickBot="1" x14ac:dyDescent="0.3">
      <c r="A61" s="288"/>
      <c r="B61" s="633" t="s">
        <v>318</v>
      </c>
      <c r="C61" s="634"/>
      <c r="D61" s="634"/>
      <c r="E61" s="635"/>
      <c r="F61" s="293"/>
    </row>
    <row r="62" spans="1:12" s="362" customFormat="1" x14ac:dyDescent="0.25">
      <c r="A62" s="288"/>
      <c r="B62" s="636" t="s">
        <v>319</v>
      </c>
      <c r="C62" s="637"/>
      <c r="D62" s="638" t="s">
        <v>320</v>
      </c>
      <c r="E62" s="639"/>
      <c r="F62" s="293"/>
    </row>
    <row r="63" spans="1:12" s="362" customFormat="1" x14ac:dyDescent="0.25">
      <c r="A63" s="288"/>
      <c r="B63" s="375">
        <f>D38</f>
        <v>827715.55263157887</v>
      </c>
      <c r="C63" s="376" t="s">
        <v>321</v>
      </c>
      <c r="D63" s="377">
        <f>D29</f>
        <v>2841300</v>
      </c>
      <c r="E63" s="378" t="s">
        <v>322</v>
      </c>
      <c r="F63" s="293"/>
    </row>
    <row r="64" spans="1:12" s="362" customFormat="1" x14ac:dyDescent="0.25">
      <c r="A64" s="288"/>
      <c r="B64" s="375">
        <f>D43</f>
        <v>1203370.1837437698</v>
      </c>
      <c r="C64" s="376" t="s">
        <v>323</v>
      </c>
      <c r="D64" s="377">
        <v>20000</v>
      </c>
      <c r="E64" s="378" t="s">
        <v>324</v>
      </c>
      <c r="F64" s="293"/>
    </row>
    <row r="65" spans="1:7" s="362" customFormat="1" x14ac:dyDescent="0.25">
      <c r="A65" s="288"/>
      <c r="B65" s="379">
        <f>IF(D52="NA",0,D52)+D33</f>
        <v>0</v>
      </c>
      <c r="C65" s="380" t="s">
        <v>325</v>
      </c>
      <c r="D65" s="377">
        <v>0</v>
      </c>
      <c r="E65" s="381" t="s">
        <v>326</v>
      </c>
      <c r="F65" s="293"/>
    </row>
    <row r="66" spans="1:7" s="362" customFormat="1" x14ac:dyDescent="0.25">
      <c r="A66" s="288"/>
      <c r="B66" s="382"/>
      <c r="C66" s="376" t="s">
        <v>327</v>
      </c>
      <c r="D66" s="383">
        <v>12033.701837437698</v>
      </c>
      <c r="E66" s="381" t="s">
        <v>328</v>
      </c>
      <c r="F66" s="293"/>
    </row>
    <row r="67" spans="1:7" s="362" customFormat="1" ht="15.75" thickBot="1" x14ac:dyDescent="0.3">
      <c r="A67" s="288"/>
      <c r="B67" s="384">
        <f>D41</f>
        <v>921230.67809366796</v>
      </c>
      <c r="C67" s="385" t="s">
        <v>329</v>
      </c>
      <c r="D67" s="386">
        <v>78982.399999999994</v>
      </c>
      <c r="E67" s="381" t="s">
        <v>330</v>
      </c>
      <c r="F67" s="293"/>
    </row>
    <row r="68" spans="1:7" s="362" customFormat="1" ht="15.75" thickBot="1" x14ac:dyDescent="0.3">
      <c r="A68" s="288"/>
      <c r="B68" s="387">
        <f>SUM(B63:B67)</f>
        <v>2952316.4144690167</v>
      </c>
      <c r="C68" s="388"/>
      <c r="D68" s="389">
        <f>SUM(D63:D67)</f>
        <v>2952316.1018374376</v>
      </c>
      <c r="E68" s="390"/>
      <c r="F68" s="293"/>
      <c r="G68" s="374"/>
    </row>
    <row r="69" spans="1:7" s="362" customFormat="1" x14ac:dyDescent="0.25">
      <c r="A69" s="288"/>
      <c r="B69" s="640"/>
      <c r="C69" s="640"/>
      <c r="D69" s="640"/>
      <c r="E69" s="640"/>
      <c r="F69" s="293"/>
    </row>
    <row r="70" spans="1:7" s="362" customFormat="1" ht="15.75" thickBot="1" x14ac:dyDescent="0.3">
      <c r="A70" s="288"/>
      <c r="B70" s="641"/>
      <c r="C70" s="641"/>
      <c r="D70" s="641"/>
      <c r="E70" s="641"/>
      <c r="F70" s="293"/>
    </row>
    <row r="71" spans="1:7" s="362" customFormat="1" ht="15.75" thickBot="1" x14ac:dyDescent="0.3">
      <c r="A71" s="288"/>
      <c r="B71" s="648" t="s">
        <v>331</v>
      </c>
      <c r="C71" s="649"/>
      <c r="D71" s="649"/>
      <c r="E71" s="650"/>
      <c r="F71" s="293"/>
    </row>
    <row r="72" spans="1:7" s="362" customFormat="1" x14ac:dyDescent="0.25">
      <c r="A72" s="288"/>
      <c r="B72" s="391">
        <f>D29</f>
        <v>2841300</v>
      </c>
      <c r="C72" s="392" t="s">
        <v>316</v>
      </c>
      <c r="D72" s="393" t="s">
        <v>332</v>
      </c>
      <c r="E72" s="394"/>
      <c r="F72" s="293"/>
    </row>
    <row r="73" spans="1:7" s="362" customFormat="1" x14ac:dyDescent="0.25">
      <c r="A73" s="288"/>
      <c r="B73" s="391">
        <f>D31</f>
        <v>1974560</v>
      </c>
      <c r="C73" s="392" t="s">
        <v>333</v>
      </c>
      <c r="D73" s="395">
        <f>B81</f>
        <v>56525.736375348642</v>
      </c>
      <c r="E73" s="394" t="s">
        <v>334</v>
      </c>
      <c r="F73" s="293"/>
    </row>
    <row r="74" spans="1:7" s="362" customFormat="1" x14ac:dyDescent="0.25">
      <c r="A74" s="288"/>
      <c r="B74" s="396">
        <f>B72-B73</f>
        <v>866740</v>
      </c>
      <c r="C74" s="392" t="s">
        <v>335</v>
      </c>
      <c r="D74" s="395">
        <f>-D51</f>
        <v>-53846.836734273696</v>
      </c>
      <c r="E74" s="394" t="s">
        <v>336</v>
      </c>
      <c r="F74" s="293"/>
    </row>
    <row r="75" spans="1:7" s="362" customFormat="1" x14ac:dyDescent="0.25">
      <c r="A75" s="288"/>
      <c r="B75" s="397"/>
      <c r="C75" s="392"/>
      <c r="D75" s="395">
        <f>-D64</f>
        <v>-20000</v>
      </c>
      <c r="E75" s="394" t="s">
        <v>324</v>
      </c>
      <c r="F75" s="293"/>
    </row>
    <row r="76" spans="1:7" s="362" customFormat="1" x14ac:dyDescent="0.25">
      <c r="A76" s="288"/>
      <c r="B76" s="391">
        <f>D38</f>
        <v>827715.55263157887</v>
      </c>
      <c r="C76" s="392" t="s">
        <v>321</v>
      </c>
      <c r="D76" s="395">
        <f>-D65</f>
        <v>0</v>
      </c>
      <c r="E76" s="394" t="s">
        <v>326</v>
      </c>
      <c r="F76" s="293"/>
    </row>
    <row r="77" spans="1:7" s="362" customFormat="1" x14ac:dyDescent="0.25">
      <c r="A77" s="288"/>
      <c r="B77" s="391">
        <f>D43</f>
        <v>1203370.1837437698</v>
      </c>
      <c r="C77" s="398" t="s">
        <v>337</v>
      </c>
      <c r="D77" s="395">
        <f>-D66</f>
        <v>-12033.701837437698</v>
      </c>
      <c r="E77" s="394" t="s">
        <v>328</v>
      </c>
      <c r="F77" s="293"/>
    </row>
    <row r="78" spans="1:7" s="362" customFormat="1" x14ac:dyDescent="0.25">
      <c r="A78" s="288"/>
      <c r="B78" s="399">
        <f>B65</f>
        <v>0</v>
      </c>
      <c r="C78" s="398" t="s">
        <v>338</v>
      </c>
      <c r="D78" s="395">
        <f>-D67</f>
        <v>-78982.399999999994</v>
      </c>
      <c r="E78" s="400" t="s">
        <v>330</v>
      </c>
      <c r="F78" s="293"/>
    </row>
    <row r="79" spans="1:7" s="362" customFormat="1" x14ac:dyDescent="0.25">
      <c r="A79" s="288"/>
      <c r="B79" s="397"/>
      <c r="C79" s="398" t="s">
        <v>327</v>
      </c>
      <c r="D79" s="392"/>
      <c r="E79" s="394"/>
      <c r="F79" s="293"/>
    </row>
    <row r="80" spans="1:7" s="362" customFormat="1" x14ac:dyDescent="0.25">
      <c r="A80" s="288"/>
      <c r="B80" s="391">
        <f>-B73</f>
        <v>-1974560</v>
      </c>
      <c r="C80" s="392" t="s">
        <v>339</v>
      </c>
      <c r="D80" s="392"/>
      <c r="E80" s="401"/>
      <c r="F80" s="293"/>
    </row>
    <row r="81" spans="1:11" s="362" customFormat="1" ht="15.75" thickBot="1" x14ac:dyDescent="0.3">
      <c r="A81" s="288"/>
      <c r="B81" s="402">
        <f>SUM(B76:B79)+B80</f>
        <v>56525.736375348642</v>
      </c>
      <c r="C81" s="403" t="s">
        <v>334</v>
      </c>
      <c r="D81" s="404">
        <f>SUM(D73:D80)</f>
        <v>-108337.20219636275</v>
      </c>
      <c r="E81" s="405" t="s">
        <v>340</v>
      </c>
      <c r="F81" s="293"/>
    </row>
    <row r="82" spans="1:11" s="362" customFormat="1" ht="15.75" thickBot="1" x14ac:dyDescent="0.3">
      <c r="A82" s="288"/>
      <c r="B82" s="651"/>
      <c r="C82" s="651"/>
      <c r="D82" s="651"/>
      <c r="E82" s="651"/>
      <c r="F82" s="293"/>
    </row>
    <row r="83" spans="1:11" s="362" customFormat="1" ht="15.75" thickBot="1" x14ac:dyDescent="0.3">
      <c r="A83" s="288"/>
      <c r="B83" s="652" t="s">
        <v>341</v>
      </c>
      <c r="C83" s="653"/>
      <c r="D83" s="653"/>
      <c r="E83" s="654"/>
      <c r="F83" s="293"/>
    </row>
    <row r="84" spans="1:11" s="362" customFormat="1" x14ac:dyDescent="0.25">
      <c r="A84" s="288"/>
      <c r="B84" s="397"/>
      <c r="C84" s="406" t="s">
        <v>342</v>
      </c>
      <c r="D84" s="392"/>
      <c r="E84" s="394"/>
      <c r="F84" s="293"/>
      <c r="H84" s="374"/>
    </row>
    <row r="85" spans="1:11" s="362" customFormat="1" ht="30" x14ac:dyDescent="0.25">
      <c r="A85" s="288"/>
      <c r="B85" s="407" t="s">
        <v>343</v>
      </c>
      <c r="C85" s="395">
        <f>D81</f>
        <v>-108337.20219636275</v>
      </c>
      <c r="D85" s="408">
        <f>-C85/D29</f>
        <v>3.8129448560997696E-2</v>
      </c>
      <c r="E85" s="394" t="s">
        <v>344</v>
      </c>
      <c r="F85" s="293"/>
      <c r="H85" s="409">
        <f>D28/D30</f>
        <v>1.4389534883720931</v>
      </c>
    </row>
    <row r="86" spans="1:11" s="362" customFormat="1" ht="15.75" thickBot="1" x14ac:dyDescent="0.3">
      <c r="A86" s="288"/>
      <c r="B86" s="410" t="s">
        <v>345</v>
      </c>
      <c r="C86" s="395">
        <f>MIN(H92,0)*(IF('2 - Partnership Inputs'!F44="N",0,1))</f>
        <v>0</v>
      </c>
      <c r="D86" s="411">
        <f>H89</f>
        <v>302289.5592650249</v>
      </c>
      <c r="E86" s="412" t="s">
        <v>346</v>
      </c>
      <c r="F86" s="293"/>
      <c r="H86" s="413">
        <f>'2a Project Inputs'!E9</f>
        <v>5.6662027484126121</v>
      </c>
    </row>
    <row r="87" spans="1:11" s="362" customFormat="1" ht="15.75" thickBot="1" x14ac:dyDescent="0.3">
      <c r="A87" s="288"/>
      <c r="B87" s="414">
        <v>7.0000000000000007E-2</v>
      </c>
      <c r="C87" s="415">
        <f>+IF(C85&gt;0,NPV(B87,0,J4:AG4),NPV(B87,I4:AG4))</f>
        <v>765270.4353532783</v>
      </c>
      <c r="D87" s="416">
        <f>H2</f>
        <v>0.75863548998224184</v>
      </c>
      <c r="E87" s="417" t="str">
        <f>IF(H8&lt;0,H1,"")</f>
        <v>Through Year 5</v>
      </c>
      <c r="F87" s="293"/>
    </row>
    <row r="88" spans="1:11" s="362" customFormat="1" ht="15.75" thickBot="1" x14ac:dyDescent="0.3">
      <c r="A88" s="288"/>
      <c r="B88" s="418" t="s">
        <v>347</v>
      </c>
      <c r="C88" s="419">
        <v>0.4</v>
      </c>
      <c r="D88" s="420">
        <f>I1</f>
        <v>963765.5963575996</v>
      </c>
      <c r="E88" s="401" t="s">
        <v>348</v>
      </c>
      <c r="F88" s="293"/>
      <c r="H88" s="421">
        <f>IF((D29-D31+D75+D77+D78+D76)&lt;0,0,(D29-D31+D75+D77+D78+D76))</f>
        <v>755723.89816256228</v>
      </c>
      <c r="I88" s="422" t="s">
        <v>349</v>
      </c>
      <c r="J88" s="422"/>
    </row>
    <row r="89" spans="1:11" s="362" customFormat="1" ht="15.75" thickBot="1" x14ac:dyDescent="0.3">
      <c r="A89" s="288"/>
      <c r="B89" s="423">
        <v>7.0000000000000007E-2</v>
      </c>
      <c r="C89" s="415">
        <f>NPV(B89,I7:N7)</f>
        <v>296204.05382948852</v>
      </c>
      <c r="D89" s="392"/>
      <c r="E89" s="394"/>
      <c r="F89" s="293"/>
      <c r="H89" s="424">
        <f>H88*C88</f>
        <v>302289.5592650249</v>
      </c>
      <c r="I89" s="422" t="s">
        <v>346</v>
      </c>
      <c r="J89" s="422"/>
    </row>
    <row r="90" spans="1:11" s="362" customFormat="1" x14ac:dyDescent="0.25">
      <c r="A90" s="288"/>
      <c r="B90" s="425" t="s">
        <v>248</v>
      </c>
      <c r="C90" s="426">
        <f>I5</f>
        <v>8360.7631578947185</v>
      </c>
      <c r="D90" s="392"/>
      <c r="E90" s="394"/>
      <c r="F90" s="293"/>
      <c r="H90" s="421">
        <f>D101</f>
        <v>-839008.73500779527</v>
      </c>
      <c r="I90" s="422" t="s">
        <v>350</v>
      </c>
      <c r="J90" s="422"/>
      <c r="K90" s="374"/>
    </row>
    <row r="91" spans="1:11" s="362" customFormat="1" ht="15.75" thickBot="1" x14ac:dyDescent="0.3">
      <c r="A91" s="288"/>
      <c r="B91" s="425" t="s">
        <v>351</v>
      </c>
      <c r="C91" s="427">
        <f>H7</f>
        <v>0.80665872664901817</v>
      </c>
      <c r="D91" s="406" t="s">
        <v>352</v>
      </c>
      <c r="E91" s="428" t="s">
        <v>353</v>
      </c>
      <c r="F91" s="293"/>
      <c r="H91" s="424">
        <f>H90*-C88</f>
        <v>335603.49400311813</v>
      </c>
      <c r="I91" s="422" t="s">
        <v>354</v>
      </c>
      <c r="J91" s="422"/>
    </row>
    <row r="92" spans="1:11" s="362" customFormat="1" ht="16.5" thickTop="1" thickBot="1" x14ac:dyDescent="0.3">
      <c r="A92" s="288"/>
      <c r="B92" s="397"/>
      <c r="C92" s="429"/>
      <c r="D92" s="430">
        <v>0</v>
      </c>
      <c r="E92" s="431">
        <f>1-D92</f>
        <v>1</v>
      </c>
      <c r="F92" s="293"/>
      <c r="H92" s="424">
        <f>H90*-C88-H89</f>
        <v>33313.93473809323</v>
      </c>
      <c r="I92" s="422" t="s">
        <v>355</v>
      </c>
      <c r="J92" s="422"/>
    </row>
    <row r="93" spans="1:11" s="362" customFormat="1" ht="15.75" thickTop="1" x14ac:dyDescent="0.25">
      <c r="A93" s="288"/>
      <c r="B93" s="432" t="s">
        <v>356</v>
      </c>
      <c r="C93" s="395">
        <f>ROUND(C85+C86,1)</f>
        <v>-108337.2</v>
      </c>
      <c r="D93" s="433">
        <f>C86*D92+D92*C85</f>
        <v>0</v>
      </c>
      <c r="E93" s="434">
        <f>C86*E92+C85*E92</f>
        <v>-108337.20219636275</v>
      </c>
      <c r="F93" s="293"/>
      <c r="H93" s="421">
        <f>-H90-H88</f>
        <v>83284.836845232989</v>
      </c>
      <c r="I93" s="422" t="s">
        <v>357</v>
      </c>
      <c r="J93" s="435"/>
    </row>
    <row r="94" spans="1:11" s="362" customFormat="1" x14ac:dyDescent="0.25">
      <c r="A94" s="288"/>
      <c r="B94" s="397" t="s">
        <v>248</v>
      </c>
      <c r="C94" s="395">
        <f>C90</f>
        <v>8360.7631578947185</v>
      </c>
      <c r="D94" s="395">
        <f>C94*D92</f>
        <v>0</v>
      </c>
      <c r="E94" s="436">
        <f>C94*E92</f>
        <v>8360.7631578947185</v>
      </c>
      <c r="F94" s="293"/>
    </row>
    <row r="95" spans="1:11" s="362" customFormat="1" ht="15.75" thickBot="1" x14ac:dyDescent="0.3">
      <c r="A95" s="437"/>
      <c r="B95" s="438">
        <f>B87</f>
        <v>7.0000000000000007E-2</v>
      </c>
      <c r="C95" s="395">
        <f>C87</f>
        <v>765270.4353532783</v>
      </c>
      <c r="D95" s="395">
        <f>C95*D92</f>
        <v>0</v>
      </c>
      <c r="E95" s="436">
        <f>C95*E92</f>
        <v>765270.4353532783</v>
      </c>
      <c r="F95" s="293"/>
    </row>
    <row r="96" spans="1:11" s="362" customFormat="1" x14ac:dyDescent="0.25">
      <c r="A96" s="288"/>
      <c r="B96" s="439">
        <f>B89</f>
        <v>7.0000000000000007E-2</v>
      </c>
      <c r="C96" s="395">
        <f>C89</f>
        <v>296204.05382948852</v>
      </c>
      <c r="D96" s="395">
        <f>D92*C96</f>
        <v>0</v>
      </c>
      <c r="E96" s="436">
        <f>E92*C96</f>
        <v>296204.05382948852</v>
      </c>
      <c r="F96" s="293"/>
      <c r="H96" s="618" t="s">
        <v>348</v>
      </c>
      <c r="I96" s="620" t="s">
        <v>358</v>
      </c>
      <c r="J96" s="622" t="s">
        <v>359</v>
      </c>
    </row>
    <row r="97" spans="1:10" ht="15.75" thickBot="1" x14ac:dyDescent="0.3">
      <c r="A97" s="288"/>
      <c r="B97" s="440" t="s">
        <v>360</v>
      </c>
      <c r="C97" s="441">
        <f>SUM(C93:C96)</f>
        <v>961498.05234066164</v>
      </c>
      <c r="D97" s="441">
        <f>SUM(D93:D96)</f>
        <v>0</v>
      </c>
      <c r="E97" s="442">
        <f>SUM(E93:E96)</f>
        <v>961498.0501442987</v>
      </c>
      <c r="F97" s="293"/>
      <c r="G97" s="443"/>
      <c r="H97" s="619"/>
      <c r="I97" s="621"/>
      <c r="J97" s="623"/>
    </row>
    <row r="98" spans="1:10" ht="15.75" thickBot="1" x14ac:dyDescent="0.3">
      <c r="A98" s="624"/>
      <c r="B98" s="625"/>
      <c r="C98" s="625"/>
      <c r="D98" s="625"/>
      <c r="E98" s="625"/>
      <c r="F98" s="626"/>
      <c r="H98" s="444">
        <f>I1</f>
        <v>963765.5963575996</v>
      </c>
      <c r="I98" s="445">
        <f>J1</f>
        <v>2800370.8009910928</v>
      </c>
      <c r="J98" s="446">
        <f>K1</f>
        <v>2916756.8839705866</v>
      </c>
    </row>
    <row r="99" spans="1:10" ht="15.75" thickBot="1" x14ac:dyDescent="0.3">
      <c r="A99" s="624"/>
      <c r="B99" s="625"/>
      <c r="C99" s="625"/>
      <c r="D99" s="625"/>
      <c r="E99" s="625"/>
      <c r="F99" s="626"/>
    </row>
    <row r="100" spans="1:10" x14ac:dyDescent="0.25">
      <c r="A100" s="624"/>
      <c r="B100" s="447"/>
      <c r="C100" s="448" t="s">
        <v>97</v>
      </c>
      <c r="D100" s="448" t="s">
        <v>361</v>
      </c>
      <c r="E100" s="449" t="s">
        <v>98</v>
      </c>
      <c r="F100" s="626"/>
    </row>
    <row r="101" spans="1:10" x14ac:dyDescent="0.25">
      <c r="A101" s="624"/>
      <c r="B101" s="450" t="s">
        <v>362</v>
      </c>
      <c r="C101" s="451">
        <f>I5</f>
        <v>8360.7631578947185</v>
      </c>
      <c r="D101" s="295">
        <v>-839008.73500779527</v>
      </c>
      <c r="E101" s="452">
        <f t="array" ref="E101:E110">TRANSPOSE(I4:R4)</f>
        <v>1347.095235099242</v>
      </c>
      <c r="F101" s="626"/>
    </row>
    <row r="102" spans="1:10" x14ac:dyDescent="0.25">
      <c r="A102" s="624"/>
      <c r="B102" s="450" t="s">
        <v>363</v>
      </c>
      <c r="C102" s="398"/>
      <c r="D102" s="295">
        <v>-409609.31737496768</v>
      </c>
      <c r="E102" s="452">
        <v>18502.41384012342</v>
      </c>
      <c r="F102" s="626"/>
    </row>
    <row r="103" spans="1:10" x14ac:dyDescent="0.25">
      <c r="A103" s="624"/>
      <c r="B103" s="450" t="s">
        <v>364</v>
      </c>
      <c r="C103" s="398"/>
      <c r="D103" s="295">
        <v>-221545.51223678334</v>
      </c>
      <c r="E103" s="452">
        <v>19622.599228900948</v>
      </c>
      <c r="F103" s="626"/>
    </row>
    <row r="104" spans="1:10" x14ac:dyDescent="0.25">
      <c r="A104" s="624"/>
      <c r="B104" s="450" t="s">
        <v>365</v>
      </c>
      <c r="C104" s="398"/>
      <c r="D104" s="295">
        <v>-104852.04790555069</v>
      </c>
      <c r="E104" s="452">
        <v>20770.31963709585</v>
      </c>
      <c r="F104" s="626"/>
    </row>
    <row r="105" spans="1:10" x14ac:dyDescent="0.25">
      <c r="A105" s="624"/>
      <c r="B105" s="450" t="s">
        <v>366</v>
      </c>
      <c r="C105" s="398"/>
      <c r="D105" s="295">
        <v>-61806.163813215346</v>
      </c>
      <c r="E105" s="452">
        <v>21946.01686408466</v>
      </c>
      <c r="F105" s="626"/>
    </row>
    <row r="106" spans="1:10" x14ac:dyDescent="0.25">
      <c r="A106" s="624"/>
      <c r="B106" s="450" t="s">
        <v>367</v>
      </c>
      <c r="C106" s="398"/>
      <c r="D106" s="295">
        <v>-43386.69790570347</v>
      </c>
      <c r="E106" s="452">
        <v>23151.342898955863</v>
      </c>
      <c r="F106" s="626"/>
    </row>
    <row r="107" spans="1:10" x14ac:dyDescent="0.25">
      <c r="A107" s="624"/>
      <c r="B107" s="450" t="s">
        <v>368</v>
      </c>
      <c r="C107" s="398"/>
      <c r="D107" s="398"/>
      <c r="E107" s="452">
        <v>35194.299195855878</v>
      </c>
      <c r="F107" s="626"/>
    </row>
    <row r="108" spans="1:10" x14ac:dyDescent="0.25">
      <c r="A108" s="453"/>
      <c r="B108" s="450" t="s">
        <v>369</v>
      </c>
      <c r="C108" s="398"/>
      <c r="D108" s="398"/>
      <c r="E108" s="452">
        <v>36409.82703486675</v>
      </c>
      <c r="F108" s="454"/>
    </row>
    <row r="109" spans="1:10" x14ac:dyDescent="0.25">
      <c r="A109" s="453"/>
      <c r="B109" s="450" t="s">
        <v>370</v>
      </c>
      <c r="C109" s="398"/>
      <c r="D109" s="398"/>
      <c r="E109" s="452">
        <v>37655.980995767692</v>
      </c>
      <c r="F109" s="454"/>
    </row>
    <row r="110" spans="1:10" x14ac:dyDescent="0.25">
      <c r="A110" s="453"/>
      <c r="B110" s="450" t="s">
        <v>371</v>
      </c>
      <c r="C110" s="398"/>
      <c r="D110" s="398"/>
      <c r="E110" s="452">
        <v>38933.530542789471</v>
      </c>
      <c r="F110" s="454"/>
    </row>
    <row r="111" spans="1:10" ht="15.75" thickBot="1" x14ac:dyDescent="0.3">
      <c r="A111" s="453"/>
      <c r="B111" s="455"/>
      <c r="C111" s="456"/>
      <c r="D111" s="457"/>
      <c r="E111" s="458"/>
      <c r="F111" s="454"/>
    </row>
    <row r="112" spans="1:10" x14ac:dyDescent="0.25">
      <c r="A112" s="642" t="s">
        <v>372</v>
      </c>
      <c r="B112" s="643"/>
      <c r="C112" s="643"/>
      <c r="D112" s="643"/>
      <c r="E112" s="643"/>
      <c r="F112" s="644"/>
    </row>
    <row r="113" spans="1:6" ht="15.75" thickBot="1" x14ac:dyDescent="0.3">
      <c r="A113" s="645"/>
      <c r="B113" s="646"/>
      <c r="C113" s="646"/>
      <c r="D113" s="646"/>
      <c r="E113" s="646"/>
      <c r="F113" s="647"/>
    </row>
    <row r="1048550" spans="16384:16384" x14ac:dyDescent="0.25">
      <c r="XFD1048550" s="357" t="e">
        <f>solver_pre</f>
        <v>#NAME?</v>
      </c>
    </row>
    <row r="1048551" spans="16384:16384" x14ac:dyDescent="0.25">
      <c r="XFD1048551" s="357" t="e">
        <f>solver_scl</f>
        <v>#NAME?</v>
      </c>
    </row>
    <row r="1048552" spans="16384:16384" x14ac:dyDescent="0.25">
      <c r="XFD1048552" s="357" t="e">
        <f>solver_rlx</f>
        <v>#NAME?</v>
      </c>
    </row>
    <row r="1048553" spans="16384:16384" x14ac:dyDescent="0.25">
      <c r="XFD1048553" s="357" t="e">
        <f>solver_tol</f>
        <v>#NAME?</v>
      </c>
    </row>
    <row r="1048554" spans="16384:16384" x14ac:dyDescent="0.25">
      <c r="XFD1048554" s="357" t="e">
        <f>solver_cvg</f>
        <v>#NAME?</v>
      </c>
    </row>
    <row r="1048555" spans="16384:16384" x14ac:dyDescent="0.25">
      <c r="XFD1048555" s="357" t="e">
        <f>solver_msl</f>
        <v>#NAME?</v>
      </c>
    </row>
    <row r="1048556" spans="16384:16384" x14ac:dyDescent="0.25">
      <c r="XFD1048556" s="357" t="e">
        <f>solver_ssz</f>
        <v>#NAME?</v>
      </c>
    </row>
    <row r="1048557" spans="16384:16384" x14ac:dyDescent="0.25">
      <c r="XFD1048557" s="357" t="e">
        <f>solver_rsd</f>
        <v>#NAME?</v>
      </c>
    </row>
    <row r="1048558" spans="16384:16384" x14ac:dyDescent="0.25">
      <c r="XFD1048558" s="357" t="e">
        <f>solver_mrt</f>
        <v>#NAME?</v>
      </c>
    </row>
    <row r="1048559" spans="16384:16384" x14ac:dyDescent="0.25">
      <c r="XFD1048559" s="357" t="e">
        <f>solver_mni</f>
        <v>#NAME?</v>
      </c>
    </row>
    <row r="1048560" spans="16384:16384" x14ac:dyDescent="0.25">
      <c r="XFD1048560" s="357" t="e">
        <f>solver_rbv</f>
        <v>#NAME?</v>
      </c>
    </row>
    <row r="1048561" spans="16384:16384" x14ac:dyDescent="0.25">
      <c r="XFD1048561" s="357" t="e">
        <f>solver_neg</f>
        <v>#NAME?</v>
      </c>
    </row>
    <row r="1048562" spans="16384:16384" x14ac:dyDescent="0.25">
      <c r="XFD1048562" s="357" t="e">
        <f>solver_ntr</f>
        <v>#NAME?</v>
      </c>
    </row>
    <row r="1048563" spans="16384:16384" x14ac:dyDescent="0.25">
      <c r="XFD1048563" s="357" t="e">
        <f>solver_acc</f>
        <v>#NAME?</v>
      </c>
    </row>
    <row r="1048564" spans="16384:16384" x14ac:dyDescent="0.25">
      <c r="XFD1048564" s="357" t="e">
        <f>solver_res</f>
        <v>#NAME?</v>
      </c>
    </row>
    <row r="1048565" spans="16384:16384" x14ac:dyDescent="0.25">
      <c r="XFD1048565" s="357" t="e">
        <f>solver_ars</f>
        <v>#NAME?</v>
      </c>
    </row>
    <row r="1048566" spans="16384:16384" x14ac:dyDescent="0.25">
      <c r="XFD1048566" s="357" t="e">
        <f>solver_sta</f>
        <v>#NAME?</v>
      </c>
    </row>
    <row r="1048567" spans="16384:16384" x14ac:dyDescent="0.25">
      <c r="XFD1048567" s="357" t="e">
        <f>solver_met</f>
        <v>#NAME?</v>
      </c>
    </row>
    <row r="1048568" spans="16384:16384" x14ac:dyDescent="0.25">
      <c r="XFD1048568" s="357" t="e">
        <f>solver_soc</f>
        <v>#NAME?</v>
      </c>
    </row>
    <row r="1048569" spans="16384:16384" x14ac:dyDescent="0.25">
      <c r="XFD1048569" s="357" t="e">
        <f>solver_lpt</f>
        <v>#NAME?</v>
      </c>
    </row>
    <row r="1048570" spans="16384:16384" x14ac:dyDescent="0.25">
      <c r="XFD1048570" s="357" t="e">
        <f>solver_lpp</f>
        <v>#NAME?</v>
      </c>
    </row>
    <row r="1048571" spans="16384:16384" x14ac:dyDescent="0.25">
      <c r="XFD1048571" s="357" t="e">
        <f>solver_gap</f>
        <v>#NAME?</v>
      </c>
    </row>
    <row r="1048572" spans="16384:16384" x14ac:dyDescent="0.25">
      <c r="XFD1048572" s="357" t="e">
        <f>solver_ips</f>
        <v>#NAME?</v>
      </c>
    </row>
    <row r="1048573" spans="16384:16384" x14ac:dyDescent="0.25">
      <c r="XFD1048573" s="357" t="e">
        <f>solver_fea</f>
        <v>#NAME?</v>
      </c>
    </row>
    <row r="1048574" spans="16384:16384" x14ac:dyDescent="0.25">
      <c r="XFD1048574" s="357" t="e">
        <f>solver_ipi</f>
        <v>#NAME?</v>
      </c>
    </row>
    <row r="1048575" spans="16384:16384" x14ac:dyDescent="0.25">
      <c r="XFD1048575" s="357" t="e">
        <f>solver_ipd</f>
        <v>#NAME?</v>
      </c>
    </row>
  </sheetData>
  <mergeCells count="22">
    <mergeCell ref="A98:F99"/>
    <mergeCell ref="A100:A107"/>
    <mergeCell ref="F100:F107"/>
    <mergeCell ref="A112:F113"/>
    <mergeCell ref="B71:E71"/>
    <mergeCell ref="B82:E82"/>
    <mergeCell ref="B83:E83"/>
    <mergeCell ref="H96:H97"/>
    <mergeCell ref="I96:I97"/>
    <mergeCell ref="J96:J97"/>
    <mergeCell ref="A57:F58"/>
    <mergeCell ref="A59:F60"/>
    <mergeCell ref="B61:E61"/>
    <mergeCell ref="B62:C62"/>
    <mergeCell ref="D62:E62"/>
    <mergeCell ref="B69:E70"/>
    <mergeCell ref="B2:C2"/>
    <mergeCell ref="A4:F5"/>
    <mergeCell ref="B7:B9"/>
    <mergeCell ref="E7:E9"/>
    <mergeCell ref="B50:B56"/>
    <mergeCell ref="E50:E56"/>
  </mergeCells>
  <conditionalFormatting sqref="E86">
    <cfRule type="expression" dxfId="11" priority="7">
      <formula>$D$86&gt;0</formula>
    </cfRule>
  </conditionalFormatting>
  <conditionalFormatting sqref="I6">
    <cfRule type="expression" dxfId="10" priority="6">
      <formula>$H$89&lt;0</formula>
    </cfRule>
  </conditionalFormatting>
  <conditionalFormatting sqref="H92">
    <cfRule type="cellIs" dxfId="9" priority="5" operator="lessThan">
      <formula>0</formula>
    </cfRule>
  </conditionalFormatting>
  <conditionalFormatting sqref="H93">
    <cfRule type="cellIs" dxfId="8" priority="4" operator="lessThan">
      <formula>0</formula>
    </cfRule>
  </conditionalFormatting>
  <conditionalFormatting sqref="H3:I3 I4 H8">
    <cfRule type="expression" dxfId="7" priority="3">
      <formula>$H$8="Profitable Development"</formula>
    </cfRule>
  </conditionalFormatting>
  <conditionalFormatting sqref="J5:M5 I6:I7">
    <cfRule type="expression" dxfId="6" priority="2">
      <formula>$I$7=$C$86</formula>
    </cfRule>
  </conditionalFormatting>
  <conditionalFormatting sqref="E32">
    <cfRule type="expression" dxfId="5" priority="1">
      <formula>ROUND($E$32*0.3,0)&lt;&gt;ROUND($D$32,0)</formula>
    </cfRule>
  </conditionalFormatting>
  <conditionalFormatting sqref="E37:E39">
    <cfRule type="expression" dxfId="4" priority="8" stopIfTrue="1">
      <formula>$D$38&gt;$E$38</formula>
    </cfRule>
    <cfRule type="expression" dxfId="3" priority="9" stopIfTrue="1">
      <formula>$D$38&gt;$E$38</formula>
    </cfRule>
  </conditionalFormatting>
  <printOptions horizontalCentered="1" verticalCentered="1"/>
  <pageMargins left="0.7" right="0.7" top="0.75" bottom="0.75" header="0.3" footer="0.3"/>
  <pageSetup scale="10" fitToHeight="0" orientation="portrait" cellComments="atEnd" horizontalDpi="4294967293" verticalDpi="4294967293" r:id="rId1"/>
  <headerFooter>
    <oddHeader>&amp;C&amp;G</oddHeader>
    <oddFooter>&amp;C&amp;G&amp;L&amp;"Times New Roman,Regular"&amp;D&amp;R&amp;"Times New Roman,Regular"&amp;F - &amp;A</oddFooter>
  </headerFooter>
  <rowBreaks count="1" manualBreakCount="1">
    <brk id="5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7E4-08C7-4E39-A2A5-C8C0529C86B3}">
  <sheetPr codeName="Sheet4">
    <pageSetUpPr fitToPage="1"/>
  </sheetPr>
  <dimension ref="A1:AS75"/>
  <sheetViews>
    <sheetView workbookViewId="0">
      <pane ySplit="7" topLeftCell="A8" activePane="bottomLeft" state="frozen"/>
      <selection activeCell="F63" sqref="F63"/>
      <selection pane="bottomLeft" activeCell="F63" sqref="F63"/>
    </sheetView>
  </sheetViews>
  <sheetFormatPr defaultColWidth="9" defaultRowHeight="15" outlineLevelRow="1" x14ac:dyDescent="0.25"/>
  <cols>
    <col min="1" max="1" width="4" style="464" customWidth="1"/>
    <col min="2" max="2" width="35.875" style="464" customWidth="1"/>
    <col min="3" max="3" width="13" style="464" customWidth="1"/>
    <col min="4" max="4" width="16.125" style="464" customWidth="1"/>
    <col min="5" max="5" width="13.75" style="464" customWidth="1"/>
    <col min="6" max="31" width="12.75" style="464" customWidth="1"/>
    <col min="32" max="32" width="12.5" style="464" customWidth="1"/>
    <col min="33" max="34" width="12.75" style="464" customWidth="1"/>
    <col min="35" max="41" width="12.5" style="464" customWidth="1"/>
    <col min="42" max="43" width="12.75" style="464" customWidth="1"/>
    <col min="44" max="44" width="12" style="464" customWidth="1"/>
    <col min="45" max="45" width="10.125" style="464" customWidth="1"/>
    <col min="46" max="16384" width="9" style="464"/>
  </cols>
  <sheetData>
    <row r="1" spans="1:45" s="460" customFormat="1" ht="14.25" x14ac:dyDescent="0.25">
      <c r="A1" s="459"/>
      <c r="B1" s="459"/>
      <c r="C1" s="459"/>
      <c r="D1" s="656" t="str">
        <f>'2 - Partnership Inputs'!A2</f>
        <v>SOLAR COMPANY, LLC</v>
      </c>
      <c r="E1" s="656"/>
      <c r="F1" s="656"/>
      <c r="G1" s="656"/>
      <c r="H1" s="656"/>
      <c r="I1" s="656"/>
      <c r="J1" s="656"/>
      <c r="K1" s="656"/>
      <c r="L1" s="656"/>
      <c r="M1" s="656"/>
      <c r="N1" s="656" t="str">
        <f>D1</f>
        <v>SOLAR COMPANY, LLC</v>
      </c>
      <c r="O1" s="656"/>
      <c r="P1" s="656"/>
      <c r="Q1" s="656"/>
      <c r="R1" s="656"/>
      <c r="S1" s="656"/>
      <c r="T1" s="656"/>
      <c r="U1" s="656"/>
      <c r="V1" s="656"/>
      <c r="W1" s="656"/>
      <c r="X1" s="656" t="str">
        <f>N1</f>
        <v>SOLAR COMPANY, LLC</v>
      </c>
      <c r="Y1" s="656"/>
      <c r="Z1" s="656"/>
      <c r="AA1" s="656"/>
      <c r="AB1" s="656"/>
      <c r="AC1" s="656"/>
      <c r="AD1" s="656"/>
      <c r="AE1" s="656"/>
      <c r="AF1" s="656"/>
      <c r="AG1" s="656"/>
      <c r="AH1" s="656" t="str">
        <f>X1</f>
        <v>SOLAR COMPANY, LLC</v>
      </c>
      <c r="AI1" s="656"/>
      <c r="AJ1" s="656"/>
      <c r="AK1" s="656"/>
      <c r="AL1" s="656"/>
      <c r="AM1" s="656"/>
      <c r="AN1" s="656"/>
      <c r="AO1" s="656"/>
      <c r="AP1" s="656"/>
      <c r="AQ1" s="656"/>
      <c r="AS1" s="461"/>
    </row>
    <row r="2" spans="1:45" ht="16.7" customHeight="1" x14ac:dyDescent="0.25">
      <c r="A2" s="462"/>
      <c r="B2" s="462"/>
      <c r="C2" s="462"/>
      <c r="D2" s="657" t="str">
        <f>'2 - Partnership Inputs'!A3</f>
        <v>FINANCIAL PROJECTION FOR THE PERIOD BEGINNING DECEMBER 5, 2017 AND ENDING DECEMBER 31, 2042</v>
      </c>
      <c r="E2" s="657"/>
      <c r="F2" s="657"/>
      <c r="G2" s="657"/>
      <c r="H2" s="657"/>
      <c r="I2" s="657"/>
      <c r="J2" s="657"/>
      <c r="K2" s="657"/>
      <c r="L2" s="657"/>
      <c r="M2" s="657"/>
      <c r="N2" s="657" t="str">
        <f>D2</f>
        <v>FINANCIAL PROJECTION FOR THE PERIOD BEGINNING DECEMBER 5, 2017 AND ENDING DECEMBER 31, 2042</v>
      </c>
      <c r="O2" s="657"/>
      <c r="P2" s="657"/>
      <c r="Q2" s="657"/>
      <c r="R2" s="657"/>
      <c r="S2" s="657"/>
      <c r="T2" s="657"/>
      <c r="U2" s="657"/>
      <c r="V2" s="657"/>
      <c r="W2" s="657"/>
      <c r="X2" s="657" t="str">
        <f>N2</f>
        <v>FINANCIAL PROJECTION FOR THE PERIOD BEGINNING DECEMBER 5, 2017 AND ENDING DECEMBER 31, 2042</v>
      </c>
      <c r="Y2" s="657"/>
      <c r="Z2" s="657"/>
      <c r="AA2" s="657"/>
      <c r="AB2" s="657"/>
      <c r="AC2" s="657"/>
      <c r="AD2" s="657"/>
      <c r="AE2" s="657"/>
      <c r="AF2" s="657"/>
      <c r="AG2" s="657"/>
      <c r="AH2" s="657" t="str">
        <f>X2</f>
        <v>FINANCIAL PROJECTION FOR THE PERIOD BEGINNING DECEMBER 5, 2017 AND ENDING DECEMBER 31, 2042</v>
      </c>
      <c r="AI2" s="657"/>
      <c r="AJ2" s="657"/>
      <c r="AK2" s="657"/>
      <c r="AL2" s="657"/>
      <c r="AM2" s="657"/>
      <c r="AN2" s="657"/>
      <c r="AO2" s="657"/>
      <c r="AP2" s="657"/>
      <c r="AQ2" s="657"/>
      <c r="AR2" s="463"/>
      <c r="AS2" s="462"/>
    </row>
    <row r="3" spans="1:45" ht="15" customHeight="1" x14ac:dyDescent="0.25">
      <c r="A3" s="465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463"/>
      <c r="AO3" s="463"/>
      <c r="AP3" s="463"/>
      <c r="AQ3" s="463"/>
      <c r="AR3" s="463"/>
      <c r="AS3" s="465"/>
    </row>
    <row r="4" spans="1:45" s="466" customFormat="1" ht="15" customHeight="1" x14ac:dyDescent="0.25">
      <c r="D4" s="655" t="s">
        <v>373</v>
      </c>
      <c r="E4" s="655"/>
      <c r="F4" s="655"/>
      <c r="G4" s="655"/>
      <c r="H4" s="655"/>
      <c r="I4" s="655"/>
      <c r="J4" s="655"/>
      <c r="K4" s="655"/>
      <c r="L4" s="655"/>
      <c r="M4" s="655"/>
      <c r="N4" s="655" t="str">
        <f>D4</f>
        <v>SOURCES AND USES</v>
      </c>
      <c r="O4" s="655"/>
      <c r="P4" s="655"/>
      <c r="Q4" s="655"/>
      <c r="R4" s="655"/>
      <c r="S4" s="655"/>
      <c r="T4" s="655"/>
      <c r="U4" s="655"/>
      <c r="V4" s="655"/>
      <c r="W4" s="655"/>
      <c r="X4" s="655" t="str">
        <f>N4</f>
        <v>SOURCES AND USES</v>
      </c>
      <c r="Y4" s="655"/>
      <c r="Z4" s="655"/>
      <c r="AA4" s="655"/>
      <c r="AB4" s="655"/>
      <c r="AC4" s="655"/>
      <c r="AD4" s="655"/>
      <c r="AE4" s="655"/>
      <c r="AF4" s="655"/>
      <c r="AG4" s="655"/>
      <c r="AH4" s="655" t="str">
        <f>X4</f>
        <v>SOURCES AND USES</v>
      </c>
      <c r="AI4" s="655"/>
      <c r="AJ4" s="655"/>
      <c r="AK4" s="655"/>
      <c r="AL4" s="655"/>
      <c r="AM4" s="655"/>
      <c r="AN4" s="655"/>
      <c r="AO4" s="655"/>
      <c r="AP4" s="655"/>
      <c r="AQ4" s="655"/>
      <c r="AR4" s="467"/>
      <c r="AS4" s="467"/>
    </row>
    <row r="5" spans="1:45" x14ac:dyDescent="0.25">
      <c r="D5" s="468"/>
      <c r="G5" s="469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Y5" s="470"/>
      <c r="Z5" s="470"/>
      <c r="AA5" s="470"/>
      <c r="AB5" s="470"/>
      <c r="AC5" s="470"/>
      <c r="AD5" s="470"/>
      <c r="AE5" s="470"/>
      <c r="AF5" s="470"/>
      <c r="AG5" s="470"/>
      <c r="AH5" s="470"/>
      <c r="AI5" s="470"/>
      <c r="AJ5" s="470"/>
      <c r="AK5" s="470"/>
      <c r="AL5" s="470"/>
      <c r="AM5" s="471"/>
      <c r="AN5" s="471"/>
      <c r="AO5" s="471"/>
      <c r="AP5" s="471"/>
      <c r="AQ5" s="471"/>
    </row>
    <row r="6" spans="1:45" s="471" customFormat="1" x14ac:dyDescent="0.25">
      <c r="B6" s="472"/>
      <c r="C6" s="472"/>
      <c r="D6" s="473">
        <v>1</v>
      </c>
      <c r="E6" s="473">
        <f t="shared" ref="E6:AQ7" si="0">D6+1</f>
        <v>2</v>
      </c>
      <c r="F6" s="473">
        <f t="shared" si="0"/>
        <v>3</v>
      </c>
      <c r="G6" s="473">
        <f t="shared" si="0"/>
        <v>4</v>
      </c>
      <c r="H6" s="473">
        <f t="shared" si="0"/>
        <v>5</v>
      </c>
      <c r="I6" s="473">
        <f t="shared" si="0"/>
        <v>6</v>
      </c>
      <c r="J6" s="473">
        <f t="shared" si="0"/>
        <v>7</v>
      </c>
      <c r="K6" s="473">
        <f t="shared" si="0"/>
        <v>8</v>
      </c>
      <c r="L6" s="473">
        <f t="shared" si="0"/>
        <v>9</v>
      </c>
      <c r="M6" s="473">
        <f t="shared" si="0"/>
        <v>10</v>
      </c>
      <c r="N6" s="473">
        <f t="shared" si="0"/>
        <v>11</v>
      </c>
      <c r="O6" s="473">
        <f t="shared" si="0"/>
        <v>12</v>
      </c>
      <c r="P6" s="473">
        <f t="shared" si="0"/>
        <v>13</v>
      </c>
      <c r="Q6" s="473">
        <f t="shared" si="0"/>
        <v>14</v>
      </c>
      <c r="R6" s="473">
        <f t="shared" si="0"/>
        <v>15</v>
      </c>
      <c r="S6" s="473">
        <f t="shared" si="0"/>
        <v>16</v>
      </c>
      <c r="T6" s="473">
        <f t="shared" si="0"/>
        <v>17</v>
      </c>
      <c r="U6" s="473">
        <f t="shared" si="0"/>
        <v>18</v>
      </c>
      <c r="V6" s="473">
        <f t="shared" si="0"/>
        <v>19</v>
      </c>
      <c r="W6" s="473">
        <f t="shared" si="0"/>
        <v>20</v>
      </c>
      <c r="X6" s="473">
        <f t="shared" si="0"/>
        <v>21</v>
      </c>
      <c r="Y6" s="473">
        <f t="shared" si="0"/>
        <v>22</v>
      </c>
      <c r="Z6" s="473">
        <f t="shared" si="0"/>
        <v>23</v>
      </c>
      <c r="AA6" s="473">
        <f t="shared" si="0"/>
        <v>24</v>
      </c>
      <c r="AB6" s="473">
        <f t="shared" si="0"/>
        <v>25</v>
      </c>
      <c r="AC6" s="473">
        <f t="shared" si="0"/>
        <v>26</v>
      </c>
      <c r="AD6" s="473">
        <f t="shared" si="0"/>
        <v>27</v>
      </c>
      <c r="AE6" s="473">
        <f t="shared" si="0"/>
        <v>28</v>
      </c>
      <c r="AF6" s="473">
        <f t="shared" si="0"/>
        <v>29</v>
      </c>
      <c r="AG6" s="473">
        <f t="shared" si="0"/>
        <v>30</v>
      </c>
      <c r="AH6" s="473">
        <f t="shared" si="0"/>
        <v>31</v>
      </c>
      <c r="AI6" s="473">
        <f t="shared" si="0"/>
        <v>32</v>
      </c>
      <c r="AJ6" s="473">
        <f t="shared" si="0"/>
        <v>33</v>
      </c>
      <c r="AK6" s="473">
        <f t="shared" si="0"/>
        <v>34</v>
      </c>
      <c r="AL6" s="473">
        <f t="shared" si="0"/>
        <v>35</v>
      </c>
      <c r="AM6" s="473">
        <f t="shared" si="0"/>
        <v>36</v>
      </c>
      <c r="AN6" s="473">
        <f t="shared" si="0"/>
        <v>37</v>
      </c>
      <c r="AO6" s="473">
        <f t="shared" si="0"/>
        <v>38</v>
      </c>
      <c r="AP6" s="473">
        <f t="shared" si="0"/>
        <v>39</v>
      </c>
      <c r="AQ6" s="473">
        <f t="shared" si="0"/>
        <v>40</v>
      </c>
      <c r="AR6" s="474"/>
    </row>
    <row r="7" spans="1:45" s="471" customFormat="1" x14ac:dyDescent="0.25">
      <c r="B7" s="472"/>
      <c r="C7" s="472"/>
      <c r="D7" s="475">
        <f>YEAR('2 - Partnership Inputs'!F11)</f>
        <v>2017</v>
      </c>
      <c r="E7" s="475">
        <f>D7+1</f>
        <v>2018</v>
      </c>
      <c r="F7" s="475">
        <f t="shared" si="0"/>
        <v>2019</v>
      </c>
      <c r="G7" s="475">
        <f t="shared" si="0"/>
        <v>2020</v>
      </c>
      <c r="H7" s="475">
        <f t="shared" si="0"/>
        <v>2021</v>
      </c>
      <c r="I7" s="475">
        <f t="shared" si="0"/>
        <v>2022</v>
      </c>
      <c r="J7" s="475">
        <f t="shared" si="0"/>
        <v>2023</v>
      </c>
      <c r="K7" s="475">
        <f t="shared" si="0"/>
        <v>2024</v>
      </c>
      <c r="L7" s="475">
        <f t="shared" si="0"/>
        <v>2025</v>
      </c>
      <c r="M7" s="475">
        <f t="shared" si="0"/>
        <v>2026</v>
      </c>
      <c r="N7" s="475">
        <f t="shared" si="0"/>
        <v>2027</v>
      </c>
      <c r="O7" s="475">
        <f t="shared" si="0"/>
        <v>2028</v>
      </c>
      <c r="P7" s="475">
        <f t="shared" si="0"/>
        <v>2029</v>
      </c>
      <c r="Q7" s="475">
        <f t="shared" si="0"/>
        <v>2030</v>
      </c>
      <c r="R7" s="475">
        <f t="shared" si="0"/>
        <v>2031</v>
      </c>
      <c r="S7" s="475">
        <f t="shared" si="0"/>
        <v>2032</v>
      </c>
      <c r="T7" s="475">
        <f t="shared" si="0"/>
        <v>2033</v>
      </c>
      <c r="U7" s="475">
        <f t="shared" si="0"/>
        <v>2034</v>
      </c>
      <c r="V7" s="475">
        <f t="shared" si="0"/>
        <v>2035</v>
      </c>
      <c r="W7" s="475">
        <f t="shared" si="0"/>
        <v>2036</v>
      </c>
      <c r="X7" s="475">
        <f t="shared" si="0"/>
        <v>2037</v>
      </c>
      <c r="Y7" s="475">
        <f t="shared" si="0"/>
        <v>2038</v>
      </c>
      <c r="Z7" s="475">
        <f t="shared" si="0"/>
        <v>2039</v>
      </c>
      <c r="AA7" s="475">
        <f t="shared" si="0"/>
        <v>2040</v>
      </c>
      <c r="AB7" s="475">
        <f t="shared" si="0"/>
        <v>2041</v>
      </c>
      <c r="AC7" s="475">
        <f>AB7+1</f>
        <v>2042</v>
      </c>
      <c r="AD7" s="475">
        <f t="shared" si="0"/>
        <v>2043</v>
      </c>
      <c r="AE7" s="475">
        <f t="shared" si="0"/>
        <v>2044</v>
      </c>
      <c r="AF7" s="475">
        <f t="shared" si="0"/>
        <v>2045</v>
      </c>
      <c r="AG7" s="475">
        <f t="shared" si="0"/>
        <v>2046</v>
      </c>
      <c r="AH7" s="475">
        <f t="shared" si="0"/>
        <v>2047</v>
      </c>
      <c r="AI7" s="475">
        <f t="shared" si="0"/>
        <v>2048</v>
      </c>
      <c r="AJ7" s="475">
        <f t="shared" si="0"/>
        <v>2049</v>
      </c>
      <c r="AK7" s="475">
        <f t="shared" si="0"/>
        <v>2050</v>
      </c>
      <c r="AL7" s="475">
        <f t="shared" si="0"/>
        <v>2051</v>
      </c>
      <c r="AM7" s="475">
        <f t="shared" si="0"/>
        <v>2052</v>
      </c>
      <c r="AN7" s="475">
        <f t="shared" si="0"/>
        <v>2053</v>
      </c>
      <c r="AO7" s="475">
        <f t="shared" si="0"/>
        <v>2054</v>
      </c>
      <c r="AP7" s="475">
        <f t="shared" si="0"/>
        <v>2055</v>
      </c>
      <c r="AQ7" s="475">
        <f t="shared" si="0"/>
        <v>2056</v>
      </c>
      <c r="AR7" s="476" t="s">
        <v>374</v>
      </c>
    </row>
    <row r="8" spans="1:45" x14ac:dyDescent="0.25">
      <c r="A8" s="477"/>
      <c r="D8" s="478"/>
      <c r="E8" s="478"/>
      <c r="F8" s="478"/>
      <c r="G8" s="478"/>
      <c r="H8" s="478"/>
      <c r="I8" s="478"/>
      <c r="J8" s="478"/>
      <c r="K8" s="478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  <c r="AK8" s="478"/>
      <c r="AL8" s="478"/>
      <c r="AM8" s="478"/>
      <c r="AN8" s="478"/>
      <c r="AO8" s="478"/>
      <c r="AP8" s="478"/>
      <c r="AQ8" s="478"/>
      <c r="AR8" s="478"/>
    </row>
    <row r="9" spans="1:45" x14ac:dyDescent="0.25">
      <c r="A9" s="472" t="s">
        <v>375</v>
      </c>
      <c r="D9" s="478"/>
      <c r="E9" s="478"/>
      <c r="F9" s="478"/>
      <c r="G9" s="478"/>
      <c r="H9" s="478"/>
      <c r="I9" s="478"/>
      <c r="J9" s="478"/>
      <c r="K9" s="478"/>
      <c r="L9" s="478"/>
      <c r="M9" s="478"/>
      <c r="N9" s="478"/>
      <c r="O9" s="478"/>
      <c r="P9" s="478"/>
      <c r="Q9" s="478"/>
      <c r="R9" s="478"/>
      <c r="S9" s="478"/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  <c r="AK9" s="478"/>
      <c r="AL9" s="478"/>
      <c r="AM9" s="478"/>
      <c r="AN9" s="478"/>
      <c r="AO9" s="478"/>
      <c r="AP9" s="478"/>
      <c r="AQ9" s="478"/>
      <c r="AR9" s="478"/>
    </row>
    <row r="10" spans="1:45" x14ac:dyDescent="0.25">
      <c r="B10" s="479" t="str">
        <f>'4 - NOI'!A348</f>
        <v>Net Operating Income</v>
      </c>
      <c r="C10" s="479"/>
      <c r="D10" s="480">
        <f>SUMIF('4 - NOI'!$B$7:$AP$7,D7,'4 - NOI'!$B$348:$AP$348)</f>
        <v>4680.4790960688406</v>
      </c>
      <c r="E10" s="480">
        <f>SUMIF('4 - NOI'!$B$7:$AP$7,E7,'4 - NOI'!$B$348:$AP$348)-IF('2a Project Inputs'!$G$72="Y",SUMIF('4 - NOI'!$B$7:$AP$7,E7,'4 - NOI'!$B$335:$AP$335),0)</f>
        <v>151215.10407198046</v>
      </c>
      <c r="F10" s="480">
        <f>SUMIF('4 - NOI'!$B$7:$AP$7,F7,'4 - NOI'!$B$348:$AP$348)-IF('2a Project Inputs'!$G$72="Y",SUMIF('4 - NOI'!$B$7:$AP$7,F7,'4 - NOI'!$B$335:$AP$335),0)</f>
        <v>155140.54165816918</v>
      </c>
      <c r="G10" s="480">
        <f>SUMIF('4 - NOI'!$B$7:$AP$7,G7,'4 - NOI'!$B$348:$AP$348)-IF('2a Project Inputs'!$G$72="Y",SUMIF('4 - NOI'!$B$7:$AP$7,G7,'4 - NOI'!$B$335:$AP$335),0)</f>
        <v>159164.91850073464</v>
      </c>
      <c r="H10" s="480">
        <f>SUMIF('4 - NOI'!$B$7:$AP$7,H7,'4 - NOI'!$B$348:$AP$348)-IF('2a Project Inputs'!$G$72="Y",SUMIF('4 - NOI'!$B$7:$AP$7,H7,'4 - NOI'!$B$335:$AP$335),0)</f>
        <v>163290.72108284506</v>
      </c>
      <c r="I10" s="480">
        <f>SUMIF('4 - NOI'!$B$7:$AP$7,I7,'4 - NOI'!$B$348:$AP$348)-IF('2a Project Inputs'!$G$72="Y",SUMIF('4 - NOI'!$B$7:$AP$7,I7,'4 - NOI'!$B$335:$AP$335),0)</f>
        <v>167520.49823362834</v>
      </c>
      <c r="J10" s="480">
        <f>SUMIF('4 - NOI'!$B$7:$AP$7,J7,'4 - NOI'!$B$348:$AP$348)-IF('2a Project Inputs'!$G$72="Y",SUMIF('4 - NOI'!$B$7:$AP$7,J7,'4 - NOI'!$B$335:$AP$335),0)</f>
        <v>171856.86268860602</v>
      </c>
      <c r="K10" s="480">
        <f>SUMIF('4 - NOI'!$B$7:$AP$7,K7,'4 - NOI'!$B$348:$AP$348)-IF('2a Project Inputs'!$G$72="Y",SUMIF('4 - NOI'!$B$7:$AP$7,K7,'4 - NOI'!$B$335:$AP$335),0)</f>
        <v>176302.49268912742</v>
      </c>
      <c r="L10" s="480">
        <f>SUMIF('4 - NOI'!$B$7:$AP$7,L7,'4 - NOI'!$B$348:$AP$348)-IF('2a Project Inputs'!$G$72="Y",SUMIF('4 - NOI'!$B$7:$AP$7,L7,'4 - NOI'!$B$335:$AP$335),0)</f>
        <v>180860.13362177587</v>
      </c>
      <c r="M10" s="480">
        <f>SUMIF('4 - NOI'!$B$7:$AP$7,M7,'4 - NOI'!$B$348:$AP$348)-IF('2a Project Inputs'!$G$72="Y",SUMIF('4 - NOI'!$B$7:$AP$7,M7,'4 - NOI'!$B$335:$AP$335),0)</f>
        <v>185532.5996987471</v>
      </c>
      <c r="N10" s="480">
        <f>SUMIF('4 - NOI'!$B$7:$AP$7,N7,'4 - NOI'!$B$348:$AP$348)-IF('2a Project Inputs'!$G$72="Y",SUMIF('4 - NOI'!$B$7:$AP$7,N7,'4 - NOI'!$B$335:$AP$335),0)</f>
        <v>190322.77568022057</v>
      </c>
      <c r="O10" s="480">
        <f>SUMIF('4 - NOI'!$B$7:$AP$7,O7,'4 - NOI'!$B$348:$AP$348)-IF('2a Project Inputs'!$G$72="Y",SUMIF('4 - NOI'!$B$7:$AP$7,O7,'4 - NOI'!$B$335:$AP$335),0)</f>
        <v>195233.6186397727</v>
      </c>
      <c r="P10" s="480">
        <f>SUMIF('4 - NOI'!$B$7:$AP$7,P7,'4 - NOI'!$B$348:$AP$348)-IF('2a Project Inputs'!$G$72="Y",SUMIF('4 - NOI'!$B$7:$AP$7,P7,'4 - NOI'!$B$335:$AP$335),0)</f>
        <v>200268.1597739078</v>
      </c>
      <c r="Q10" s="480">
        <f>SUMIF('4 - NOI'!$B$7:$AP$7,Q7,'4 - NOI'!$B$348:$AP$348)-IF('2a Project Inputs'!$G$72="Y",SUMIF('4 - NOI'!$B$7:$AP$7,Q7,'4 - NOI'!$B$335:$AP$335),0)</f>
        <v>205429.50625680483</v>
      </c>
      <c r="R10" s="480">
        <f>SUMIF('4 - NOI'!$B$7:$AP$7,R7,'4 - NOI'!$B$348:$AP$348)-IF('2a Project Inputs'!$G$72="Y",SUMIF('4 - NOI'!$B$7:$AP$7,R7,'4 - NOI'!$B$335:$AP$335),0)</f>
        <v>210720.84314141225</v>
      </c>
      <c r="S10" s="480">
        <f>SUMIF('4 - NOI'!$B$7:$AP$7,S7,'4 - NOI'!$B$348:$AP$348)-IF('2a Project Inputs'!$G$72="Y",SUMIF('4 - NOI'!$B$7:$AP$7,S7,'4 - NOI'!$B$335:$AP$335),0)</f>
        <v>216235.99005979788</v>
      </c>
      <c r="T10" s="480">
        <f>SUMIF('4 - NOI'!$B$7:$AP$7,T7,'4 - NOI'!$B$348:$AP$348)-IF('2a Project Inputs'!$G$72="Y",SUMIF('4 - NOI'!$B$7:$AP$7,T7,'4 - NOI'!$B$335:$AP$335),0)</f>
        <v>224181.08896014484</v>
      </c>
      <c r="U10" s="480">
        <f>SUMIF('4 - NOI'!$B$7:$AP$7,U7,'4 - NOI'!$B$348:$AP$348)-IF('2a Project Inputs'!$G$72="Y",SUMIF('4 - NOI'!$B$7:$AP$7,U7,'4 - NOI'!$B$335:$AP$335),0)</f>
        <v>229943.80599610839</v>
      </c>
      <c r="V10" s="480">
        <f>SUMIF('4 - NOI'!$B$7:$AP$7,V7,'4 - NOI'!$B$348:$AP$348)-IF('2a Project Inputs'!$G$72="Y",SUMIF('4 - NOI'!$B$7:$AP$7,V7,'4 - NOI'!$B$335:$AP$335),0)</f>
        <v>235851.60017728183</v>
      </c>
      <c r="W10" s="480">
        <f>SUMIF('4 - NOI'!$B$7:$AP$7,W7,'4 - NOI'!$B$348:$AP$348)-IF('2a Project Inputs'!$G$72="Y",SUMIF('4 - NOI'!$B$7:$AP$7,W7,'4 - NOI'!$B$335:$AP$335),0)</f>
        <v>241908.11414326078</v>
      </c>
      <c r="X10" s="480">
        <f>SUMIF('4 - NOI'!$B$7:$AP$7,X7,'4 - NOI'!$B$348:$AP$348)-IF('2a Project Inputs'!$G$72="Y",SUMIF('4 - NOI'!$B$7:$AP$7,X7,'4 - NOI'!$B$335:$AP$335),0)</f>
        <v>248117.08180268583</v>
      </c>
      <c r="Y10" s="480">
        <f>SUMIF('4 - NOI'!$B$7:$AP$7,Y7,'4 - NOI'!$B$348:$AP$348)-IF('2a Project Inputs'!$G$72="Y",SUMIF('4 - NOI'!$B$7:$AP$7,Y7,'4 - NOI'!$B$335:$AP$335),0)</f>
        <v>254482.33061626682</v>
      </c>
      <c r="Z10" s="480">
        <f>SUMIF('4 - NOI'!$B$7:$AP$7,Z7,'4 - NOI'!$B$348:$AP$348)-IF('2a Project Inputs'!$G$72="Y",SUMIF('4 - NOI'!$B$7:$AP$7,Z7,'4 - NOI'!$B$335:$AP$335),0)</f>
        <v>261007.78393684089</v>
      </c>
      <c r="AA10" s="480">
        <f>SUMIF('4 - NOI'!$B$7:$AP$7,AA7,'4 - NOI'!$B$348:$AP$348)-IF('2a Project Inputs'!$G$72="Y",SUMIF('4 - NOI'!$B$7:$AP$7,AA7,'4 - NOI'!$B$335:$AP$335),0)</f>
        <v>267697.46340788668</v>
      </c>
      <c r="AB10" s="480">
        <f>SUMIF('4 - NOI'!$B$7:$AP$7,AB7,'4 - NOI'!$B$348:$AP$348)-IF('2a Project Inputs'!$G$72="Y",SUMIF('4 - NOI'!$B$7:$AP$7,AB7,'4 - NOI'!$B$335:$AP$335),0)</f>
        <v>274555.49142195215</v>
      </c>
      <c r="AC10" s="480">
        <f>SUMIF('4 - NOI'!$B$7:$AP$7,AC7,'4 - NOI'!$B$348:$AP$348)-IF('2a Project Inputs'!$G$72="Y",SUMIF('4 - NOI'!$B$7:$AP$7,AC7,'4 - NOI'!$B$335:$AP$335),0)</f>
        <v>272299.24912359001</v>
      </c>
      <c r="AD10" s="480">
        <f>SUMIF('4 - NOI'!$B$7:$AP$7,AD7,'4 - NOI'!$B$348:$AP$348)-IF('2a Project Inputs'!$G$72="Y",SUMIF('4 - NOI'!$B$7:$AP$7,AD7,'4 - NOI'!$B$335:$AP$335),0)</f>
        <v>0</v>
      </c>
      <c r="AE10" s="480">
        <f>SUMIF('4 - NOI'!$B$7:$AP$7,AE7,'4 - NOI'!$B$348:$AP$348)-IF('2a Project Inputs'!$G$72="Y",SUMIF('4 - NOI'!$B$7:$AP$7,AE7,'4 - NOI'!$B$335:$AP$335),0)</f>
        <v>0</v>
      </c>
      <c r="AF10" s="480">
        <f>SUMIF('4 - NOI'!$B$7:$AP$7,AF7,'4 - NOI'!$B$348:$AP$348)-IF('2a Project Inputs'!$G$72="Y",SUMIF('4 - NOI'!$B$7:$AP$7,AF7,'4 - NOI'!$B$335:$AP$335),0)</f>
        <v>0</v>
      </c>
      <c r="AG10" s="480">
        <f>SUMIF('4 - NOI'!$B$7:$AP$7,AG7,'4 - NOI'!$B$348:$AP$348)-IF('2a Project Inputs'!$G$72="Y",SUMIF('4 - NOI'!$B$7:$AP$7,AG7,'4 - NOI'!$B$335:$AP$335),0)</f>
        <v>0</v>
      </c>
      <c r="AH10" s="480">
        <f>SUMIF('4 - NOI'!$B$7:$AP$7,AH7,'4 - NOI'!$B$348:$AP$348)-IF('2a Project Inputs'!$G$72="Y",SUMIF('4 - NOI'!$B$7:$AP$7,AH7,'4 - NOI'!$B$335:$AP$335),0)</f>
        <v>0</v>
      </c>
      <c r="AI10" s="480">
        <f>SUMIF('4 - NOI'!$B$7:$AP$7,AI7,'4 - NOI'!$B$348:$AP$348)-IF('2a Project Inputs'!$G$72="Y",SUMIF('4 - NOI'!$B$7:$AP$7,AI7,'4 - NOI'!$B$335:$AP$335),0)</f>
        <v>0</v>
      </c>
      <c r="AJ10" s="480">
        <f>SUMIF('4 - NOI'!$B$7:$AP$7,AJ7,'4 - NOI'!$B$348:$AP$348)-IF('2a Project Inputs'!$G$72="Y",SUMIF('4 - NOI'!$B$7:$AP$7,AJ7,'4 - NOI'!$B$335:$AP$335),0)</f>
        <v>0</v>
      </c>
      <c r="AK10" s="480">
        <f>SUMIF('4 - NOI'!$B$7:$AP$7,AK7,'4 - NOI'!$B$348:$AP$348)-IF('2a Project Inputs'!$G$72="Y",SUMIF('4 - NOI'!$B$7:$AP$7,AK7,'4 - NOI'!$B$335:$AP$335),0)</f>
        <v>0</v>
      </c>
      <c r="AL10" s="480">
        <f>SUMIF('4 - NOI'!$B$7:$AP$7,AL7,'4 - NOI'!$B$348:$AP$348)-IF('2a Project Inputs'!$G$72="Y",SUMIF('4 - NOI'!$B$7:$AP$7,AL7,'4 - NOI'!$B$335:$AP$335),0)</f>
        <v>0</v>
      </c>
      <c r="AM10" s="480">
        <f>SUMIF('4 - NOI'!$B$7:$AP$7,AM7,'4 - NOI'!$B$348:$AP$348)-IF('2a Project Inputs'!$G$72="Y",SUMIF('4 - NOI'!$B$7:$AP$7,AM7,'4 - NOI'!$B$335:$AP$335),0)</f>
        <v>0</v>
      </c>
      <c r="AN10" s="480">
        <f>SUMIF('4 - NOI'!$B$7:$AP$7,AN7,'4 - NOI'!$B$348:$AP$348)-IF('2a Project Inputs'!$G$72="Y",SUMIF('4 - NOI'!$B$7:$AP$7,AN7,'4 - NOI'!$B$335:$AP$335),0)</f>
        <v>0</v>
      </c>
      <c r="AO10" s="480">
        <f>SUMIF('4 - NOI'!$B$7:$AP$7,AO7,'4 - NOI'!$B$348:$AP$348)-IF('2a Project Inputs'!$G$72="Y",SUMIF('4 - NOI'!$B$7:$AP$7,AO7,'4 - NOI'!$B$335:$AP$335),0)</f>
        <v>0</v>
      </c>
      <c r="AP10" s="480">
        <f>SUMIF('4 - NOI'!$B$7:$AP$7,AP7,'4 - NOI'!$B$348:$AP$348)-IF('2a Project Inputs'!$G$72="Y",SUMIF('4 - NOI'!$B$7:$AP$7,AP7,'4 - NOI'!$B$335:$AP$335),0)</f>
        <v>0</v>
      </c>
      <c r="AQ10" s="480">
        <f>SUMIF('4 - NOI'!$B$7:$AP$7,AQ7,'4 - NOI'!$B$348:$AP$348)-IF('2a Project Inputs'!$G$72="Y",SUMIF('4 - NOI'!$B$7:$AP$7,AQ7,'4 - NOI'!$B$335:$AP$335),0)</f>
        <v>0</v>
      </c>
      <c r="AR10" s="480">
        <f>SUM(D10:AQ10)</f>
        <v>5243819.2544796159</v>
      </c>
    </row>
    <row r="11" spans="1:45" s="478" customFormat="1" x14ac:dyDescent="0.25">
      <c r="B11" s="479" t="s">
        <v>376</v>
      </c>
      <c r="C11" s="479"/>
      <c r="D11" s="478">
        <v>827715.55263157887</v>
      </c>
      <c r="E11" s="478">
        <v>0</v>
      </c>
      <c r="F11" s="478">
        <v>0</v>
      </c>
      <c r="G11" s="478">
        <v>0</v>
      </c>
      <c r="H11" s="478">
        <v>0</v>
      </c>
      <c r="I11" s="478">
        <v>0</v>
      </c>
      <c r="J11" s="478">
        <v>0</v>
      </c>
      <c r="K11" s="478">
        <v>0</v>
      </c>
      <c r="L11" s="478">
        <v>0</v>
      </c>
      <c r="M11" s="478">
        <v>0</v>
      </c>
      <c r="N11" s="478">
        <v>0</v>
      </c>
      <c r="O11" s="478">
        <v>0</v>
      </c>
      <c r="P11" s="478">
        <v>0</v>
      </c>
      <c r="Q11" s="478">
        <v>0</v>
      </c>
      <c r="R11" s="478">
        <v>0</v>
      </c>
      <c r="S11" s="478">
        <v>0</v>
      </c>
      <c r="T11" s="478">
        <v>0</v>
      </c>
      <c r="U11" s="478">
        <v>0</v>
      </c>
      <c r="V11" s="478">
        <v>0</v>
      </c>
      <c r="W11" s="478">
        <v>0</v>
      </c>
      <c r="X11" s="478">
        <v>0</v>
      </c>
      <c r="Y11" s="478">
        <v>0</v>
      </c>
      <c r="Z11" s="478">
        <v>0</v>
      </c>
      <c r="AA11" s="478">
        <v>0</v>
      </c>
      <c r="AB11" s="478">
        <v>0</v>
      </c>
      <c r="AC11" s="478">
        <v>0</v>
      </c>
      <c r="AD11" s="478">
        <v>0</v>
      </c>
      <c r="AE11" s="478">
        <v>0</v>
      </c>
      <c r="AF11" s="478">
        <v>0</v>
      </c>
      <c r="AG11" s="478">
        <v>0</v>
      </c>
      <c r="AH11" s="478">
        <v>0</v>
      </c>
      <c r="AI11" s="478">
        <v>0</v>
      </c>
      <c r="AJ11" s="478">
        <v>0</v>
      </c>
      <c r="AK11" s="478">
        <v>0</v>
      </c>
      <c r="AL11" s="478">
        <v>0</v>
      </c>
      <c r="AM11" s="478">
        <v>0</v>
      </c>
      <c r="AN11" s="478">
        <v>0</v>
      </c>
      <c r="AO11" s="478">
        <v>0</v>
      </c>
      <c r="AP11" s="478">
        <v>0</v>
      </c>
      <c r="AQ11" s="478">
        <v>0</v>
      </c>
      <c r="AR11" s="478">
        <f>SUM(D11:AQ11)</f>
        <v>827715.55263157887</v>
      </c>
    </row>
    <row r="12" spans="1:45" s="478" customFormat="1" x14ac:dyDescent="0.25">
      <c r="B12" s="479" t="s">
        <v>377</v>
      </c>
      <c r="C12" s="479"/>
      <c r="D12" s="478">
        <v>810214.26362465136</v>
      </c>
      <c r="E12" s="478">
        <v>0</v>
      </c>
      <c r="F12" s="478">
        <v>0</v>
      </c>
      <c r="G12" s="478">
        <v>0</v>
      </c>
      <c r="H12" s="478">
        <v>0</v>
      </c>
      <c r="I12" s="478">
        <v>0</v>
      </c>
      <c r="J12" s="478">
        <v>0</v>
      </c>
      <c r="K12" s="478">
        <v>0</v>
      </c>
      <c r="L12" s="478">
        <v>0</v>
      </c>
      <c r="M12" s="478">
        <v>0</v>
      </c>
      <c r="N12" s="478">
        <v>0</v>
      </c>
      <c r="O12" s="478">
        <v>0</v>
      </c>
      <c r="P12" s="478">
        <v>0</v>
      </c>
      <c r="Q12" s="478">
        <v>0</v>
      </c>
      <c r="R12" s="478">
        <v>0</v>
      </c>
      <c r="S12" s="478">
        <v>0</v>
      </c>
      <c r="T12" s="478">
        <v>0</v>
      </c>
      <c r="U12" s="478">
        <v>0</v>
      </c>
      <c r="V12" s="478">
        <v>0</v>
      </c>
      <c r="W12" s="478">
        <v>0</v>
      </c>
      <c r="X12" s="478">
        <v>0</v>
      </c>
      <c r="Y12" s="478">
        <v>0</v>
      </c>
      <c r="Z12" s="478">
        <v>0</v>
      </c>
      <c r="AA12" s="478">
        <v>0</v>
      </c>
      <c r="AB12" s="478">
        <v>0</v>
      </c>
      <c r="AC12" s="478">
        <v>0</v>
      </c>
      <c r="AD12" s="478">
        <v>0</v>
      </c>
      <c r="AE12" s="478">
        <v>0</v>
      </c>
      <c r="AF12" s="478">
        <v>0</v>
      </c>
      <c r="AG12" s="478">
        <v>0</v>
      </c>
      <c r="AH12" s="478">
        <v>0</v>
      </c>
      <c r="AI12" s="478">
        <v>0</v>
      </c>
      <c r="AJ12" s="478">
        <v>0</v>
      </c>
      <c r="AK12" s="478">
        <v>0</v>
      </c>
      <c r="AL12" s="478">
        <v>0</v>
      </c>
      <c r="AM12" s="478">
        <v>0</v>
      </c>
      <c r="AN12" s="478">
        <v>0</v>
      </c>
      <c r="AO12" s="478">
        <v>0</v>
      </c>
      <c r="AP12" s="478">
        <v>0</v>
      </c>
      <c r="AQ12" s="478">
        <v>0</v>
      </c>
      <c r="AR12" s="478">
        <f>SUM(D12:AQ12)</f>
        <v>810214.26362465136</v>
      </c>
    </row>
    <row r="13" spans="1:45" s="478" customFormat="1" x14ac:dyDescent="0.25">
      <c r="B13" s="481" t="s">
        <v>378</v>
      </c>
      <c r="C13" s="479"/>
      <c r="D13" s="478">
        <v>0</v>
      </c>
      <c r="E13" s="478">
        <v>0</v>
      </c>
      <c r="F13" s="478">
        <v>0</v>
      </c>
      <c r="G13" s="478">
        <v>0</v>
      </c>
      <c r="H13" s="478">
        <v>0</v>
      </c>
      <c r="I13" s="478">
        <v>0</v>
      </c>
      <c r="J13" s="478">
        <v>0</v>
      </c>
      <c r="K13" s="478">
        <v>0</v>
      </c>
      <c r="L13" s="478">
        <v>0</v>
      </c>
      <c r="M13" s="478">
        <v>0</v>
      </c>
      <c r="N13" s="478">
        <v>0</v>
      </c>
      <c r="O13" s="478">
        <v>0</v>
      </c>
      <c r="P13" s="478">
        <v>0</v>
      </c>
      <c r="Q13" s="478">
        <v>0</v>
      </c>
      <c r="R13" s="478">
        <v>0</v>
      </c>
      <c r="S13" s="478">
        <v>0</v>
      </c>
      <c r="T13" s="478">
        <v>0</v>
      </c>
      <c r="U13" s="478">
        <v>0</v>
      </c>
      <c r="V13" s="478">
        <v>0</v>
      </c>
      <c r="W13" s="478">
        <v>0</v>
      </c>
      <c r="X13" s="478">
        <v>0</v>
      </c>
      <c r="Y13" s="478">
        <v>0</v>
      </c>
      <c r="Z13" s="478">
        <v>0</v>
      </c>
      <c r="AA13" s="478">
        <v>0</v>
      </c>
      <c r="AB13" s="478">
        <v>0</v>
      </c>
      <c r="AC13" s="478">
        <v>0</v>
      </c>
      <c r="AD13" s="478">
        <v>0</v>
      </c>
      <c r="AE13" s="478">
        <v>0</v>
      </c>
      <c r="AF13" s="478">
        <v>0</v>
      </c>
      <c r="AG13" s="478">
        <v>0</v>
      </c>
      <c r="AH13" s="478">
        <v>0</v>
      </c>
      <c r="AI13" s="478">
        <v>0</v>
      </c>
      <c r="AJ13" s="478">
        <v>0</v>
      </c>
      <c r="AK13" s="478">
        <v>0</v>
      </c>
      <c r="AL13" s="478">
        <v>0</v>
      </c>
      <c r="AM13" s="478">
        <v>0</v>
      </c>
      <c r="AN13" s="478">
        <v>0</v>
      </c>
      <c r="AO13" s="478">
        <v>0</v>
      </c>
      <c r="AP13" s="478">
        <v>0</v>
      </c>
      <c r="AQ13" s="478">
        <v>0</v>
      </c>
      <c r="AR13" s="478">
        <f>SUM(D13:AQ13)</f>
        <v>0</v>
      </c>
    </row>
    <row r="14" spans="1:45" s="478" customFormat="1" x14ac:dyDescent="0.25">
      <c r="B14" s="479" t="s">
        <v>379</v>
      </c>
      <c r="C14" s="479"/>
      <c r="D14" s="478">
        <v>0</v>
      </c>
      <c r="E14" s="478">
        <v>0</v>
      </c>
      <c r="F14" s="478">
        <v>0</v>
      </c>
      <c r="G14" s="478">
        <v>0</v>
      </c>
      <c r="H14" s="478">
        <v>0</v>
      </c>
      <c r="I14" s="478">
        <v>0</v>
      </c>
      <c r="J14" s="478">
        <v>0</v>
      </c>
      <c r="K14" s="478">
        <v>0</v>
      </c>
      <c r="L14" s="478">
        <v>0</v>
      </c>
      <c r="M14" s="478">
        <v>0</v>
      </c>
      <c r="N14" s="478">
        <v>0</v>
      </c>
      <c r="O14" s="478">
        <v>0</v>
      </c>
      <c r="P14" s="478">
        <v>0</v>
      </c>
      <c r="Q14" s="478">
        <v>0</v>
      </c>
      <c r="R14" s="478">
        <v>0</v>
      </c>
      <c r="S14" s="478">
        <v>0</v>
      </c>
      <c r="T14" s="478">
        <v>0</v>
      </c>
      <c r="U14" s="478">
        <v>0</v>
      </c>
      <c r="V14" s="478">
        <v>0</v>
      </c>
      <c r="W14" s="478">
        <v>0</v>
      </c>
      <c r="X14" s="478">
        <v>0</v>
      </c>
      <c r="Y14" s="478">
        <v>0</v>
      </c>
      <c r="Z14" s="478">
        <v>0</v>
      </c>
      <c r="AA14" s="478">
        <v>0</v>
      </c>
      <c r="AB14" s="478">
        <v>0</v>
      </c>
      <c r="AC14" s="478">
        <v>0</v>
      </c>
      <c r="AD14" s="478">
        <v>0</v>
      </c>
      <c r="AE14" s="478">
        <v>0</v>
      </c>
      <c r="AF14" s="478">
        <v>0</v>
      </c>
      <c r="AG14" s="478">
        <v>0</v>
      </c>
      <c r="AH14" s="478">
        <v>0</v>
      </c>
      <c r="AI14" s="478">
        <v>0</v>
      </c>
      <c r="AJ14" s="478">
        <v>0</v>
      </c>
      <c r="AK14" s="478">
        <v>0</v>
      </c>
      <c r="AL14" s="478">
        <v>0</v>
      </c>
      <c r="AM14" s="478">
        <v>0</v>
      </c>
      <c r="AN14" s="478">
        <v>0</v>
      </c>
      <c r="AO14" s="478">
        <v>0</v>
      </c>
      <c r="AP14" s="478">
        <v>0</v>
      </c>
      <c r="AQ14" s="478">
        <v>0</v>
      </c>
      <c r="AR14" s="478">
        <f t="shared" ref="AR14:AR21" si="1">SUM(D14:AQ14)</f>
        <v>0</v>
      </c>
    </row>
    <row r="15" spans="1:45" s="478" customFormat="1" x14ac:dyDescent="0.25">
      <c r="B15" s="479" t="s">
        <v>380</v>
      </c>
      <c r="C15" s="479"/>
      <c r="D15" s="478">
        <v>1203370.1837437698</v>
      </c>
      <c r="E15" s="478">
        <v>0</v>
      </c>
      <c r="F15" s="478">
        <v>0</v>
      </c>
      <c r="G15" s="478">
        <v>0</v>
      </c>
      <c r="H15" s="478">
        <v>0</v>
      </c>
      <c r="I15" s="478">
        <v>0</v>
      </c>
      <c r="J15" s="478">
        <v>0</v>
      </c>
      <c r="K15" s="478">
        <v>0</v>
      </c>
      <c r="L15" s="478">
        <v>0</v>
      </c>
      <c r="M15" s="478">
        <v>0</v>
      </c>
      <c r="N15" s="478">
        <v>0</v>
      </c>
      <c r="O15" s="478">
        <v>0</v>
      </c>
      <c r="P15" s="478">
        <v>0</v>
      </c>
      <c r="Q15" s="478">
        <v>0</v>
      </c>
      <c r="R15" s="478">
        <v>0</v>
      </c>
      <c r="S15" s="478">
        <v>0</v>
      </c>
      <c r="T15" s="478">
        <v>0</v>
      </c>
      <c r="U15" s="478">
        <v>0</v>
      </c>
      <c r="V15" s="478">
        <v>0</v>
      </c>
      <c r="W15" s="478">
        <v>0</v>
      </c>
      <c r="X15" s="478">
        <v>0</v>
      </c>
      <c r="Y15" s="478">
        <v>0</v>
      </c>
      <c r="Z15" s="478">
        <v>0</v>
      </c>
      <c r="AA15" s="478">
        <v>0</v>
      </c>
      <c r="AB15" s="478">
        <v>0</v>
      </c>
      <c r="AC15" s="478">
        <v>0</v>
      </c>
      <c r="AD15" s="478">
        <v>0</v>
      </c>
      <c r="AE15" s="478">
        <v>0</v>
      </c>
      <c r="AF15" s="478">
        <v>0</v>
      </c>
      <c r="AG15" s="478">
        <v>0</v>
      </c>
      <c r="AH15" s="478">
        <v>0</v>
      </c>
      <c r="AI15" s="478">
        <v>0</v>
      </c>
      <c r="AJ15" s="478">
        <v>0</v>
      </c>
      <c r="AK15" s="478">
        <v>0</v>
      </c>
      <c r="AL15" s="478">
        <v>0</v>
      </c>
      <c r="AM15" s="478">
        <v>0</v>
      </c>
      <c r="AN15" s="478">
        <v>0</v>
      </c>
      <c r="AO15" s="478">
        <v>0</v>
      </c>
      <c r="AP15" s="478">
        <v>0</v>
      </c>
      <c r="AQ15" s="478">
        <v>0</v>
      </c>
      <c r="AR15" s="478">
        <f t="shared" si="1"/>
        <v>1203370.1837437698</v>
      </c>
    </row>
    <row r="16" spans="1:45" s="478" customFormat="1" x14ac:dyDescent="0.25">
      <c r="B16" s="479" t="s">
        <v>381</v>
      </c>
      <c r="C16" s="479"/>
      <c r="D16" s="478">
        <v>0</v>
      </c>
      <c r="E16" s="478">
        <v>0</v>
      </c>
      <c r="F16" s="478">
        <v>0</v>
      </c>
      <c r="G16" s="478">
        <v>0</v>
      </c>
      <c r="H16" s="478">
        <v>0</v>
      </c>
      <c r="I16" s="478">
        <v>0</v>
      </c>
      <c r="J16" s="478">
        <v>0</v>
      </c>
      <c r="K16" s="478">
        <v>0</v>
      </c>
      <c r="L16" s="478">
        <v>0</v>
      </c>
      <c r="M16" s="478">
        <v>0</v>
      </c>
      <c r="N16" s="478">
        <v>0</v>
      </c>
      <c r="O16" s="478">
        <v>0</v>
      </c>
      <c r="P16" s="478">
        <v>0</v>
      </c>
      <c r="Q16" s="478">
        <v>0</v>
      </c>
      <c r="R16" s="478">
        <v>0</v>
      </c>
      <c r="S16" s="478">
        <v>0</v>
      </c>
      <c r="T16" s="478">
        <v>0</v>
      </c>
      <c r="U16" s="478">
        <v>0</v>
      </c>
      <c r="V16" s="478">
        <v>0</v>
      </c>
      <c r="W16" s="478">
        <v>0</v>
      </c>
      <c r="X16" s="478">
        <v>0</v>
      </c>
      <c r="Y16" s="478">
        <v>0</v>
      </c>
      <c r="Z16" s="478">
        <v>0</v>
      </c>
      <c r="AA16" s="478">
        <v>0</v>
      </c>
      <c r="AB16" s="478">
        <v>0</v>
      </c>
      <c r="AC16" s="478">
        <v>0</v>
      </c>
      <c r="AD16" s="478">
        <v>0</v>
      </c>
      <c r="AE16" s="478">
        <v>0</v>
      </c>
      <c r="AF16" s="478">
        <v>0</v>
      </c>
      <c r="AG16" s="478">
        <v>0</v>
      </c>
      <c r="AH16" s="478">
        <v>0</v>
      </c>
      <c r="AI16" s="478">
        <v>0</v>
      </c>
      <c r="AJ16" s="478">
        <v>0</v>
      </c>
      <c r="AK16" s="478">
        <v>0</v>
      </c>
      <c r="AL16" s="478">
        <v>0</v>
      </c>
      <c r="AM16" s="478">
        <v>0</v>
      </c>
      <c r="AN16" s="478">
        <v>0</v>
      </c>
      <c r="AO16" s="478">
        <v>0</v>
      </c>
      <c r="AP16" s="478">
        <v>0</v>
      </c>
      <c r="AQ16" s="478">
        <v>0</v>
      </c>
      <c r="AR16" s="478">
        <f t="shared" si="1"/>
        <v>0</v>
      </c>
    </row>
    <row r="17" spans="1:44" s="478" customFormat="1" x14ac:dyDescent="0.25">
      <c r="B17" s="479" t="s">
        <v>382</v>
      </c>
      <c r="C17" s="479"/>
      <c r="D17" s="478">
        <v>0</v>
      </c>
      <c r="E17" s="478">
        <v>0</v>
      </c>
      <c r="F17" s="478">
        <v>0</v>
      </c>
      <c r="G17" s="478">
        <v>0</v>
      </c>
      <c r="H17" s="478">
        <v>0</v>
      </c>
      <c r="I17" s="478">
        <v>0</v>
      </c>
      <c r="J17" s="478">
        <v>0</v>
      </c>
      <c r="K17" s="478">
        <v>0</v>
      </c>
      <c r="L17" s="478">
        <v>0</v>
      </c>
      <c r="M17" s="478">
        <v>0</v>
      </c>
      <c r="N17" s="478">
        <v>0</v>
      </c>
      <c r="O17" s="478">
        <v>0</v>
      </c>
      <c r="P17" s="478">
        <v>0</v>
      </c>
      <c r="Q17" s="478">
        <v>0</v>
      </c>
      <c r="R17" s="478">
        <v>0</v>
      </c>
      <c r="S17" s="478">
        <v>0</v>
      </c>
      <c r="T17" s="478">
        <v>0</v>
      </c>
      <c r="U17" s="478">
        <v>0</v>
      </c>
      <c r="V17" s="478">
        <v>0</v>
      </c>
      <c r="W17" s="478">
        <v>0</v>
      </c>
      <c r="X17" s="478">
        <v>0</v>
      </c>
      <c r="Y17" s="478">
        <v>0</v>
      </c>
      <c r="Z17" s="478">
        <v>0</v>
      </c>
      <c r="AA17" s="478">
        <v>0</v>
      </c>
      <c r="AB17" s="478">
        <v>0</v>
      </c>
      <c r="AC17" s="478">
        <v>0</v>
      </c>
      <c r="AD17" s="478">
        <v>0</v>
      </c>
      <c r="AE17" s="478">
        <v>0</v>
      </c>
      <c r="AF17" s="478">
        <v>0</v>
      </c>
      <c r="AG17" s="478">
        <v>0</v>
      </c>
      <c r="AH17" s="478">
        <v>0</v>
      </c>
      <c r="AI17" s="478">
        <v>0</v>
      </c>
      <c r="AJ17" s="478">
        <v>0</v>
      </c>
      <c r="AK17" s="478">
        <v>0</v>
      </c>
      <c r="AL17" s="478">
        <v>0</v>
      </c>
      <c r="AM17" s="478">
        <v>0</v>
      </c>
      <c r="AN17" s="478">
        <v>0</v>
      </c>
      <c r="AO17" s="478">
        <v>0</v>
      </c>
      <c r="AP17" s="478">
        <v>0</v>
      </c>
      <c r="AQ17" s="478">
        <v>0</v>
      </c>
      <c r="AR17" s="478">
        <f t="shared" si="1"/>
        <v>0</v>
      </c>
    </row>
    <row r="18" spans="1:44" s="478" customFormat="1" x14ac:dyDescent="0.25">
      <c r="B18" s="479" t="s">
        <v>383</v>
      </c>
      <c r="C18" s="479"/>
      <c r="D18" s="478">
        <v>0</v>
      </c>
      <c r="E18" s="478">
        <v>0</v>
      </c>
      <c r="F18" s="478">
        <v>0</v>
      </c>
      <c r="G18" s="478">
        <v>0</v>
      </c>
      <c r="H18" s="478">
        <v>0</v>
      </c>
      <c r="I18" s="478">
        <v>0</v>
      </c>
      <c r="J18" s="478">
        <v>0</v>
      </c>
      <c r="K18" s="478">
        <v>0</v>
      </c>
      <c r="L18" s="478">
        <v>0</v>
      </c>
      <c r="M18" s="478">
        <v>0</v>
      </c>
      <c r="N18" s="478">
        <v>0</v>
      </c>
      <c r="O18" s="478">
        <v>0</v>
      </c>
      <c r="P18" s="478">
        <v>0</v>
      </c>
      <c r="Q18" s="478">
        <v>0</v>
      </c>
      <c r="R18" s="478">
        <v>0</v>
      </c>
      <c r="S18" s="478">
        <v>0</v>
      </c>
      <c r="T18" s="478">
        <v>0</v>
      </c>
      <c r="U18" s="478">
        <v>0</v>
      </c>
      <c r="V18" s="478">
        <v>0</v>
      </c>
      <c r="W18" s="478">
        <v>0</v>
      </c>
      <c r="X18" s="478">
        <v>0</v>
      </c>
      <c r="Y18" s="478">
        <v>0</v>
      </c>
      <c r="Z18" s="478">
        <v>0</v>
      </c>
      <c r="AA18" s="478">
        <v>0</v>
      </c>
      <c r="AB18" s="478">
        <v>0</v>
      </c>
      <c r="AC18" s="478">
        <v>53846.836734273696</v>
      </c>
      <c r="AD18" s="478">
        <v>0</v>
      </c>
      <c r="AE18" s="478">
        <v>0</v>
      </c>
      <c r="AF18" s="478">
        <v>0</v>
      </c>
      <c r="AG18" s="478">
        <v>0</v>
      </c>
      <c r="AH18" s="478">
        <v>0</v>
      </c>
      <c r="AI18" s="478">
        <v>0</v>
      </c>
      <c r="AJ18" s="478">
        <v>0</v>
      </c>
      <c r="AK18" s="478">
        <v>0</v>
      </c>
      <c r="AL18" s="478">
        <v>0</v>
      </c>
      <c r="AM18" s="478">
        <v>0</v>
      </c>
      <c r="AN18" s="478">
        <v>0</v>
      </c>
      <c r="AO18" s="478">
        <v>0</v>
      </c>
      <c r="AP18" s="478">
        <v>0</v>
      </c>
      <c r="AQ18" s="478">
        <v>0</v>
      </c>
      <c r="AR18" s="478">
        <f t="shared" si="1"/>
        <v>53846.836734273696</v>
      </c>
    </row>
    <row r="19" spans="1:44" x14ac:dyDescent="0.25">
      <c r="A19" s="478"/>
      <c r="B19" s="479" t="s">
        <v>384</v>
      </c>
      <c r="C19" s="479"/>
      <c r="D19" s="478">
        <v>64533.443336612298</v>
      </c>
      <c r="E19" s="478">
        <v>253.56105258029947</v>
      </c>
      <c r="F19" s="478">
        <v>93.501967145785784</v>
      </c>
      <c r="G19" s="478">
        <v>0</v>
      </c>
      <c r="H19" s="478">
        <v>0</v>
      </c>
      <c r="I19" s="478">
        <v>0</v>
      </c>
      <c r="J19" s="478">
        <v>0</v>
      </c>
      <c r="K19" s="478">
        <v>0</v>
      </c>
      <c r="L19" s="478">
        <v>0</v>
      </c>
      <c r="M19" s="478">
        <v>0</v>
      </c>
      <c r="N19" s="478">
        <v>0</v>
      </c>
      <c r="O19" s="478">
        <v>0</v>
      </c>
      <c r="P19" s="478">
        <v>0</v>
      </c>
      <c r="Q19" s="478">
        <v>0</v>
      </c>
      <c r="R19" s="478">
        <v>0</v>
      </c>
      <c r="S19" s="478">
        <v>0</v>
      </c>
      <c r="T19" s="478">
        <v>0</v>
      </c>
      <c r="U19" s="478">
        <v>0</v>
      </c>
      <c r="V19" s="478">
        <v>0</v>
      </c>
      <c r="W19" s="478">
        <v>0</v>
      </c>
      <c r="X19" s="478">
        <v>0</v>
      </c>
      <c r="Y19" s="478">
        <v>0</v>
      </c>
      <c r="Z19" s="478">
        <v>0</v>
      </c>
      <c r="AA19" s="478">
        <v>0</v>
      </c>
      <c r="AB19" s="478">
        <v>0</v>
      </c>
      <c r="AC19" s="478">
        <v>0</v>
      </c>
      <c r="AD19" s="478">
        <v>0</v>
      </c>
      <c r="AE19" s="478">
        <v>0</v>
      </c>
      <c r="AF19" s="478">
        <v>0</v>
      </c>
      <c r="AG19" s="478">
        <v>0</v>
      </c>
      <c r="AH19" s="478">
        <v>0</v>
      </c>
      <c r="AI19" s="478">
        <v>0</v>
      </c>
      <c r="AJ19" s="478">
        <v>0</v>
      </c>
      <c r="AK19" s="478">
        <v>0</v>
      </c>
      <c r="AL19" s="478">
        <v>0</v>
      </c>
      <c r="AM19" s="478">
        <v>0</v>
      </c>
      <c r="AN19" s="478">
        <v>0</v>
      </c>
      <c r="AO19" s="478">
        <v>0</v>
      </c>
      <c r="AP19" s="478">
        <v>0</v>
      </c>
      <c r="AQ19" s="478">
        <v>0</v>
      </c>
      <c r="AR19" s="478">
        <f t="shared" si="1"/>
        <v>64880.506356338381</v>
      </c>
    </row>
    <row r="20" spans="1:44" s="478" customFormat="1" x14ac:dyDescent="0.25">
      <c r="B20" s="479" t="s">
        <v>385</v>
      </c>
      <c r="C20" s="479"/>
      <c r="D20" s="478">
        <f>IF(D7=YEAR('2 - Partnership Inputs'!$F$14),'2 - Partnership Inputs'!$F$81,0)</f>
        <v>0</v>
      </c>
      <c r="E20" s="478">
        <f>IF(E7=YEAR('2 - Partnership Inputs'!$F$14),'2 - Partnership Inputs'!$F$81,0)</f>
        <v>0</v>
      </c>
      <c r="F20" s="478">
        <f>IF(F7=YEAR('2 - Partnership Inputs'!$F$14),'2 - Partnership Inputs'!$F$81,0)</f>
        <v>0</v>
      </c>
      <c r="G20" s="478">
        <f>IF(G7=YEAR('2 - Partnership Inputs'!$F$14),'2 - Partnership Inputs'!$F$81,0)</f>
        <v>0</v>
      </c>
      <c r="H20" s="478">
        <f>IF(H7=YEAR('2 - Partnership Inputs'!$F$14),'2 - Partnership Inputs'!$F$81,0)</f>
        <v>0</v>
      </c>
      <c r="I20" s="478">
        <f>IF(I7=YEAR('2 - Partnership Inputs'!$F$14),'2 - Partnership Inputs'!$F$81,0)</f>
        <v>0</v>
      </c>
      <c r="J20" s="478">
        <f>IF(J7=YEAR('2 - Partnership Inputs'!$F$14),'2 - Partnership Inputs'!$F$81,0)</f>
        <v>0</v>
      </c>
      <c r="K20" s="478">
        <f>IF(K7=YEAR('2 - Partnership Inputs'!$F$14),'2 - Partnership Inputs'!$F$81,0)</f>
        <v>0</v>
      </c>
      <c r="L20" s="478">
        <f>IF(L7=YEAR('2 - Partnership Inputs'!$F$14),'2 - Partnership Inputs'!$F$81,0)</f>
        <v>0</v>
      </c>
      <c r="M20" s="478">
        <f>IF(M7=YEAR('2 - Partnership Inputs'!$F$14),'2 - Partnership Inputs'!$F$81,0)</f>
        <v>0</v>
      </c>
      <c r="N20" s="478">
        <f>IF(N7=YEAR('2 - Partnership Inputs'!$F$14),'2 - Partnership Inputs'!$F$81,0)</f>
        <v>0</v>
      </c>
      <c r="O20" s="478">
        <f>IF(O7=YEAR('2 - Partnership Inputs'!$F$14),'2 - Partnership Inputs'!$F$81,0)</f>
        <v>0</v>
      </c>
      <c r="P20" s="478">
        <f>IF(P7=YEAR('2 - Partnership Inputs'!$F$14),'2 - Partnership Inputs'!$F$81,0)</f>
        <v>0</v>
      </c>
      <c r="Q20" s="478">
        <f>IF(Q7=YEAR('2 - Partnership Inputs'!$F$14),'2 - Partnership Inputs'!$F$81,0)</f>
        <v>0</v>
      </c>
      <c r="R20" s="478">
        <f>IF(R7=YEAR('2 - Partnership Inputs'!$F$14),'2 - Partnership Inputs'!$F$81,0)</f>
        <v>0</v>
      </c>
      <c r="S20" s="478">
        <f>IF(S7=YEAR('2 - Partnership Inputs'!$F$14),'2 - Partnership Inputs'!$F$81,0)</f>
        <v>0</v>
      </c>
      <c r="T20" s="478">
        <f>IF(T7=YEAR('2 - Partnership Inputs'!$F$14),'2 - Partnership Inputs'!$F$81,0)</f>
        <v>0</v>
      </c>
      <c r="U20" s="478">
        <f>IF(U7=YEAR('2 - Partnership Inputs'!$F$14),'2 - Partnership Inputs'!$F$81,0)</f>
        <v>0</v>
      </c>
      <c r="V20" s="478">
        <f>IF(V7=YEAR('2 - Partnership Inputs'!$F$14),'2 - Partnership Inputs'!$F$81,0)</f>
        <v>0</v>
      </c>
      <c r="W20" s="478">
        <f>IF(W7=YEAR('2 - Partnership Inputs'!$F$14),'2 - Partnership Inputs'!$F$81,0)</f>
        <v>0</v>
      </c>
      <c r="X20" s="478">
        <f>IF(X7=YEAR('2 - Partnership Inputs'!$F$14),'2 - Partnership Inputs'!$F$81,0)</f>
        <v>0</v>
      </c>
      <c r="Y20" s="478">
        <f>IF(Y7=YEAR('2 - Partnership Inputs'!$F$14),'2 - Partnership Inputs'!$F$81,0)</f>
        <v>0</v>
      </c>
      <c r="Z20" s="478">
        <f>IF(Z7=YEAR('2 - Partnership Inputs'!$F$14),'2 - Partnership Inputs'!$F$81,0)</f>
        <v>0</v>
      </c>
      <c r="AA20" s="478">
        <f>IF(AA7=YEAR('2 - Partnership Inputs'!$F$14),'2 - Partnership Inputs'!$F$81,0)</f>
        <v>0</v>
      </c>
      <c r="AB20" s="478">
        <f>IF(AB7=YEAR('2 - Partnership Inputs'!$F$14),'2 - Partnership Inputs'!$F$81,0)</f>
        <v>0</v>
      </c>
      <c r="AC20" s="478">
        <f>IF(AC7=YEAR('2 - Partnership Inputs'!$F$14),'2 - Partnership Inputs'!$F$81,0)</f>
        <v>193506.88</v>
      </c>
      <c r="AD20" s="478">
        <f>IF(AD7=YEAR('2 - Partnership Inputs'!$F$14),'2 - Partnership Inputs'!$F$81,0)</f>
        <v>0</v>
      </c>
      <c r="AE20" s="478">
        <f>IF(AE7=YEAR('2 - Partnership Inputs'!$F$14),'2 - Partnership Inputs'!$F$81,0)</f>
        <v>0</v>
      </c>
      <c r="AF20" s="478">
        <f>IF(AF7=YEAR('2 - Partnership Inputs'!$F$14),'2 - Partnership Inputs'!$F$81,0)</f>
        <v>0</v>
      </c>
      <c r="AG20" s="478">
        <f>IF(AG7=YEAR('2 - Partnership Inputs'!$F$14),'2 - Partnership Inputs'!$F$81,0)</f>
        <v>0</v>
      </c>
      <c r="AH20" s="478">
        <f>IF(AH7=YEAR('2 - Partnership Inputs'!$F$14),'2 - Partnership Inputs'!$F$81,0)</f>
        <v>0</v>
      </c>
      <c r="AI20" s="478">
        <f>IF(AI7=YEAR('2 - Partnership Inputs'!$F$14),'2 - Partnership Inputs'!$F$81,0)</f>
        <v>0</v>
      </c>
      <c r="AJ20" s="478">
        <f>IF(AJ7=YEAR('2 - Partnership Inputs'!$F$14),'2 - Partnership Inputs'!$F$81,0)</f>
        <v>0</v>
      </c>
      <c r="AK20" s="478">
        <f>IF(AK7=YEAR('2 - Partnership Inputs'!$F$14),'2 - Partnership Inputs'!$F$81,0)</f>
        <v>0</v>
      </c>
      <c r="AL20" s="478">
        <f>IF(AL7=YEAR('2 - Partnership Inputs'!$F$14),'2 - Partnership Inputs'!$F$81,0)</f>
        <v>0</v>
      </c>
      <c r="AM20" s="478">
        <f>IF(AM7=YEAR('2 - Partnership Inputs'!$F$14),'2 - Partnership Inputs'!$F$81,0)</f>
        <v>0</v>
      </c>
      <c r="AN20" s="478">
        <f>IF(AN7=YEAR('2 - Partnership Inputs'!$F$14),'2 - Partnership Inputs'!$F$81,0)</f>
        <v>0</v>
      </c>
      <c r="AO20" s="478">
        <f>IF(AO7=YEAR('2 - Partnership Inputs'!$F$14),'2 - Partnership Inputs'!$F$81,0)</f>
        <v>0</v>
      </c>
      <c r="AP20" s="478">
        <f>IF(AP7=YEAR('2 - Partnership Inputs'!$F$14),'2 - Partnership Inputs'!$F$81,0)</f>
        <v>0</v>
      </c>
      <c r="AQ20" s="478">
        <f>IF(AQ7=YEAR('2 - Partnership Inputs'!$F$14),'2 - Partnership Inputs'!$F$81,0)</f>
        <v>0</v>
      </c>
      <c r="AR20" s="478">
        <f t="shared" si="1"/>
        <v>193506.88</v>
      </c>
    </row>
    <row r="21" spans="1:44" s="478" customFormat="1" x14ac:dyDescent="0.25">
      <c r="A21" s="464"/>
      <c r="B21" s="479" t="s">
        <v>386</v>
      </c>
      <c r="C21" s="482"/>
      <c r="D21" s="478">
        <f>C48</f>
        <v>0</v>
      </c>
      <c r="E21" s="478">
        <f>D48</f>
        <v>0</v>
      </c>
      <c r="F21" s="478">
        <f t="shared" ref="F21:AQ21" si="2">E48</f>
        <v>-2.6193447411060333E-10</v>
      </c>
      <c r="G21" s="478">
        <f t="shared" si="2"/>
        <v>-2.6193447411060333E-10</v>
      </c>
      <c r="H21" s="478">
        <f t="shared" si="2"/>
        <v>-6.1118043959140778E-10</v>
      </c>
      <c r="I21" s="478">
        <f t="shared" si="2"/>
        <v>-7.2759576141834259E-10</v>
      </c>
      <c r="J21" s="478">
        <f t="shared" si="2"/>
        <v>-5.2386894822120667E-10</v>
      </c>
      <c r="K21" s="478">
        <f t="shared" si="2"/>
        <v>-3.7834979593753815E-10</v>
      </c>
      <c r="L21" s="478">
        <f t="shared" si="2"/>
        <v>-6.6938810050487518E-10</v>
      </c>
      <c r="M21" s="478">
        <f t="shared" si="2"/>
        <v>-8.7311491370201111E-10</v>
      </c>
      <c r="N21" s="478">
        <f t="shared" si="2"/>
        <v>-1.0477378964424133E-9</v>
      </c>
      <c r="O21" s="478">
        <f t="shared" si="2"/>
        <v>-6.9849193096160889E-10</v>
      </c>
      <c r="P21" s="478">
        <f t="shared" si="2"/>
        <v>-8.7311491370201111E-10</v>
      </c>
      <c r="Q21" s="478">
        <f t="shared" si="2"/>
        <v>-8.440110832452774E-10</v>
      </c>
      <c r="R21" s="478">
        <f t="shared" si="2"/>
        <v>-8.7311491370201111E-10</v>
      </c>
      <c r="S21" s="478">
        <f t="shared" si="2"/>
        <v>-9.0221874415874481E-10</v>
      </c>
      <c r="T21" s="478">
        <f t="shared" si="2"/>
        <v>-8.440110832452774E-10</v>
      </c>
      <c r="U21" s="478">
        <f t="shared" si="2"/>
        <v>-8.7311491370201111E-10</v>
      </c>
      <c r="V21" s="478">
        <f t="shared" si="2"/>
        <v>-9.0221874415874481E-10</v>
      </c>
      <c r="W21" s="478">
        <f t="shared" si="2"/>
        <v>-9.0221874415874481E-10</v>
      </c>
      <c r="X21" s="478">
        <f t="shared" si="2"/>
        <v>-9.0221874415874481E-10</v>
      </c>
      <c r="Y21" s="478">
        <f t="shared" si="2"/>
        <v>-8.440110832452774E-10</v>
      </c>
      <c r="Z21" s="478">
        <f t="shared" si="2"/>
        <v>-8.7311491370201111E-10</v>
      </c>
      <c r="AA21" s="478">
        <f t="shared" si="2"/>
        <v>-9.6042640507221222E-10</v>
      </c>
      <c r="AB21" s="478">
        <f t="shared" si="2"/>
        <v>-9.3132257461547852E-10</v>
      </c>
      <c r="AC21" s="478">
        <f t="shared" si="2"/>
        <v>-8.7311491370201111E-10</v>
      </c>
      <c r="AD21" s="478">
        <f t="shared" si="2"/>
        <v>-8.7311491370201111E-10</v>
      </c>
      <c r="AE21" s="478">
        <f t="shared" si="2"/>
        <v>-8.7311491370201111E-10</v>
      </c>
      <c r="AF21" s="478">
        <f t="shared" si="2"/>
        <v>-8.7311491370201111E-10</v>
      </c>
      <c r="AG21" s="478">
        <f t="shared" si="2"/>
        <v>-8.7311491370201111E-10</v>
      </c>
      <c r="AH21" s="478">
        <f t="shared" si="2"/>
        <v>-8.7311491370201111E-10</v>
      </c>
      <c r="AI21" s="478">
        <f t="shared" si="2"/>
        <v>-8.7311491370201111E-10</v>
      </c>
      <c r="AJ21" s="478">
        <f t="shared" si="2"/>
        <v>-8.7311491370201111E-10</v>
      </c>
      <c r="AK21" s="478">
        <f t="shared" si="2"/>
        <v>-8.7311491370201111E-10</v>
      </c>
      <c r="AL21" s="478">
        <f t="shared" si="2"/>
        <v>-8.7311491370201111E-10</v>
      </c>
      <c r="AM21" s="478">
        <f t="shared" si="2"/>
        <v>-8.7311491370201111E-10</v>
      </c>
      <c r="AN21" s="478">
        <f t="shared" si="2"/>
        <v>-8.7311491370201111E-10</v>
      </c>
      <c r="AO21" s="478">
        <f t="shared" si="2"/>
        <v>-8.7311491370201111E-10</v>
      </c>
      <c r="AP21" s="478">
        <f t="shared" si="2"/>
        <v>-8.7311491370201111E-10</v>
      </c>
      <c r="AQ21" s="478">
        <f t="shared" si="2"/>
        <v>-8.7311491370201111E-10</v>
      </c>
      <c r="AR21" s="478">
        <f t="shared" si="1"/>
        <v>-3.0675437301397324E-8</v>
      </c>
    </row>
    <row r="22" spans="1:44" ht="15.75" thickBot="1" x14ac:dyDescent="0.3">
      <c r="A22" s="472" t="s">
        <v>387</v>
      </c>
      <c r="D22" s="483">
        <f>SUM(D10:D21)</f>
        <v>2910513.9224326811</v>
      </c>
      <c r="E22" s="483">
        <f t="shared" ref="E22:AR22" si="3">SUM(E10:E21)</f>
        <v>151468.66512456076</v>
      </c>
      <c r="F22" s="483">
        <f t="shared" si="3"/>
        <v>155234.04362531472</v>
      </c>
      <c r="G22" s="483">
        <f t="shared" si="3"/>
        <v>159164.91850073438</v>
      </c>
      <c r="H22" s="483">
        <f t="shared" si="3"/>
        <v>163290.72108284445</v>
      </c>
      <c r="I22" s="483">
        <f t="shared" si="3"/>
        <v>167520.49823362762</v>
      </c>
      <c r="J22" s="483">
        <f t="shared" si="3"/>
        <v>171856.8626886055</v>
      </c>
      <c r="K22" s="483">
        <f t="shared" si="3"/>
        <v>176302.49268912704</v>
      </c>
      <c r="L22" s="483">
        <f t="shared" si="3"/>
        <v>180860.1336217752</v>
      </c>
      <c r="M22" s="483">
        <f t="shared" si="3"/>
        <v>185532.59969874623</v>
      </c>
      <c r="N22" s="483">
        <f t="shared" si="3"/>
        <v>190322.77568021952</v>
      </c>
      <c r="O22" s="483">
        <f t="shared" si="3"/>
        <v>195233.618639772</v>
      </c>
      <c r="P22" s="483">
        <f t="shared" si="3"/>
        <v>200268.15977390693</v>
      </c>
      <c r="Q22" s="483">
        <f t="shared" si="3"/>
        <v>205429.50625680399</v>
      </c>
      <c r="R22" s="483">
        <f t="shared" si="3"/>
        <v>210720.84314141137</v>
      </c>
      <c r="S22" s="483">
        <f t="shared" si="3"/>
        <v>216235.99005979698</v>
      </c>
      <c r="T22" s="483">
        <f t="shared" si="3"/>
        <v>224181.088960144</v>
      </c>
      <c r="U22" s="483">
        <f t="shared" si="3"/>
        <v>229943.80599610752</v>
      </c>
      <c r="V22" s="483">
        <f t="shared" si="3"/>
        <v>235851.60017728092</v>
      </c>
      <c r="W22" s="483">
        <f t="shared" si="3"/>
        <v>241908.11414325988</v>
      </c>
      <c r="X22" s="483">
        <f t="shared" si="3"/>
        <v>248117.08180268493</v>
      </c>
      <c r="Y22" s="483">
        <f t="shared" si="3"/>
        <v>254482.33061626597</v>
      </c>
      <c r="Z22" s="483">
        <f t="shared" si="3"/>
        <v>261007.78393684002</v>
      </c>
      <c r="AA22" s="483">
        <f t="shared" si="3"/>
        <v>267697.46340788575</v>
      </c>
      <c r="AB22" s="483">
        <f t="shared" si="3"/>
        <v>274555.49142195121</v>
      </c>
      <c r="AC22" s="483">
        <f t="shared" si="3"/>
        <v>519652.96585786284</v>
      </c>
      <c r="AD22" s="483">
        <f t="shared" si="3"/>
        <v>-8.7311491370201111E-10</v>
      </c>
      <c r="AE22" s="483">
        <f t="shared" si="3"/>
        <v>-8.7311491370201111E-10</v>
      </c>
      <c r="AF22" s="483">
        <f t="shared" si="3"/>
        <v>-8.7311491370201111E-10</v>
      </c>
      <c r="AG22" s="483">
        <f t="shared" si="3"/>
        <v>-8.7311491370201111E-10</v>
      </c>
      <c r="AH22" s="483">
        <f t="shared" si="3"/>
        <v>-8.7311491370201111E-10</v>
      </c>
      <c r="AI22" s="483">
        <f t="shared" si="3"/>
        <v>-8.7311491370201111E-10</v>
      </c>
      <c r="AJ22" s="483">
        <f t="shared" si="3"/>
        <v>-8.7311491370201111E-10</v>
      </c>
      <c r="AK22" s="483">
        <f t="shared" si="3"/>
        <v>-8.7311491370201111E-10</v>
      </c>
      <c r="AL22" s="483">
        <f t="shared" si="3"/>
        <v>-8.7311491370201111E-10</v>
      </c>
      <c r="AM22" s="483">
        <f t="shared" si="3"/>
        <v>-8.7311491370201111E-10</v>
      </c>
      <c r="AN22" s="483">
        <f t="shared" si="3"/>
        <v>-8.7311491370201111E-10</v>
      </c>
      <c r="AO22" s="483">
        <f t="shared" si="3"/>
        <v>-8.7311491370201111E-10</v>
      </c>
      <c r="AP22" s="483">
        <f t="shared" si="3"/>
        <v>-8.7311491370201111E-10</v>
      </c>
      <c r="AQ22" s="483">
        <f t="shared" si="3"/>
        <v>-8.7311491370201111E-10</v>
      </c>
      <c r="AR22" s="483">
        <f t="shared" si="3"/>
        <v>8397353.4775701966</v>
      </c>
    </row>
    <row r="23" spans="1:44" ht="15.75" thickTop="1" x14ac:dyDescent="0.25">
      <c r="A23" s="477"/>
      <c r="D23" s="478"/>
      <c r="E23" s="478"/>
      <c r="F23" s="478"/>
      <c r="G23" s="478"/>
      <c r="H23" s="478"/>
      <c r="I23" s="478"/>
      <c r="J23" s="478"/>
      <c r="K23" s="478"/>
      <c r="L23" s="478"/>
      <c r="M23" s="478"/>
      <c r="N23" s="478"/>
      <c r="O23" s="478"/>
      <c r="P23" s="478"/>
      <c r="Q23" s="478"/>
      <c r="R23" s="478"/>
      <c r="S23" s="478"/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  <c r="AK23" s="478"/>
      <c r="AL23" s="478"/>
      <c r="AM23" s="478"/>
      <c r="AN23" s="478"/>
      <c r="AO23" s="478"/>
      <c r="AP23" s="478"/>
      <c r="AQ23" s="478"/>
      <c r="AR23" s="478"/>
    </row>
    <row r="24" spans="1:44" x14ac:dyDescent="0.25">
      <c r="A24" s="472" t="s">
        <v>388</v>
      </c>
      <c r="D24" s="478"/>
      <c r="E24" s="478"/>
      <c r="F24" s="478"/>
      <c r="G24" s="478"/>
      <c r="H24" s="478"/>
      <c r="I24" s="478"/>
      <c r="J24" s="478"/>
      <c r="K24" s="478"/>
      <c r="L24" s="478"/>
      <c r="M24" s="478"/>
      <c r="N24" s="478"/>
      <c r="O24" s="478"/>
      <c r="P24" s="478"/>
      <c r="Q24" s="478"/>
      <c r="R24" s="478"/>
      <c r="S24" s="478"/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  <c r="AK24" s="478"/>
      <c r="AL24" s="478"/>
      <c r="AM24" s="478"/>
      <c r="AN24" s="478"/>
      <c r="AO24" s="478"/>
      <c r="AP24" s="478"/>
      <c r="AQ24" s="478"/>
      <c r="AR24" s="478"/>
    </row>
    <row r="25" spans="1:44" s="478" customFormat="1" x14ac:dyDescent="0.25">
      <c r="B25" s="472" t="s">
        <v>389</v>
      </c>
      <c r="C25" s="472"/>
      <c r="D25" s="478">
        <v>0</v>
      </c>
      <c r="E25" s="478">
        <v>0</v>
      </c>
      <c r="F25" s="478">
        <v>0</v>
      </c>
      <c r="G25" s="478">
        <v>0</v>
      </c>
      <c r="H25" s="478">
        <v>0</v>
      </c>
      <c r="I25" s="478">
        <v>0</v>
      </c>
      <c r="J25" s="478">
        <v>0</v>
      </c>
      <c r="K25" s="478">
        <v>0</v>
      </c>
      <c r="L25" s="478">
        <v>0</v>
      </c>
      <c r="M25" s="478">
        <v>0</v>
      </c>
      <c r="N25" s="478">
        <v>0</v>
      </c>
      <c r="O25" s="478">
        <v>0</v>
      </c>
      <c r="P25" s="478">
        <v>0</v>
      </c>
      <c r="Q25" s="478">
        <v>0</v>
      </c>
      <c r="R25" s="478">
        <v>0</v>
      </c>
      <c r="S25" s="478">
        <v>0</v>
      </c>
      <c r="T25" s="478">
        <v>0</v>
      </c>
      <c r="U25" s="478">
        <v>0</v>
      </c>
      <c r="V25" s="478">
        <v>0</v>
      </c>
      <c r="W25" s="478">
        <v>0</v>
      </c>
      <c r="X25" s="478">
        <v>0</v>
      </c>
      <c r="Y25" s="478">
        <v>0</v>
      </c>
      <c r="Z25" s="478">
        <v>0</v>
      </c>
      <c r="AA25" s="478">
        <v>0</v>
      </c>
      <c r="AB25" s="478">
        <v>0</v>
      </c>
      <c r="AC25" s="478">
        <v>0</v>
      </c>
      <c r="AD25" s="478">
        <v>0</v>
      </c>
      <c r="AE25" s="478">
        <v>0</v>
      </c>
      <c r="AF25" s="478">
        <v>0</v>
      </c>
      <c r="AG25" s="478">
        <v>0</v>
      </c>
      <c r="AH25" s="478">
        <v>0</v>
      </c>
      <c r="AI25" s="478">
        <v>0</v>
      </c>
      <c r="AJ25" s="478">
        <v>0</v>
      </c>
      <c r="AK25" s="478">
        <v>0</v>
      </c>
      <c r="AL25" s="478">
        <v>0</v>
      </c>
      <c r="AM25" s="478">
        <v>0</v>
      </c>
      <c r="AN25" s="478">
        <v>0</v>
      </c>
      <c r="AO25" s="478">
        <v>0</v>
      </c>
      <c r="AP25" s="478">
        <v>0</v>
      </c>
      <c r="AQ25" s="478">
        <v>0</v>
      </c>
      <c r="AR25" s="478">
        <f t="shared" ref="AR25:AR48" si="4">SUM(D25:AQ25)</f>
        <v>0</v>
      </c>
    </row>
    <row r="26" spans="1:44" x14ac:dyDescent="0.25">
      <c r="B26" s="472" t="s">
        <v>390</v>
      </c>
      <c r="C26" s="472"/>
      <c r="D26" s="478">
        <v>2841300</v>
      </c>
      <c r="E26" s="478">
        <v>0</v>
      </c>
      <c r="F26" s="478">
        <v>0</v>
      </c>
      <c r="G26" s="478">
        <v>0</v>
      </c>
      <c r="H26" s="478">
        <v>0</v>
      </c>
      <c r="I26" s="478">
        <v>0</v>
      </c>
      <c r="J26" s="478">
        <v>0</v>
      </c>
      <c r="K26" s="478">
        <v>0</v>
      </c>
      <c r="L26" s="478">
        <v>0</v>
      </c>
      <c r="M26" s="478">
        <v>0</v>
      </c>
      <c r="N26" s="478">
        <v>0</v>
      </c>
      <c r="O26" s="478">
        <v>0</v>
      </c>
      <c r="P26" s="478">
        <v>0</v>
      </c>
      <c r="Q26" s="478">
        <v>0</v>
      </c>
      <c r="R26" s="478">
        <v>0</v>
      </c>
      <c r="S26" s="478">
        <v>0</v>
      </c>
      <c r="T26" s="478">
        <v>0</v>
      </c>
      <c r="U26" s="478">
        <v>0</v>
      </c>
      <c r="V26" s="478">
        <v>0</v>
      </c>
      <c r="W26" s="478">
        <v>0</v>
      </c>
      <c r="X26" s="478">
        <v>0</v>
      </c>
      <c r="Y26" s="478">
        <v>0</v>
      </c>
      <c r="Z26" s="478">
        <v>0</v>
      </c>
      <c r="AA26" s="478">
        <v>0</v>
      </c>
      <c r="AB26" s="478">
        <v>0</v>
      </c>
      <c r="AC26" s="478">
        <v>0</v>
      </c>
      <c r="AD26" s="478">
        <v>0</v>
      </c>
      <c r="AE26" s="478">
        <v>0</v>
      </c>
      <c r="AF26" s="478">
        <v>0</v>
      </c>
      <c r="AG26" s="478">
        <v>0</v>
      </c>
      <c r="AH26" s="478">
        <v>0</v>
      </c>
      <c r="AI26" s="478">
        <v>0</v>
      </c>
      <c r="AJ26" s="478">
        <v>0</v>
      </c>
      <c r="AK26" s="478">
        <v>0</v>
      </c>
      <c r="AL26" s="478">
        <v>0</v>
      </c>
      <c r="AM26" s="478">
        <v>0</v>
      </c>
      <c r="AN26" s="478">
        <v>0</v>
      </c>
      <c r="AO26" s="478">
        <v>0</v>
      </c>
      <c r="AP26" s="478">
        <v>0</v>
      </c>
      <c r="AQ26" s="478">
        <v>0</v>
      </c>
      <c r="AR26" s="478">
        <f t="shared" ref="AR26:AR34" si="5">SUM(D26:AQ26)</f>
        <v>2841300</v>
      </c>
    </row>
    <row r="27" spans="1:44" x14ac:dyDescent="0.25">
      <c r="B27" s="472" t="s">
        <v>391</v>
      </c>
      <c r="C27" s="472"/>
      <c r="D27" s="478">
        <v>0</v>
      </c>
      <c r="E27" s="478">
        <v>0</v>
      </c>
      <c r="F27" s="478">
        <v>0</v>
      </c>
      <c r="G27" s="478">
        <v>0</v>
      </c>
      <c r="H27" s="478">
        <v>0</v>
      </c>
      <c r="I27" s="478">
        <v>0</v>
      </c>
      <c r="J27" s="478">
        <v>0</v>
      </c>
      <c r="K27" s="478">
        <v>0</v>
      </c>
      <c r="L27" s="478">
        <v>0</v>
      </c>
      <c r="M27" s="478">
        <v>0</v>
      </c>
      <c r="N27" s="478">
        <v>0</v>
      </c>
      <c r="O27" s="478">
        <v>0</v>
      </c>
      <c r="P27" s="478">
        <v>0</v>
      </c>
      <c r="Q27" s="478">
        <v>0</v>
      </c>
      <c r="R27" s="478">
        <v>0</v>
      </c>
      <c r="S27" s="478">
        <v>0</v>
      </c>
      <c r="T27" s="478">
        <v>0</v>
      </c>
      <c r="U27" s="478">
        <v>0</v>
      </c>
      <c r="V27" s="478">
        <v>0</v>
      </c>
      <c r="W27" s="478">
        <v>0</v>
      </c>
      <c r="X27" s="478">
        <v>0</v>
      </c>
      <c r="Y27" s="478">
        <v>0</v>
      </c>
      <c r="Z27" s="478">
        <v>0</v>
      </c>
      <c r="AA27" s="478">
        <v>0</v>
      </c>
      <c r="AB27" s="478">
        <v>0</v>
      </c>
      <c r="AC27" s="478">
        <v>0</v>
      </c>
      <c r="AD27" s="478">
        <v>0</v>
      </c>
      <c r="AE27" s="478">
        <v>0</v>
      </c>
      <c r="AF27" s="478">
        <v>0</v>
      </c>
      <c r="AG27" s="478">
        <v>0</v>
      </c>
      <c r="AH27" s="478">
        <v>0</v>
      </c>
      <c r="AI27" s="478">
        <v>0</v>
      </c>
      <c r="AJ27" s="478">
        <v>0</v>
      </c>
      <c r="AK27" s="478">
        <v>0</v>
      </c>
      <c r="AL27" s="478">
        <v>0</v>
      </c>
      <c r="AM27" s="478">
        <v>0</v>
      </c>
      <c r="AN27" s="478">
        <v>0</v>
      </c>
      <c r="AO27" s="478">
        <v>0</v>
      </c>
      <c r="AP27" s="478">
        <v>0</v>
      </c>
      <c r="AQ27" s="478">
        <v>0</v>
      </c>
      <c r="AR27" s="478">
        <f t="shared" si="5"/>
        <v>0</v>
      </c>
    </row>
    <row r="28" spans="1:44" x14ac:dyDescent="0.25">
      <c r="B28" s="472" t="s">
        <v>392</v>
      </c>
      <c r="C28" s="472"/>
      <c r="D28" s="478">
        <v>0</v>
      </c>
      <c r="E28" s="478">
        <v>0</v>
      </c>
      <c r="F28" s="478">
        <v>0</v>
      </c>
      <c r="G28" s="478">
        <v>0</v>
      </c>
      <c r="H28" s="478">
        <v>0</v>
      </c>
      <c r="I28" s="478">
        <v>0</v>
      </c>
      <c r="J28" s="478">
        <v>0</v>
      </c>
      <c r="K28" s="478">
        <v>0</v>
      </c>
      <c r="L28" s="478">
        <v>0</v>
      </c>
      <c r="M28" s="478">
        <v>0</v>
      </c>
      <c r="N28" s="478">
        <v>0</v>
      </c>
      <c r="O28" s="478">
        <v>0</v>
      </c>
      <c r="P28" s="478">
        <v>0</v>
      </c>
      <c r="Q28" s="478">
        <v>0</v>
      </c>
      <c r="R28" s="478">
        <v>0</v>
      </c>
      <c r="S28" s="478">
        <v>0</v>
      </c>
      <c r="T28" s="478">
        <v>0</v>
      </c>
      <c r="U28" s="478">
        <v>0</v>
      </c>
      <c r="V28" s="478">
        <v>0</v>
      </c>
      <c r="W28" s="478">
        <v>0</v>
      </c>
      <c r="X28" s="478">
        <v>0</v>
      </c>
      <c r="Y28" s="478">
        <v>0</v>
      </c>
      <c r="Z28" s="478">
        <v>0</v>
      </c>
      <c r="AA28" s="478">
        <v>0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>
        <v>0</v>
      </c>
      <c r="AQ28" s="478">
        <v>0</v>
      </c>
      <c r="AR28" s="478">
        <f t="shared" si="5"/>
        <v>0</v>
      </c>
    </row>
    <row r="29" spans="1:44" x14ac:dyDescent="0.25">
      <c r="B29" s="472" t="s">
        <v>224</v>
      </c>
      <c r="C29" s="472"/>
      <c r="D29" s="478">
        <v>0</v>
      </c>
      <c r="E29" s="478">
        <v>0</v>
      </c>
      <c r="F29" s="478">
        <v>0</v>
      </c>
      <c r="G29" s="478">
        <v>0</v>
      </c>
      <c r="H29" s="478">
        <v>0</v>
      </c>
      <c r="I29" s="478">
        <v>0</v>
      </c>
      <c r="J29" s="478">
        <v>0</v>
      </c>
      <c r="K29" s="478">
        <v>0</v>
      </c>
      <c r="L29" s="478">
        <v>0</v>
      </c>
      <c r="M29" s="478">
        <v>0</v>
      </c>
      <c r="N29" s="478">
        <v>0</v>
      </c>
      <c r="O29" s="478">
        <v>0</v>
      </c>
      <c r="P29" s="478">
        <v>0</v>
      </c>
      <c r="Q29" s="478">
        <v>0</v>
      </c>
      <c r="R29" s="478">
        <v>0</v>
      </c>
      <c r="S29" s="478">
        <v>0</v>
      </c>
      <c r="T29" s="478">
        <v>0</v>
      </c>
      <c r="U29" s="478">
        <v>0</v>
      </c>
      <c r="V29" s="478">
        <v>0</v>
      </c>
      <c r="W29" s="478">
        <v>0</v>
      </c>
      <c r="X29" s="478">
        <v>0</v>
      </c>
      <c r="Y29" s="478">
        <v>0</v>
      </c>
      <c r="Z29" s="478">
        <v>0</v>
      </c>
      <c r="AA29" s="478">
        <v>0</v>
      </c>
      <c r="AB29" s="478">
        <v>0</v>
      </c>
      <c r="AC29" s="478">
        <v>0</v>
      </c>
      <c r="AD29" s="478">
        <v>0</v>
      </c>
      <c r="AE29" s="478">
        <v>0</v>
      </c>
      <c r="AF29" s="478">
        <v>0</v>
      </c>
      <c r="AG29" s="478">
        <v>0</v>
      </c>
      <c r="AH29" s="478">
        <v>0</v>
      </c>
      <c r="AI29" s="478">
        <v>0</v>
      </c>
      <c r="AJ29" s="478">
        <v>0</v>
      </c>
      <c r="AK29" s="478">
        <v>0</v>
      </c>
      <c r="AL29" s="478">
        <v>0</v>
      </c>
      <c r="AM29" s="478">
        <v>0</v>
      </c>
      <c r="AN29" s="478">
        <v>0</v>
      </c>
      <c r="AO29" s="478">
        <v>0</v>
      </c>
      <c r="AP29" s="478">
        <v>0</v>
      </c>
      <c r="AQ29" s="478">
        <v>0</v>
      </c>
      <c r="AR29" s="478">
        <f t="shared" si="5"/>
        <v>0</v>
      </c>
    </row>
    <row r="30" spans="1:44" x14ac:dyDescent="0.25">
      <c r="B30" s="472" t="s">
        <v>393</v>
      </c>
      <c r="C30" s="472"/>
      <c r="D30" s="478">
        <v>0</v>
      </c>
      <c r="E30" s="478">
        <v>0</v>
      </c>
      <c r="F30" s="478">
        <v>0</v>
      </c>
      <c r="G30" s="478">
        <v>0</v>
      </c>
      <c r="H30" s="478">
        <v>0</v>
      </c>
      <c r="I30" s="478">
        <v>0</v>
      </c>
      <c r="J30" s="478">
        <v>0</v>
      </c>
      <c r="K30" s="478">
        <v>0</v>
      </c>
      <c r="L30" s="478">
        <v>0</v>
      </c>
      <c r="M30" s="478">
        <v>0</v>
      </c>
      <c r="N30" s="478">
        <v>0</v>
      </c>
      <c r="O30" s="478">
        <v>0</v>
      </c>
      <c r="P30" s="478">
        <v>0</v>
      </c>
      <c r="Q30" s="478">
        <v>0</v>
      </c>
      <c r="R30" s="478">
        <v>0</v>
      </c>
      <c r="S30" s="478">
        <v>0</v>
      </c>
      <c r="T30" s="478">
        <v>0</v>
      </c>
      <c r="U30" s="478">
        <v>0</v>
      </c>
      <c r="V30" s="478">
        <v>0</v>
      </c>
      <c r="W30" s="478">
        <v>0</v>
      </c>
      <c r="X30" s="478">
        <v>0</v>
      </c>
      <c r="Y30" s="478">
        <v>0</v>
      </c>
      <c r="Z30" s="478">
        <v>0</v>
      </c>
      <c r="AA30" s="478">
        <v>0</v>
      </c>
      <c r="AB30" s="478">
        <v>0</v>
      </c>
      <c r="AC30" s="478">
        <v>0</v>
      </c>
      <c r="AD30" s="478">
        <v>0</v>
      </c>
      <c r="AE30" s="478">
        <v>0</v>
      </c>
      <c r="AF30" s="478">
        <v>0</v>
      </c>
      <c r="AG30" s="478">
        <v>0</v>
      </c>
      <c r="AH30" s="478">
        <v>0</v>
      </c>
      <c r="AI30" s="478">
        <v>0</v>
      </c>
      <c r="AJ30" s="478">
        <v>0</v>
      </c>
      <c r="AK30" s="478">
        <v>0</v>
      </c>
      <c r="AL30" s="478">
        <v>0</v>
      </c>
      <c r="AM30" s="478">
        <v>0</v>
      </c>
      <c r="AN30" s="478">
        <v>0</v>
      </c>
      <c r="AO30" s="478">
        <v>0</v>
      </c>
      <c r="AP30" s="478">
        <v>0</v>
      </c>
      <c r="AQ30" s="478">
        <v>0</v>
      </c>
      <c r="AR30" s="478">
        <f t="shared" si="5"/>
        <v>0</v>
      </c>
    </row>
    <row r="31" spans="1:44" s="478" customFormat="1" x14ac:dyDescent="0.25">
      <c r="B31" s="472" t="s">
        <v>394</v>
      </c>
      <c r="C31" s="472"/>
      <c r="D31" s="478">
        <v>0</v>
      </c>
      <c r="E31" s="478">
        <v>0</v>
      </c>
      <c r="F31" s="478">
        <v>0</v>
      </c>
      <c r="G31" s="478">
        <v>0</v>
      </c>
      <c r="H31" s="478">
        <v>0</v>
      </c>
      <c r="I31" s="478">
        <v>0</v>
      </c>
      <c r="J31" s="478">
        <v>0</v>
      </c>
      <c r="K31" s="478">
        <v>0</v>
      </c>
      <c r="L31" s="478">
        <v>0</v>
      </c>
      <c r="M31" s="478">
        <v>0</v>
      </c>
      <c r="N31" s="478">
        <v>0</v>
      </c>
      <c r="O31" s="478">
        <v>0</v>
      </c>
      <c r="P31" s="478">
        <v>0</v>
      </c>
      <c r="Q31" s="478">
        <v>0</v>
      </c>
      <c r="R31" s="478">
        <v>0</v>
      </c>
      <c r="S31" s="478">
        <v>0</v>
      </c>
      <c r="T31" s="478">
        <v>0</v>
      </c>
      <c r="U31" s="478">
        <v>0</v>
      </c>
      <c r="V31" s="478">
        <v>0</v>
      </c>
      <c r="W31" s="478">
        <v>0</v>
      </c>
      <c r="X31" s="478">
        <v>0</v>
      </c>
      <c r="Y31" s="478">
        <v>0</v>
      </c>
      <c r="Z31" s="478">
        <v>0</v>
      </c>
      <c r="AA31" s="478">
        <v>0</v>
      </c>
      <c r="AB31" s="478">
        <v>0</v>
      </c>
      <c r="AC31" s="478">
        <v>0</v>
      </c>
      <c r="AD31" s="478">
        <v>0</v>
      </c>
      <c r="AE31" s="478">
        <v>0</v>
      </c>
      <c r="AF31" s="478">
        <v>0</v>
      </c>
      <c r="AG31" s="478">
        <v>0</v>
      </c>
      <c r="AH31" s="478">
        <v>0</v>
      </c>
      <c r="AI31" s="478">
        <v>0</v>
      </c>
      <c r="AJ31" s="478">
        <v>0</v>
      </c>
      <c r="AK31" s="478">
        <v>0</v>
      </c>
      <c r="AL31" s="478">
        <v>0</v>
      </c>
      <c r="AM31" s="478">
        <v>0</v>
      </c>
      <c r="AN31" s="478">
        <v>0</v>
      </c>
      <c r="AO31" s="478">
        <v>0</v>
      </c>
      <c r="AP31" s="478">
        <v>0</v>
      </c>
      <c r="AQ31" s="478">
        <v>0</v>
      </c>
      <c r="AR31" s="478">
        <f t="shared" si="5"/>
        <v>0</v>
      </c>
    </row>
    <row r="32" spans="1:44" s="478" customFormat="1" x14ac:dyDescent="0.25">
      <c r="B32" s="472" t="s">
        <v>227</v>
      </c>
      <c r="C32" s="472"/>
      <c r="D32" s="478">
        <v>0</v>
      </c>
      <c r="E32" s="478">
        <v>0</v>
      </c>
      <c r="F32" s="478">
        <v>0</v>
      </c>
      <c r="G32" s="478">
        <v>0</v>
      </c>
      <c r="H32" s="478">
        <v>0</v>
      </c>
      <c r="I32" s="478">
        <v>0</v>
      </c>
      <c r="J32" s="478">
        <v>0</v>
      </c>
      <c r="K32" s="478">
        <v>0</v>
      </c>
      <c r="L32" s="478">
        <v>0</v>
      </c>
      <c r="M32" s="478">
        <v>0</v>
      </c>
      <c r="N32" s="478">
        <v>0</v>
      </c>
      <c r="O32" s="478">
        <v>0</v>
      </c>
      <c r="P32" s="478">
        <v>0</v>
      </c>
      <c r="Q32" s="478">
        <v>0</v>
      </c>
      <c r="R32" s="478">
        <v>0</v>
      </c>
      <c r="S32" s="478">
        <v>0</v>
      </c>
      <c r="T32" s="478">
        <v>0</v>
      </c>
      <c r="U32" s="478">
        <v>0</v>
      </c>
      <c r="V32" s="478">
        <v>0</v>
      </c>
      <c r="W32" s="478">
        <v>0</v>
      </c>
      <c r="X32" s="478">
        <v>0</v>
      </c>
      <c r="Y32" s="478">
        <v>0</v>
      </c>
      <c r="Z32" s="478">
        <v>0</v>
      </c>
      <c r="AA32" s="478">
        <v>0</v>
      </c>
      <c r="AB32" s="478">
        <v>0</v>
      </c>
      <c r="AC32" s="478">
        <v>0</v>
      </c>
      <c r="AD32" s="478">
        <v>0</v>
      </c>
      <c r="AE32" s="478">
        <v>0</v>
      </c>
      <c r="AF32" s="478">
        <v>0</v>
      </c>
      <c r="AG32" s="478">
        <v>0</v>
      </c>
      <c r="AH32" s="478">
        <v>0</v>
      </c>
      <c r="AI32" s="478">
        <v>0</v>
      </c>
      <c r="AJ32" s="478">
        <v>0</v>
      </c>
      <c r="AK32" s="478">
        <v>0</v>
      </c>
      <c r="AL32" s="478">
        <v>0</v>
      </c>
      <c r="AM32" s="478">
        <v>0</v>
      </c>
      <c r="AN32" s="478">
        <v>0</v>
      </c>
      <c r="AO32" s="478">
        <v>0</v>
      </c>
      <c r="AP32" s="478">
        <v>0</v>
      </c>
      <c r="AQ32" s="478">
        <v>0</v>
      </c>
      <c r="AR32" s="478">
        <f t="shared" si="5"/>
        <v>0</v>
      </c>
    </row>
    <row r="33" spans="2:45" s="478" customFormat="1" x14ac:dyDescent="0.25">
      <c r="B33" s="472" t="s">
        <v>395</v>
      </c>
      <c r="C33" s="472"/>
      <c r="D33" s="478">
        <v>0</v>
      </c>
      <c r="E33" s="478">
        <v>0</v>
      </c>
      <c r="F33" s="478">
        <v>0</v>
      </c>
      <c r="G33" s="478">
        <v>0</v>
      </c>
      <c r="H33" s="478">
        <v>0</v>
      </c>
      <c r="I33" s="478">
        <v>0</v>
      </c>
      <c r="J33" s="478">
        <v>0</v>
      </c>
      <c r="K33" s="478">
        <v>0</v>
      </c>
      <c r="L33" s="478">
        <v>0</v>
      </c>
      <c r="M33" s="478">
        <v>0</v>
      </c>
      <c r="N33" s="478">
        <v>0</v>
      </c>
      <c r="O33" s="478">
        <v>0</v>
      </c>
      <c r="P33" s="478">
        <v>0</v>
      </c>
      <c r="Q33" s="478">
        <v>0</v>
      </c>
      <c r="R33" s="478">
        <v>0</v>
      </c>
      <c r="S33" s="478">
        <v>0</v>
      </c>
      <c r="T33" s="478">
        <v>0</v>
      </c>
      <c r="U33" s="478">
        <v>0</v>
      </c>
      <c r="V33" s="478">
        <v>0</v>
      </c>
      <c r="W33" s="478">
        <v>0</v>
      </c>
      <c r="X33" s="478">
        <v>0</v>
      </c>
      <c r="Y33" s="478">
        <v>0</v>
      </c>
      <c r="Z33" s="478">
        <v>0</v>
      </c>
      <c r="AA33" s="478">
        <v>0</v>
      </c>
      <c r="AB33" s="478">
        <v>0</v>
      </c>
      <c r="AC33" s="478">
        <v>0</v>
      </c>
      <c r="AD33" s="478">
        <v>0</v>
      </c>
      <c r="AE33" s="478">
        <v>0</v>
      </c>
      <c r="AF33" s="478">
        <v>0</v>
      </c>
      <c r="AG33" s="478">
        <v>0</v>
      </c>
      <c r="AH33" s="478">
        <v>0</v>
      </c>
      <c r="AI33" s="478">
        <v>0</v>
      </c>
      <c r="AJ33" s="478">
        <v>0</v>
      </c>
      <c r="AK33" s="478">
        <v>0</v>
      </c>
      <c r="AL33" s="478">
        <v>0</v>
      </c>
      <c r="AM33" s="478">
        <v>0</v>
      </c>
      <c r="AN33" s="478">
        <v>0</v>
      </c>
      <c r="AO33" s="478">
        <v>0</v>
      </c>
      <c r="AP33" s="478">
        <v>0</v>
      </c>
      <c r="AQ33" s="478">
        <v>0</v>
      </c>
      <c r="AR33" s="478">
        <f t="shared" si="5"/>
        <v>0</v>
      </c>
    </row>
    <row r="34" spans="2:45" s="478" customFormat="1" x14ac:dyDescent="0.25">
      <c r="B34" s="472" t="s">
        <v>396</v>
      </c>
      <c r="C34" s="472"/>
      <c r="D34" s="478">
        <f>-SUMIF('5 - TI'!$B$7:$AO$7,D7,'5 - TI'!$B$15:$AO$15)</f>
        <v>0</v>
      </c>
      <c r="E34" s="478">
        <f>-SUMIF('5 - TI'!$B$7:$AO$7,E7,'5 - TI'!$B$15:$AO$15)</f>
        <v>0</v>
      </c>
      <c r="F34" s="478">
        <f>-SUMIF('5 - TI'!$B$7:$AO$7,F7,'5 - TI'!$B$15:$AO$15)</f>
        <v>0</v>
      </c>
      <c r="G34" s="478">
        <f>-SUMIF('5 - TI'!$B$7:$AO$7,G7,'5 - TI'!$B$15:$AO$15)</f>
        <v>0</v>
      </c>
      <c r="H34" s="478">
        <f>-SUMIF('5 - TI'!$B$7:$AO$7,H7,'5 - TI'!$B$15:$AO$15)</f>
        <v>0</v>
      </c>
      <c r="I34" s="478">
        <f>-SUMIF('5 - TI'!$B$7:$AO$7,I7,'5 - TI'!$B$15:$AO$15)</f>
        <v>0</v>
      </c>
      <c r="J34" s="478">
        <f>-SUMIF('5 - TI'!$B$7:$AO$7,J7,'5 - TI'!$B$15:$AO$15)</f>
        <v>0</v>
      </c>
      <c r="K34" s="478">
        <f>-SUMIF('5 - TI'!$B$7:$AO$7,K7,'5 - TI'!$B$15:$AO$15)</f>
        <v>0</v>
      </c>
      <c r="L34" s="478">
        <f>-SUMIF('5 - TI'!$B$7:$AO$7,L7,'5 - TI'!$B$15:$AO$15)</f>
        <v>0</v>
      </c>
      <c r="M34" s="478">
        <f>-SUMIF('5 - TI'!$B$7:$AO$7,M7,'5 - TI'!$B$15:$AO$15)</f>
        <v>0</v>
      </c>
      <c r="N34" s="478">
        <f>-SUMIF('5 - TI'!$B$7:$AO$7,N7,'5 - TI'!$B$15:$AO$15)</f>
        <v>0</v>
      </c>
      <c r="O34" s="478">
        <f>-SUMIF('5 - TI'!$B$7:$AO$7,O7,'5 - TI'!$B$15:$AO$15)</f>
        <v>0</v>
      </c>
      <c r="P34" s="478">
        <f>-SUMIF('5 - TI'!$B$7:$AO$7,P7,'5 - TI'!$B$15:$AO$15)</f>
        <v>0</v>
      </c>
      <c r="Q34" s="478">
        <f>-SUMIF('5 - TI'!$B$7:$AO$7,Q7,'5 - TI'!$B$15:$AO$15)</f>
        <v>0</v>
      </c>
      <c r="R34" s="478">
        <f>-SUMIF('5 - TI'!$B$7:$AO$7,R7,'5 - TI'!$B$15:$AO$15)</f>
        <v>0</v>
      </c>
      <c r="S34" s="478">
        <f>-SUMIF('5 - TI'!$B$7:$AO$7,S7,'5 - TI'!$B$15:$AO$15)</f>
        <v>0</v>
      </c>
      <c r="T34" s="478">
        <f>-SUMIF('5 - TI'!$B$7:$AO$7,T7,'5 - TI'!$B$15:$AO$15)</f>
        <v>0</v>
      </c>
      <c r="U34" s="478">
        <f>-SUMIF('5 - TI'!$B$7:$AO$7,U7,'5 - TI'!$B$15:$AO$15)</f>
        <v>0</v>
      </c>
      <c r="V34" s="478">
        <f>-SUMIF('5 - TI'!$B$7:$AO$7,V7,'5 - TI'!$B$15:$AO$15)</f>
        <v>0</v>
      </c>
      <c r="W34" s="478">
        <f>-SUMIF('5 - TI'!$B$7:$AO$7,W7,'5 - TI'!$B$15:$AO$15)</f>
        <v>0</v>
      </c>
      <c r="X34" s="478">
        <f>-SUMIF('5 - TI'!$B$7:$AO$7,X7,'5 - TI'!$B$15:$AO$15)</f>
        <v>0</v>
      </c>
      <c r="Y34" s="478">
        <f>-SUMIF('5 - TI'!$B$7:$AO$7,Y7,'5 - TI'!$B$15:$AO$15)</f>
        <v>0</v>
      </c>
      <c r="Z34" s="478">
        <f>-SUMIF('5 - TI'!$B$7:$AO$7,Z7,'5 - TI'!$B$15:$AO$15)</f>
        <v>0</v>
      </c>
      <c r="AA34" s="478">
        <f>-SUMIF('5 - TI'!$B$7:$AO$7,AA7,'5 - TI'!$B$15:$AO$15)</f>
        <v>0</v>
      </c>
      <c r="AB34" s="478">
        <f>-SUMIF('5 - TI'!$B$7:$AO$7,AB7,'5 - TI'!$B$15:$AO$15)</f>
        <v>0</v>
      </c>
      <c r="AC34" s="478">
        <f>-SUMIF('5 - TI'!$B$7:$AO$7,AC7,'5 - TI'!$B$15:$AO$15)</f>
        <v>0</v>
      </c>
      <c r="AD34" s="478">
        <f>-SUMIF('5 - TI'!$B$7:$AO$7,AD7,'5 - TI'!$B$15:$AO$15)</f>
        <v>0</v>
      </c>
      <c r="AE34" s="478">
        <f>-SUMIF('5 - TI'!$B$7:$AO$7,AE7,'5 - TI'!$B$15:$AO$15)</f>
        <v>0</v>
      </c>
      <c r="AF34" s="478">
        <f>-SUMIF('5 - TI'!$B$7:$AO$7,AF7,'5 - TI'!$B$15:$AO$15)</f>
        <v>0</v>
      </c>
      <c r="AG34" s="478">
        <f>-SUMIF('5 - TI'!$B$7:$AO$7,AG7,'5 - TI'!$B$15:$AO$15)</f>
        <v>0</v>
      </c>
      <c r="AH34" s="478">
        <f>-SUMIF('5 - TI'!$B$7:$AO$7,AH7,'5 - TI'!$B$15:$AO$15)</f>
        <v>0</v>
      </c>
      <c r="AI34" s="478">
        <f>-SUMIF('5 - TI'!$B$7:$AO$7,AI7,'5 - TI'!$B$15:$AO$15)</f>
        <v>0</v>
      </c>
      <c r="AJ34" s="478">
        <f>-SUMIF('5 - TI'!$B$7:$AO$7,AJ7,'5 - TI'!$B$15:$AO$15)</f>
        <v>0</v>
      </c>
      <c r="AK34" s="478">
        <f>-SUMIF('5 - TI'!$B$7:$AO$7,AK7,'5 - TI'!$B$15:$AO$15)</f>
        <v>0</v>
      </c>
      <c r="AL34" s="478">
        <f>-SUMIF('5 - TI'!$B$7:$AO$7,AL7,'5 - TI'!$B$15:$AO$15)</f>
        <v>0</v>
      </c>
      <c r="AM34" s="478">
        <f>-SUMIF('5 - TI'!$B$7:$AO$7,AM7,'5 - TI'!$B$15:$AO$15)</f>
        <v>0</v>
      </c>
      <c r="AN34" s="478">
        <f>-SUMIF('5 - TI'!$B$7:$AO$7,AN7,'5 - TI'!$B$15:$AO$15)</f>
        <v>0</v>
      </c>
      <c r="AO34" s="478">
        <f>-SUMIF('5 - TI'!$B$7:$AO$7,AO7,'5 - TI'!$B$15:$AO$15)</f>
        <v>0</v>
      </c>
      <c r="AP34" s="478">
        <f>-SUMIF('5 - TI'!$B$7:$AO$7,AP7,'5 - TI'!$B$15:$AO$15)</f>
        <v>0</v>
      </c>
      <c r="AQ34" s="478">
        <f>-SUMIF('5 - TI'!$B$7:$AO$7,AQ7,'5 - TI'!$B$15:$AO$15)</f>
        <v>0</v>
      </c>
      <c r="AR34" s="478">
        <f t="shared" si="5"/>
        <v>0</v>
      </c>
    </row>
    <row r="35" spans="2:45" s="478" customFormat="1" x14ac:dyDescent="0.25">
      <c r="B35" s="472" t="s">
        <v>397</v>
      </c>
      <c r="C35" s="472"/>
      <c r="D35" s="478">
        <v>0</v>
      </c>
      <c r="E35" s="478">
        <v>0</v>
      </c>
      <c r="F35" s="478">
        <v>0</v>
      </c>
      <c r="G35" s="478">
        <v>0</v>
      </c>
      <c r="H35" s="478">
        <v>0</v>
      </c>
      <c r="I35" s="478">
        <v>0</v>
      </c>
      <c r="J35" s="478">
        <v>0</v>
      </c>
      <c r="K35" s="478">
        <v>0</v>
      </c>
      <c r="L35" s="478">
        <v>0</v>
      </c>
      <c r="M35" s="478">
        <v>0</v>
      </c>
      <c r="N35" s="478">
        <v>0</v>
      </c>
      <c r="O35" s="478">
        <v>0</v>
      </c>
      <c r="P35" s="478">
        <v>0</v>
      </c>
      <c r="Q35" s="478">
        <v>0</v>
      </c>
      <c r="R35" s="478">
        <v>0</v>
      </c>
      <c r="S35" s="478">
        <v>0</v>
      </c>
      <c r="T35" s="478">
        <v>0</v>
      </c>
      <c r="U35" s="478">
        <v>0</v>
      </c>
      <c r="V35" s="478">
        <v>0</v>
      </c>
      <c r="W35" s="478">
        <v>0</v>
      </c>
      <c r="X35" s="478">
        <v>0</v>
      </c>
      <c r="Y35" s="478">
        <v>0</v>
      </c>
      <c r="Z35" s="478">
        <v>0</v>
      </c>
      <c r="AA35" s="478">
        <v>0</v>
      </c>
      <c r="AB35" s="478">
        <v>0</v>
      </c>
      <c r="AC35" s="478">
        <v>0</v>
      </c>
      <c r="AD35" s="478">
        <v>0</v>
      </c>
      <c r="AE35" s="478">
        <v>0</v>
      </c>
      <c r="AF35" s="478">
        <v>0</v>
      </c>
      <c r="AG35" s="478">
        <v>0</v>
      </c>
      <c r="AH35" s="478">
        <v>0</v>
      </c>
      <c r="AI35" s="478">
        <v>0</v>
      </c>
      <c r="AJ35" s="478">
        <v>0</v>
      </c>
      <c r="AK35" s="478">
        <v>0</v>
      </c>
      <c r="AL35" s="478">
        <v>0</v>
      </c>
      <c r="AM35" s="478">
        <v>0</v>
      </c>
      <c r="AN35" s="478">
        <v>0</v>
      </c>
      <c r="AO35" s="478">
        <v>0</v>
      </c>
      <c r="AP35" s="478">
        <v>0</v>
      </c>
      <c r="AQ35" s="478">
        <v>0</v>
      </c>
      <c r="AR35" s="478">
        <f t="shared" si="4"/>
        <v>0</v>
      </c>
    </row>
    <row r="36" spans="2:45" s="478" customFormat="1" x14ac:dyDescent="0.25">
      <c r="B36" s="472" t="s">
        <v>398</v>
      </c>
      <c r="C36" s="472"/>
      <c r="D36" s="478">
        <f>SUMIFS('2a Project Inputs'!$G$31:$T$31,'2a Project Inputs'!$G$9:$T$9,1,'2a Project Inputs'!$G$6:$T$6,'3 - S &amp; U'!D7)</f>
        <v>53846.836734273696</v>
      </c>
      <c r="E36" s="478">
        <f>SUMIFS('2a Project Inputs'!$G$31:$T$31,'2a Project Inputs'!$G$9:$T$9,1,'2a Project Inputs'!$G$6:$T$6,'3 - S &amp; U'!E7)</f>
        <v>0</v>
      </c>
      <c r="F36" s="478">
        <f>SUMIFS('2a Project Inputs'!$G$31:$T$31,'2a Project Inputs'!$G$9:$T$9,1,'2a Project Inputs'!$G$6:$T$6,'3 - S &amp; U'!F7)</f>
        <v>0</v>
      </c>
      <c r="G36" s="478">
        <f>SUMIFS('2a Project Inputs'!$G$31:$T$31,'2a Project Inputs'!$G$9:$T$9,1,'2a Project Inputs'!$G$6:$T$6,'3 - S &amp; U'!G7)</f>
        <v>0</v>
      </c>
      <c r="H36" s="478">
        <f>SUMIFS('2a Project Inputs'!$G$31:$T$31,'2a Project Inputs'!$G$9:$T$9,1,'2a Project Inputs'!$G$6:$T$6,'3 - S &amp; U'!H7)</f>
        <v>0</v>
      </c>
      <c r="I36" s="478">
        <f>SUMIFS('2a Project Inputs'!$G$31:$T$31,'2a Project Inputs'!$G$9:$T$9,1,'2a Project Inputs'!$G$6:$T$6,'3 - S &amp; U'!I7)</f>
        <v>0</v>
      </c>
      <c r="J36" s="478">
        <f>SUMIFS('2a Project Inputs'!$G$31:$T$31,'2a Project Inputs'!$G$9:$T$9,1,'2a Project Inputs'!$G$6:$T$6,'3 - S &amp; U'!J7)</f>
        <v>0</v>
      </c>
      <c r="K36" s="478">
        <f>SUMIFS('2a Project Inputs'!$G$31:$T$31,'2a Project Inputs'!$G$9:$T$9,1,'2a Project Inputs'!$G$6:$T$6,'3 - S &amp; U'!K7)</f>
        <v>0</v>
      </c>
      <c r="L36" s="478">
        <f>SUMIFS('2a Project Inputs'!$G$31:$T$31,'2a Project Inputs'!$G$9:$T$9,1,'2a Project Inputs'!$G$6:$T$6,'3 - S &amp; U'!L7)</f>
        <v>0</v>
      </c>
      <c r="M36" s="478">
        <f>SUMIFS('2a Project Inputs'!$G$31:$T$31,'2a Project Inputs'!$G$9:$T$9,1,'2a Project Inputs'!$G$6:$T$6,'3 - S &amp; U'!M7)</f>
        <v>0</v>
      </c>
      <c r="N36" s="478">
        <f>SUMIFS('2a Project Inputs'!$G$31:$T$31,'2a Project Inputs'!$G$9:$T$9,1,'2a Project Inputs'!$G$6:$T$6,'3 - S &amp; U'!N7)</f>
        <v>0</v>
      </c>
      <c r="O36" s="478">
        <f>SUMIFS('2a Project Inputs'!$G$31:$T$31,'2a Project Inputs'!$G$9:$T$9,1,'2a Project Inputs'!$G$6:$T$6,'3 - S &amp; U'!O7)</f>
        <v>0</v>
      </c>
      <c r="P36" s="478">
        <f>SUMIFS('2a Project Inputs'!$G$31:$T$31,'2a Project Inputs'!$G$9:$T$9,1,'2a Project Inputs'!$G$6:$T$6,'3 - S &amp; U'!P7)</f>
        <v>0</v>
      </c>
      <c r="Q36" s="478">
        <f>SUMIFS('2a Project Inputs'!$G$31:$T$31,'2a Project Inputs'!$G$9:$T$9,1,'2a Project Inputs'!$G$6:$T$6,'3 - S &amp; U'!Q7)</f>
        <v>0</v>
      </c>
      <c r="R36" s="478">
        <f>SUMIFS('2a Project Inputs'!$G$31:$T$31,'2a Project Inputs'!$G$9:$T$9,1,'2a Project Inputs'!$G$6:$T$6,'3 - S &amp; U'!R7)</f>
        <v>0</v>
      </c>
      <c r="S36" s="478">
        <f>SUMIFS('2a Project Inputs'!$G$31:$T$31,'2a Project Inputs'!$G$9:$T$9,1,'2a Project Inputs'!$G$6:$T$6,'3 - S &amp; U'!S7)</f>
        <v>0</v>
      </c>
      <c r="T36" s="478">
        <f>SUMIFS('2a Project Inputs'!$G$31:$T$31,'2a Project Inputs'!$G$9:$T$9,1,'2a Project Inputs'!$G$6:$T$6,'3 - S &amp; U'!T7)</f>
        <v>0</v>
      </c>
      <c r="U36" s="478">
        <f>SUMIFS('2a Project Inputs'!$G$31:$T$31,'2a Project Inputs'!$G$9:$T$9,1,'2a Project Inputs'!$G$6:$T$6,'3 - S &amp; U'!U7)</f>
        <v>0</v>
      </c>
      <c r="V36" s="478">
        <f>SUMIFS('2a Project Inputs'!$G$31:$T$31,'2a Project Inputs'!$G$9:$T$9,1,'2a Project Inputs'!$G$6:$T$6,'3 - S &amp; U'!V7)</f>
        <v>0</v>
      </c>
      <c r="W36" s="478">
        <f>SUMIFS('2a Project Inputs'!$G$31:$T$31,'2a Project Inputs'!$G$9:$T$9,1,'2a Project Inputs'!$G$6:$T$6,'3 - S &amp; U'!W7)</f>
        <v>0</v>
      </c>
      <c r="X36" s="478">
        <f>SUMIFS('2a Project Inputs'!$G$31:$T$31,'2a Project Inputs'!$G$9:$T$9,1,'2a Project Inputs'!$G$6:$T$6,'3 - S &amp; U'!X7)</f>
        <v>0</v>
      </c>
      <c r="Y36" s="478">
        <f>SUMIFS('2a Project Inputs'!$G$31:$T$31,'2a Project Inputs'!$G$9:$T$9,1,'2a Project Inputs'!$G$6:$T$6,'3 - S &amp; U'!Y7)</f>
        <v>0</v>
      </c>
      <c r="Z36" s="478">
        <f>SUMIFS('2a Project Inputs'!$G$31:$T$31,'2a Project Inputs'!$G$9:$T$9,1,'2a Project Inputs'!$G$6:$T$6,'3 - S &amp; U'!Z7)</f>
        <v>0</v>
      </c>
      <c r="AA36" s="478">
        <f>SUMIFS('2a Project Inputs'!$G$31:$T$31,'2a Project Inputs'!$G$9:$T$9,1,'2a Project Inputs'!$G$6:$T$6,'3 - S &amp; U'!AA7)</f>
        <v>0</v>
      </c>
      <c r="AB36" s="478">
        <f>SUMIFS('2a Project Inputs'!$G$31:$T$31,'2a Project Inputs'!$G$9:$T$9,1,'2a Project Inputs'!$G$6:$T$6,'3 - S &amp; U'!AB7)</f>
        <v>0</v>
      </c>
      <c r="AC36" s="478">
        <f>SUMIFS('2a Project Inputs'!$G$31:$T$31,'2a Project Inputs'!$G$9:$T$9,1,'2a Project Inputs'!$G$6:$T$6,'3 - S &amp; U'!AC7)</f>
        <v>0</v>
      </c>
      <c r="AD36" s="478">
        <f>SUMIFS('2a Project Inputs'!$G$31:$T$31,'2a Project Inputs'!$G$9:$T$9,1,'2a Project Inputs'!$G$6:$T$6,'3 - S &amp; U'!AD7)</f>
        <v>0</v>
      </c>
      <c r="AE36" s="478">
        <f>SUMIFS('2a Project Inputs'!$G$31:$T$31,'2a Project Inputs'!$G$9:$T$9,1,'2a Project Inputs'!$G$6:$T$6,'3 - S &amp; U'!AE7)</f>
        <v>0</v>
      </c>
      <c r="AF36" s="478">
        <f>SUMIFS('2a Project Inputs'!$G$31:$T$31,'2a Project Inputs'!$G$9:$T$9,1,'2a Project Inputs'!$G$6:$T$6,'3 - S &amp; U'!AF7)</f>
        <v>0</v>
      </c>
      <c r="AG36" s="478">
        <f>SUMIFS('2a Project Inputs'!$G$31:$T$31,'2a Project Inputs'!$G$9:$T$9,1,'2a Project Inputs'!$G$6:$T$6,'3 - S &amp; U'!AG7)</f>
        <v>0</v>
      </c>
      <c r="AH36" s="478">
        <f>SUMIFS('2a Project Inputs'!$G$31:$T$31,'2a Project Inputs'!$G$9:$T$9,1,'2a Project Inputs'!$G$6:$T$6,'3 - S &amp; U'!AH7)</f>
        <v>0</v>
      </c>
      <c r="AI36" s="478">
        <f>SUMIFS('2a Project Inputs'!$G$31:$T$31,'2a Project Inputs'!$G$9:$T$9,1,'2a Project Inputs'!$G$6:$T$6,'3 - S &amp; U'!AI7)</f>
        <v>0</v>
      </c>
      <c r="AJ36" s="478">
        <f>SUMIFS('2a Project Inputs'!$G$31:$T$31,'2a Project Inputs'!$G$9:$T$9,1,'2a Project Inputs'!$G$6:$T$6,'3 - S &amp; U'!AJ7)</f>
        <v>0</v>
      </c>
      <c r="AK36" s="478">
        <f>SUMIFS('2a Project Inputs'!$G$31:$T$31,'2a Project Inputs'!$G$9:$T$9,1,'2a Project Inputs'!$G$6:$T$6,'3 - S &amp; U'!AK7)</f>
        <v>0</v>
      </c>
      <c r="AL36" s="478">
        <f>SUMIFS('2a Project Inputs'!$G$31:$T$31,'2a Project Inputs'!$G$9:$T$9,1,'2a Project Inputs'!$G$6:$T$6,'3 - S &amp; U'!AL7)</f>
        <v>0</v>
      </c>
      <c r="AM36" s="478">
        <f>SUMIFS('2a Project Inputs'!$G$31:$T$31,'2a Project Inputs'!$G$9:$T$9,1,'2a Project Inputs'!$G$6:$T$6,'3 - S &amp; U'!AM7)</f>
        <v>0</v>
      </c>
      <c r="AN36" s="478">
        <f>SUMIFS('2a Project Inputs'!$G$31:$T$31,'2a Project Inputs'!$G$9:$T$9,1,'2a Project Inputs'!$G$6:$T$6,'3 - S &amp; U'!AN7)</f>
        <v>0</v>
      </c>
      <c r="AO36" s="478">
        <f>SUMIFS('2a Project Inputs'!$G$31:$T$31,'2a Project Inputs'!$G$9:$T$9,1,'2a Project Inputs'!$G$6:$T$6,'3 - S &amp; U'!AO7)</f>
        <v>0</v>
      </c>
      <c r="AP36" s="478">
        <f>SUMIFS('2a Project Inputs'!$G$31:$T$31,'2a Project Inputs'!$G$9:$T$9,1,'2a Project Inputs'!$G$6:$T$6,'3 - S &amp; U'!AP7)</f>
        <v>0</v>
      </c>
      <c r="AQ36" s="478">
        <f>SUMIFS('2a Project Inputs'!$G$31:$T$31,'2a Project Inputs'!$G$9:$T$9,1,'2a Project Inputs'!$G$6:$T$6,'3 - S &amp; U'!AQ7)</f>
        <v>0</v>
      </c>
      <c r="AR36" s="478">
        <f t="shared" si="4"/>
        <v>53846.836734273696</v>
      </c>
    </row>
    <row r="37" spans="2:45" s="478" customFormat="1" x14ac:dyDescent="0.25">
      <c r="B37" s="472" t="s">
        <v>399</v>
      </c>
      <c r="C37" s="472"/>
      <c r="D37" s="478">
        <f>IF(D7=YEAR('2a Project Inputs'!$G$13),'2a Project Inputs'!$G$27*'2 - Partnership Inputs'!$J$38,0)*'2a Project Inputs'!$G$9
+IF(D7=YEAR('2a Project Inputs'!$H$13),'2a Project Inputs'!$H$27*'2 - Partnership Inputs'!$J$38,0)*'2a Project Inputs'!$H$9
+IF(D7=YEAR('2a Project Inputs'!$I$13),'2a Project Inputs'!$I$27*'2 - Partnership Inputs'!$J$38,0)*'2a Project Inputs'!$I$9
+IF(D7=YEAR('2a Project Inputs'!$J$13),'2a Project Inputs'!$J$27*'2 - Partnership Inputs'!$J$38,0)*'2a Project Inputs'!$J$9
+IF(D7=YEAR('2a Project Inputs'!$K$13),'2a Project Inputs'!$K$27*'2 - Partnership Inputs'!$J$38,0)*'2a Project Inputs'!$K$9
+IF(D7=YEAR('2a Project Inputs'!$L$13),'2a Project Inputs'!$L$27*'2 - Partnership Inputs'!$J$38,0)*'2a Project Inputs'!$L$9
+IF(D7=YEAR('2a Project Inputs'!$M$13),'2a Project Inputs'!$M$27*'2 - Partnership Inputs'!$J$38,0)*'2a Project Inputs'!$M$9
+IF(D7=YEAR('2a Project Inputs'!$N$13),'2a Project Inputs'!$N$27*'2 - Partnership Inputs'!$J$38,0)*'2a Project Inputs'!$N$9
+IF(D7=YEAR('2a Project Inputs'!$O$13),'2a Project Inputs'!$O$27*'2 - Partnership Inputs'!$J$38,0)*'2a Project Inputs'!$O$9
+IF(D7=YEAR('2a Project Inputs'!$P$13),'2a Project Inputs'!$P$27*'2 - Partnership Inputs'!$J$38,0)*'2a Project Inputs'!$P$9
+IF(D7=YEAR('2a Project Inputs'!$Q$13),'2a Project Inputs'!$Q$27*'2 - Partnership Inputs'!$J$38,0)*'2a Project Inputs'!$Q$9
+IF(D7=YEAR('2a Project Inputs'!$R$13),'2a Project Inputs'!$R$27*'2 - Partnership Inputs'!$J$38,0)*'2a Project Inputs'!$R$9
+IF(D7=YEAR('2a Project Inputs'!$S$13),'2a Project Inputs'!$S$27*'2 - Partnership Inputs'!$J$38,0)*'2a Project Inputs'!$S$9
+IF(D7=YEAR('2a Project Inputs'!$T$13),'2a Project Inputs'!$T$27*'2 - Partnership Inputs'!$J$38,0)*'2a Project Inputs'!$T$9</f>
        <v>12033.701837437698</v>
      </c>
      <c r="E37" s="478">
        <f>IF(E7=YEAR('2a Project Inputs'!$G$13),'2a Project Inputs'!$G$27*'2 - Partnership Inputs'!$J$38,0)*'2a Project Inputs'!$G$9
+IF(E7=YEAR('2a Project Inputs'!$H$13),'2a Project Inputs'!$H$27*'2 - Partnership Inputs'!$J$38,0)*'2a Project Inputs'!$H$9
+IF(E7=YEAR('2a Project Inputs'!$I$13),'2a Project Inputs'!$I$27*'2 - Partnership Inputs'!$J$38,0)*'2a Project Inputs'!$I$9
+IF(E7=YEAR('2a Project Inputs'!$J$13),'2a Project Inputs'!$J$27*'2 - Partnership Inputs'!$J$38,0)*'2a Project Inputs'!$J$9
+IF(E7=YEAR('2a Project Inputs'!$K$13),'2a Project Inputs'!$K$27*'2 - Partnership Inputs'!$J$38,0)*'2a Project Inputs'!$K$9
+IF(E7=YEAR('2a Project Inputs'!$L$13),'2a Project Inputs'!$L$27*'2 - Partnership Inputs'!$J$38,0)*'2a Project Inputs'!$L$9
+IF(E7=YEAR('2a Project Inputs'!$M$13),'2a Project Inputs'!$M$27*'2 - Partnership Inputs'!$J$38,0)*'2a Project Inputs'!$M$9
+IF(E7=YEAR('2a Project Inputs'!$N$13),'2a Project Inputs'!$N$27*'2 - Partnership Inputs'!$J$38,0)*'2a Project Inputs'!$N$9
+IF(E7=YEAR('2a Project Inputs'!$O$13),'2a Project Inputs'!$O$27*'2 - Partnership Inputs'!$J$38,0)*'2a Project Inputs'!$O$9
+IF(E7=YEAR('2a Project Inputs'!$P$13),'2a Project Inputs'!$P$27*'2 - Partnership Inputs'!$J$38,0)*'2a Project Inputs'!$P$9
+IF(E7=YEAR('2a Project Inputs'!$Q$13),'2a Project Inputs'!$Q$27*'2 - Partnership Inputs'!$J$38,0)*'2a Project Inputs'!$Q$9
+IF(E7=YEAR('2a Project Inputs'!$R$13),'2a Project Inputs'!$R$27*'2 - Partnership Inputs'!$J$38,0)*'2a Project Inputs'!$R$9
+IF(E7=YEAR('2a Project Inputs'!$S$13),'2a Project Inputs'!$S$27*'2 - Partnership Inputs'!$J$38,0)*'2a Project Inputs'!$S$9
+IF(E7=YEAR('2a Project Inputs'!$T$13),'2a Project Inputs'!$T$27*'2 - Partnership Inputs'!$J$38,0)*'2a Project Inputs'!$T$9</f>
        <v>0</v>
      </c>
      <c r="F37" s="478">
        <f>IF(F7=YEAR('2a Project Inputs'!$G$13),'2a Project Inputs'!$G$27*'2 - Partnership Inputs'!$J$38,0)*'2a Project Inputs'!$G$9
+IF(F7=YEAR('2a Project Inputs'!$H$13),'2a Project Inputs'!$H$27*'2 - Partnership Inputs'!$J$38,0)*'2a Project Inputs'!$H$9
+IF(F7=YEAR('2a Project Inputs'!$I$13),'2a Project Inputs'!$I$27*'2 - Partnership Inputs'!$J$38,0)*'2a Project Inputs'!$I$9
+IF(F7=YEAR('2a Project Inputs'!$J$13),'2a Project Inputs'!$J$27*'2 - Partnership Inputs'!$J$38,0)*'2a Project Inputs'!$J$9
+IF(F7=YEAR('2a Project Inputs'!$K$13),'2a Project Inputs'!$K$27*'2 - Partnership Inputs'!$J$38,0)*'2a Project Inputs'!$K$9
+IF(F7=YEAR('2a Project Inputs'!$L$13),'2a Project Inputs'!$L$27*'2 - Partnership Inputs'!$J$38,0)*'2a Project Inputs'!$L$9
+IF(F7=YEAR('2a Project Inputs'!$M$13),'2a Project Inputs'!$M$27*'2 - Partnership Inputs'!$J$38,0)*'2a Project Inputs'!$M$9
+IF(F7=YEAR('2a Project Inputs'!$N$13),'2a Project Inputs'!$N$27*'2 - Partnership Inputs'!$J$38,0)*'2a Project Inputs'!$N$9
+IF(F7=YEAR('2a Project Inputs'!$O$13),'2a Project Inputs'!$O$27*'2 - Partnership Inputs'!$J$38,0)*'2a Project Inputs'!$O$9
+IF(F7=YEAR('2a Project Inputs'!$P$13),'2a Project Inputs'!$P$27*'2 - Partnership Inputs'!$J$38,0)*'2a Project Inputs'!$P$9
+IF(F7=YEAR('2a Project Inputs'!$Q$13),'2a Project Inputs'!$Q$27*'2 - Partnership Inputs'!$J$38,0)*'2a Project Inputs'!$Q$9
+IF(F7=YEAR('2a Project Inputs'!$R$13),'2a Project Inputs'!$R$27*'2 - Partnership Inputs'!$J$38,0)*'2a Project Inputs'!$R$9
+IF(F7=YEAR('2a Project Inputs'!$S$13),'2a Project Inputs'!$S$27*'2 - Partnership Inputs'!$J$38,0)*'2a Project Inputs'!$S$9
+IF(F7=YEAR('2a Project Inputs'!$T$13),'2a Project Inputs'!$T$27*'2 - Partnership Inputs'!$J$38,0)*'2a Project Inputs'!$T$9</f>
        <v>0</v>
      </c>
      <c r="G37" s="478">
        <f>IF(G7=YEAR('2a Project Inputs'!$G$13),'2a Project Inputs'!$G$27*'2 - Partnership Inputs'!$J$38,0)*'2a Project Inputs'!$G$9
+IF(G7=YEAR('2a Project Inputs'!$H$13),'2a Project Inputs'!$H$27*'2 - Partnership Inputs'!$J$38,0)*'2a Project Inputs'!$H$9
+IF(G7=YEAR('2a Project Inputs'!$I$13),'2a Project Inputs'!$I$27*'2 - Partnership Inputs'!$J$38,0)*'2a Project Inputs'!$I$9
+IF(G7=YEAR('2a Project Inputs'!$J$13),'2a Project Inputs'!$J$27*'2 - Partnership Inputs'!$J$38,0)*'2a Project Inputs'!$J$9
+IF(G7=YEAR('2a Project Inputs'!$K$13),'2a Project Inputs'!$K$27*'2 - Partnership Inputs'!$J$38,0)*'2a Project Inputs'!$K$9
+IF(G7=YEAR('2a Project Inputs'!$L$13),'2a Project Inputs'!$L$27*'2 - Partnership Inputs'!$J$38,0)*'2a Project Inputs'!$L$9
+IF(G7=YEAR('2a Project Inputs'!$M$13),'2a Project Inputs'!$M$27*'2 - Partnership Inputs'!$J$38,0)*'2a Project Inputs'!$M$9
+IF(G7=YEAR('2a Project Inputs'!$N$13),'2a Project Inputs'!$N$27*'2 - Partnership Inputs'!$J$38,0)*'2a Project Inputs'!$N$9
+IF(G7=YEAR('2a Project Inputs'!$O$13),'2a Project Inputs'!$O$27*'2 - Partnership Inputs'!$J$38,0)*'2a Project Inputs'!$O$9
+IF(G7=YEAR('2a Project Inputs'!$P$13),'2a Project Inputs'!$P$27*'2 - Partnership Inputs'!$J$38,0)*'2a Project Inputs'!$P$9
+IF(G7=YEAR('2a Project Inputs'!$Q$13),'2a Project Inputs'!$Q$27*'2 - Partnership Inputs'!$J$38,0)*'2a Project Inputs'!$Q$9
+IF(G7=YEAR('2a Project Inputs'!$R$13),'2a Project Inputs'!$R$27*'2 - Partnership Inputs'!$J$38,0)*'2a Project Inputs'!$R$9
+IF(G7=YEAR('2a Project Inputs'!$S$13),'2a Project Inputs'!$S$27*'2 - Partnership Inputs'!$J$38,0)*'2a Project Inputs'!$S$9
+IF(G7=YEAR('2a Project Inputs'!$T$13),'2a Project Inputs'!$T$27*'2 - Partnership Inputs'!$J$38,0)*'2a Project Inputs'!$T$9</f>
        <v>0</v>
      </c>
      <c r="H37" s="478">
        <f>IF(H7=YEAR('2a Project Inputs'!$G$13),'2a Project Inputs'!$G$27*'2 - Partnership Inputs'!$J$38,0)*'2a Project Inputs'!$G$9
+IF(H7=YEAR('2a Project Inputs'!$H$13),'2a Project Inputs'!$H$27*'2 - Partnership Inputs'!$J$38,0)*'2a Project Inputs'!$H$9
+IF(H7=YEAR('2a Project Inputs'!$I$13),'2a Project Inputs'!$I$27*'2 - Partnership Inputs'!$J$38,0)*'2a Project Inputs'!$I$9
+IF(H7=YEAR('2a Project Inputs'!$J$13),'2a Project Inputs'!$J$27*'2 - Partnership Inputs'!$J$38,0)*'2a Project Inputs'!$J$9
+IF(H7=YEAR('2a Project Inputs'!$K$13),'2a Project Inputs'!$K$27*'2 - Partnership Inputs'!$J$38,0)*'2a Project Inputs'!$K$9
+IF(H7=YEAR('2a Project Inputs'!$L$13),'2a Project Inputs'!$L$27*'2 - Partnership Inputs'!$J$38,0)*'2a Project Inputs'!$L$9
+IF(H7=YEAR('2a Project Inputs'!$M$13),'2a Project Inputs'!$M$27*'2 - Partnership Inputs'!$J$38,0)*'2a Project Inputs'!$M$9
+IF(H7=YEAR('2a Project Inputs'!$N$13),'2a Project Inputs'!$N$27*'2 - Partnership Inputs'!$J$38,0)*'2a Project Inputs'!$N$9
+IF(H7=YEAR('2a Project Inputs'!$O$13),'2a Project Inputs'!$O$27*'2 - Partnership Inputs'!$J$38,0)*'2a Project Inputs'!$O$9
+IF(H7=YEAR('2a Project Inputs'!$P$13),'2a Project Inputs'!$P$27*'2 - Partnership Inputs'!$J$38,0)*'2a Project Inputs'!$P$9
+IF(H7=YEAR('2a Project Inputs'!$Q$13),'2a Project Inputs'!$Q$27*'2 - Partnership Inputs'!$J$38,0)*'2a Project Inputs'!$Q$9
+IF(H7=YEAR('2a Project Inputs'!$R$13),'2a Project Inputs'!$R$27*'2 - Partnership Inputs'!$J$38,0)*'2a Project Inputs'!$R$9
+IF(H7=YEAR('2a Project Inputs'!$S$13),'2a Project Inputs'!$S$27*'2 - Partnership Inputs'!$J$38,0)*'2a Project Inputs'!$S$9
+IF(H7=YEAR('2a Project Inputs'!$T$13),'2a Project Inputs'!$T$27*'2 - Partnership Inputs'!$J$38,0)*'2a Project Inputs'!$T$9</f>
        <v>0</v>
      </c>
      <c r="I37" s="478">
        <f>IF(I7=YEAR('2a Project Inputs'!$G$13),'2a Project Inputs'!$G$27*'2 - Partnership Inputs'!$J$38,0)*'2a Project Inputs'!$G$9
+IF(I7=YEAR('2a Project Inputs'!$H$13),'2a Project Inputs'!$H$27*'2 - Partnership Inputs'!$J$38,0)*'2a Project Inputs'!$H$9
+IF(I7=YEAR('2a Project Inputs'!$I$13),'2a Project Inputs'!$I$27*'2 - Partnership Inputs'!$J$38,0)*'2a Project Inputs'!$I$9
+IF(I7=YEAR('2a Project Inputs'!$J$13),'2a Project Inputs'!$J$27*'2 - Partnership Inputs'!$J$38,0)*'2a Project Inputs'!$J$9
+IF(I7=YEAR('2a Project Inputs'!$K$13),'2a Project Inputs'!$K$27*'2 - Partnership Inputs'!$J$38,0)*'2a Project Inputs'!$K$9
+IF(I7=YEAR('2a Project Inputs'!$L$13),'2a Project Inputs'!$L$27*'2 - Partnership Inputs'!$J$38,0)*'2a Project Inputs'!$L$9
+IF(I7=YEAR('2a Project Inputs'!$M$13),'2a Project Inputs'!$M$27*'2 - Partnership Inputs'!$J$38,0)*'2a Project Inputs'!$M$9
+IF(I7=YEAR('2a Project Inputs'!$N$13),'2a Project Inputs'!$N$27*'2 - Partnership Inputs'!$J$38,0)*'2a Project Inputs'!$N$9
+IF(I7=YEAR('2a Project Inputs'!$O$13),'2a Project Inputs'!$O$27*'2 - Partnership Inputs'!$J$38,0)*'2a Project Inputs'!$O$9
+IF(I7=YEAR('2a Project Inputs'!$P$13),'2a Project Inputs'!$P$27*'2 - Partnership Inputs'!$J$38,0)*'2a Project Inputs'!$P$9
+IF(I7=YEAR('2a Project Inputs'!$Q$13),'2a Project Inputs'!$Q$27*'2 - Partnership Inputs'!$J$38,0)*'2a Project Inputs'!$Q$9
+IF(I7=YEAR('2a Project Inputs'!$R$13),'2a Project Inputs'!$R$27*'2 - Partnership Inputs'!$J$38,0)*'2a Project Inputs'!$R$9
+IF(I7=YEAR('2a Project Inputs'!$S$13),'2a Project Inputs'!$S$27*'2 - Partnership Inputs'!$J$38,0)*'2a Project Inputs'!$S$9
+IF(I7=YEAR('2a Project Inputs'!$T$13),'2a Project Inputs'!$T$27*'2 - Partnership Inputs'!$J$38,0)*'2a Project Inputs'!$T$9</f>
        <v>0</v>
      </c>
      <c r="J37" s="478">
        <f>IF(J7=YEAR('2a Project Inputs'!$G$13),'2a Project Inputs'!$G$27*'2 - Partnership Inputs'!$J$38,0)*'2a Project Inputs'!$G$9
+IF(J7=YEAR('2a Project Inputs'!$H$13),'2a Project Inputs'!$H$27*'2 - Partnership Inputs'!$J$38,0)*'2a Project Inputs'!$H$9
+IF(J7=YEAR('2a Project Inputs'!$I$13),'2a Project Inputs'!$I$27*'2 - Partnership Inputs'!$J$38,0)*'2a Project Inputs'!$I$9
+IF(J7=YEAR('2a Project Inputs'!$J$13),'2a Project Inputs'!$J$27*'2 - Partnership Inputs'!$J$38,0)*'2a Project Inputs'!$J$9
+IF(J7=YEAR('2a Project Inputs'!$K$13),'2a Project Inputs'!$K$27*'2 - Partnership Inputs'!$J$38,0)*'2a Project Inputs'!$K$9
+IF(J7=YEAR('2a Project Inputs'!$L$13),'2a Project Inputs'!$L$27*'2 - Partnership Inputs'!$J$38,0)*'2a Project Inputs'!$L$9
+IF(J7=YEAR('2a Project Inputs'!$M$13),'2a Project Inputs'!$M$27*'2 - Partnership Inputs'!$J$38,0)*'2a Project Inputs'!$M$9
+IF(J7=YEAR('2a Project Inputs'!$N$13),'2a Project Inputs'!$N$27*'2 - Partnership Inputs'!$J$38,0)*'2a Project Inputs'!$N$9
+IF(J7=YEAR('2a Project Inputs'!$O$13),'2a Project Inputs'!$O$27*'2 - Partnership Inputs'!$J$38,0)*'2a Project Inputs'!$O$9
+IF(J7=YEAR('2a Project Inputs'!$P$13),'2a Project Inputs'!$P$27*'2 - Partnership Inputs'!$J$38,0)*'2a Project Inputs'!$P$9
+IF(J7=YEAR('2a Project Inputs'!$Q$13),'2a Project Inputs'!$Q$27*'2 - Partnership Inputs'!$J$38,0)*'2a Project Inputs'!$Q$9
+IF(J7=YEAR('2a Project Inputs'!$R$13),'2a Project Inputs'!$R$27*'2 - Partnership Inputs'!$J$38,0)*'2a Project Inputs'!$R$9
+IF(J7=YEAR('2a Project Inputs'!$S$13),'2a Project Inputs'!$S$27*'2 - Partnership Inputs'!$J$38,0)*'2a Project Inputs'!$S$9
+IF(J7=YEAR('2a Project Inputs'!$T$13),'2a Project Inputs'!$T$27*'2 - Partnership Inputs'!$J$38,0)*'2a Project Inputs'!$T$9</f>
        <v>0</v>
      </c>
      <c r="K37" s="478">
        <f>IF(K7=YEAR('2a Project Inputs'!$G$13),'2a Project Inputs'!$G$27*'2 - Partnership Inputs'!$J$38,0)*'2a Project Inputs'!$G$9
+IF(K7=YEAR('2a Project Inputs'!$H$13),'2a Project Inputs'!$H$27*'2 - Partnership Inputs'!$J$38,0)*'2a Project Inputs'!$H$9
+IF(K7=YEAR('2a Project Inputs'!$I$13),'2a Project Inputs'!$I$27*'2 - Partnership Inputs'!$J$38,0)*'2a Project Inputs'!$I$9
+IF(K7=YEAR('2a Project Inputs'!$J$13),'2a Project Inputs'!$J$27*'2 - Partnership Inputs'!$J$38,0)*'2a Project Inputs'!$J$9
+IF(K7=YEAR('2a Project Inputs'!$K$13),'2a Project Inputs'!$K$27*'2 - Partnership Inputs'!$J$38,0)*'2a Project Inputs'!$K$9
+IF(K7=YEAR('2a Project Inputs'!$L$13),'2a Project Inputs'!$L$27*'2 - Partnership Inputs'!$J$38,0)*'2a Project Inputs'!$L$9
+IF(K7=YEAR('2a Project Inputs'!$M$13),'2a Project Inputs'!$M$27*'2 - Partnership Inputs'!$J$38,0)*'2a Project Inputs'!$M$9
+IF(K7=YEAR('2a Project Inputs'!$N$13),'2a Project Inputs'!$N$27*'2 - Partnership Inputs'!$J$38,0)*'2a Project Inputs'!$N$9
+IF(K7=YEAR('2a Project Inputs'!$O$13),'2a Project Inputs'!$O$27*'2 - Partnership Inputs'!$J$38,0)*'2a Project Inputs'!$O$9
+IF(K7=YEAR('2a Project Inputs'!$P$13),'2a Project Inputs'!$P$27*'2 - Partnership Inputs'!$J$38,0)*'2a Project Inputs'!$P$9
+IF(K7=YEAR('2a Project Inputs'!$Q$13),'2a Project Inputs'!$Q$27*'2 - Partnership Inputs'!$J$38,0)*'2a Project Inputs'!$Q$9
+IF(K7=YEAR('2a Project Inputs'!$R$13),'2a Project Inputs'!$R$27*'2 - Partnership Inputs'!$J$38,0)*'2a Project Inputs'!$R$9
+IF(K7=YEAR('2a Project Inputs'!$S$13),'2a Project Inputs'!$S$27*'2 - Partnership Inputs'!$J$38,0)*'2a Project Inputs'!$S$9
+IF(K7=YEAR('2a Project Inputs'!$T$13),'2a Project Inputs'!$T$27*'2 - Partnership Inputs'!$J$38,0)*'2a Project Inputs'!$T$9</f>
        <v>0</v>
      </c>
      <c r="L37" s="478">
        <f>IF(L7=YEAR('2a Project Inputs'!$G$13),'2a Project Inputs'!$G$27*'2 - Partnership Inputs'!$J$38,0)*'2a Project Inputs'!$G$9
+IF(L7=YEAR('2a Project Inputs'!$H$13),'2a Project Inputs'!$H$27*'2 - Partnership Inputs'!$J$38,0)*'2a Project Inputs'!$H$9
+IF(L7=YEAR('2a Project Inputs'!$I$13),'2a Project Inputs'!$I$27*'2 - Partnership Inputs'!$J$38,0)*'2a Project Inputs'!$I$9
+IF(L7=YEAR('2a Project Inputs'!$J$13),'2a Project Inputs'!$J$27*'2 - Partnership Inputs'!$J$38,0)*'2a Project Inputs'!$J$9
+IF(L7=YEAR('2a Project Inputs'!$K$13),'2a Project Inputs'!$K$27*'2 - Partnership Inputs'!$J$38,0)*'2a Project Inputs'!$K$9
+IF(L7=YEAR('2a Project Inputs'!$L$13),'2a Project Inputs'!$L$27*'2 - Partnership Inputs'!$J$38,0)*'2a Project Inputs'!$L$9
+IF(L7=YEAR('2a Project Inputs'!$M$13),'2a Project Inputs'!$M$27*'2 - Partnership Inputs'!$J$38,0)*'2a Project Inputs'!$M$9
+IF(L7=YEAR('2a Project Inputs'!$N$13),'2a Project Inputs'!$N$27*'2 - Partnership Inputs'!$J$38,0)*'2a Project Inputs'!$N$9
+IF(L7=YEAR('2a Project Inputs'!$O$13),'2a Project Inputs'!$O$27*'2 - Partnership Inputs'!$J$38,0)*'2a Project Inputs'!$O$9
+IF(L7=YEAR('2a Project Inputs'!$P$13),'2a Project Inputs'!$P$27*'2 - Partnership Inputs'!$J$38,0)*'2a Project Inputs'!$P$9
+IF(L7=YEAR('2a Project Inputs'!$Q$13),'2a Project Inputs'!$Q$27*'2 - Partnership Inputs'!$J$38,0)*'2a Project Inputs'!$Q$9
+IF(L7=YEAR('2a Project Inputs'!$R$13),'2a Project Inputs'!$R$27*'2 - Partnership Inputs'!$J$38,0)*'2a Project Inputs'!$R$9
+IF(L7=YEAR('2a Project Inputs'!$S$13),'2a Project Inputs'!$S$27*'2 - Partnership Inputs'!$J$38,0)*'2a Project Inputs'!$S$9
+IF(L7=YEAR('2a Project Inputs'!$T$13),'2a Project Inputs'!$T$27*'2 - Partnership Inputs'!$J$38,0)*'2a Project Inputs'!$T$9</f>
        <v>0</v>
      </c>
      <c r="M37" s="478">
        <f>IF(M7=YEAR('2a Project Inputs'!$G$13),'2a Project Inputs'!$G$27*'2 - Partnership Inputs'!$J$38,0)*'2a Project Inputs'!$G$9
+IF(M7=YEAR('2a Project Inputs'!$H$13),'2a Project Inputs'!$H$27*'2 - Partnership Inputs'!$J$38,0)*'2a Project Inputs'!$H$9
+IF(M7=YEAR('2a Project Inputs'!$I$13),'2a Project Inputs'!$I$27*'2 - Partnership Inputs'!$J$38,0)*'2a Project Inputs'!$I$9
+IF(M7=YEAR('2a Project Inputs'!$J$13),'2a Project Inputs'!$J$27*'2 - Partnership Inputs'!$J$38,0)*'2a Project Inputs'!$J$9
+IF(M7=YEAR('2a Project Inputs'!$K$13),'2a Project Inputs'!$K$27*'2 - Partnership Inputs'!$J$38,0)*'2a Project Inputs'!$K$9
+IF(M7=YEAR('2a Project Inputs'!$L$13),'2a Project Inputs'!$L$27*'2 - Partnership Inputs'!$J$38,0)*'2a Project Inputs'!$L$9
+IF(M7=YEAR('2a Project Inputs'!$M$13),'2a Project Inputs'!$M$27*'2 - Partnership Inputs'!$J$38,0)*'2a Project Inputs'!$M$9
+IF(M7=YEAR('2a Project Inputs'!$N$13),'2a Project Inputs'!$N$27*'2 - Partnership Inputs'!$J$38,0)*'2a Project Inputs'!$N$9
+IF(M7=YEAR('2a Project Inputs'!$O$13),'2a Project Inputs'!$O$27*'2 - Partnership Inputs'!$J$38,0)*'2a Project Inputs'!$O$9
+IF(M7=YEAR('2a Project Inputs'!$P$13),'2a Project Inputs'!$P$27*'2 - Partnership Inputs'!$J$38,0)*'2a Project Inputs'!$P$9
+IF(M7=YEAR('2a Project Inputs'!$Q$13),'2a Project Inputs'!$Q$27*'2 - Partnership Inputs'!$J$38,0)*'2a Project Inputs'!$Q$9
+IF(M7=YEAR('2a Project Inputs'!$R$13),'2a Project Inputs'!$R$27*'2 - Partnership Inputs'!$J$38,0)*'2a Project Inputs'!$R$9
+IF(M7=YEAR('2a Project Inputs'!$S$13),'2a Project Inputs'!$S$27*'2 - Partnership Inputs'!$J$38,0)*'2a Project Inputs'!$S$9
+IF(M7=YEAR('2a Project Inputs'!$T$13),'2a Project Inputs'!$T$27*'2 - Partnership Inputs'!$J$38,0)*'2a Project Inputs'!$T$9</f>
        <v>0</v>
      </c>
      <c r="N37" s="478">
        <f>IF(N7=YEAR('2a Project Inputs'!$G$13),'2a Project Inputs'!$G$27*'2 - Partnership Inputs'!$J$38,0)*'2a Project Inputs'!$G$9
+IF(N7=YEAR('2a Project Inputs'!$H$13),'2a Project Inputs'!$H$27*'2 - Partnership Inputs'!$J$38,0)*'2a Project Inputs'!$H$9
+IF(N7=YEAR('2a Project Inputs'!$I$13),'2a Project Inputs'!$I$27*'2 - Partnership Inputs'!$J$38,0)*'2a Project Inputs'!$I$9
+IF(N7=YEAR('2a Project Inputs'!$J$13),'2a Project Inputs'!$J$27*'2 - Partnership Inputs'!$J$38,0)*'2a Project Inputs'!$J$9
+IF(N7=YEAR('2a Project Inputs'!$K$13),'2a Project Inputs'!$K$27*'2 - Partnership Inputs'!$J$38,0)*'2a Project Inputs'!$K$9
+IF(N7=YEAR('2a Project Inputs'!$L$13),'2a Project Inputs'!$L$27*'2 - Partnership Inputs'!$J$38,0)*'2a Project Inputs'!$L$9
+IF(N7=YEAR('2a Project Inputs'!$M$13),'2a Project Inputs'!$M$27*'2 - Partnership Inputs'!$J$38,0)*'2a Project Inputs'!$M$9
+IF(N7=YEAR('2a Project Inputs'!$N$13),'2a Project Inputs'!$N$27*'2 - Partnership Inputs'!$J$38,0)*'2a Project Inputs'!$N$9
+IF(N7=YEAR('2a Project Inputs'!$O$13),'2a Project Inputs'!$O$27*'2 - Partnership Inputs'!$J$38,0)*'2a Project Inputs'!$O$9
+IF(N7=YEAR('2a Project Inputs'!$P$13),'2a Project Inputs'!$P$27*'2 - Partnership Inputs'!$J$38,0)*'2a Project Inputs'!$P$9
+IF(N7=YEAR('2a Project Inputs'!$Q$13),'2a Project Inputs'!$Q$27*'2 - Partnership Inputs'!$J$38,0)*'2a Project Inputs'!$Q$9
+IF(N7=YEAR('2a Project Inputs'!$R$13),'2a Project Inputs'!$R$27*'2 - Partnership Inputs'!$J$38,0)*'2a Project Inputs'!$R$9
+IF(N7=YEAR('2a Project Inputs'!$S$13),'2a Project Inputs'!$S$27*'2 - Partnership Inputs'!$J$38,0)*'2a Project Inputs'!$S$9
+IF(N7=YEAR('2a Project Inputs'!$T$13),'2a Project Inputs'!$T$27*'2 - Partnership Inputs'!$J$38,0)*'2a Project Inputs'!$T$9</f>
        <v>0</v>
      </c>
      <c r="O37" s="478">
        <f>IF(O7=YEAR('2a Project Inputs'!$G$13),'2a Project Inputs'!$G$27*'2 - Partnership Inputs'!$J$38,0)*'2a Project Inputs'!$G$9
+IF(O7=YEAR('2a Project Inputs'!$H$13),'2a Project Inputs'!$H$27*'2 - Partnership Inputs'!$J$38,0)*'2a Project Inputs'!$H$9
+IF(O7=YEAR('2a Project Inputs'!$I$13),'2a Project Inputs'!$I$27*'2 - Partnership Inputs'!$J$38,0)*'2a Project Inputs'!$I$9
+IF(O7=YEAR('2a Project Inputs'!$J$13),'2a Project Inputs'!$J$27*'2 - Partnership Inputs'!$J$38,0)*'2a Project Inputs'!$J$9
+IF(O7=YEAR('2a Project Inputs'!$K$13),'2a Project Inputs'!$K$27*'2 - Partnership Inputs'!$J$38,0)*'2a Project Inputs'!$K$9
+IF(O7=YEAR('2a Project Inputs'!$L$13),'2a Project Inputs'!$L$27*'2 - Partnership Inputs'!$J$38,0)*'2a Project Inputs'!$L$9
+IF(O7=YEAR('2a Project Inputs'!$M$13),'2a Project Inputs'!$M$27*'2 - Partnership Inputs'!$J$38,0)*'2a Project Inputs'!$M$9
+IF(O7=YEAR('2a Project Inputs'!$N$13),'2a Project Inputs'!$N$27*'2 - Partnership Inputs'!$J$38,0)*'2a Project Inputs'!$N$9
+IF(O7=YEAR('2a Project Inputs'!$O$13),'2a Project Inputs'!$O$27*'2 - Partnership Inputs'!$J$38,0)*'2a Project Inputs'!$O$9
+IF(O7=YEAR('2a Project Inputs'!$P$13),'2a Project Inputs'!$P$27*'2 - Partnership Inputs'!$J$38,0)*'2a Project Inputs'!$P$9
+IF(O7=YEAR('2a Project Inputs'!$Q$13),'2a Project Inputs'!$Q$27*'2 - Partnership Inputs'!$J$38,0)*'2a Project Inputs'!$Q$9
+IF(O7=YEAR('2a Project Inputs'!$R$13),'2a Project Inputs'!$R$27*'2 - Partnership Inputs'!$J$38,0)*'2a Project Inputs'!$R$9
+IF(O7=YEAR('2a Project Inputs'!$S$13),'2a Project Inputs'!$S$27*'2 - Partnership Inputs'!$J$38,0)*'2a Project Inputs'!$S$9
+IF(O7=YEAR('2a Project Inputs'!$T$13),'2a Project Inputs'!$T$27*'2 - Partnership Inputs'!$J$38,0)*'2a Project Inputs'!$T$9</f>
        <v>0</v>
      </c>
      <c r="P37" s="478">
        <f>IF(P7=YEAR('2a Project Inputs'!$G$13),'2a Project Inputs'!$G$27*'2 - Partnership Inputs'!$J$38,0)*'2a Project Inputs'!$G$9
+IF(P7=YEAR('2a Project Inputs'!$H$13),'2a Project Inputs'!$H$27*'2 - Partnership Inputs'!$J$38,0)*'2a Project Inputs'!$H$9
+IF(P7=YEAR('2a Project Inputs'!$I$13),'2a Project Inputs'!$I$27*'2 - Partnership Inputs'!$J$38,0)*'2a Project Inputs'!$I$9
+IF(P7=YEAR('2a Project Inputs'!$J$13),'2a Project Inputs'!$J$27*'2 - Partnership Inputs'!$J$38,0)*'2a Project Inputs'!$J$9
+IF(P7=YEAR('2a Project Inputs'!$K$13),'2a Project Inputs'!$K$27*'2 - Partnership Inputs'!$J$38,0)*'2a Project Inputs'!$K$9
+IF(P7=YEAR('2a Project Inputs'!$L$13),'2a Project Inputs'!$L$27*'2 - Partnership Inputs'!$J$38,0)*'2a Project Inputs'!$L$9
+IF(P7=YEAR('2a Project Inputs'!$M$13),'2a Project Inputs'!$M$27*'2 - Partnership Inputs'!$J$38,0)*'2a Project Inputs'!$M$9
+IF(P7=YEAR('2a Project Inputs'!$N$13),'2a Project Inputs'!$N$27*'2 - Partnership Inputs'!$J$38,0)*'2a Project Inputs'!$N$9
+IF(P7=YEAR('2a Project Inputs'!$O$13),'2a Project Inputs'!$O$27*'2 - Partnership Inputs'!$J$38,0)*'2a Project Inputs'!$O$9
+IF(P7=YEAR('2a Project Inputs'!$P$13),'2a Project Inputs'!$P$27*'2 - Partnership Inputs'!$J$38,0)*'2a Project Inputs'!$P$9
+IF(P7=YEAR('2a Project Inputs'!$Q$13),'2a Project Inputs'!$Q$27*'2 - Partnership Inputs'!$J$38,0)*'2a Project Inputs'!$Q$9
+IF(P7=YEAR('2a Project Inputs'!$R$13),'2a Project Inputs'!$R$27*'2 - Partnership Inputs'!$J$38,0)*'2a Project Inputs'!$R$9
+IF(P7=YEAR('2a Project Inputs'!$S$13),'2a Project Inputs'!$S$27*'2 - Partnership Inputs'!$J$38,0)*'2a Project Inputs'!$S$9
+IF(P7=YEAR('2a Project Inputs'!$T$13),'2a Project Inputs'!$T$27*'2 - Partnership Inputs'!$J$38,0)*'2a Project Inputs'!$T$9</f>
        <v>0</v>
      </c>
      <c r="Q37" s="478">
        <f>IF(Q7=YEAR('2a Project Inputs'!$G$13),'2a Project Inputs'!$G$27*'2 - Partnership Inputs'!$J$38,0)*'2a Project Inputs'!$G$9
+IF(Q7=YEAR('2a Project Inputs'!$H$13),'2a Project Inputs'!$H$27*'2 - Partnership Inputs'!$J$38,0)*'2a Project Inputs'!$H$9
+IF(Q7=YEAR('2a Project Inputs'!$I$13),'2a Project Inputs'!$I$27*'2 - Partnership Inputs'!$J$38,0)*'2a Project Inputs'!$I$9
+IF(Q7=YEAR('2a Project Inputs'!$J$13),'2a Project Inputs'!$J$27*'2 - Partnership Inputs'!$J$38,0)*'2a Project Inputs'!$J$9
+IF(Q7=YEAR('2a Project Inputs'!$K$13),'2a Project Inputs'!$K$27*'2 - Partnership Inputs'!$J$38,0)*'2a Project Inputs'!$K$9
+IF(Q7=YEAR('2a Project Inputs'!$L$13),'2a Project Inputs'!$L$27*'2 - Partnership Inputs'!$J$38,0)*'2a Project Inputs'!$L$9
+IF(Q7=YEAR('2a Project Inputs'!$M$13),'2a Project Inputs'!$M$27*'2 - Partnership Inputs'!$J$38,0)*'2a Project Inputs'!$M$9
+IF(Q7=YEAR('2a Project Inputs'!$N$13),'2a Project Inputs'!$N$27*'2 - Partnership Inputs'!$J$38,0)*'2a Project Inputs'!$N$9
+IF(Q7=YEAR('2a Project Inputs'!$O$13),'2a Project Inputs'!$O$27*'2 - Partnership Inputs'!$J$38,0)*'2a Project Inputs'!$O$9
+IF(Q7=YEAR('2a Project Inputs'!$P$13),'2a Project Inputs'!$P$27*'2 - Partnership Inputs'!$J$38,0)*'2a Project Inputs'!$P$9
+IF(Q7=YEAR('2a Project Inputs'!$Q$13),'2a Project Inputs'!$Q$27*'2 - Partnership Inputs'!$J$38,0)*'2a Project Inputs'!$Q$9
+IF(Q7=YEAR('2a Project Inputs'!$R$13),'2a Project Inputs'!$R$27*'2 - Partnership Inputs'!$J$38,0)*'2a Project Inputs'!$R$9
+IF(Q7=YEAR('2a Project Inputs'!$S$13),'2a Project Inputs'!$S$27*'2 - Partnership Inputs'!$J$38,0)*'2a Project Inputs'!$S$9
+IF(Q7=YEAR('2a Project Inputs'!$T$13),'2a Project Inputs'!$T$27*'2 - Partnership Inputs'!$J$38,0)*'2a Project Inputs'!$T$9</f>
        <v>0</v>
      </c>
      <c r="R37" s="478">
        <f>IF(R7=YEAR('2a Project Inputs'!$G$13),'2a Project Inputs'!$G$27*'2 - Partnership Inputs'!$J$38,0)*'2a Project Inputs'!$G$9
+IF(R7=YEAR('2a Project Inputs'!$H$13),'2a Project Inputs'!$H$27*'2 - Partnership Inputs'!$J$38,0)*'2a Project Inputs'!$H$9
+IF(R7=YEAR('2a Project Inputs'!$I$13),'2a Project Inputs'!$I$27*'2 - Partnership Inputs'!$J$38,0)*'2a Project Inputs'!$I$9
+IF(R7=YEAR('2a Project Inputs'!$J$13),'2a Project Inputs'!$J$27*'2 - Partnership Inputs'!$J$38,0)*'2a Project Inputs'!$J$9
+IF(R7=YEAR('2a Project Inputs'!$K$13),'2a Project Inputs'!$K$27*'2 - Partnership Inputs'!$J$38,0)*'2a Project Inputs'!$K$9
+IF(R7=YEAR('2a Project Inputs'!$L$13),'2a Project Inputs'!$L$27*'2 - Partnership Inputs'!$J$38,0)*'2a Project Inputs'!$L$9
+IF(R7=YEAR('2a Project Inputs'!$M$13),'2a Project Inputs'!$M$27*'2 - Partnership Inputs'!$J$38,0)*'2a Project Inputs'!$M$9
+IF(R7=YEAR('2a Project Inputs'!$N$13),'2a Project Inputs'!$N$27*'2 - Partnership Inputs'!$J$38,0)*'2a Project Inputs'!$N$9
+IF(R7=YEAR('2a Project Inputs'!$O$13),'2a Project Inputs'!$O$27*'2 - Partnership Inputs'!$J$38,0)*'2a Project Inputs'!$O$9
+IF(R7=YEAR('2a Project Inputs'!$P$13),'2a Project Inputs'!$P$27*'2 - Partnership Inputs'!$J$38,0)*'2a Project Inputs'!$P$9
+IF(R7=YEAR('2a Project Inputs'!$Q$13),'2a Project Inputs'!$Q$27*'2 - Partnership Inputs'!$J$38,0)*'2a Project Inputs'!$Q$9
+IF(R7=YEAR('2a Project Inputs'!$R$13),'2a Project Inputs'!$R$27*'2 - Partnership Inputs'!$J$38,0)*'2a Project Inputs'!$R$9
+IF(R7=YEAR('2a Project Inputs'!$S$13),'2a Project Inputs'!$S$27*'2 - Partnership Inputs'!$J$38,0)*'2a Project Inputs'!$S$9
+IF(R7=YEAR('2a Project Inputs'!$T$13),'2a Project Inputs'!$T$27*'2 - Partnership Inputs'!$J$38,0)*'2a Project Inputs'!$T$9</f>
        <v>0</v>
      </c>
      <c r="S37" s="478">
        <f>IF(S7=YEAR('2a Project Inputs'!$G$13),'2a Project Inputs'!$G$27*'2 - Partnership Inputs'!$J$38,0)*'2a Project Inputs'!$G$9
+IF(S7=YEAR('2a Project Inputs'!$H$13),'2a Project Inputs'!$H$27*'2 - Partnership Inputs'!$J$38,0)*'2a Project Inputs'!$H$9
+IF(S7=YEAR('2a Project Inputs'!$I$13),'2a Project Inputs'!$I$27*'2 - Partnership Inputs'!$J$38,0)*'2a Project Inputs'!$I$9
+IF(S7=YEAR('2a Project Inputs'!$J$13),'2a Project Inputs'!$J$27*'2 - Partnership Inputs'!$J$38,0)*'2a Project Inputs'!$J$9
+IF(S7=YEAR('2a Project Inputs'!$K$13),'2a Project Inputs'!$K$27*'2 - Partnership Inputs'!$J$38,0)*'2a Project Inputs'!$K$9
+IF(S7=YEAR('2a Project Inputs'!$L$13),'2a Project Inputs'!$L$27*'2 - Partnership Inputs'!$J$38,0)*'2a Project Inputs'!$L$9
+IF(S7=YEAR('2a Project Inputs'!$M$13),'2a Project Inputs'!$M$27*'2 - Partnership Inputs'!$J$38,0)*'2a Project Inputs'!$M$9
+IF(S7=YEAR('2a Project Inputs'!$N$13),'2a Project Inputs'!$N$27*'2 - Partnership Inputs'!$J$38,0)*'2a Project Inputs'!$N$9
+IF(S7=YEAR('2a Project Inputs'!$O$13),'2a Project Inputs'!$O$27*'2 - Partnership Inputs'!$J$38,0)*'2a Project Inputs'!$O$9
+IF(S7=YEAR('2a Project Inputs'!$P$13),'2a Project Inputs'!$P$27*'2 - Partnership Inputs'!$J$38,0)*'2a Project Inputs'!$P$9
+IF(S7=YEAR('2a Project Inputs'!$Q$13),'2a Project Inputs'!$Q$27*'2 - Partnership Inputs'!$J$38,0)*'2a Project Inputs'!$Q$9
+IF(S7=YEAR('2a Project Inputs'!$R$13),'2a Project Inputs'!$R$27*'2 - Partnership Inputs'!$J$38,0)*'2a Project Inputs'!$R$9
+IF(S7=YEAR('2a Project Inputs'!$S$13),'2a Project Inputs'!$S$27*'2 - Partnership Inputs'!$J$38,0)*'2a Project Inputs'!$S$9
+IF(S7=YEAR('2a Project Inputs'!$T$13),'2a Project Inputs'!$T$27*'2 - Partnership Inputs'!$J$38,0)*'2a Project Inputs'!$T$9</f>
        <v>0</v>
      </c>
      <c r="T37" s="478">
        <f>IF(T7=YEAR('2a Project Inputs'!$G$13),'2a Project Inputs'!$G$27*'2 - Partnership Inputs'!$J$38,0)*'2a Project Inputs'!$G$9
+IF(T7=YEAR('2a Project Inputs'!$H$13),'2a Project Inputs'!$H$27*'2 - Partnership Inputs'!$J$38,0)*'2a Project Inputs'!$H$9
+IF(T7=YEAR('2a Project Inputs'!$I$13),'2a Project Inputs'!$I$27*'2 - Partnership Inputs'!$J$38,0)*'2a Project Inputs'!$I$9
+IF(T7=YEAR('2a Project Inputs'!$J$13),'2a Project Inputs'!$J$27*'2 - Partnership Inputs'!$J$38,0)*'2a Project Inputs'!$J$9
+IF(T7=YEAR('2a Project Inputs'!$K$13),'2a Project Inputs'!$K$27*'2 - Partnership Inputs'!$J$38,0)*'2a Project Inputs'!$K$9
+IF(T7=YEAR('2a Project Inputs'!$L$13),'2a Project Inputs'!$L$27*'2 - Partnership Inputs'!$J$38,0)*'2a Project Inputs'!$L$9
+IF(T7=YEAR('2a Project Inputs'!$M$13),'2a Project Inputs'!$M$27*'2 - Partnership Inputs'!$J$38,0)*'2a Project Inputs'!$M$9
+IF(T7=YEAR('2a Project Inputs'!$N$13),'2a Project Inputs'!$N$27*'2 - Partnership Inputs'!$J$38,0)*'2a Project Inputs'!$N$9
+IF(T7=YEAR('2a Project Inputs'!$O$13),'2a Project Inputs'!$O$27*'2 - Partnership Inputs'!$J$38,0)*'2a Project Inputs'!$O$9
+IF(T7=YEAR('2a Project Inputs'!$P$13),'2a Project Inputs'!$P$27*'2 - Partnership Inputs'!$J$38,0)*'2a Project Inputs'!$P$9
+IF(T7=YEAR('2a Project Inputs'!$Q$13),'2a Project Inputs'!$Q$27*'2 - Partnership Inputs'!$J$38,0)*'2a Project Inputs'!$Q$9
+IF(T7=YEAR('2a Project Inputs'!$R$13),'2a Project Inputs'!$R$27*'2 - Partnership Inputs'!$J$38,0)*'2a Project Inputs'!$R$9
+IF(T7=YEAR('2a Project Inputs'!$S$13),'2a Project Inputs'!$S$27*'2 - Partnership Inputs'!$J$38,0)*'2a Project Inputs'!$S$9
+IF(T7=YEAR('2a Project Inputs'!$T$13),'2a Project Inputs'!$T$27*'2 - Partnership Inputs'!$J$38,0)*'2a Project Inputs'!$T$9</f>
        <v>0</v>
      </c>
      <c r="U37" s="478">
        <f>IF(U7=YEAR('2a Project Inputs'!$G$13),'2a Project Inputs'!$G$27*'2 - Partnership Inputs'!$J$38,0)*'2a Project Inputs'!$G$9
+IF(U7=YEAR('2a Project Inputs'!$H$13),'2a Project Inputs'!$H$27*'2 - Partnership Inputs'!$J$38,0)*'2a Project Inputs'!$H$9
+IF(U7=YEAR('2a Project Inputs'!$I$13),'2a Project Inputs'!$I$27*'2 - Partnership Inputs'!$J$38,0)*'2a Project Inputs'!$I$9
+IF(U7=YEAR('2a Project Inputs'!$J$13),'2a Project Inputs'!$J$27*'2 - Partnership Inputs'!$J$38,0)*'2a Project Inputs'!$J$9
+IF(U7=YEAR('2a Project Inputs'!$K$13),'2a Project Inputs'!$K$27*'2 - Partnership Inputs'!$J$38,0)*'2a Project Inputs'!$K$9
+IF(U7=YEAR('2a Project Inputs'!$L$13),'2a Project Inputs'!$L$27*'2 - Partnership Inputs'!$J$38,0)*'2a Project Inputs'!$L$9
+IF(U7=YEAR('2a Project Inputs'!$M$13),'2a Project Inputs'!$M$27*'2 - Partnership Inputs'!$J$38,0)*'2a Project Inputs'!$M$9
+IF(U7=YEAR('2a Project Inputs'!$N$13),'2a Project Inputs'!$N$27*'2 - Partnership Inputs'!$J$38,0)*'2a Project Inputs'!$N$9
+IF(U7=YEAR('2a Project Inputs'!$O$13),'2a Project Inputs'!$O$27*'2 - Partnership Inputs'!$J$38,0)*'2a Project Inputs'!$O$9
+IF(U7=YEAR('2a Project Inputs'!$P$13),'2a Project Inputs'!$P$27*'2 - Partnership Inputs'!$J$38,0)*'2a Project Inputs'!$P$9
+IF(U7=YEAR('2a Project Inputs'!$Q$13),'2a Project Inputs'!$Q$27*'2 - Partnership Inputs'!$J$38,0)*'2a Project Inputs'!$Q$9
+IF(U7=YEAR('2a Project Inputs'!$R$13),'2a Project Inputs'!$R$27*'2 - Partnership Inputs'!$J$38,0)*'2a Project Inputs'!$R$9
+IF(U7=YEAR('2a Project Inputs'!$S$13),'2a Project Inputs'!$S$27*'2 - Partnership Inputs'!$J$38,0)*'2a Project Inputs'!$S$9
+IF(U7=YEAR('2a Project Inputs'!$T$13),'2a Project Inputs'!$T$27*'2 - Partnership Inputs'!$J$38,0)*'2a Project Inputs'!$T$9</f>
        <v>0</v>
      </c>
      <c r="V37" s="478">
        <f>IF(V7=YEAR('2a Project Inputs'!$G$13),'2a Project Inputs'!$G$27*'2 - Partnership Inputs'!$J$38,0)*'2a Project Inputs'!$G$9
+IF(V7=YEAR('2a Project Inputs'!$H$13),'2a Project Inputs'!$H$27*'2 - Partnership Inputs'!$J$38,0)*'2a Project Inputs'!$H$9
+IF(V7=YEAR('2a Project Inputs'!$I$13),'2a Project Inputs'!$I$27*'2 - Partnership Inputs'!$J$38,0)*'2a Project Inputs'!$I$9
+IF(V7=YEAR('2a Project Inputs'!$J$13),'2a Project Inputs'!$J$27*'2 - Partnership Inputs'!$J$38,0)*'2a Project Inputs'!$J$9
+IF(V7=YEAR('2a Project Inputs'!$K$13),'2a Project Inputs'!$K$27*'2 - Partnership Inputs'!$J$38,0)*'2a Project Inputs'!$K$9
+IF(V7=YEAR('2a Project Inputs'!$L$13),'2a Project Inputs'!$L$27*'2 - Partnership Inputs'!$J$38,0)*'2a Project Inputs'!$L$9
+IF(V7=YEAR('2a Project Inputs'!$M$13),'2a Project Inputs'!$M$27*'2 - Partnership Inputs'!$J$38,0)*'2a Project Inputs'!$M$9
+IF(V7=YEAR('2a Project Inputs'!$N$13),'2a Project Inputs'!$N$27*'2 - Partnership Inputs'!$J$38,0)*'2a Project Inputs'!$N$9
+IF(V7=YEAR('2a Project Inputs'!$O$13),'2a Project Inputs'!$O$27*'2 - Partnership Inputs'!$J$38,0)*'2a Project Inputs'!$O$9
+IF(V7=YEAR('2a Project Inputs'!$P$13),'2a Project Inputs'!$P$27*'2 - Partnership Inputs'!$J$38,0)*'2a Project Inputs'!$P$9
+IF(V7=YEAR('2a Project Inputs'!$Q$13),'2a Project Inputs'!$Q$27*'2 - Partnership Inputs'!$J$38,0)*'2a Project Inputs'!$Q$9
+IF(V7=YEAR('2a Project Inputs'!$R$13),'2a Project Inputs'!$R$27*'2 - Partnership Inputs'!$J$38,0)*'2a Project Inputs'!$R$9
+IF(V7=YEAR('2a Project Inputs'!$S$13),'2a Project Inputs'!$S$27*'2 - Partnership Inputs'!$J$38,0)*'2a Project Inputs'!$S$9
+IF(V7=YEAR('2a Project Inputs'!$T$13),'2a Project Inputs'!$T$27*'2 - Partnership Inputs'!$J$38,0)*'2a Project Inputs'!$T$9</f>
        <v>0</v>
      </c>
      <c r="W37" s="478">
        <f>IF(W7=YEAR('2a Project Inputs'!$G$13),'2a Project Inputs'!$G$27*'2 - Partnership Inputs'!$J$38,0)*'2a Project Inputs'!$G$9
+IF(W7=YEAR('2a Project Inputs'!$H$13),'2a Project Inputs'!$H$27*'2 - Partnership Inputs'!$J$38,0)*'2a Project Inputs'!$H$9
+IF(W7=YEAR('2a Project Inputs'!$I$13),'2a Project Inputs'!$I$27*'2 - Partnership Inputs'!$J$38,0)*'2a Project Inputs'!$I$9
+IF(W7=YEAR('2a Project Inputs'!$J$13),'2a Project Inputs'!$J$27*'2 - Partnership Inputs'!$J$38,0)*'2a Project Inputs'!$J$9
+IF(W7=YEAR('2a Project Inputs'!$K$13),'2a Project Inputs'!$K$27*'2 - Partnership Inputs'!$J$38,0)*'2a Project Inputs'!$K$9
+IF(W7=YEAR('2a Project Inputs'!$L$13),'2a Project Inputs'!$L$27*'2 - Partnership Inputs'!$J$38,0)*'2a Project Inputs'!$L$9
+IF(W7=YEAR('2a Project Inputs'!$M$13),'2a Project Inputs'!$M$27*'2 - Partnership Inputs'!$J$38,0)*'2a Project Inputs'!$M$9
+IF(W7=YEAR('2a Project Inputs'!$N$13),'2a Project Inputs'!$N$27*'2 - Partnership Inputs'!$J$38,0)*'2a Project Inputs'!$N$9
+IF(W7=YEAR('2a Project Inputs'!$O$13),'2a Project Inputs'!$O$27*'2 - Partnership Inputs'!$J$38,0)*'2a Project Inputs'!$O$9
+IF(W7=YEAR('2a Project Inputs'!$P$13),'2a Project Inputs'!$P$27*'2 - Partnership Inputs'!$J$38,0)*'2a Project Inputs'!$P$9
+IF(W7=YEAR('2a Project Inputs'!$Q$13),'2a Project Inputs'!$Q$27*'2 - Partnership Inputs'!$J$38,0)*'2a Project Inputs'!$Q$9
+IF(W7=YEAR('2a Project Inputs'!$R$13),'2a Project Inputs'!$R$27*'2 - Partnership Inputs'!$J$38,0)*'2a Project Inputs'!$R$9
+IF(W7=YEAR('2a Project Inputs'!$S$13),'2a Project Inputs'!$S$27*'2 - Partnership Inputs'!$J$38,0)*'2a Project Inputs'!$S$9
+IF(W7=YEAR('2a Project Inputs'!$T$13),'2a Project Inputs'!$T$27*'2 - Partnership Inputs'!$J$38,0)*'2a Project Inputs'!$T$9</f>
        <v>0</v>
      </c>
      <c r="X37" s="478">
        <f>IF(X7=YEAR('2a Project Inputs'!$G$13),'2a Project Inputs'!$G$27*'2 - Partnership Inputs'!$J$38,0)*'2a Project Inputs'!$G$9
+IF(X7=YEAR('2a Project Inputs'!$H$13),'2a Project Inputs'!$H$27*'2 - Partnership Inputs'!$J$38,0)*'2a Project Inputs'!$H$9
+IF(X7=YEAR('2a Project Inputs'!$I$13),'2a Project Inputs'!$I$27*'2 - Partnership Inputs'!$J$38,0)*'2a Project Inputs'!$I$9
+IF(X7=YEAR('2a Project Inputs'!$J$13),'2a Project Inputs'!$J$27*'2 - Partnership Inputs'!$J$38,0)*'2a Project Inputs'!$J$9
+IF(X7=YEAR('2a Project Inputs'!$K$13),'2a Project Inputs'!$K$27*'2 - Partnership Inputs'!$J$38,0)*'2a Project Inputs'!$K$9
+IF(X7=YEAR('2a Project Inputs'!$L$13),'2a Project Inputs'!$L$27*'2 - Partnership Inputs'!$J$38,0)*'2a Project Inputs'!$L$9
+IF(X7=YEAR('2a Project Inputs'!$M$13),'2a Project Inputs'!$M$27*'2 - Partnership Inputs'!$J$38,0)*'2a Project Inputs'!$M$9
+IF(X7=YEAR('2a Project Inputs'!$N$13),'2a Project Inputs'!$N$27*'2 - Partnership Inputs'!$J$38,0)*'2a Project Inputs'!$N$9
+IF(X7=YEAR('2a Project Inputs'!$O$13),'2a Project Inputs'!$O$27*'2 - Partnership Inputs'!$J$38,0)*'2a Project Inputs'!$O$9
+IF(X7=YEAR('2a Project Inputs'!$P$13),'2a Project Inputs'!$P$27*'2 - Partnership Inputs'!$J$38,0)*'2a Project Inputs'!$P$9
+IF(X7=YEAR('2a Project Inputs'!$Q$13),'2a Project Inputs'!$Q$27*'2 - Partnership Inputs'!$J$38,0)*'2a Project Inputs'!$Q$9
+IF(X7=YEAR('2a Project Inputs'!$R$13),'2a Project Inputs'!$R$27*'2 - Partnership Inputs'!$J$38,0)*'2a Project Inputs'!$R$9
+IF(X7=YEAR('2a Project Inputs'!$S$13),'2a Project Inputs'!$S$27*'2 - Partnership Inputs'!$J$38,0)*'2a Project Inputs'!$S$9
+IF(X7=YEAR('2a Project Inputs'!$T$13),'2a Project Inputs'!$T$27*'2 - Partnership Inputs'!$J$38,0)*'2a Project Inputs'!$T$9</f>
        <v>0</v>
      </c>
      <c r="Y37" s="478">
        <f>IF(Y7=YEAR('2a Project Inputs'!$G$13),'2a Project Inputs'!$G$27*'2 - Partnership Inputs'!$J$38,0)*'2a Project Inputs'!$G$9
+IF(Y7=YEAR('2a Project Inputs'!$H$13),'2a Project Inputs'!$H$27*'2 - Partnership Inputs'!$J$38,0)*'2a Project Inputs'!$H$9
+IF(Y7=YEAR('2a Project Inputs'!$I$13),'2a Project Inputs'!$I$27*'2 - Partnership Inputs'!$J$38,0)*'2a Project Inputs'!$I$9
+IF(Y7=YEAR('2a Project Inputs'!$J$13),'2a Project Inputs'!$J$27*'2 - Partnership Inputs'!$J$38,0)*'2a Project Inputs'!$J$9
+IF(Y7=YEAR('2a Project Inputs'!$K$13),'2a Project Inputs'!$K$27*'2 - Partnership Inputs'!$J$38,0)*'2a Project Inputs'!$K$9
+IF(Y7=YEAR('2a Project Inputs'!$L$13),'2a Project Inputs'!$L$27*'2 - Partnership Inputs'!$J$38,0)*'2a Project Inputs'!$L$9
+IF(Y7=YEAR('2a Project Inputs'!$M$13),'2a Project Inputs'!$M$27*'2 - Partnership Inputs'!$J$38,0)*'2a Project Inputs'!$M$9
+IF(Y7=YEAR('2a Project Inputs'!$N$13),'2a Project Inputs'!$N$27*'2 - Partnership Inputs'!$J$38,0)*'2a Project Inputs'!$N$9
+IF(Y7=YEAR('2a Project Inputs'!$O$13),'2a Project Inputs'!$O$27*'2 - Partnership Inputs'!$J$38,0)*'2a Project Inputs'!$O$9
+IF(Y7=YEAR('2a Project Inputs'!$P$13),'2a Project Inputs'!$P$27*'2 - Partnership Inputs'!$J$38,0)*'2a Project Inputs'!$P$9
+IF(Y7=YEAR('2a Project Inputs'!$Q$13),'2a Project Inputs'!$Q$27*'2 - Partnership Inputs'!$J$38,0)*'2a Project Inputs'!$Q$9
+IF(Y7=YEAR('2a Project Inputs'!$R$13),'2a Project Inputs'!$R$27*'2 - Partnership Inputs'!$J$38,0)*'2a Project Inputs'!$R$9
+IF(Y7=YEAR('2a Project Inputs'!$S$13),'2a Project Inputs'!$S$27*'2 - Partnership Inputs'!$J$38,0)*'2a Project Inputs'!$S$9
+IF(Y7=YEAR('2a Project Inputs'!$T$13),'2a Project Inputs'!$T$27*'2 - Partnership Inputs'!$J$38,0)*'2a Project Inputs'!$T$9</f>
        <v>0</v>
      </c>
      <c r="Z37" s="478">
        <f>IF(Z7=YEAR('2a Project Inputs'!$G$13),'2a Project Inputs'!$G$27*'2 - Partnership Inputs'!$J$38,0)*'2a Project Inputs'!$G$9
+IF(Z7=YEAR('2a Project Inputs'!$H$13),'2a Project Inputs'!$H$27*'2 - Partnership Inputs'!$J$38,0)*'2a Project Inputs'!$H$9
+IF(Z7=YEAR('2a Project Inputs'!$I$13),'2a Project Inputs'!$I$27*'2 - Partnership Inputs'!$J$38,0)*'2a Project Inputs'!$I$9
+IF(Z7=YEAR('2a Project Inputs'!$J$13),'2a Project Inputs'!$J$27*'2 - Partnership Inputs'!$J$38,0)*'2a Project Inputs'!$J$9
+IF(Z7=YEAR('2a Project Inputs'!$K$13),'2a Project Inputs'!$K$27*'2 - Partnership Inputs'!$J$38,0)*'2a Project Inputs'!$K$9
+IF(Z7=YEAR('2a Project Inputs'!$L$13),'2a Project Inputs'!$L$27*'2 - Partnership Inputs'!$J$38,0)*'2a Project Inputs'!$L$9
+IF(Z7=YEAR('2a Project Inputs'!$M$13),'2a Project Inputs'!$M$27*'2 - Partnership Inputs'!$J$38,0)*'2a Project Inputs'!$M$9
+IF(Z7=YEAR('2a Project Inputs'!$N$13),'2a Project Inputs'!$N$27*'2 - Partnership Inputs'!$J$38,0)*'2a Project Inputs'!$N$9
+IF(Z7=YEAR('2a Project Inputs'!$O$13),'2a Project Inputs'!$O$27*'2 - Partnership Inputs'!$J$38,0)*'2a Project Inputs'!$O$9
+IF(Z7=YEAR('2a Project Inputs'!$P$13),'2a Project Inputs'!$P$27*'2 - Partnership Inputs'!$J$38,0)*'2a Project Inputs'!$P$9
+IF(Z7=YEAR('2a Project Inputs'!$Q$13),'2a Project Inputs'!$Q$27*'2 - Partnership Inputs'!$J$38,0)*'2a Project Inputs'!$Q$9
+IF(Z7=YEAR('2a Project Inputs'!$R$13),'2a Project Inputs'!$R$27*'2 - Partnership Inputs'!$J$38,0)*'2a Project Inputs'!$R$9
+IF(Z7=YEAR('2a Project Inputs'!$S$13),'2a Project Inputs'!$S$27*'2 - Partnership Inputs'!$J$38,0)*'2a Project Inputs'!$S$9
+IF(Z7=YEAR('2a Project Inputs'!$T$13),'2a Project Inputs'!$T$27*'2 - Partnership Inputs'!$J$38,0)*'2a Project Inputs'!$T$9</f>
        <v>0</v>
      </c>
      <c r="AA37" s="478">
        <f>IF(AA7=YEAR('2a Project Inputs'!$G$13),'2a Project Inputs'!$G$27*'2 - Partnership Inputs'!$J$38,0)*'2a Project Inputs'!$G$9
+IF(AA7=YEAR('2a Project Inputs'!$H$13),'2a Project Inputs'!$H$27*'2 - Partnership Inputs'!$J$38,0)*'2a Project Inputs'!$H$9
+IF(AA7=YEAR('2a Project Inputs'!$I$13),'2a Project Inputs'!$I$27*'2 - Partnership Inputs'!$J$38,0)*'2a Project Inputs'!$I$9
+IF(AA7=YEAR('2a Project Inputs'!$J$13),'2a Project Inputs'!$J$27*'2 - Partnership Inputs'!$J$38,0)*'2a Project Inputs'!$J$9
+IF(AA7=YEAR('2a Project Inputs'!$K$13),'2a Project Inputs'!$K$27*'2 - Partnership Inputs'!$J$38,0)*'2a Project Inputs'!$K$9
+IF(AA7=YEAR('2a Project Inputs'!$L$13),'2a Project Inputs'!$L$27*'2 - Partnership Inputs'!$J$38,0)*'2a Project Inputs'!$L$9
+IF(AA7=YEAR('2a Project Inputs'!$M$13),'2a Project Inputs'!$M$27*'2 - Partnership Inputs'!$J$38,0)*'2a Project Inputs'!$M$9
+IF(AA7=YEAR('2a Project Inputs'!$N$13),'2a Project Inputs'!$N$27*'2 - Partnership Inputs'!$J$38,0)*'2a Project Inputs'!$N$9
+IF(AA7=YEAR('2a Project Inputs'!$O$13),'2a Project Inputs'!$O$27*'2 - Partnership Inputs'!$J$38,0)*'2a Project Inputs'!$O$9
+IF(AA7=YEAR('2a Project Inputs'!$P$13),'2a Project Inputs'!$P$27*'2 - Partnership Inputs'!$J$38,0)*'2a Project Inputs'!$P$9
+IF(AA7=YEAR('2a Project Inputs'!$Q$13),'2a Project Inputs'!$Q$27*'2 - Partnership Inputs'!$J$38,0)*'2a Project Inputs'!$Q$9
+IF(AA7=YEAR('2a Project Inputs'!$R$13),'2a Project Inputs'!$R$27*'2 - Partnership Inputs'!$J$38,0)*'2a Project Inputs'!$R$9
+IF(AA7=YEAR('2a Project Inputs'!$S$13),'2a Project Inputs'!$S$27*'2 - Partnership Inputs'!$J$38,0)*'2a Project Inputs'!$S$9
+IF(AA7=YEAR('2a Project Inputs'!$T$13),'2a Project Inputs'!$T$27*'2 - Partnership Inputs'!$J$38,0)*'2a Project Inputs'!$T$9</f>
        <v>0</v>
      </c>
      <c r="AB37" s="478">
        <f>IF(AB7=YEAR('2a Project Inputs'!$G$13),'2a Project Inputs'!$G$27*'2 - Partnership Inputs'!$J$38,0)*'2a Project Inputs'!$G$9
+IF(AB7=YEAR('2a Project Inputs'!$H$13),'2a Project Inputs'!$H$27*'2 - Partnership Inputs'!$J$38,0)*'2a Project Inputs'!$H$9
+IF(AB7=YEAR('2a Project Inputs'!$I$13),'2a Project Inputs'!$I$27*'2 - Partnership Inputs'!$J$38,0)*'2a Project Inputs'!$I$9
+IF(AB7=YEAR('2a Project Inputs'!$J$13),'2a Project Inputs'!$J$27*'2 - Partnership Inputs'!$J$38,0)*'2a Project Inputs'!$J$9
+IF(AB7=YEAR('2a Project Inputs'!$K$13),'2a Project Inputs'!$K$27*'2 - Partnership Inputs'!$J$38,0)*'2a Project Inputs'!$K$9
+IF(AB7=YEAR('2a Project Inputs'!$L$13),'2a Project Inputs'!$L$27*'2 - Partnership Inputs'!$J$38,0)*'2a Project Inputs'!$L$9
+IF(AB7=YEAR('2a Project Inputs'!$M$13),'2a Project Inputs'!$M$27*'2 - Partnership Inputs'!$J$38,0)*'2a Project Inputs'!$M$9
+IF(AB7=YEAR('2a Project Inputs'!$N$13),'2a Project Inputs'!$N$27*'2 - Partnership Inputs'!$J$38,0)*'2a Project Inputs'!$N$9
+IF(AB7=YEAR('2a Project Inputs'!$O$13),'2a Project Inputs'!$O$27*'2 - Partnership Inputs'!$J$38,0)*'2a Project Inputs'!$O$9
+IF(AB7=YEAR('2a Project Inputs'!$P$13),'2a Project Inputs'!$P$27*'2 - Partnership Inputs'!$J$38,0)*'2a Project Inputs'!$P$9
+IF(AB7=YEAR('2a Project Inputs'!$Q$13),'2a Project Inputs'!$Q$27*'2 - Partnership Inputs'!$J$38,0)*'2a Project Inputs'!$Q$9
+IF(AB7=YEAR('2a Project Inputs'!$R$13),'2a Project Inputs'!$R$27*'2 - Partnership Inputs'!$J$38,0)*'2a Project Inputs'!$R$9
+IF(AB7=YEAR('2a Project Inputs'!$S$13),'2a Project Inputs'!$S$27*'2 - Partnership Inputs'!$J$38,0)*'2a Project Inputs'!$S$9
+IF(AB7=YEAR('2a Project Inputs'!$T$13),'2a Project Inputs'!$T$27*'2 - Partnership Inputs'!$J$38,0)*'2a Project Inputs'!$T$9</f>
        <v>0</v>
      </c>
      <c r="AC37" s="478">
        <f>IF(AC7=YEAR('2a Project Inputs'!$G$13),'2a Project Inputs'!$G$27*'2 - Partnership Inputs'!$J$38,0)*'2a Project Inputs'!$G$9
+IF(AC7=YEAR('2a Project Inputs'!$H$13),'2a Project Inputs'!$H$27*'2 - Partnership Inputs'!$J$38,0)*'2a Project Inputs'!$H$9
+IF(AC7=YEAR('2a Project Inputs'!$I$13),'2a Project Inputs'!$I$27*'2 - Partnership Inputs'!$J$38,0)*'2a Project Inputs'!$I$9
+IF(AC7=YEAR('2a Project Inputs'!$J$13),'2a Project Inputs'!$J$27*'2 - Partnership Inputs'!$J$38,0)*'2a Project Inputs'!$J$9
+IF(AC7=YEAR('2a Project Inputs'!$K$13),'2a Project Inputs'!$K$27*'2 - Partnership Inputs'!$J$38,0)*'2a Project Inputs'!$K$9
+IF(AC7=YEAR('2a Project Inputs'!$L$13),'2a Project Inputs'!$L$27*'2 - Partnership Inputs'!$J$38,0)*'2a Project Inputs'!$L$9
+IF(AC7=YEAR('2a Project Inputs'!$M$13),'2a Project Inputs'!$M$27*'2 - Partnership Inputs'!$J$38,0)*'2a Project Inputs'!$M$9
+IF(AC7=YEAR('2a Project Inputs'!$N$13),'2a Project Inputs'!$N$27*'2 - Partnership Inputs'!$J$38,0)*'2a Project Inputs'!$N$9
+IF(AC7=YEAR('2a Project Inputs'!$O$13),'2a Project Inputs'!$O$27*'2 - Partnership Inputs'!$J$38,0)*'2a Project Inputs'!$O$9
+IF(AC7=YEAR('2a Project Inputs'!$P$13),'2a Project Inputs'!$P$27*'2 - Partnership Inputs'!$J$38,0)*'2a Project Inputs'!$P$9
+IF(AC7=YEAR('2a Project Inputs'!$Q$13),'2a Project Inputs'!$Q$27*'2 - Partnership Inputs'!$J$38,0)*'2a Project Inputs'!$Q$9
+IF(AC7=YEAR('2a Project Inputs'!$R$13),'2a Project Inputs'!$R$27*'2 - Partnership Inputs'!$J$38,0)*'2a Project Inputs'!$R$9
+IF(AC7=YEAR('2a Project Inputs'!$S$13),'2a Project Inputs'!$S$27*'2 - Partnership Inputs'!$J$38,0)*'2a Project Inputs'!$S$9
+IF(AC7=YEAR('2a Project Inputs'!$T$13),'2a Project Inputs'!$T$27*'2 - Partnership Inputs'!$J$38,0)*'2a Project Inputs'!$T$9</f>
        <v>0</v>
      </c>
      <c r="AD37" s="478">
        <f>IF(AD7=YEAR('2a Project Inputs'!$G$13),'2a Project Inputs'!$G$27*'2 - Partnership Inputs'!$J$38,0)*'2a Project Inputs'!$G$9
+IF(AD7=YEAR('2a Project Inputs'!$H$13),'2a Project Inputs'!$H$27*'2 - Partnership Inputs'!$J$38,0)*'2a Project Inputs'!$H$9
+IF(AD7=YEAR('2a Project Inputs'!$I$13),'2a Project Inputs'!$I$27*'2 - Partnership Inputs'!$J$38,0)*'2a Project Inputs'!$I$9
+IF(AD7=YEAR('2a Project Inputs'!$J$13),'2a Project Inputs'!$J$27*'2 - Partnership Inputs'!$J$38,0)*'2a Project Inputs'!$J$9
+IF(AD7=YEAR('2a Project Inputs'!$K$13),'2a Project Inputs'!$K$27*'2 - Partnership Inputs'!$J$38,0)*'2a Project Inputs'!$K$9
+IF(AD7=YEAR('2a Project Inputs'!$L$13),'2a Project Inputs'!$L$27*'2 - Partnership Inputs'!$J$38,0)*'2a Project Inputs'!$L$9
+IF(AD7=YEAR('2a Project Inputs'!$M$13),'2a Project Inputs'!$M$27*'2 - Partnership Inputs'!$J$38,0)*'2a Project Inputs'!$M$9
+IF(AD7=YEAR('2a Project Inputs'!$N$13),'2a Project Inputs'!$N$27*'2 - Partnership Inputs'!$J$38,0)*'2a Project Inputs'!$N$9
+IF(AD7=YEAR('2a Project Inputs'!$O$13),'2a Project Inputs'!$O$27*'2 - Partnership Inputs'!$J$38,0)*'2a Project Inputs'!$O$9
+IF(AD7=YEAR('2a Project Inputs'!$P$13),'2a Project Inputs'!$P$27*'2 - Partnership Inputs'!$J$38,0)*'2a Project Inputs'!$P$9
+IF(AD7=YEAR('2a Project Inputs'!$Q$13),'2a Project Inputs'!$Q$27*'2 - Partnership Inputs'!$J$38,0)*'2a Project Inputs'!$Q$9
+IF(AD7=YEAR('2a Project Inputs'!$R$13),'2a Project Inputs'!$R$27*'2 - Partnership Inputs'!$J$38,0)*'2a Project Inputs'!$R$9
+IF(AD7=YEAR('2a Project Inputs'!$S$13),'2a Project Inputs'!$S$27*'2 - Partnership Inputs'!$J$38,0)*'2a Project Inputs'!$S$9
+IF(AD7=YEAR('2a Project Inputs'!$T$13),'2a Project Inputs'!$T$27*'2 - Partnership Inputs'!$J$38,0)*'2a Project Inputs'!$T$9</f>
        <v>0</v>
      </c>
      <c r="AE37" s="478">
        <f>IF(AE7=YEAR('2a Project Inputs'!$G$13),'2a Project Inputs'!$G$27*'2 - Partnership Inputs'!$J$38,0)*'2a Project Inputs'!$G$9
+IF(AE7=YEAR('2a Project Inputs'!$H$13),'2a Project Inputs'!$H$27*'2 - Partnership Inputs'!$J$38,0)*'2a Project Inputs'!$H$9
+IF(AE7=YEAR('2a Project Inputs'!$I$13),'2a Project Inputs'!$I$27*'2 - Partnership Inputs'!$J$38,0)*'2a Project Inputs'!$I$9
+IF(AE7=YEAR('2a Project Inputs'!$J$13),'2a Project Inputs'!$J$27*'2 - Partnership Inputs'!$J$38,0)*'2a Project Inputs'!$J$9
+IF(AE7=YEAR('2a Project Inputs'!$K$13),'2a Project Inputs'!$K$27*'2 - Partnership Inputs'!$J$38,0)*'2a Project Inputs'!$K$9
+IF(AE7=YEAR('2a Project Inputs'!$L$13),'2a Project Inputs'!$L$27*'2 - Partnership Inputs'!$J$38,0)*'2a Project Inputs'!$L$9
+IF(AE7=YEAR('2a Project Inputs'!$M$13),'2a Project Inputs'!$M$27*'2 - Partnership Inputs'!$J$38,0)*'2a Project Inputs'!$M$9
+IF(AE7=YEAR('2a Project Inputs'!$N$13),'2a Project Inputs'!$N$27*'2 - Partnership Inputs'!$J$38,0)*'2a Project Inputs'!$N$9
+IF(AE7=YEAR('2a Project Inputs'!$O$13),'2a Project Inputs'!$O$27*'2 - Partnership Inputs'!$J$38,0)*'2a Project Inputs'!$O$9
+IF(AE7=YEAR('2a Project Inputs'!$P$13),'2a Project Inputs'!$P$27*'2 - Partnership Inputs'!$J$38,0)*'2a Project Inputs'!$P$9
+IF(AE7=YEAR('2a Project Inputs'!$Q$13),'2a Project Inputs'!$Q$27*'2 - Partnership Inputs'!$J$38,0)*'2a Project Inputs'!$Q$9
+IF(AE7=YEAR('2a Project Inputs'!$R$13),'2a Project Inputs'!$R$27*'2 - Partnership Inputs'!$J$38,0)*'2a Project Inputs'!$R$9
+IF(AE7=YEAR('2a Project Inputs'!$S$13),'2a Project Inputs'!$S$27*'2 - Partnership Inputs'!$J$38,0)*'2a Project Inputs'!$S$9
+IF(AE7=YEAR('2a Project Inputs'!$T$13),'2a Project Inputs'!$T$27*'2 - Partnership Inputs'!$J$38,0)*'2a Project Inputs'!$T$9</f>
        <v>0</v>
      </c>
      <c r="AF37" s="478">
        <f>IF(AF7=YEAR('2a Project Inputs'!$G$13),'2a Project Inputs'!$G$27*'2 - Partnership Inputs'!$J$38,0)*'2a Project Inputs'!$G$9
+IF(AF7=YEAR('2a Project Inputs'!$H$13),'2a Project Inputs'!$H$27*'2 - Partnership Inputs'!$J$38,0)*'2a Project Inputs'!$H$9
+IF(AF7=YEAR('2a Project Inputs'!$I$13),'2a Project Inputs'!$I$27*'2 - Partnership Inputs'!$J$38,0)*'2a Project Inputs'!$I$9
+IF(AF7=YEAR('2a Project Inputs'!$J$13),'2a Project Inputs'!$J$27*'2 - Partnership Inputs'!$J$38,0)*'2a Project Inputs'!$J$9
+IF(AF7=YEAR('2a Project Inputs'!$K$13),'2a Project Inputs'!$K$27*'2 - Partnership Inputs'!$J$38,0)*'2a Project Inputs'!$K$9
+IF(AF7=YEAR('2a Project Inputs'!$L$13),'2a Project Inputs'!$L$27*'2 - Partnership Inputs'!$J$38,0)*'2a Project Inputs'!$L$9
+IF(AF7=YEAR('2a Project Inputs'!$M$13),'2a Project Inputs'!$M$27*'2 - Partnership Inputs'!$J$38,0)*'2a Project Inputs'!$M$9
+IF(AF7=YEAR('2a Project Inputs'!$N$13),'2a Project Inputs'!$N$27*'2 - Partnership Inputs'!$J$38,0)*'2a Project Inputs'!$N$9
+IF(AF7=YEAR('2a Project Inputs'!$O$13),'2a Project Inputs'!$O$27*'2 - Partnership Inputs'!$J$38,0)*'2a Project Inputs'!$O$9
+IF(AF7=YEAR('2a Project Inputs'!$P$13),'2a Project Inputs'!$P$27*'2 - Partnership Inputs'!$J$38,0)*'2a Project Inputs'!$P$9
+IF(AF7=YEAR('2a Project Inputs'!$Q$13),'2a Project Inputs'!$Q$27*'2 - Partnership Inputs'!$J$38,0)*'2a Project Inputs'!$Q$9
+IF(AF7=YEAR('2a Project Inputs'!$R$13),'2a Project Inputs'!$R$27*'2 - Partnership Inputs'!$J$38,0)*'2a Project Inputs'!$R$9
+IF(AF7=YEAR('2a Project Inputs'!$S$13),'2a Project Inputs'!$S$27*'2 - Partnership Inputs'!$J$38,0)*'2a Project Inputs'!$S$9
+IF(AF7=YEAR('2a Project Inputs'!$T$13),'2a Project Inputs'!$T$27*'2 - Partnership Inputs'!$J$38,0)*'2a Project Inputs'!$T$9</f>
        <v>0</v>
      </c>
      <c r="AG37" s="478">
        <f>IF(AG7=YEAR('2a Project Inputs'!$G$13),'2a Project Inputs'!$G$27*'2 - Partnership Inputs'!$J$38,0)*'2a Project Inputs'!$G$9
+IF(AG7=YEAR('2a Project Inputs'!$H$13),'2a Project Inputs'!$H$27*'2 - Partnership Inputs'!$J$38,0)*'2a Project Inputs'!$H$9
+IF(AG7=YEAR('2a Project Inputs'!$I$13),'2a Project Inputs'!$I$27*'2 - Partnership Inputs'!$J$38,0)*'2a Project Inputs'!$I$9
+IF(AG7=YEAR('2a Project Inputs'!$J$13),'2a Project Inputs'!$J$27*'2 - Partnership Inputs'!$J$38,0)*'2a Project Inputs'!$J$9
+IF(AG7=YEAR('2a Project Inputs'!$K$13),'2a Project Inputs'!$K$27*'2 - Partnership Inputs'!$J$38,0)*'2a Project Inputs'!$K$9
+IF(AG7=YEAR('2a Project Inputs'!$L$13),'2a Project Inputs'!$L$27*'2 - Partnership Inputs'!$J$38,0)*'2a Project Inputs'!$L$9
+IF(AG7=YEAR('2a Project Inputs'!$M$13),'2a Project Inputs'!$M$27*'2 - Partnership Inputs'!$J$38,0)*'2a Project Inputs'!$M$9
+IF(AG7=YEAR('2a Project Inputs'!$N$13),'2a Project Inputs'!$N$27*'2 - Partnership Inputs'!$J$38,0)*'2a Project Inputs'!$N$9
+IF(AG7=YEAR('2a Project Inputs'!$O$13),'2a Project Inputs'!$O$27*'2 - Partnership Inputs'!$J$38,0)*'2a Project Inputs'!$O$9
+IF(AG7=YEAR('2a Project Inputs'!$P$13),'2a Project Inputs'!$P$27*'2 - Partnership Inputs'!$J$38,0)*'2a Project Inputs'!$P$9
+IF(AG7=YEAR('2a Project Inputs'!$Q$13),'2a Project Inputs'!$Q$27*'2 - Partnership Inputs'!$J$38,0)*'2a Project Inputs'!$Q$9
+IF(AG7=YEAR('2a Project Inputs'!$R$13),'2a Project Inputs'!$R$27*'2 - Partnership Inputs'!$J$38,0)*'2a Project Inputs'!$R$9
+IF(AG7=YEAR('2a Project Inputs'!$S$13),'2a Project Inputs'!$S$27*'2 - Partnership Inputs'!$J$38,0)*'2a Project Inputs'!$S$9
+IF(AG7=YEAR('2a Project Inputs'!$T$13),'2a Project Inputs'!$T$27*'2 - Partnership Inputs'!$J$38,0)*'2a Project Inputs'!$T$9</f>
        <v>0</v>
      </c>
      <c r="AH37" s="478">
        <f>IF(AH7=YEAR('2a Project Inputs'!$G$13),'2a Project Inputs'!$G$27*'2 - Partnership Inputs'!$J$38,0)*'2a Project Inputs'!$G$9
+IF(AH7=YEAR('2a Project Inputs'!$H$13),'2a Project Inputs'!$H$27*'2 - Partnership Inputs'!$J$38,0)*'2a Project Inputs'!$H$9
+IF(AH7=YEAR('2a Project Inputs'!$I$13),'2a Project Inputs'!$I$27*'2 - Partnership Inputs'!$J$38,0)*'2a Project Inputs'!$I$9
+IF(AH7=YEAR('2a Project Inputs'!$J$13),'2a Project Inputs'!$J$27*'2 - Partnership Inputs'!$J$38,0)*'2a Project Inputs'!$J$9
+IF(AH7=YEAR('2a Project Inputs'!$K$13),'2a Project Inputs'!$K$27*'2 - Partnership Inputs'!$J$38,0)*'2a Project Inputs'!$K$9
+IF(AH7=YEAR('2a Project Inputs'!$L$13),'2a Project Inputs'!$L$27*'2 - Partnership Inputs'!$J$38,0)*'2a Project Inputs'!$L$9
+IF(AH7=YEAR('2a Project Inputs'!$M$13),'2a Project Inputs'!$M$27*'2 - Partnership Inputs'!$J$38,0)*'2a Project Inputs'!$M$9
+IF(AH7=YEAR('2a Project Inputs'!$N$13),'2a Project Inputs'!$N$27*'2 - Partnership Inputs'!$J$38,0)*'2a Project Inputs'!$N$9
+IF(AH7=YEAR('2a Project Inputs'!$O$13),'2a Project Inputs'!$O$27*'2 - Partnership Inputs'!$J$38,0)*'2a Project Inputs'!$O$9
+IF(AH7=YEAR('2a Project Inputs'!$P$13),'2a Project Inputs'!$P$27*'2 - Partnership Inputs'!$J$38,0)*'2a Project Inputs'!$P$9
+IF(AH7=YEAR('2a Project Inputs'!$Q$13),'2a Project Inputs'!$Q$27*'2 - Partnership Inputs'!$J$38,0)*'2a Project Inputs'!$Q$9
+IF(AH7=YEAR('2a Project Inputs'!$R$13),'2a Project Inputs'!$R$27*'2 - Partnership Inputs'!$J$38,0)*'2a Project Inputs'!$R$9
+IF(AH7=YEAR('2a Project Inputs'!$S$13),'2a Project Inputs'!$S$27*'2 - Partnership Inputs'!$J$38,0)*'2a Project Inputs'!$S$9
+IF(AH7=YEAR('2a Project Inputs'!$T$13),'2a Project Inputs'!$T$27*'2 - Partnership Inputs'!$J$38,0)*'2a Project Inputs'!$T$9</f>
        <v>0</v>
      </c>
      <c r="AI37" s="478">
        <f>IF(AI7=YEAR('2a Project Inputs'!$G$13),'2a Project Inputs'!$G$27*'2 - Partnership Inputs'!$J$38,0)*'2a Project Inputs'!$G$9
+IF(AI7=YEAR('2a Project Inputs'!$H$13),'2a Project Inputs'!$H$27*'2 - Partnership Inputs'!$J$38,0)*'2a Project Inputs'!$H$9
+IF(AI7=YEAR('2a Project Inputs'!$I$13),'2a Project Inputs'!$I$27*'2 - Partnership Inputs'!$J$38,0)*'2a Project Inputs'!$I$9
+IF(AI7=YEAR('2a Project Inputs'!$J$13),'2a Project Inputs'!$J$27*'2 - Partnership Inputs'!$J$38,0)*'2a Project Inputs'!$J$9
+IF(AI7=YEAR('2a Project Inputs'!$K$13),'2a Project Inputs'!$K$27*'2 - Partnership Inputs'!$J$38,0)*'2a Project Inputs'!$K$9
+IF(AI7=YEAR('2a Project Inputs'!$L$13),'2a Project Inputs'!$L$27*'2 - Partnership Inputs'!$J$38,0)*'2a Project Inputs'!$L$9
+IF(AI7=YEAR('2a Project Inputs'!$M$13),'2a Project Inputs'!$M$27*'2 - Partnership Inputs'!$J$38,0)*'2a Project Inputs'!$M$9
+IF(AI7=YEAR('2a Project Inputs'!$N$13),'2a Project Inputs'!$N$27*'2 - Partnership Inputs'!$J$38,0)*'2a Project Inputs'!$N$9
+IF(AI7=YEAR('2a Project Inputs'!$O$13),'2a Project Inputs'!$O$27*'2 - Partnership Inputs'!$J$38,0)*'2a Project Inputs'!$O$9
+IF(AI7=YEAR('2a Project Inputs'!$P$13),'2a Project Inputs'!$P$27*'2 - Partnership Inputs'!$J$38,0)*'2a Project Inputs'!$P$9
+IF(AI7=YEAR('2a Project Inputs'!$Q$13),'2a Project Inputs'!$Q$27*'2 - Partnership Inputs'!$J$38,0)*'2a Project Inputs'!$Q$9
+IF(AI7=YEAR('2a Project Inputs'!$R$13),'2a Project Inputs'!$R$27*'2 - Partnership Inputs'!$J$38,0)*'2a Project Inputs'!$R$9
+IF(AI7=YEAR('2a Project Inputs'!$S$13),'2a Project Inputs'!$S$27*'2 - Partnership Inputs'!$J$38,0)*'2a Project Inputs'!$S$9
+IF(AI7=YEAR('2a Project Inputs'!$T$13),'2a Project Inputs'!$T$27*'2 - Partnership Inputs'!$J$38,0)*'2a Project Inputs'!$T$9</f>
        <v>0</v>
      </c>
      <c r="AJ37" s="478">
        <f>IF(AJ7=YEAR('2a Project Inputs'!$G$13),'2a Project Inputs'!$G$27*'2 - Partnership Inputs'!$J$38,0)*'2a Project Inputs'!$G$9
+IF(AJ7=YEAR('2a Project Inputs'!$H$13),'2a Project Inputs'!$H$27*'2 - Partnership Inputs'!$J$38,0)*'2a Project Inputs'!$H$9
+IF(AJ7=YEAR('2a Project Inputs'!$I$13),'2a Project Inputs'!$I$27*'2 - Partnership Inputs'!$J$38,0)*'2a Project Inputs'!$I$9
+IF(AJ7=YEAR('2a Project Inputs'!$J$13),'2a Project Inputs'!$J$27*'2 - Partnership Inputs'!$J$38,0)*'2a Project Inputs'!$J$9
+IF(AJ7=YEAR('2a Project Inputs'!$K$13),'2a Project Inputs'!$K$27*'2 - Partnership Inputs'!$J$38,0)*'2a Project Inputs'!$K$9
+IF(AJ7=YEAR('2a Project Inputs'!$L$13),'2a Project Inputs'!$L$27*'2 - Partnership Inputs'!$J$38,0)*'2a Project Inputs'!$L$9
+IF(AJ7=YEAR('2a Project Inputs'!$M$13),'2a Project Inputs'!$M$27*'2 - Partnership Inputs'!$J$38,0)*'2a Project Inputs'!$M$9
+IF(AJ7=YEAR('2a Project Inputs'!$N$13),'2a Project Inputs'!$N$27*'2 - Partnership Inputs'!$J$38,0)*'2a Project Inputs'!$N$9
+IF(AJ7=YEAR('2a Project Inputs'!$O$13),'2a Project Inputs'!$O$27*'2 - Partnership Inputs'!$J$38,0)*'2a Project Inputs'!$O$9
+IF(AJ7=YEAR('2a Project Inputs'!$P$13),'2a Project Inputs'!$P$27*'2 - Partnership Inputs'!$J$38,0)*'2a Project Inputs'!$P$9
+IF(AJ7=YEAR('2a Project Inputs'!$Q$13),'2a Project Inputs'!$Q$27*'2 - Partnership Inputs'!$J$38,0)*'2a Project Inputs'!$Q$9
+IF(AJ7=YEAR('2a Project Inputs'!$R$13),'2a Project Inputs'!$R$27*'2 - Partnership Inputs'!$J$38,0)*'2a Project Inputs'!$R$9
+IF(AJ7=YEAR('2a Project Inputs'!$S$13),'2a Project Inputs'!$S$27*'2 - Partnership Inputs'!$J$38,0)*'2a Project Inputs'!$S$9
+IF(AJ7=YEAR('2a Project Inputs'!$T$13),'2a Project Inputs'!$T$27*'2 - Partnership Inputs'!$J$38,0)*'2a Project Inputs'!$T$9</f>
        <v>0</v>
      </c>
      <c r="AK37" s="478">
        <f>IF(AK7=YEAR('2a Project Inputs'!$G$13),'2a Project Inputs'!$G$27*'2 - Partnership Inputs'!$J$38,0)*'2a Project Inputs'!$G$9
+IF(AK7=YEAR('2a Project Inputs'!$H$13),'2a Project Inputs'!$H$27*'2 - Partnership Inputs'!$J$38,0)*'2a Project Inputs'!$H$9
+IF(AK7=YEAR('2a Project Inputs'!$I$13),'2a Project Inputs'!$I$27*'2 - Partnership Inputs'!$J$38,0)*'2a Project Inputs'!$I$9
+IF(AK7=YEAR('2a Project Inputs'!$J$13),'2a Project Inputs'!$J$27*'2 - Partnership Inputs'!$J$38,0)*'2a Project Inputs'!$J$9
+IF(AK7=YEAR('2a Project Inputs'!$K$13),'2a Project Inputs'!$K$27*'2 - Partnership Inputs'!$J$38,0)*'2a Project Inputs'!$K$9
+IF(AK7=YEAR('2a Project Inputs'!$L$13),'2a Project Inputs'!$L$27*'2 - Partnership Inputs'!$J$38,0)*'2a Project Inputs'!$L$9
+IF(AK7=YEAR('2a Project Inputs'!$M$13),'2a Project Inputs'!$M$27*'2 - Partnership Inputs'!$J$38,0)*'2a Project Inputs'!$M$9
+IF(AK7=YEAR('2a Project Inputs'!$N$13),'2a Project Inputs'!$N$27*'2 - Partnership Inputs'!$J$38,0)*'2a Project Inputs'!$N$9
+IF(AK7=YEAR('2a Project Inputs'!$O$13),'2a Project Inputs'!$O$27*'2 - Partnership Inputs'!$J$38,0)*'2a Project Inputs'!$O$9
+IF(AK7=YEAR('2a Project Inputs'!$P$13),'2a Project Inputs'!$P$27*'2 - Partnership Inputs'!$J$38,0)*'2a Project Inputs'!$P$9
+IF(AK7=YEAR('2a Project Inputs'!$Q$13),'2a Project Inputs'!$Q$27*'2 - Partnership Inputs'!$J$38,0)*'2a Project Inputs'!$Q$9
+IF(AK7=YEAR('2a Project Inputs'!$R$13),'2a Project Inputs'!$R$27*'2 - Partnership Inputs'!$J$38,0)*'2a Project Inputs'!$R$9
+IF(AK7=YEAR('2a Project Inputs'!$S$13),'2a Project Inputs'!$S$27*'2 - Partnership Inputs'!$J$38,0)*'2a Project Inputs'!$S$9
+IF(AK7=YEAR('2a Project Inputs'!$T$13),'2a Project Inputs'!$T$27*'2 - Partnership Inputs'!$J$38,0)*'2a Project Inputs'!$T$9</f>
        <v>0</v>
      </c>
      <c r="AL37" s="478">
        <f>IF(AL7=YEAR('2a Project Inputs'!$G$13),'2a Project Inputs'!$G$27*'2 - Partnership Inputs'!$J$38,0)*'2a Project Inputs'!$G$9
+IF(AL7=YEAR('2a Project Inputs'!$H$13),'2a Project Inputs'!$H$27*'2 - Partnership Inputs'!$J$38,0)*'2a Project Inputs'!$H$9
+IF(AL7=YEAR('2a Project Inputs'!$I$13),'2a Project Inputs'!$I$27*'2 - Partnership Inputs'!$J$38,0)*'2a Project Inputs'!$I$9
+IF(AL7=YEAR('2a Project Inputs'!$J$13),'2a Project Inputs'!$J$27*'2 - Partnership Inputs'!$J$38,0)*'2a Project Inputs'!$J$9
+IF(AL7=YEAR('2a Project Inputs'!$K$13),'2a Project Inputs'!$K$27*'2 - Partnership Inputs'!$J$38,0)*'2a Project Inputs'!$K$9
+IF(AL7=YEAR('2a Project Inputs'!$L$13),'2a Project Inputs'!$L$27*'2 - Partnership Inputs'!$J$38,0)*'2a Project Inputs'!$L$9
+IF(AL7=YEAR('2a Project Inputs'!$M$13),'2a Project Inputs'!$M$27*'2 - Partnership Inputs'!$J$38,0)*'2a Project Inputs'!$M$9
+IF(AL7=YEAR('2a Project Inputs'!$N$13),'2a Project Inputs'!$N$27*'2 - Partnership Inputs'!$J$38,0)*'2a Project Inputs'!$N$9
+IF(AL7=YEAR('2a Project Inputs'!$O$13),'2a Project Inputs'!$O$27*'2 - Partnership Inputs'!$J$38,0)*'2a Project Inputs'!$O$9
+IF(AL7=YEAR('2a Project Inputs'!$P$13),'2a Project Inputs'!$P$27*'2 - Partnership Inputs'!$J$38,0)*'2a Project Inputs'!$P$9
+IF(AL7=YEAR('2a Project Inputs'!$Q$13),'2a Project Inputs'!$Q$27*'2 - Partnership Inputs'!$J$38,0)*'2a Project Inputs'!$Q$9
+IF(AL7=YEAR('2a Project Inputs'!$R$13),'2a Project Inputs'!$R$27*'2 - Partnership Inputs'!$J$38,0)*'2a Project Inputs'!$R$9
+IF(AL7=YEAR('2a Project Inputs'!$S$13),'2a Project Inputs'!$S$27*'2 - Partnership Inputs'!$J$38,0)*'2a Project Inputs'!$S$9
+IF(AL7=YEAR('2a Project Inputs'!$T$13),'2a Project Inputs'!$T$27*'2 - Partnership Inputs'!$J$38,0)*'2a Project Inputs'!$T$9</f>
        <v>0</v>
      </c>
      <c r="AM37" s="478">
        <f>IF(AM7=YEAR('2a Project Inputs'!$G$13),'2a Project Inputs'!$G$27*'2 - Partnership Inputs'!$J$38,0)*'2a Project Inputs'!$G$9
+IF(AM7=YEAR('2a Project Inputs'!$H$13),'2a Project Inputs'!$H$27*'2 - Partnership Inputs'!$J$38,0)*'2a Project Inputs'!$H$9
+IF(AM7=YEAR('2a Project Inputs'!$I$13),'2a Project Inputs'!$I$27*'2 - Partnership Inputs'!$J$38,0)*'2a Project Inputs'!$I$9
+IF(AM7=YEAR('2a Project Inputs'!$J$13),'2a Project Inputs'!$J$27*'2 - Partnership Inputs'!$J$38,0)*'2a Project Inputs'!$J$9
+IF(AM7=YEAR('2a Project Inputs'!$K$13),'2a Project Inputs'!$K$27*'2 - Partnership Inputs'!$J$38,0)*'2a Project Inputs'!$K$9
+IF(AM7=YEAR('2a Project Inputs'!$L$13),'2a Project Inputs'!$L$27*'2 - Partnership Inputs'!$J$38,0)*'2a Project Inputs'!$L$9
+IF(AM7=YEAR('2a Project Inputs'!$M$13),'2a Project Inputs'!$M$27*'2 - Partnership Inputs'!$J$38,0)*'2a Project Inputs'!$M$9
+IF(AM7=YEAR('2a Project Inputs'!$N$13),'2a Project Inputs'!$N$27*'2 - Partnership Inputs'!$J$38,0)*'2a Project Inputs'!$N$9
+IF(AM7=YEAR('2a Project Inputs'!$O$13),'2a Project Inputs'!$O$27*'2 - Partnership Inputs'!$J$38,0)*'2a Project Inputs'!$O$9
+IF(AM7=YEAR('2a Project Inputs'!$P$13),'2a Project Inputs'!$P$27*'2 - Partnership Inputs'!$J$38,0)*'2a Project Inputs'!$P$9
+IF(AM7=YEAR('2a Project Inputs'!$Q$13),'2a Project Inputs'!$Q$27*'2 - Partnership Inputs'!$J$38,0)*'2a Project Inputs'!$Q$9
+IF(AM7=YEAR('2a Project Inputs'!$R$13),'2a Project Inputs'!$R$27*'2 - Partnership Inputs'!$J$38,0)*'2a Project Inputs'!$R$9
+IF(AM7=YEAR('2a Project Inputs'!$S$13),'2a Project Inputs'!$S$27*'2 - Partnership Inputs'!$J$38,0)*'2a Project Inputs'!$S$9
+IF(AM7=YEAR('2a Project Inputs'!$T$13),'2a Project Inputs'!$T$27*'2 - Partnership Inputs'!$J$38,0)*'2a Project Inputs'!$T$9</f>
        <v>0</v>
      </c>
      <c r="AN37" s="478">
        <f>IF(AN7=YEAR('2a Project Inputs'!$G$13),'2a Project Inputs'!$G$27*'2 - Partnership Inputs'!$J$38,0)*'2a Project Inputs'!$G$9
+IF(AN7=YEAR('2a Project Inputs'!$H$13),'2a Project Inputs'!$H$27*'2 - Partnership Inputs'!$J$38,0)*'2a Project Inputs'!$H$9
+IF(AN7=YEAR('2a Project Inputs'!$I$13),'2a Project Inputs'!$I$27*'2 - Partnership Inputs'!$J$38,0)*'2a Project Inputs'!$I$9
+IF(AN7=YEAR('2a Project Inputs'!$J$13),'2a Project Inputs'!$J$27*'2 - Partnership Inputs'!$J$38,0)*'2a Project Inputs'!$J$9
+IF(AN7=YEAR('2a Project Inputs'!$K$13),'2a Project Inputs'!$K$27*'2 - Partnership Inputs'!$J$38,0)*'2a Project Inputs'!$K$9
+IF(AN7=YEAR('2a Project Inputs'!$L$13),'2a Project Inputs'!$L$27*'2 - Partnership Inputs'!$J$38,0)*'2a Project Inputs'!$L$9
+IF(AN7=YEAR('2a Project Inputs'!$M$13),'2a Project Inputs'!$M$27*'2 - Partnership Inputs'!$J$38,0)*'2a Project Inputs'!$M$9
+IF(AN7=YEAR('2a Project Inputs'!$N$13),'2a Project Inputs'!$N$27*'2 - Partnership Inputs'!$J$38,0)*'2a Project Inputs'!$N$9
+IF(AN7=YEAR('2a Project Inputs'!$O$13),'2a Project Inputs'!$O$27*'2 - Partnership Inputs'!$J$38,0)*'2a Project Inputs'!$O$9
+IF(AN7=YEAR('2a Project Inputs'!$P$13),'2a Project Inputs'!$P$27*'2 - Partnership Inputs'!$J$38,0)*'2a Project Inputs'!$P$9
+IF(AN7=YEAR('2a Project Inputs'!$Q$13),'2a Project Inputs'!$Q$27*'2 - Partnership Inputs'!$J$38,0)*'2a Project Inputs'!$Q$9
+IF(AN7=YEAR('2a Project Inputs'!$R$13),'2a Project Inputs'!$R$27*'2 - Partnership Inputs'!$J$38,0)*'2a Project Inputs'!$R$9
+IF(AN7=YEAR('2a Project Inputs'!$S$13),'2a Project Inputs'!$S$27*'2 - Partnership Inputs'!$J$38,0)*'2a Project Inputs'!$S$9
+IF(AN7=YEAR('2a Project Inputs'!$T$13),'2a Project Inputs'!$T$27*'2 - Partnership Inputs'!$J$38,0)*'2a Project Inputs'!$T$9</f>
        <v>0</v>
      </c>
      <c r="AO37" s="478">
        <f>IF(AO7=YEAR('2a Project Inputs'!$G$13),'2a Project Inputs'!$G$27*'2 - Partnership Inputs'!$J$38,0)*'2a Project Inputs'!$G$9
+IF(AO7=YEAR('2a Project Inputs'!$H$13),'2a Project Inputs'!$H$27*'2 - Partnership Inputs'!$J$38,0)*'2a Project Inputs'!$H$9
+IF(AO7=YEAR('2a Project Inputs'!$I$13),'2a Project Inputs'!$I$27*'2 - Partnership Inputs'!$J$38,0)*'2a Project Inputs'!$I$9
+IF(AO7=YEAR('2a Project Inputs'!$J$13),'2a Project Inputs'!$J$27*'2 - Partnership Inputs'!$J$38,0)*'2a Project Inputs'!$J$9
+IF(AO7=YEAR('2a Project Inputs'!$K$13),'2a Project Inputs'!$K$27*'2 - Partnership Inputs'!$J$38,0)*'2a Project Inputs'!$K$9
+IF(AO7=YEAR('2a Project Inputs'!$L$13),'2a Project Inputs'!$L$27*'2 - Partnership Inputs'!$J$38,0)*'2a Project Inputs'!$L$9
+IF(AO7=YEAR('2a Project Inputs'!$M$13),'2a Project Inputs'!$M$27*'2 - Partnership Inputs'!$J$38,0)*'2a Project Inputs'!$M$9
+IF(AO7=YEAR('2a Project Inputs'!$N$13),'2a Project Inputs'!$N$27*'2 - Partnership Inputs'!$J$38,0)*'2a Project Inputs'!$N$9
+IF(AO7=YEAR('2a Project Inputs'!$O$13),'2a Project Inputs'!$O$27*'2 - Partnership Inputs'!$J$38,0)*'2a Project Inputs'!$O$9
+IF(AO7=YEAR('2a Project Inputs'!$P$13),'2a Project Inputs'!$P$27*'2 - Partnership Inputs'!$J$38,0)*'2a Project Inputs'!$P$9
+IF(AO7=YEAR('2a Project Inputs'!$Q$13),'2a Project Inputs'!$Q$27*'2 - Partnership Inputs'!$J$38,0)*'2a Project Inputs'!$Q$9
+IF(AO7=YEAR('2a Project Inputs'!$R$13),'2a Project Inputs'!$R$27*'2 - Partnership Inputs'!$J$38,0)*'2a Project Inputs'!$R$9
+IF(AO7=YEAR('2a Project Inputs'!$S$13),'2a Project Inputs'!$S$27*'2 - Partnership Inputs'!$J$38,0)*'2a Project Inputs'!$S$9
+IF(AO7=YEAR('2a Project Inputs'!$T$13),'2a Project Inputs'!$T$27*'2 - Partnership Inputs'!$J$38,0)*'2a Project Inputs'!$T$9</f>
        <v>0</v>
      </c>
      <c r="AP37" s="478">
        <f>IF(AP7=YEAR('2a Project Inputs'!$G$13),'2a Project Inputs'!$G$27*'2 - Partnership Inputs'!$J$38,0)*'2a Project Inputs'!$G$9
+IF(AP7=YEAR('2a Project Inputs'!$H$13),'2a Project Inputs'!$H$27*'2 - Partnership Inputs'!$J$38,0)*'2a Project Inputs'!$H$9
+IF(AP7=YEAR('2a Project Inputs'!$I$13),'2a Project Inputs'!$I$27*'2 - Partnership Inputs'!$J$38,0)*'2a Project Inputs'!$I$9
+IF(AP7=YEAR('2a Project Inputs'!$J$13),'2a Project Inputs'!$J$27*'2 - Partnership Inputs'!$J$38,0)*'2a Project Inputs'!$J$9
+IF(AP7=YEAR('2a Project Inputs'!$K$13),'2a Project Inputs'!$K$27*'2 - Partnership Inputs'!$J$38,0)*'2a Project Inputs'!$K$9
+IF(AP7=YEAR('2a Project Inputs'!$L$13),'2a Project Inputs'!$L$27*'2 - Partnership Inputs'!$J$38,0)*'2a Project Inputs'!$L$9
+IF(AP7=YEAR('2a Project Inputs'!$M$13),'2a Project Inputs'!$M$27*'2 - Partnership Inputs'!$J$38,0)*'2a Project Inputs'!$M$9
+IF(AP7=YEAR('2a Project Inputs'!$N$13),'2a Project Inputs'!$N$27*'2 - Partnership Inputs'!$J$38,0)*'2a Project Inputs'!$N$9
+IF(AP7=YEAR('2a Project Inputs'!$O$13),'2a Project Inputs'!$O$27*'2 - Partnership Inputs'!$J$38,0)*'2a Project Inputs'!$O$9
+IF(AP7=YEAR('2a Project Inputs'!$P$13),'2a Project Inputs'!$P$27*'2 - Partnership Inputs'!$J$38,0)*'2a Project Inputs'!$P$9
+IF(AP7=YEAR('2a Project Inputs'!$Q$13),'2a Project Inputs'!$Q$27*'2 - Partnership Inputs'!$J$38,0)*'2a Project Inputs'!$Q$9
+IF(AP7=YEAR('2a Project Inputs'!$R$13),'2a Project Inputs'!$R$27*'2 - Partnership Inputs'!$J$38,0)*'2a Project Inputs'!$R$9
+IF(AP7=YEAR('2a Project Inputs'!$S$13),'2a Project Inputs'!$S$27*'2 - Partnership Inputs'!$J$38,0)*'2a Project Inputs'!$S$9
+IF(AP7=YEAR('2a Project Inputs'!$T$13),'2a Project Inputs'!$T$27*'2 - Partnership Inputs'!$J$38,0)*'2a Project Inputs'!$T$9</f>
        <v>0</v>
      </c>
      <c r="AQ37" s="478">
        <f>IF(AQ7=YEAR('2a Project Inputs'!$G$13),'2a Project Inputs'!$G$27*'2 - Partnership Inputs'!$J$38,0)*'2a Project Inputs'!$G$9
+IF(AQ7=YEAR('2a Project Inputs'!$H$13),'2a Project Inputs'!$H$27*'2 - Partnership Inputs'!$J$38,0)*'2a Project Inputs'!$H$9
+IF(AQ7=YEAR('2a Project Inputs'!$I$13),'2a Project Inputs'!$I$27*'2 - Partnership Inputs'!$J$38,0)*'2a Project Inputs'!$I$9
+IF(AQ7=YEAR('2a Project Inputs'!$J$13),'2a Project Inputs'!$J$27*'2 - Partnership Inputs'!$J$38,0)*'2a Project Inputs'!$J$9
+IF(AQ7=YEAR('2a Project Inputs'!$K$13),'2a Project Inputs'!$K$27*'2 - Partnership Inputs'!$J$38,0)*'2a Project Inputs'!$K$9
+IF(AQ7=YEAR('2a Project Inputs'!$L$13),'2a Project Inputs'!$L$27*'2 - Partnership Inputs'!$J$38,0)*'2a Project Inputs'!$L$9
+IF(AQ7=YEAR('2a Project Inputs'!$M$13),'2a Project Inputs'!$M$27*'2 - Partnership Inputs'!$J$38,0)*'2a Project Inputs'!$M$9
+IF(AQ7=YEAR('2a Project Inputs'!$N$13),'2a Project Inputs'!$N$27*'2 - Partnership Inputs'!$J$38,0)*'2a Project Inputs'!$N$9
+IF(AQ7=YEAR('2a Project Inputs'!$O$13),'2a Project Inputs'!$O$27*'2 - Partnership Inputs'!$J$38,0)*'2a Project Inputs'!$O$9
+IF(AQ7=YEAR('2a Project Inputs'!$P$13),'2a Project Inputs'!$P$27*'2 - Partnership Inputs'!$J$38,0)*'2a Project Inputs'!$P$9
+IF(AQ7=YEAR('2a Project Inputs'!$Q$13),'2a Project Inputs'!$Q$27*'2 - Partnership Inputs'!$J$38,0)*'2a Project Inputs'!$Q$9
+IF(AQ7=YEAR('2a Project Inputs'!$R$13),'2a Project Inputs'!$R$27*'2 - Partnership Inputs'!$J$38,0)*'2a Project Inputs'!$R$9
+IF(AQ7=YEAR('2a Project Inputs'!$S$13),'2a Project Inputs'!$S$27*'2 - Partnership Inputs'!$J$38,0)*'2a Project Inputs'!$S$9
+IF(AQ7=YEAR('2a Project Inputs'!$T$13),'2a Project Inputs'!$T$27*'2 - Partnership Inputs'!$J$38,0)*'2a Project Inputs'!$T$9</f>
        <v>0</v>
      </c>
      <c r="AR37" s="478">
        <f t="shared" si="4"/>
        <v>12033.701837437698</v>
      </c>
    </row>
    <row r="38" spans="2:45" s="478" customFormat="1" x14ac:dyDescent="0.25">
      <c r="B38" s="472" t="s">
        <v>400</v>
      </c>
      <c r="C38" s="472"/>
      <c r="D38" s="478">
        <v>3333.3838609695986</v>
      </c>
      <c r="E38" s="478">
        <v>107693.67346854768</v>
      </c>
      <c r="F38" s="478">
        <v>110489.3253726518</v>
      </c>
      <c r="G38" s="478">
        <v>113355.44068737178</v>
      </c>
      <c r="H38" s="478">
        <v>116293.79025767624</v>
      </c>
      <c r="I38" s="478">
        <v>119306.1893306174</v>
      </c>
      <c r="J38" s="478">
        <v>122394.49866665232</v>
      </c>
      <c r="K38" s="478">
        <v>125560.62567874164</v>
      </c>
      <c r="L38" s="478">
        <v>128806.52559991533</v>
      </c>
      <c r="M38" s="478">
        <v>132134.20268002152</v>
      </c>
      <c r="N38" s="478">
        <v>135545.71141237702</v>
      </c>
      <c r="O38" s="478">
        <v>139043.15779107774</v>
      </c>
      <c r="P38" s="478">
        <v>142628.70059972067</v>
      </c>
      <c r="Q38" s="478">
        <v>146304.55273233945</v>
      </c>
      <c r="R38" s="478">
        <v>150072.98254733821</v>
      </c>
      <c r="S38" s="478">
        <v>132520.81899059462</v>
      </c>
      <c r="T38" s="478">
        <v>0</v>
      </c>
      <c r="U38" s="478">
        <v>0</v>
      </c>
      <c r="V38" s="478">
        <v>0</v>
      </c>
      <c r="W38" s="478">
        <v>0</v>
      </c>
      <c r="X38" s="478">
        <v>0</v>
      </c>
      <c r="Y38" s="478">
        <v>0</v>
      </c>
      <c r="Z38" s="478">
        <v>0</v>
      </c>
      <c r="AA38" s="478">
        <v>0</v>
      </c>
      <c r="AB38" s="478">
        <v>0</v>
      </c>
      <c r="AC38" s="478">
        <v>0</v>
      </c>
      <c r="AD38" s="478">
        <v>0</v>
      </c>
      <c r="AE38" s="478">
        <v>0</v>
      </c>
      <c r="AF38" s="478">
        <v>0</v>
      </c>
      <c r="AG38" s="478">
        <v>0</v>
      </c>
      <c r="AH38" s="478">
        <v>0</v>
      </c>
      <c r="AI38" s="478">
        <v>0</v>
      </c>
      <c r="AJ38" s="478">
        <v>0</v>
      </c>
      <c r="AK38" s="478">
        <v>0</v>
      </c>
      <c r="AL38" s="478">
        <v>0</v>
      </c>
      <c r="AM38" s="478">
        <v>0</v>
      </c>
      <c r="AN38" s="478">
        <v>0</v>
      </c>
      <c r="AO38" s="478">
        <v>0</v>
      </c>
      <c r="AP38" s="478">
        <v>0</v>
      </c>
      <c r="AQ38" s="478">
        <v>0</v>
      </c>
      <c r="AR38" s="478">
        <f t="shared" si="4"/>
        <v>1925483.579676613</v>
      </c>
    </row>
    <row r="39" spans="2:45" x14ac:dyDescent="0.25">
      <c r="B39" s="472" t="s">
        <v>401</v>
      </c>
      <c r="C39" s="472"/>
      <c r="D39" s="478">
        <v>0</v>
      </c>
      <c r="E39" s="478">
        <v>24831.475957898274</v>
      </c>
      <c r="F39" s="478">
        <v>24831.475957898274</v>
      </c>
      <c r="G39" s="478">
        <v>24831.475957898274</v>
      </c>
      <c r="H39" s="478">
        <v>24831.475957898274</v>
      </c>
      <c r="I39" s="478">
        <v>24831.475957898274</v>
      </c>
      <c r="J39" s="478">
        <v>12415.733289473685</v>
      </c>
      <c r="K39" s="478">
        <v>12415.733289473685</v>
      </c>
      <c r="L39" s="478">
        <v>12415.733289473685</v>
      </c>
      <c r="M39" s="478">
        <v>12415.733289473685</v>
      </c>
      <c r="N39" s="478">
        <v>12415.733289473685</v>
      </c>
      <c r="O39" s="478">
        <v>12415.733289473685</v>
      </c>
      <c r="P39" s="478">
        <v>12415.733289473685</v>
      </c>
      <c r="Q39" s="478">
        <v>12415.733289473685</v>
      </c>
      <c r="R39" s="478">
        <v>12415.733289473685</v>
      </c>
      <c r="S39" s="478">
        <v>12415.733289473685</v>
      </c>
      <c r="T39" s="478">
        <v>12415.733289473685</v>
      </c>
      <c r="U39" s="478">
        <v>12415.733289473685</v>
      </c>
      <c r="V39" s="478">
        <v>12415.733289473685</v>
      </c>
      <c r="W39" s="478">
        <v>12415.733289473685</v>
      </c>
      <c r="X39" s="478">
        <v>12415.733289473685</v>
      </c>
      <c r="Y39" s="478">
        <v>12415.733289473685</v>
      </c>
      <c r="Z39" s="478">
        <v>12415.733289473685</v>
      </c>
      <c r="AA39" s="478">
        <v>12415.733289473685</v>
      </c>
      <c r="AB39" s="478">
        <v>12415.733289473685</v>
      </c>
      <c r="AC39" s="478">
        <v>12415.733289473685</v>
      </c>
      <c r="AD39" s="478">
        <v>0</v>
      </c>
      <c r="AE39" s="478">
        <v>0</v>
      </c>
      <c r="AF39" s="478">
        <v>0</v>
      </c>
      <c r="AG39" s="478">
        <v>0</v>
      </c>
      <c r="AH39" s="478">
        <v>0</v>
      </c>
      <c r="AI39" s="478">
        <v>0</v>
      </c>
      <c r="AJ39" s="478">
        <v>0</v>
      </c>
      <c r="AK39" s="478">
        <v>0</v>
      </c>
      <c r="AL39" s="478">
        <v>0</v>
      </c>
      <c r="AM39" s="478">
        <v>0</v>
      </c>
      <c r="AN39" s="478">
        <v>0</v>
      </c>
      <c r="AO39" s="478">
        <v>0</v>
      </c>
      <c r="AP39" s="478">
        <v>0</v>
      </c>
      <c r="AQ39" s="478">
        <v>0</v>
      </c>
      <c r="AR39" s="478">
        <f t="shared" si="4"/>
        <v>372472.04557896516</v>
      </c>
    </row>
    <row r="40" spans="2:45" s="478" customFormat="1" x14ac:dyDescent="0.25">
      <c r="B40" s="472" t="s">
        <v>402</v>
      </c>
      <c r="C40" s="472"/>
      <c r="D40" s="478">
        <f>-SUMIF('5 - TI'!$B$7:$AP$7,'3 - S &amp; U'!D7,'5 - TI'!$B$11:$AP$11)</f>
        <v>0</v>
      </c>
      <c r="E40" s="478">
        <f>-SUMIF('5 - TI'!$B$7:$AP$7,'3 - S &amp; U'!E7,'5 - TI'!$B$11:$AP$11)</f>
        <v>0</v>
      </c>
      <c r="F40" s="478">
        <f>-SUMIF('5 - TI'!$B$7:$AP$7,'3 - S &amp; U'!F7,'5 - TI'!$B$11:$AP$11)</f>
        <v>0</v>
      </c>
      <c r="G40" s="478">
        <f>-SUMIF('5 - TI'!$B$7:$AP$7,'3 - S &amp; U'!G7,'5 - TI'!$B$11:$AP$11)</f>
        <v>0</v>
      </c>
      <c r="H40" s="478">
        <f>-SUMIF('5 - TI'!$B$7:$AP$7,'3 - S &amp; U'!H7,'5 - TI'!$B$11:$AP$11)</f>
        <v>0</v>
      </c>
      <c r="I40" s="478">
        <f>-SUMIF('5 - TI'!$B$7:$AP$7,'3 - S &amp; U'!I7,'5 - TI'!$B$11:$AP$11)</f>
        <v>0</v>
      </c>
      <c r="J40" s="478">
        <f>-SUMIF('5 - TI'!$B$7:$AP$7,'3 - S &amp; U'!J7,'5 - TI'!$B$11:$AP$11)</f>
        <v>0</v>
      </c>
      <c r="K40" s="478">
        <f>-SUMIF('5 - TI'!$B$7:$AP$7,'3 - S &amp; U'!K7,'5 - TI'!$B$11:$AP$11)</f>
        <v>0</v>
      </c>
      <c r="L40" s="478">
        <f>-SUMIF('5 - TI'!$B$7:$AP$7,'3 - S &amp; U'!L7,'5 - TI'!$B$11:$AP$11)</f>
        <v>0</v>
      </c>
      <c r="M40" s="478">
        <f>-SUMIF('5 - TI'!$B$7:$AP$7,'3 - S &amp; U'!M7,'5 - TI'!$B$11:$AP$11)</f>
        <v>0</v>
      </c>
      <c r="N40" s="478">
        <f>-SUMIF('5 - TI'!$B$7:$AP$7,'3 - S &amp; U'!N7,'5 - TI'!$B$11:$AP$11)</f>
        <v>0</v>
      </c>
      <c r="O40" s="478">
        <f>-SUMIF('5 - TI'!$B$7:$AP$7,'3 - S &amp; U'!O7,'5 - TI'!$B$11:$AP$11)</f>
        <v>0</v>
      </c>
      <c r="P40" s="478">
        <f>-SUMIF('5 - TI'!$B$7:$AP$7,'3 - S &amp; U'!P7,'5 - TI'!$B$11:$AP$11)</f>
        <v>0</v>
      </c>
      <c r="Q40" s="478">
        <f>-SUMIF('5 - TI'!$B$7:$AP$7,'3 - S &amp; U'!Q7,'5 - TI'!$B$11:$AP$11)</f>
        <v>0</v>
      </c>
      <c r="R40" s="478">
        <f>-SUMIF('5 - TI'!$B$7:$AP$7,'3 - S &amp; U'!R7,'5 - TI'!$B$11:$AP$11)</f>
        <v>0</v>
      </c>
      <c r="S40" s="478">
        <f>-SUMIF('5 - TI'!$B$7:$AP$7,'3 - S &amp; U'!S7,'5 - TI'!$B$11:$AP$11)</f>
        <v>0</v>
      </c>
      <c r="T40" s="478">
        <f>-SUMIF('5 - TI'!$B$7:$AP$7,'3 - S &amp; U'!T7,'5 - TI'!$B$11:$AP$11)</f>
        <v>0</v>
      </c>
      <c r="U40" s="478">
        <f>-SUMIF('5 - TI'!$B$7:$AP$7,'3 - S &amp; U'!U7,'5 - TI'!$B$11:$AP$11)</f>
        <v>0</v>
      </c>
      <c r="V40" s="478">
        <f>-SUMIF('5 - TI'!$B$7:$AP$7,'3 - S &amp; U'!V7,'5 - TI'!$B$11:$AP$11)</f>
        <v>0</v>
      </c>
      <c r="W40" s="478">
        <f>-SUMIF('5 - TI'!$B$7:$AP$7,'3 - S &amp; U'!W7,'5 - TI'!$B$11:$AP$11)</f>
        <v>0</v>
      </c>
      <c r="X40" s="478">
        <f>-SUMIF('5 - TI'!$B$7:$AP$7,'3 - S &amp; U'!X7,'5 - TI'!$B$11:$AP$11)</f>
        <v>0</v>
      </c>
      <c r="Y40" s="478">
        <f>-SUMIF('5 - TI'!$B$7:$AP$7,'3 - S &amp; U'!Y7,'5 - TI'!$B$11:$AP$11)</f>
        <v>0</v>
      </c>
      <c r="Z40" s="478">
        <f>-SUMIF('5 - TI'!$B$7:$AP$7,'3 - S &amp; U'!Z7,'5 - TI'!$B$11:$AP$11)</f>
        <v>0</v>
      </c>
      <c r="AA40" s="478">
        <f>-SUMIF('5 - TI'!$B$7:$AP$7,'3 - S &amp; U'!AA7,'5 - TI'!$B$11:$AP$11)</f>
        <v>0</v>
      </c>
      <c r="AB40" s="478">
        <f>-SUMIF('5 - TI'!$B$7:$AP$7,'3 - S &amp; U'!AB7,'5 - TI'!$B$11:$AP$11)</f>
        <v>0</v>
      </c>
      <c r="AC40" s="478">
        <f>-SUMIF('5 - TI'!$B$7:$AP$7,'3 - S &amp; U'!AC7,'5 - TI'!$B$11:$AP$11)</f>
        <v>0</v>
      </c>
      <c r="AD40" s="478">
        <f>-SUMIF('5 - TI'!$B$7:$AP$7,'3 - S &amp; U'!AD7,'5 - TI'!$B$11:$AP$11)</f>
        <v>0</v>
      </c>
      <c r="AE40" s="478">
        <f>-SUMIF('5 - TI'!$B$7:$AP$7,'3 - S &amp; U'!AE7,'5 - TI'!$B$11:$AP$11)</f>
        <v>0</v>
      </c>
      <c r="AF40" s="478">
        <f>-SUMIF('5 - TI'!$B$7:$AP$7,'3 - S &amp; U'!AF7,'5 - TI'!$B$11:$AP$11)</f>
        <v>0</v>
      </c>
      <c r="AG40" s="478">
        <f>-SUMIF('5 - TI'!$B$7:$AP$7,'3 - S &amp; U'!AG7,'5 - TI'!$B$11:$AP$11)</f>
        <v>0</v>
      </c>
      <c r="AH40" s="478">
        <f>-SUMIF('5 - TI'!$B$7:$AP$7,'3 - S &amp; U'!AH7,'5 - TI'!$B$11:$AP$11)</f>
        <v>0</v>
      </c>
      <c r="AI40" s="478">
        <f>-SUMIF('5 - TI'!$B$7:$AP$7,'3 - S &amp; U'!AI7,'5 - TI'!$B$11:$AP$11)</f>
        <v>0</v>
      </c>
      <c r="AJ40" s="478">
        <f>-SUMIF('5 - TI'!$B$7:$AP$7,'3 - S &amp; U'!AJ7,'5 - TI'!$B$11:$AP$11)</f>
        <v>0</v>
      </c>
      <c r="AK40" s="478">
        <f>-SUMIF('5 - TI'!$B$7:$AP$7,'3 - S &amp; U'!AK7,'5 - TI'!$B$11:$AP$11)</f>
        <v>0</v>
      </c>
      <c r="AL40" s="478">
        <f>-SUMIF('5 - TI'!$B$7:$AP$7,'3 - S &amp; U'!AL7,'5 - TI'!$B$11:$AP$11)</f>
        <v>0</v>
      </c>
      <c r="AM40" s="478">
        <f>-SUMIF('5 - TI'!$B$7:$AP$7,'3 - S &amp; U'!AM7,'5 - TI'!$B$11:$AP$11)</f>
        <v>0</v>
      </c>
      <c r="AN40" s="478">
        <f>-SUMIF('5 - TI'!$B$7:$AP$7,'3 - S &amp; U'!AN7,'5 - TI'!$B$11:$AP$11)</f>
        <v>0</v>
      </c>
      <c r="AO40" s="478">
        <f>-SUMIF('5 - TI'!$B$7:$AP$7,'3 - S &amp; U'!AO7,'5 - TI'!$B$11:$AP$11)</f>
        <v>0</v>
      </c>
      <c r="AP40" s="478">
        <f>-SUMIF('5 - TI'!$B$7:$AP$7,'3 - S &amp; U'!AP7,'5 - TI'!$B$11:$AP$11)</f>
        <v>0</v>
      </c>
      <c r="AQ40" s="478">
        <f>-SUMIF('5 - TI'!$B$7:$AP$7,'3 - S &amp; U'!AQ7,'5 - TI'!$B$11:$AP$11)</f>
        <v>0</v>
      </c>
      <c r="AR40" s="478">
        <f t="shared" si="4"/>
        <v>0</v>
      </c>
    </row>
    <row r="41" spans="2:45" s="478" customFormat="1" x14ac:dyDescent="0.25">
      <c r="B41" s="472" t="s">
        <v>403</v>
      </c>
      <c r="C41" s="472"/>
      <c r="D41" s="478">
        <v>0</v>
      </c>
      <c r="E41" s="478">
        <v>0</v>
      </c>
      <c r="F41" s="478">
        <v>0</v>
      </c>
      <c r="G41" s="478">
        <v>0</v>
      </c>
      <c r="H41" s="478">
        <v>0</v>
      </c>
      <c r="I41" s="478">
        <v>0</v>
      </c>
      <c r="J41" s="478">
        <v>0</v>
      </c>
      <c r="K41" s="478">
        <v>0</v>
      </c>
      <c r="L41" s="478">
        <v>0</v>
      </c>
      <c r="M41" s="478">
        <v>0</v>
      </c>
      <c r="N41" s="478">
        <v>0</v>
      </c>
      <c r="O41" s="478">
        <v>0</v>
      </c>
      <c r="P41" s="478">
        <v>0</v>
      </c>
      <c r="Q41" s="478">
        <v>0</v>
      </c>
      <c r="R41" s="478">
        <v>0</v>
      </c>
      <c r="S41" s="478">
        <v>0</v>
      </c>
      <c r="T41" s="478">
        <v>0</v>
      </c>
      <c r="U41" s="478">
        <v>0</v>
      </c>
      <c r="V41" s="478">
        <v>0</v>
      </c>
      <c r="W41" s="478">
        <v>0</v>
      </c>
      <c r="X41" s="478">
        <v>0</v>
      </c>
      <c r="Y41" s="478">
        <v>0</v>
      </c>
      <c r="Z41" s="478">
        <v>0</v>
      </c>
      <c r="AA41" s="478">
        <v>0</v>
      </c>
      <c r="AB41" s="478">
        <v>0</v>
      </c>
      <c r="AC41" s="478">
        <v>0</v>
      </c>
      <c r="AD41" s="478">
        <v>0</v>
      </c>
      <c r="AE41" s="478">
        <v>0</v>
      </c>
      <c r="AF41" s="478">
        <v>0</v>
      </c>
      <c r="AG41" s="478">
        <v>0</v>
      </c>
      <c r="AH41" s="478">
        <v>0</v>
      </c>
      <c r="AI41" s="478">
        <v>0</v>
      </c>
      <c r="AJ41" s="478">
        <v>0</v>
      </c>
      <c r="AK41" s="478">
        <v>0</v>
      </c>
      <c r="AL41" s="478">
        <v>0</v>
      </c>
      <c r="AM41" s="478">
        <v>0</v>
      </c>
      <c r="AN41" s="478">
        <v>0</v>
      </c>
      <c r="AO41" s="478">
        <v>0</v>
      </c>
      <c r="AP41" s="478">
        <v>0</v>
      </c>
      <c r="AQ41" s="478">
        <v>0</v>
      </c>
      <c r="AR41" s="478">
        <f t="shared" si="4"/>
        <v>0</v>
      </c>
    </row>
    <row r="42" spans="2:45" s="478" customFormat="1" x14ac:dyDescent="0.25">
      <c r="B42" s="472" t="s">
        <v>404</v>
      </c>
      <c r="C42" s="472"/>
      <c r="D42" s="478">
        <v>0</v>
      </c>
      <c r="E42" s="478">
        <v>0</v>
      </c>
      <c r="F42" s="478">
        <v>0</v>
      </c>
      <c r="G42" s="478">
        <v>0</v>
      </c>
      <c r="H42" s="478">
        <v>0</v>
      </c>
      <c r="I42" s="478">
        <v>0</v>
      </c>
      <c r="J42" s="478">
        <v>0</v>
      </c>
      <c r="K42" s="478">
        <v>0</v>
      </c>
      <c r="L42" s="478">
        <v>0</v>
      </c>
      <c r="M42" s="478">
        <v>0</v>
      </c>
      <c r="N42" s="478">
        <v>0</v>
      </c>
      <c r="O42" s="478">
        <v>0</v>
      </c>
      <c r="P42" s="478">
        <v>0</v>
      </c>
      <c r="Q42" s="478">
        <v>0</v>
      </c>
      <c r="R42" s="478">
        <v>0</v>
      </c>
      <c r="S42" s="478">
        <v>0</v>
      </c>
      <c r="T42" s="478">
        <v>0</v>
      </c>
      <c r="U42" s="478">
        <v>0</v>
      </c>
      <c r="V42" s="478">
        <v>0</v>
      </c>
      <c r="W42" s="478">
        <v>0</v>
      </c>
      <c r="X42" s="478">
        <v>0</v>
      </c>
      <c r="Y42" s="478">
        <v>0</v>
      </c>
      <c r="Z42" s="478">
        <v>0</v>
      </c>
      <c r="AA42" s="478">
        <v>0</v>
      </c>
      <c r="AB42" s="478">
        <v>0</v>
      </c>
      <c r="AC42" s="478">
        <v>0</v>
      </c>
      <c r="AD42" s="478">
        <v>0</v>
      </c>
      <c r="AE42" s="478">
        <v>0</v>
      </c>
      <c r="AF42" s="478">
        <v>0</v>
      </c>
      <c r="AG42" s="478">
        <v>0</v>
      </c>
      <c r="AH42" s="478">
        <v>0</v>
      </c>
      <c r="AI42" s="478">
        <v>0</v>
      </c>
      <c r="AJ42" s="478">
        <v>0</v>
      </c>
      <c r="AK42" s="478">
        <v>0</v>
      </c>
      <c r="AL42" s="478">
        <v>0</v>
      </c>
      <c r="AM42" s="478">
        <v>0</v>
      </c>
      <c r="AN42" s="478">
        <v>0</v>
      </c>
      <c r="AO42" s="478">
        <v>0</v>
      </c>
      <c r="AP42" s="478">
        <v>0</v>
      </c>
      <c r="AQ42" s="478">
        <v>0</v>
      </c>
      <c r="AR42" s="478">
        <f>SUM(D42:AQ42)</f>
        <v>0</v>
      </c>
    </row>
    <row r="43" spans="2:45" s="478" customFormat="1" x14ac:dyDescent="0.25">
      <c r="B43" s="472" t="s">
        <v>405</v>
      </c>
      <c r="C43" s="472"/>
      <c r="D43" s="478">
        <v>0</v>
      </c>
      <c r="E43" s="478">
        <v>18754.080541133906</v>
      </c>
      <c r="F43" s="478">
        <v>19714.109871817258</v>
      </c>
      <c r="G43" s="478">
        <v>20768.221836910303</v>
      </c>
      <c r="H43" s="478">
        <v>21943.800318597932</v>
      </c>
      <c r="I43" s="478">
        <v>23149.004615661353</v>
      </c>
      <c r="J43" s="478">
        <v>0</v>
      </c>
      <c r="K43" s="478">
        <v>0</v>
      </c>
      <c r="L43" s="478">
        <v>0</v>
      </c>
      <c r="M43" s="478">
        <v>0</v>
      </c>
      <c r="N43" s="478">
        <v>0</v>
      </c>
      <c r="O43" s="478">
        <v>0</v>
      </c>
      <c r="P43" s="478">
        <v>0</v>
      </c>
      <c r="Q43" s="478">
        <v>0</v>
      </c>
      <c r="R43" s="478">
        <v>0</v>
      </c>
      <c r="S43" s="478">
        <v>0</v>
      </c>
      <c r="T43" s="478">
        <v>0</v>
      </c>
      <c r="U43" s="478">
        <v>0</v>
      </c>
      <c r="V43" s="478">
        <v>0</v>
      </c>
      <c r="W43" s="478">
        <v>0</v>
      </c>
      <c r="X43" s="478">
        <v>0</v>
      </c>
      <c r="Y43" s="478">
        <v>0</v>
      </c>
      <c r="Z43" s="478">
        <v>0</v>
      </c>
      <c r="AA43" s="478">
        <v>0</v>
      </c>
      <c r="AB43" s="478">
        <v>0</v>
      </c>
      <c r="AC43" s="478">
        <v>0</v>
      </c>
      <c r="AD43" s="478">
        <v>0</v>
      </c>
      <c r="AE43" s="478">
        <v>0</v>
      </c>
      <c r="AF43" s="478">
        <v>0</v>
      </c>
      <c r="AG43" s="478">
        <v>0</v>
      </c>
      <c r="AH43" s="478">
        <v>0</v>
      </c>
      <c r="AI43" s="478">
        <v>0</v>
      </c>
      <c r="AJ43" s="478">
        <v>0</v>
      </c>
      <c r="AK43" s="478">
        <v>0</v>
      </c>
      <c r="AL43" s="478">
        <v>0</v>
      </c>
      <c r="AM43" s="478">
        <v>0</v>
      </c>
      <c r="AN43" s="478">
        <v>0</v>
      </c>
      <c r="AO43" s="478">
        <v>0</v>
      </c>
      <c r="AP43" s="478">
        <v>0</v>
      </c>
      <c r="AQ43" s="478">
        <v>0</v>
      </c>
      <c r="AR43" s="478">
        <f t="shared" si="4"/>
        <v>104329.21718412076</v>
      </c>
    </row>
    <row r="44" spans="2:45" x14ac:dyDescent="0.25">
      <c r="B44" s="472" t="s">
        <v>406</v>
      </c>
      <c r="C44" s="472"/>
      <c r="D44" s="478">
        <v>0</v>
      </c>
      <c r="E44" s="478">
        <v>1.8943515698115236</v>
      </c>
      <c r="F44" s="478">
        <v>1.9913242294765006</v>
      </c>
      <c r="G44" s="478">
        <v>2.0978001855465185</v>
      </c>
      <c r="H44" s="478">
        <v>2.2165454867270658</v>
      </c>
      <c r="I44" s="478">
        <v>2.3382832945112524</v>
      </c>
      <c r="J44" s="478">
        <v>35194.299195855878</v>
      </c>
      <c r="K44" s="478">
        <v>36409.82703486675</v>
      </c>
      <c r="L44" s="478">
        <v>37655.980995767692</v>
      </c>
      <c r="M44" s="478">
        <v>38933.530542789471</v>
      </c>
      <c r="N44" s="478">
        <v>40243.264429451039</v>
      </c>
      <c r="O44" s="478">
        <v>41585.991181260382</v>
      </c>
      <c r="P44" s="478">
        <v>42962.539590477725</v>
      </c>
      <c r="Q44" s="478">
        <v>44373.759223242152</v>
      </c>
      <c r="R44" s="478">
        <v>45820.52093937037</v>
      </c>
      <c r="S44" s="478">
        <v>67734.465890743057</v>
      </c>
      <c r="T44" s="478">
        <v>201177.0878871376</v>
      </c>
      <c r="U44" s="478">
        <v>206651.66907130298</v>
      </c>
      <c r="V44" s="478">
        <v>212264.07354341773</v>
      </c>
      <c r="W44" s="478">
        <v>218017.76181109773</v>
      </c>
      <c r="X44" s="478">
        <v>223916.28108755147</v>
      </c>
      <c r="Y44" s="478">
        <v>229963.2674604535</v>
      </c>
      <c r="Z44" s="478">
        <v>236162.4481149989</v>
      </c>
      <c r="AA44" s="478">
        <v>242517.64361249231</v>
      </c>
      <c r="AB44" s="478">
        <v>249032.77022585447</v>
      </c>
      <c r="AC44" s="478">
        <v>298043.83493997052</v>
      </c>
      <c r="AD44" s="478">
        <v>0</v>
      </c>
      <c r="AE44" s="478">
        <v>0</v>
      </c>
      <c r="AF44" s="478">
        <v>0</v>
      </c>
      <c r="AG44" s="478">
        <v>0</v>
      </c>
      <c r="AH44" s="478">
        <v>0</v>
      </c>
      <c r="AI44" s="478">
        <v>0</v>
      </c>
      <c r="AJ44" s="478">
        <v>0</v>
      </c>
      <c r="AK44" s="478">
        <v>0</v>
      </c>
      <c r="AL44" s="478">
        <v>0</v>
      </c>
      <c r="AM44" s="478">
        <v>0</v>
      </c>
      <c r="AN44" s="478">
        <v>0</v>
      </c>
      <c r="AO44" s="478">
        <v>0</v>
      </c>
      <c r="AP44" s="478">
        <v>0</v>
      </c>
      <c r="AQ44" s="478">
        <v>0</v>
      </c>
      <c r="AR44" s="478">
        <f t="shared" si="4"/>
        <v>2748671.5550828679</v>
      </c>
      <c r="AS44" s="478">
        <f>(SUM(AS10:AS14,AS19:AS19,AS21)-SUM(AS$25:AS$40)-AS45)</f>
        <v>0</v>
      </c>
    </row>
    <row r="45" spans="2:45" x14ac:dyDescent="0.25">
      <c r="B45" s="472" t="s">
        <v>407</v>
      </c>
      <c r="C45" s="472"/>
      <c r="D45" s="478">
        <v>0</v>
      </c>
      <c r="E45" s="478">
        <v>187.54080541133999</v>
      </c>
      <c r="F45" s="478">
        <v>197.14109871817277</v>
      </c>
      <c r="G45" s="478">
        <v>207.68221836910405</v>
      </c>
      <c r="H45" s="478">
        <v>219.43800318597903</v>
      </c>
      <c r="I45" s="478">
        <v>231.49004615661374</v>
      </c>
      <c r="J45" s="478">
        <v>1852.3315366239951</v>
      </c>
      <c r="K45" s="478">
        <v>1916.3066860456204</v>
      </c>
      <c r="L45" s="478">
        <v>1981.8937366193543</v>
      </c>
      <c r="M45" s="478">
        <v>2049.1331864626059</v>
      </c>
      <c r="N45" s="478">
        <v>2118.0665489184776</v>
      </c>
      <c r="O45" s="478">
        <v>2188.736377961075</v>
      </c>
      <c r="P45" s="478">
        <v>2261.186294235672</v>
      </c>
      <c r="Q45" s="478">
        <v>2335.4610117495895</v>
      </c>
      <c r="R45" s="478">
        <v>2411.6063652300213</v>
      </c>
      <c r="S45" s="478">
        <v>3564.9718889864798</v>
      </c>
      <c r="T45" s="478">
        <v>10588.267783533569</v>
      </c>
      <c r="U45" s="478">
        <v>10876.403635331746</v>
      </c>
      <c r="V45" s="478">
        <v>11171.793344390417</v>
      </c>
      <c r="W45" s="478">
        <v>11474.619042689365</v>
      </c>
      <c r="X45" s="478">
        <v>11785.067425660614</v>
      </c>
      <c r="Y45" s="478">
        <v>12103.329866339667</v>
      </c>
      <c r="Z45" s="478">
        <v>12429.602532368375</v>
      </c>
      <c r="AA45" s="478">
        <v>12764.086505920661</v>
      </c>
      <c r="AB45" s="478">
        <v>13106.987906623932</v>
      </c>
      <c r="AC45" s="478">
        <v>15686.517628419515</v>
      </c>
      <c r="AD45" s="478">
        <v>0</v>
      </c>
      <c r="AE45" s="478">
        <v>0</v>
      </c>
      <c r="AF45" s="478">
        <v>0</v>
      </c>
      <c r="AG45" s="478">
        <v>0</v>
      </c>
      <c r="AH45" s="478">
        <v>0</v>
      </c>
      <c r="AI45" s="478">
        <v>0</v>
      </c>
      <c r="AJ45" s="478">
        <v>0</v>
      </c>
      <c r="AK45" s="478">
        <v>0</v>
      </c>
      <c r="AL45" s="478">
        <v>0</v>
      </c>
      <c r="AM45" s="478">
        <v>0</v>
      </c>
      <c r="AN45" s="478">
        <v>0</v>
      </c>
      <c r="AO45" s="478">
        <v>0</v>
      </c>
      <c r="AP45" s="478">
        <v>0</v>
      </c>
      <c r="AQ45" s="478">
        <v>0</v>
      </c>
      <c r="AR45" s="478">
        <f t="shared" si="4"/>
        <v>145709.66147595196</v>
      </c>
    </row>
    <row r="46" spans="2:45" x14ac:dyDescent="0.25">
      <c r="B46" s="472" t="s">
        <v>408</v>
      </c>
      <c r="C46" s="472"/>
      <c r="D46" s="478">
        <f t="shared" ref="D46:AQ46" si="6">D20-D47</f>
        <v>0</v>
      </c>
      <c r="E46" s="478">
        <f t="shared" si="6"/>
        <v>0</v>
      </c>
      <c r="F46" s="478">
        <f t="shared" si="6"/>
        <v>0</v>
      </c>
      <c r="G46" s="478">
        <f t="shared" si="6"/>
        <v>0</v>
      </c>
      <c r="H46" s="478">
        <f t="shared" si="6"/>
        <v>0</v>
      </c>
      <c r="I46" s="478">
        <f t="shared" si="6"/>
        <v>0</v>
      </c>
      <c r="J46" s="478">
        <f t="shared" si="6"/>
        <v>0</v>
      </c>
      <c r="K46" s="478">
        <f t="shared" si="6"/>
        <v>0</v>
      </c>
      <c r="L46" s="478">
        <f t="shared" si="6"/>
        <v>0</v>
      </c>
      <c r="M46" s="478">
        <f t="shared" si="6"/>
        <v>0</v>
      </c>
      <c r="N46" s="478">
        <f t="shared" si="6"/>
        <v>0</v>
      </c>
      <c r="O46" s="478">
        <f t="shared" si="6"/>
        <v>0</v>
      </c>
      <c r="P46" s="478">
        <f t="shared" si="6"/>
        <v>0</v>
      </c>
      <c r="Q46" s="478">
        <f t="shared" si="6"/>
        <v>0</v>
      </c>
      <c r="R46" s="478">
        <f t="shared" si="6"/>
        <v>0</v>
      </c>
      <c r="S46" s="478">
        <f t="shared" si="6"/>
        <v>0</v>
      </c>
      <c r="T46" s="478">
        <f t="shared" si="6"/>
        <v>0</v>
      </c>
      <c r="U46" s="478">
        <f t="shared" si="6"/>
        <v>0</v>
      </c>
      <c r="V46" s="478">
        <f t="shared" si="6"/>
        <v>0</v>
      </c>
      <c r="W46" s="478">
        <f t="shared" si="6"/>
        <v>0</v>
      </c>
      <c r="X46" s="478">
        <f t="shared" si="6"/>
        <v>0</v>
      </c>
      <c r="Y46" s="478">
        <f t="shared" si="6"/>
        <v>0</v>
      </c>
      <c r="Z46" s="478">
        <f t="shared" si="6"/>
        <v>0</v>
      </c>
      <c r="AA46" s="478">
        <f t="shared" si="6"/>
        <v>0</v>
      </c>
      <c r="AB46" s="478">
        <f t="shared" si="6"/>
        <v>0</v>
      </c>
      <c r="AC46" s="478">
        <f t="shared" si="6"/>
        <v>183831.53599999999</v>
      </c>
      <c r="AD46" s="478">
        <f t="shared" si="6"/>
        <v>0</v>
      </c>
      <c r="AE46" s="478">
        <f t="shared" si="6"/>
        <v>0</v>
      </c>
      <c r="AF46" s="478">
        <f t="shared" si="6"/>
        <v>0</v>
      </c>
      <c r="AG46" s="478">
        <f t="shared" si="6"/>
        <v>0</v>
      </c>
      <c r="AH46" s="478">
        <f t="shared" si="6"/>
        <v>0</v>
      </c>
      <c r="AI46" s="478">
        <f t="shared" si="6"/>
        <v>0</v>
      </c>
      <c r="AJ46" s="478">
        <f t="shared" si="6"/>
        <v>0</v>
      </c>
      <c r="AK46" s="478">
        <f t="shared" si="6"/>
        <v>0</v>
      </c>
      <c r="AL46" s="478">
        <f t="shared" si="6"/>
        <v>0</v>
      </c>
      <c r="AM46" s="478">
        <f t="shared" si="6"/>
        <v>0</v>
      </c>
      <c r="AN46" s="478">
        <f t="shared" si="6"/>
        <v>0</v>
      </c>
      <c r="AO46" s="478">
        <f t="shared" si="6"/>
        <v>0</v>
      </c>
      <c r="AP46" s="478">
        <f t="shared" si="6"/>
        <v>0</v>
      </c>
      <c r="AQ46" s="478">
        <f t="shared" si="6"/>
        <v>0</v>
      </c>
      <c r="AR46" s="478">
        <f t="shared" si="4"/>
        <v>183831.53599999999</v>
      </c>
    </row>
    <row r="47" spans="2:45" x14ac:dyDescent="0.25">
      <c r="B47" s="472" t="s">
        <v>409</v>
      </c>
      <c r="C47" s="472"/>
      <c r="D47" s="478">
        <f t="shared" ref="D47:AQ47" si="7">D20*D52</f>
        <v>0</v>
      </c>
      <c r="E47" s="478">
        <f t="shared" si="7"/>
        <v>0</v>
      </c>
      <c r="F47" s="478">
        <f t="shared" si="7"/>
        <v>0</v>
      </c>
      <c r="G47" s="478">
        <f t="shared" si="7"/>
        <v>0</v>
      </c>
      <c r="H47" s="478">
        <f t="shared" si="7"/>
        <v>0</v>
      </c>
      <c r="I47" s="478">
        <f t="shared" si="7"/>
        <v>0</v>
      </c>
      <c r="J47" s="478">
        <f t="shared" si="7"/>
        <v>0</v>
      </c>
      <c r="K47" s="478">
        <f t="shared" si="7"/>
        <v>0</v>
      </c>
      <c r="L47" s="478">
        <f t="shared" si="7"/>
        <v>0</v>
      </c>
      <c r="M47" s="478">
        <f t="shared" si="7"/>
        <v>0</v>
      </c>
      <c r="N47" s="478">
        <f t="shared" si="7"/>
        <v>0</v>
      </c>
      <c r="O47" s="478">
        <f t="shared" si="7"/>
        <v>0</v>
      </c>
      <c r="P47" s="478">
        <f t="shared" si="7"/>
        <v>0</v>
      </c>
      <c r="Q47" s="478">
        <f t="shared" si="7"/>
        <v>0</v>
      </c>
      <c r="R47" s="478">
        <f t="shared" si="7"/>
        <v>0</v>
      </c>
      <c r="S47" s="478">
        <f t="shared" si="7"/>
        <v>0</v>
      </c>
      <c r="T47" s="478">
        <f t="shared" si="7"/>
        <v>0</v>
      </c>
      <c r="U47" s="478">
        <f t="shared" si="7"/>
        <v>0</v>
      </c>
      <c r="V47" s="478">
        <f t="shared" si="7"/>
        <v>0</v>
      </c>
      <c r="W47" s="478">
        <f t="shared" si="7"/>
        <v>0</v>
      </c>
      <c r="X47" s="478">
        <f t="shared" si="7"/>
        <v>0</v>
      </c>
      <c r="Y47" s="478">
        <f t="shared" si="7"/>
        <v>0</v>
      </c>
      <c r="Z47" s="478">
        <f t="shared" si="7"/>
        <v>0</v>
      </c>
      <c r="AA47" s="478">
        <f t="shared" si="7"/>
        <v>0</v>
      </c>
      <c r="AB47" s="478">
        <f t="shared" si="7"/>
        <v>0</v>
      </c>
      <c r="AC47" s="478">
        <f t="shared" si="7"/>
        <v>9675.3440000000082</v>
      </c>
      <c r="AD47" s="478">
        <f t="shared" si="7"/>
        <v>0</v>
      </c>
      <c r="AE47" s="478">
        <f t="shared" si="7"/>
        <v>0</v>
      </c>
      <c r="AF47" s="478">
        <f t="shared" si="7"/>
        <v>0</v>
      </c>
      <c r="AG47" s="478">
        <f t="shared" si="7"/>
        <v>0</v>
      </c>
      <c r="AH47" s="478">
        <f t="shared" si="7"/>
        <v>0</v>
      </c>
      <c r="AI47" s="478">
        <f t="shared" si="7"/>
        <v>0</v>
      </c>
      <c r="AJ47" s="478">
        <f t="shared" si="7"/>
        <v>0</v>
      </c>
      <c r="AK47" s="478">
        <f t="shared" si="7"/>
        <v>0</v>
      </c>
      <c r="AL47" s="478">
        <f t="shared" si="7"/>
        <v>0</v>
      </c>
      <c r="AM47" s="478">
        <f t="shared" si="7"/>
        <v>0</v>
      </c>
      <c r="AN47" s="478">
        <f t="shared" si="7"/>
        <v>0</v>
      </c>
      <c r="AO47" s="478">
        <f t="shared" si="7"/>
        <v>0</v>
      </c>
      <c r="AP47" s="478">
        <f t="shared" si="7"/>
        <v>0</v>
      </c>
      <c r="AQ47" s="478">
        <f t="shared" si="7"/>
        <v>0</v>
      </c>
      <c r="AR47" s="478">
        <f t="shared" si="4"/>
        <v>9675.3440000000082</v>
      </c>
    </row>
    <row r="48" spans="2:45" x14ac:dyDescent="0.25">
      <c r="B48" s="472" t="s">
        <v>410</v>
      </c>
      <c r="C48" s="472"/>
      <c r="D48" s="478">
        <f t="shared" ref="D48:AQ48" si="8">D22-SUM(D25:D47)</f>
        <v>0</v>
      </c>
      <c r="E48" s="478">
        <f t="shared" si="8"/>
        <v>-2.6193447411060333E-10</v>
      </c>
      <c r="F48" s="478">
        <f t="shared" si="8"/>
        <v>-2.6193447411060333E-10</v>
      </c>
      <c r="G48" s="478">
        <f t="shared" si="8"/>
        <v>-6.1118043959140778E-10</v>
      </c>
      <c r="H48" s="478">
        <f t="shared" si="8"/>
        <v>-7.2759576141834259E-10</v>
      </c>
      <c r="I48" s="478">
        <f t="shared" si="8"/>
        <v>-5.2386894822120667E-10</v>
      </c>
      <c r="J48" s="478">
        <f t="shared" si="8"/>
        <v>-3.7834979593753815E-10</v>
      </c>
      <c r="K48" s="478">
        <f t="shared" si="8"/>
        <v>-6.6938810050487518E-10</v>
      </c>
      <c r="L48" s="478">
        <f t="shared" si="8"/>
        <v>-8.7311491370201111E-10</v>
      </c>
      <c r="M48" s="478">
        <f t="shared" si="8"/>
        <v>-1.0477378964424133E-9</v>
      </c>
      <c r="N48" s="478">
        <f t="shared" si="8"/>
        <v>-6.9849193096160889E-10</v>
      </c>
      <c r="O48" s="478">
        <f t="shared" si="8"/>
        <v>-8.7311491370201111E-10</v>
      </c>
      <c r="P48" s="478">
        <f t="shared" si="8"/>
        <v>-8.440110832452774E-10</v>
      </c>
      <c r="Q48" s="478">
        <f t="shared" si="8"/>
        <v>-8.7311491370201111E-10</v>
      </c>
      <c r="R48" s="478">
        <f t="shared" si="8"/>
        <v>-9.0221874415874481E-10</v>
      </c>
      <c r="S48" s="478">
        <f t="shared" si="8"/>
        <v>-8.440110832452774E-10</v>
      </c>
      <c r="T48" s="478">
        <f t="shared" si="8"/>
        <v>-8.7311491370201111E-10</v>
      </c>
      <c r="U48" s="478">
        <f t="shared" si="8"/>
        <v>-9.0221874415874481E-10</v>
      </c>
      <c r="V48" s="478">
        <f t="shared" si="8"/>
        <v>-9.0221874415874481E-10</v>
      </c>
      <c r="W48" s="478">
        <f t="shared" si="8"/>
        <v>-9.0221874415874481E-10</v>
      </c>
      <c r="X48" s="478">
        <f t="shared" si="8"/>
        <v>-8.440110832452774E-10</v>
      </c>
      <c r="Y48" s="478">
        <f t="shared" si="8"/>
        <v>-8.7311491370201111E-10</v>
      </c>
      <c r="Z48" s="478">
        <f t="shared" si="8"/>
        <v>-9.6042640507221222E-10</v>
      </c>
      <c r="AA48" s="478">
        <f t="shared" si="8"/>
        <v>-9.3132257461547852E-10</v>
      </c>
      <c r="AB48" s="478">
        <f t="shared" si="8"/>
        <v>-8.7311491370201111E-10</v>
      </c>
      <c r="AC48" s="478">
        <f t="shared" si="8"/>
        <v>-8.7311491370201111E-10</v>
      </c>
      <c r="AD48" s="478">
        <f t="shared" si="8"/>
        <v>-8.7311491370201111E-10</v>
      </c>
      <c r="AE48" s="478">
        <f t="shared" si="8"/>
        <v>-8.7311491370201111E-10</v>
      </c>
      <c r="AF48" s="478">
        <f t="shared" si="8"/>
        <v>-8.7311491370201111E-10</v>
      </c>
      <c r="AG48" s="478">
        <f t="shared" si="8"/>
        <v>-8.7311491370201111E-10</v>
      </c>
      <c r="AH48" s="478">
        <f t="shared" si="8"/>
        <v>-8.7311491370201111E-10</v>
      </c>
      <c r="AI48" s="478">
        <f t="shared" si="8"/>
        <v>-8.7311491370201111E-10</v>
      </c>
      <c r="AJ48" s="478">
        <f t="shared" si="8"/>
        <v>-8.7311491370201111E-10</v>
      </c>
      <c r="AK48" s="478">
        <f t="shared" si="8"/>
        <v>-8.7311491370201111E-10</v>
      </c>
      <c r="AL48" s="478">
        <f t="shared" si="8"/>
        <v>-8.7311491370201111E-10</v>
      </c>
      <c r="AM48" s="478">
        <f t="shared" si="8"/>
        <v>-8.7311491370201111E-10</v>
      </c>
      <c r="AN48" s="478">
        <f t="shared" si="8"/>
        <v>-8.7311491370201111E-10</v>
      </c>
      <c r="AO48" s="478">
        <f t="shared" si="8"/>
        <v>-8.7311491370201111E-10</v>
      </c>
      <c r="AP48" s="478">
        <f t="shared" si="8"/>
        <v>-8.7311491370201111E-10</v>
      </c>
      <c r="AQ48" s="478">
        <f t="shared" si="8"/>
        <v>-8.7311491370201111E-10</v>
      </c>
      <c r="AR48" s="478">
        <f t="shared" si="4"/>
        <v>-3.1548552215099335E-8</v>
      </c>
    </row>
    <row r="49" spans="1:44" ht="15.75" thickBot="1" x14ac:dyDescent="0.3">
      <c r="A49" s="472" t="s">
        <v>411</v>
      </c>
      <c r="D49" s="483">
        <f t="shared" ref="D49:AR49" si="9">SUM(D25:D48)</f>
        <v>2910513.9224326806</v>
      </c>
      <c r="E49" s="483">
        <f t="shared" si="9"/>
        <v>151468.66512456076</v>
      </c>
      <c r="F49" s="483">
        <f t="shared" si="9"/>
        <v>155234.04362531472</v>
      </c>
      <c r="G49" s="483">
        <f t="shared" si="9"/>
        <v>159164.91850073438</v>
      </c>
      <c r="H49" s="483">
        <f t="shared" si="9"/>
        <v>163290.72108284445</v>
      </c>
      <c r="I49" s="483">
        <f t="shared" si="9"/>
        <v>167520.49823362762</v>
      </c>
      <c r="J49" s="483">
        <f t="shared" si="9"/>
        <v>171856.8626886055</v>
      </c>
      <c r="K49" s="483">
        <f t="shared" si="9"/>
        <v>176302.49268912704</v>
      </c>
      <c r="L49" s="483">
        <f t="shared" si="9"/>
        <v>180860.1336217752</v>
      </c>
      <c r="M49" s="483">
        <f t="shared" si="9"/>
        <v>185532.59969874623</v>
      </c>
      <c r="N49" s="483">
        <f t="shared" si="9"/>
        <v>190322.77568021952</v>
      </c>
      <c r="O49" s="483">
        <f t="shared" si="9"/>
        <v>195233.618639772</v>
      </c>
      <c r="P49" s="483">
        <f t="shared" si="9"/>
        <v>200268.15977390693</v>
      </c>
      <c r="Q49" s="483">
        <f t="shared" si="9"/>
        <v>205429.50625680399</v>
      </c>
      <c r="R49" s="483">
        <f t="shared" si="9"/>
        <v>210720.84314141137</v>
      </c>
      <c r="S49" s="483">
        <f t="shared" si="9"/>
        <v>216235.99005979698</v>
      </c>
      <c r="T49" s="483">
        <f t="shared" si="9"/>
        <v>224181.088960144</v>
      </c>
      <c r="U49" s="483">
        <f t="shared" si="9"/>
        <v>229943.80599610752</v>
      </c>
      <c r="V49" s="483">
        <f t="shared" si="9"/>
        <v>235851.60017728092</v>
      </c>
      <c r="W49" s="483">
        <f t="shared" si="9"/>
        <v>241908.11414325988</v>
      </c>
      <c r="X49" s="483">
        <f t="shared" si="9"/>
        <v>248117.08180268493</v>
      </c>
      <c r="Y49" s="483">
        <f t="shared" si="9"/>
        <v>254482.33061626597</v>
      </c>
      <c r="Z49" s="483">
        <f t="shared" si="9"/>
        <v>261007.78393684002</v>
      </c>
      <c r="AA49" s="483">
        <f t="shared" si="9"/>
        <v>267697.46340788575</v>
      </c>
      <c r="AB49" s="483">
        <f t="shared" si="9"/>
        <v>274555.49142195121</v>
      </c>
      <c r="AC49" s="483">
        <f t="shared" si="9"/>
        <v>519652.96585786284</v>
      </c>
      <c r="AD49" s="483">
        <f t="shared" si="9"/>
        <v>-8.7311491370201111E-10</v>
      </c>
      <c r="AE49" s="483">
        <f t="shared" si="9"/>
        <v>-8.7311491370201111E-10</v>
      </c>
      <c r="AF49" s="483">
        <f t="shared" si="9"/>
        <v>-8.7311491370201111E-10</v>
      </c>
      <c r="AG49" s="483">
        <f t="shared" si="9"/>
        <v>-8.7311491370201111E-10</v>
      </c>
      <c r="AH49" s="483">
        <f t="shared" si="9"/>
        <v>-8.7311491370201111E-10</v>
      </c>
      <c r="AI49" s="483">
        <f t="shared" si="9"/>
        <v>-8.7311491370201111E-10</v>
      </c>
      <c r="AJ49" s="483">
        <f t="shared" si="9"/>
        <v>-8.7311491370201111E-10</v>
      </c>
      <c r="AK49" s="483">
        <f t="shared" si="9"/>
        <v>-8.7311491370201111E-10</v>
      </c>
      <c r="AL49" s="483">
        <f t="shared" si="9"/>
        <v>-8.7311491370201111E-10</v>
      </c>
      <c r="AM49" s="483">
        <f t="shared" si="9"/>
        <v>-8.7311491370201111E-10</v>
      </c>
      <c r="AN49" s="483">
        <f t="shared" si="9"/>
        <v>-8.7311491370201111E-10</v>
      </c>
      <c r="AO49" s="483">
        <f t="shared" si="9"/>
        <v>-8.7311491370201111E-10</v>
      </c>
      <c r="AP49" s="483">
        <f t="shared" si="9"/>
        <v>-8.7311491370201111E-10</v>
      </c>
      <c r="AQ49" s="483">
        <f t="shared" si="9"/>
        <v>-8.7311491370201111E-10</v>
      </c>
      <c r="AR49" s="483">
        <f t="shared" si="9"/>
        <v>8397353.4775701985</v>
      </c>
    </row>
    <row r="50" spans="1:44" ht="15.75" thickTop="1" x14ac:dyDescent="0.25">
      <c r="A50" s="477" t="s">
        <v>412</v>
      </c>
      <c r="D50" s="478">
        <f t="shared" ref="D50:AR50" si="10">D22-D49</f>
        <v>0</v>
      </c>
      <c r="E50" s="478">
        <f t="shared" si="10"/>
        <v>0</v>
      </c>
      <c r="F50" s="478">
        <f t="shared" si="10"/>
        <v>0</v>
      </c>
      <c r="G50" s="478">
        <f t="shared" si="10"/>
        <v>0</v>
      </c>
      <c r="H50" s="478">
        <f t="shared" si="10"/>
        <v>0</v>
      </c>
      <c r="I50" s="478">
        <f t="shared" si="10"/>
        <v>0</v>
      </c>
      <c r="J50" s="478">
        <f t="shared" si="10"/>
        <v>0</v>
      </c>
      <c r="K50" s="478">
        <f t="shared" si="10"/>
        <v>0</v>
      </c>
      <c r="L50" s="478">
        <f t="shared" si="10"/>
        <v>0</v>
      </c>
      <c r="M50" s="478">
        <f t="shared" si="10"/>
        <v>0</v>
      </c>
      <c r="N50" s="478">
        <f t="shared" si="10"/>
        <v>0</v>
      </c>
      <c r="O50" s="478">
        <f t="shared" si="10"/>
        <v>0</v>
      </c>
      <c r="P50" s="478">
        <f t="shared" si="10"/>
        <v>0</v>
      </c>
      <c r="Q50" s="478">
        <f t="shared" si="10"/>
        <v>0</v>
      </c>
      <c r="R50" s="478">
        <f t="shared" si="10"/>
        <v>0</v>
      </c>
      <c r="S50" s="478">
        <f t="shared" si="10"/>
        <v>0</v>
      </c>
      <c r="T50" s="478">
        <f t="shared" si="10"/>
        <v>0</v>
      </c>
      <c r="U50" s="478">
        <f t="shared" si="10"/>
        <v>0</v>
      </c>
      <c r="V50" s="478">
        <f t="shared" si="10"/>
        <v>0</v>
      </c>
      <c r="W50" s="478">
        <f t="shared" si="10"/>
        <v>0</v>
      </c>
      <c r="X50" s="478">
        <f t="shared" si="10"/>
        <v>0</v>
      </c>
      <c r="Y50" s="478">
        <f t="shared" si="10"/>
        <v>0</v>
      </c>
      <c r="Z50" s="478">
        <f t="shared" si="10"/>
        <v>0</v>
      </c>
      <c r="AA50" s="478">
        <f t="shared" si="10"/>
        <v>0</v>
      </c>
      <c r="AB50" s="478">
        <f t="shared" si="10"/>
        <v>0</v>
      </c>
      <c r="AC50" s="478">
        <f t="shared" si="10"/>
        <v>0</v>
      </c>
      <c r="AD50" s="478">
        <f t="shared" si="10"/>
        <v>0</v>
      </c>
      <c r="AE50" s="478">
        <f t="shared" si="10"/>
        <v>0</v>
      </c>
      <c r="AF50" s="478">
        <f t="shared" si="10"/>
        <v>0</v>
      </c>
      <c r="AG50" s="478">
        <f t="shared" si="10"/>
        <v>0</v>
      </c>
      <c r="AH50" s="478">
        <f t="shared" si="10"/>
        <v>0</v>
      </c>
      <c r="AI50" s="478">
        <f t="shared" si="10"/>
        <v>0</v>
      </c>
      <c r="AJ50" s="478">
        <f t="shared" si="10"/>
        <v>0</v>
      </c>
      <c r="AK50" s="478">
        <f t="shared" si="10"/>
        <v>0</v>
      </c>
      <c r="AL50" s="478">
        <f t="shared" si="10"/>
        <v>0</v>
      </c>
      <c r="AM50" s="478">
        <f t="shared" si="10"/>
        <v>0</v>
      </c>
      <c r="AN50" s="478">
        <f t="shared" si="10"/>
        <v>0</v>
      </c>
      <c r="AO50" s="478">
        <f t="shared" si="10"/>
        <v>0</v>
      </c>
      <c r="AP50" s="478">
        <f t="shared" si="10"/>
        <v>0</v>
      </c>
      <c r="AQ50" s="478">
        <f t="shared" si="10"/>
        <v>0</v>
      </c>
      <c r="AR50" s="478">
        <f t="shared" si="10"/>
        <v>0</v>
      </c>
    </row>
    <row r="51" spans="1:44" x14ac:dyDescent="0.25">
      <c r="A51" s="477"/>
      <c r="D51" s="478"/>
      <c r="E51" s="478"/>
      <c r="F51" s="478"/>
      <c r="G51" s="478"/>
      <c r="H51" s="478"/>
      <c r="I51" s="478"/>
      <c r="J51" s="478"/>
      <c r="K51" s="478"/>
      <c r="L51" s="478"/>
      <c r="M51" s="478"/>
      <c r="N51" s="478"/>
      <c r="O51" s="478"/>
      <c r="P51" s="478"/>
      <c r="Q51" s="478"/>
      <c r="R51" s="478"/>
      <c r="S51" s="478"/>
      <c r="T51" s="478"/>
      <c r="U51" s="478"/>
      <c r="V51" s="478"/>
      <c r="W51" s="478"/>
      <c r="X51" s="478"/>
      <c r="Y51" s="478"/>
      <c r="Z51" s="478"/>
      <c r="AA51" s="478"/>
      <c r="AB51" s="478"/>
      <c r="AC51" s="478"/>
      <c r="AD51" s="478"/>
      <c r="AE51" s="478"/>
      <c r="AF51" s="478"/>
      <c r="AG51" s="478"/>
      <c r="AH51" s="478"/>
      <c r="AI51" s="478"/>
      <c r="AJ51" s="478"/>
      <c r="AK51" s="478"/>
      <c r="AL51" s="478"/>
      <c r="AM51" s="478"/>
      <c r="AN51" s="478"/>
      <c r="AO51" s="478"/>
      <c r="AP51" s="478"/>
      <c r="AQ51" s="478"/>
      <c r="AR51" s="478"/>
    </row>
    <row r="52" spans="1:44" x14ac:dyDescent="0.25">
      <c r="B52" s="464" t="s">
        <v>413</v>
      </c>
      <c r="C52" s="478"/>
      <c r="D52" s="484">
        <f>IF('3 - S &amp; U'!D7&lt;YEAR('2 - Partnership Inputs'!$F$13),'2 - Partnership Inputs'!$I$71,IF('3 - S &amp; U'!D7&gt;YEAR('2 -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E52" s="484">
        <f>IF('3 - S &amp; U'!E7&lt;YEAR('2 - Partnership Inputs'!$F$13),'2 - Partnership Inputs'!$I$71,IF('3 - S &amp; U'!E7&gt;YEAR('2 -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F52" s="484">
        <f>IF('3 - S &amp; U'!F7&lt;YEAR('2 - Partnership Inputs'!$F$13),'2 - Partnership Inputs'!$I$71,IF('3 - S &amp; U'!F7&gt;YEAR('2 -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G52" s="484">
        <f>IF('3 - S &amp; U'!G7&lt;YEAR('2 - Partnership Inputs'!$F$13),'2 - Partnership Inputs'!$I$71,IF('3 - S &amp; U'!G7&gt;YEAR('2 -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H52" s="484">
        <f>IF('3 - S &amp; U'!H7&lt;YEAR('2 - Partnership Inputs'!$F$13),'2 - Partnership Inputs'!$I$71,IF('3 - S &amp; U'!H7&gt;YEAR('2 -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I52" s="484">
        <f>IF('3 - S &amp; U'!I7&lt;YEAR('2 - Partnership Inputs'!$F$13),'2 - Partnership Inputs'!$I$71,IF('3 - S &amp; U'!I7&gt;YEAR('2 -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J52" s="484">
        <f>IF('3 - S &amp; U'!J7&lt;YEAR('2 - Partnership Inputs'!$F$13),'2 - Partnership Inputs'!$I$71,IF('3 - S &amp; U'!J7&gt;YEAR('2 -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K52" s="484">
        <f>IF('3 - S &amp; U'!K7&lt;YEAR('2 - Partnership Inputs'!$F$13),'2 - Partnership Inputs'!$I$71,IF('3 - S &amp; U'!K7&gt;YEAR('2 -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L52" s="484">
        <f>IF('3 - S &amp; U'!L7&lt;YEAR('2 - Partnership Inputs'!$F$13),'2 - Partnership Inputs'!$I$71,IF('3 - S &amp; U'!L7&gt;YEAR('2 -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M52" s="484">
        <f>IF('3 - S &amp; U'!M7&lt;YEAR('2 - Partnership Inputs'!$F$13),'2 - Partnership Inputs'!$I$71,IF('3 - S &amp; U'!M7&gt;YEAR('2 -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N52" s="484">
        <f>IF('3 - S &amp; U'!N7&lt;YEAR('2 - Partnership Inputs'!$F$13),'2 - Partnership Inputs'!$I$71,IF('3 - S &amp; U'!N7&gt;YEAR('2 -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O52" s="484">
        <f>IF('3 - S &amp; U'!O7&lt;YEAR('2 - Partnership Inputs'!$F$13),'2 - Partnership Inputs'!$I$71,IF('3 - S &amp; U'!O7&gt;YEAR('2 -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P52" s="484">
        <f>IF('3 - S &amp; U'!P7&lt;YEAR('2 - Partnership Inputs'!$F$13),'2 - Partnership Inputs'!$I$71,IF('3 - S &amp; U'!P7&gt;YEAR('2 -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Q52" s="484">
        <f>IF('3 - S &amp; U'!Q7&lt;YEAR('2 - Partnership Inputs'!$F$13),'2 - Partnership Inputs'!$I$71,IF('3 - S &amp; U'!Q7&gt;YEAR('2 -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R52" s="484">
        <f>IF('3 - S &amp; U'!R7&lt;YEAR('2 - Partnership Inputs'!$F$13),'2 - Partnership Inputs'!$I$71,IF('3 - S &amp; U'!R7&gt;YEAR('2 -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S52" s="484">
        <f>IF('3 - S &amp; U'!S7&lt;YEAR('2 - Partnership Inputs'!$F$13),'2 - Partnership Inputs'!$I$71,IF('3 - S &amp; U'!S7&gt;YEAR('2 -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T52" s="484">
        <f>IF('3 - S &amp; U'!T7&lt;YEAR('2 - Partnership Inputs'!$F$13),'2 - Partnership Inputs'!$I$71,IF('3 - S &amp; U'!T7&gt;YEAR('2 -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U52" s="484">
        <f>IF('3 - S &amp; U'!U7&lt;YEAR('2 - Partnership Inputs'!$F$13),'2 - Partnership Inputs'!$I$71,IF('3 - S &amp; U'!U7&gt;YEAR('2 -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V52" s="484">
        <f>IF('3 - S &amp; U'!V7&lt;YEAR('2 - Partnership Inputs'!$F$13),'2 - Partnership Inputs'!$I$71,IF('3 - S &amp; U'!V7&gt;YEAR('2 -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W52" s="484">
        <f>IF('3 - S &amp; U'!W7&lt;YEAR('2 - Partnership Inputs'!$F$13),'2 - Partnership Inputs'!$I$71,IF('3 - S &amp; U'!W7&gt;YEAR('2 -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X52" s="484">
        <f>IF('3 - S &amp; U'!X7&lt;YEAR('2 - Partnership Inputs'!$F$13),'2 - Partnership Inputs'!$I$71,IF('3 - S &amp; U'!X7&gt;YEAR('2 -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Y52" s="484">
        <f>IF('3 - S &amp; U'!Y7&lt;YEAR('2 - Partnership Inputs'!$F$13),'2 - Partnership Inputs'!$I$71,IF('3 - S &amp; U'!Y7&gt;YEAR('2 -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Z52" s="484">
        <f>IF('3 - S &amp; U'!Z7&lt;YEAR('2 - Partnership Inputs'!$F$13),'2 - Partnership Inputs'!$I$71,IF('3 - S &amp; U'!Z7&gt;YEAR('2 -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A52" s="484">
        <f>IF('3 - S &amp; U'!AA7&lt;YEAR('2 - Partnership Inputs'!$F$13),'2 - Partnership Inputs'!$I$71,IF('3 - S &amp; U'!AA7&gt;YEAR('2 -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B52" s="484">
        <f>IF('3 - S &amp; U'!AB7&lt;YEAR('2 - Partnership Inputs'!$F$13),'2 - Partnership Inputs'!$I$71,IF('3 - S &amp; U'!AB7&gt;YEAR('2 -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C52" s="484">
        <f>IF('3 - S &amp; U'!AC7&lt;YEAR('2 - Partnership Inputs'!$F$13),'2 - Partnership Inputs'!$I$71,IF('3 - S &amp; U'!AC7&gt;YEAR('2 -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D52" s="484">
        <f>IF('3 - S &amp; U'!AD7&lt;YEAR('2 - Partnership Inputs'!$F$13),'2 - Partnership Inputs'!$I$71,IF('3 - S &amp; U'!AD7&gt;YEAR('2 -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E52" s="484">
        <f>IF('3 - S &amp; U'!AE7&lt;YEAR('2 - Partnership Inputs'!$F$13),'2 - Partnership Inputs'!$I$71,IF('3 - S &amp; U'!AE7&gt;YEAR('2 -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F52" s="484">
        <f>IF('3 - S &amp; U'!AF7&lt;YEAR('2 - Partnership Inputs'!$F$13),'2 - Partnership Inputs'!$I$71,IF('3 - S &amp; U'!AF7&gt;YEAR('2 -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G52" s="484">
        <f>IF('3 - S &amp; U'!AG7&lt;YEAR('2 - Partnership Inputs'!$F$13),'2 - Partnership Inputs'!$I$71,IF('3 - S &amp; U'!AG7&gt;YEAR('2 -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H52" s="484">
        <f>IF('3 - S &amp; U'!AH7&lt;YEAR('2 - Partnership Inputs'!$F$13),'2 - Partnership Inputs'!$I$71,IF('3 - S &amp; U'!AH7&gt;YEAR('2 -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I52" s="484">
        <f>IF('3 - S &amp; U'!AI7&lt;YEAR('2 - Partnership Inputs'!$F$13),'2 - Partnership Inputs'!$I$71,IF('3 - S &amp; U'!AI7&gt;YEAR('2 -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J52" s="484">
        <f>IF('3 - S &amp; U'!AJ7&lt;YEAR('2 - Partnership Inputs'!$F$13),'2 - Partnership Inputs'!$I$71,IF('3 - S &amp; U'!AJ7&gt;YEAR('2 -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K52" s="484">
        <f>IF('3 - S &amp; U'!AK7&lt;YEAR('2 - Partnership Inputs'!$F$13),'2 - Partnership Inputs'!$I$71,IF('3 - S &amp; U'!AK7&gt;YEAR('2 -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L52" s="484">
        <f>IF('3 - S &amp; U'!AL7&lt;YEAR('2 - Partnership Inputs'!$F$13),'2 - Partnership Inputs'!$I$71,IF('3 - S &amp; U'!AL7&gt;YEAR('2 -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M52" s="484">
        <f>IF('3 - S &amp; U'!AM7&lt;YEAR('2 - Partnership Inputs'!$F$13),'2 - Partnership Inputs'!$I$71,IF('3 - S &amp; U'!AM7&gt;YEAR('2 -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N52" s="484">
        <f>IF('3 - S &amp; U'!AN7&lt;YEAR('2 - Partnership Inputs'!$F$13),'2 - Partnership Inputs'!$I$71,IF('3 - S &amp; U'!AN7&gt;YEAR('2 -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O52" s="484">
        <f>IF('3 - S &amp; U'!AO7&lt;YEAR('2 - Partnership Inputs'!$F$13),'2 - Partnership Inputs'!$I$71,IF('3 - S &amp; U'!AO7&gt;YEAR('2 -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P52" s="484">
        <f>IF('3 - S &amp; U'!AP7&lt;YEAR('2 - Partnership Inputs'!$F$13),'2 - Partnership Inputs'!$I$71,IF('3 - S &amp; U'!AP7&gt;YEAR('2 -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Q52" s="484">
        <f>IF('3 - S &amp; U'!AQ7&lt;YEAR('2 - Partnership Inputs'!$F$13),'2 - Partnership Inputs'!$I$71,IF('3 - S &amp; U'!AQ7&gt;YEAR('2 -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</row>
    <row r="53" spans="1:44" ht="15" customHeight="1" outlineLevel="1" x14ac:dyDescent="0.25">
      <c r="B53" s="472" t="s">
        <v>414</v>
      </c>
      <c r="C53" s="472"/>
      <c r="D53" s="485">
        <v>0</v>
      </c>
      <c r="E53" s="485">
        <v>187.54080541133999</v>
      </c>
      <c r="F53" s="485">
        <v>197.14109871817277</v>
      </c>
      <c r="G53" s="485">
        <v>207.68221836910405</v>
      </c>
      <c r="H53" s="485">
        <v>219.43800318597903</v>
      </c>
      <c r="I53" s="485">
        <v>231.49004615661374</v>
      </c>
      <c r="J53" s="485">
        <v>0</v>
      </c>
      <c r="K53" s="485">
        <v>0</v>
      </c>
      <c r="L53" s="485">
        <v>0</v>
      </c>
      <c r="M53" s="485">
        <v>0</v>
      </c>
      <c r="N53" s="485">
        <v>0</v>
      </c>
      <c r="O53" s="485">
        <v>0</v>
      </c>
      <c r="P53" s="485">
        <v>0</v>
      </c>
      <c r="Q53" s="485">
        <v>0</v>
      </c>
      <c r="R53" s="485">
        <v>0</v>
      </c>
      <c r="S53" s="485">
        <v>0</v>
      </c>
      <c r="T53" s="485">
        <v>0</v>
      </c>
      <c r="U53" s="485">
        <v>0</v>
      </c>
      <c r="V53" s="485">
        <v>0</v>
      </c>
      <c r="W53" s="485">
        <v>0</v>
      </c>
      <c r="X53" s="485">
        <v>0</v>
      </c>
      <c r="Y53" s="485">
        <v>0</v>
      </c>
      <c r="Z53" s="485">
        <v>0</v>
      </c>
      <c r="AA53" s="485">
        <v>0</v>
      </c>
      <c r="AB53" s="485">
        <v>0</v>
      </c>
      <c r="AC53" s="485">
        <v>0</v>
      </c>
      <c r="AD53" s="485">
        <v>0</v>
      </c>
      <c r="AE53" s="485">
        <v>0</v>
      </c>
      <c r="AF53" s="485">
        <v>0</v>
      </c>
      <c r="AG53" s="485">
        <v>0</v>
      </c>
      <c r="AH53" s="485">
        <v>0</v>
      </c>
      <c r="AI53" s="485">
        <v>0</v>
      </c>
      <c r="AJ53" s="485">
        <v>0</v>
      </c>
      <c r="AK53" s="485">
        <v>0</v>
      </c>
      <c r="AL53" s="485">
        <v>0</v>
      </c>
      <c r="AM53" s="485">
        <v>0</v>
      </c>
      <c r="AN53" s="485">
        <v>0</v>
      </c>
      <c r="AO53" s="485">
        <v>0</v>
      </c>
      <c r="AP53" s="485">
        <v>0</v>
      </c>
      <c r="AQ53" s="485">
        <v>0</v>
      </c>
      <c r="AR53" s="478"/>
    </row>
    <row r="54" spans="1:44" ht="15" customHeight="1" outlineLevel="1" x14ac:dyDescent="0.25">
      <c r="B54" s="472"/>
      <c r="C54" s="472"/>
      <c r="D54" s="478"/>
      <c r="E54" s="478"/>
      <c r="F54" s="478"/>
      <c r="G54" s="478"/>
      <c r="H54" s="478"/>
      <c r="I54" s="478"/>
      <c r="J54" s="478"/>
      <c r="K54" s="478"/>
      <c r="L54" s="478"/>
      <c r="M54" s="478"/>
      <c r="N54" s="478"/>
      <c r="O54" s="478"/>
      <c r="P54" s="478"/>
      <c r="Q54" s="478"/>
      <c r="R54" s="478"/>
      <c r="S54" s="478"/>
      <c r="T54" s="478"/>
      <c r="U54" s="478"/>
      <c r="V54" s="478"/>
      <c r="W54" s="478"/>
      <c r="X54" s="478"/>
      <c r="Y54" s="478"/>
      <c r="Z54" s="478"/>
      <c r="AA54" s="478"/>
      <c r="AB54" s="478"/>
      <c r="AC54" s="478"/>
      <c r="AD54" s="478"/>
      <c r="AE54" s="478"/>
      <c r="AF54" s="478"/>
      <c r="AG54" s="478"/>
      <c r="AH54" s="478"/>
      <c r="AI54" s="478"/>
      <c r="AJ54" s="478"/>
      <c r="AK54" s="478"/>
      <c r="AL54" s="478"/>
      <c r="AM54" s="478"/>
      <c r="AN54" s="478"/>
      <c r="AO54" s="478"/>
      <c r="AP54" s="478"/>
      <c r="AQ54" s="478"/>
      <c r="AR54" s="478"/>
    </row>
    <row r="55" spans="1:44" ht="15" customHeight="1" outlineLevel="1" x14ac:dyDescent="0.25">
      <c r="B55" s="464" t="s">
        <v>415</v>
      </c>
      <c r="D55" s="478">
        <f t="shared" ref="D55:AQ55" si="11">D45-D53</f>
        <v>0</v>
      </c>
      <c r="E55" s="478">
        <f t="shared" si="11"/>
        <v>0</v>
      </c>
      <c r="F55" s="478">
        <f t="shared" si="11"/>
        <v>0</v>
      </c>
      <c r="G55" s="478">
        <f t="shared" si="11"/>
        <v>0</v>
      </c>
      <c r="H55" s="478">
        <f t="shared" si="11"/>
        <v>0</v>
      </c>
      <c r="I55" s="478">
        <f>I45-I53</f>
        <v>0</v>
      </c>
      <c r="J55" s="478">
        <f>J45-J53</f>
        <v>1852.3315366239951</v>
      </c>
      <c r="K55" s="478">
        <f t="shared" si="11"/>
        <v>1916.3066860456204</v>
      </c>
      <c r="L55" s="478">
        <f t="shared" si="11"/>
        <v>1981.8937366193543</v>
      </c>
      <c r="M55" s="478">
        <f t="shared" si="11"/>
        <v>2049.1331864626059</v>
      </c>
      <c r="N55" s="478">
        <f t="shared" si="11"/>
        <v>2118.0665489184776</v>
      </c>
      <c r="O55" s="478">
        <f t="shared" si="11"/>
        <v>2188.736377961075</v>
      </c>
      <c r="P55" s="478">
        <f t="shared" si="11"/>
        <v>2261.186294235672</v>
      </c>
      <c r="Q55" s="478">
        <f t="shared" si="11"/>
        <v>2335.4610117495895</v>
      </c>
      <c r="R55" s="478">
        <f t="shared" si="11"/>
        <v>2411.6063652300213</v>
      </c>
      <c r="S55" s="478">
        <f t="shared" si="11"/>
        <v>3564.9718889864798</v>
      </c>
      <c r="T55" s="478">
        <f t="shared" si="11"/>
        <v>10588.267783533569</v>
      </c>
      <c r="U55" s="478">
        <f t="shared" si="11"/>
        <v>10876.403635331746</v>
      </c>
      <c r="V55" s="478">
        <f t="shared" si="11"/>
        <v>11171.793344390417</v>
      </c>
      <c r="W55" s="478">
        <f t="shared" si="11"/>
        <v>11474.619042689365</v>
      </c>
      <c r="X55" s="478">
        <f t="shared" si="11"/>
        <v>11785.067425660614</v>
      </c>
      <c r="Y55" s="478">
        <f t="shared" si="11"/>
        <v>12103.329866339667</v>
      </c>
      <c r="Z55" s="478">
        <f t="shared" si="11"/>
        <v>12429.602532368375</v>
      </c>
      <c r="AA55" s="478">
        <f t="shared" si="11"/>
        <v>12764.086505920661</v>
      </c>
      <c r="AB55" s="478">
        <f t="shared" si="11"/>
        <v>13106.987906623932</v>
      </c>
      <c r="AC55" s="478">
        <f t="shared" si="11"/>
        <v>15686.517628419515</v>
      </c>
      <c r="AD55" s="478">
        <f t="shared" si="11"/>
        <v>0</v>
      </c>
      <c r="AE55" s="478">
        <f t="shared" si="11"/>
        <v>0</v>
      </c>
      <c r="AF55" s="478">
        <f t="shared" si="11"/>
        <v>0</v>
      </c>
      <c r="AG55" s="478">
        <f t="shared" si="11"/>
        <v>0</v>
      </c>
      <c r="AH55" s="478">
        <f t="shared" si="11"/>
        <v>0</v>
      </c>
      <c r="AI55" s="478">
        <f t="shared" si="11"/>
        <v>0</v>
      </c>
      <c r="AJ55" s="478">
        <f t="shared" si="11"/>
        <v>0</v>
      </c>
      <c r="AK55" s="478">
        <f t="shared" si="11"/>
        <v>0</v>
      </c>
      <c r="AL55" s="478">
        <f t="shared" si="11"/>
        <v>0</v>
      </c>
      <c r="AM55" s="478">
        <f t="shared" si="11"/>
        <v>0</v>
      </c>
      <c r="AN55" s="478">
        <f t="shared" si="11"/>
        <v>0</v>
      </c>
      <c r="AO55" s="478">
        <f t="shared" si="11"/>
        <v>0</v>
      </c>
      <c r="AP55" s="478">
        <f t="shared" si="11"/>
        <v>0</v>
      </c>
      <c r="AQ55" s="478">
        <f t="shared" si="11"/>
        <v>0</v>
      </c>
    </row>
    <row r="56" spans="1:44" ht="15" customHeight="1" outlineLevel="1" x14ac:dyDescent="0.25">
      <c r="B56" s="464" t="s">
        <v>416</v>
      </c>
      <c r="D56" s="478">
        <v>0</v>
      </c>
      <c r="E56" s="478">
        <v>0</v>
      </c>
      <c r="F56" s="478">
        <v>0</v>
      </c>
      <c r="G56" s="478">
        <v>0</v>
      </c>
      <c r="H56" s="478">
        <v>0</v>
      </c>
      <c r="I56" s="478">
        <v>0</v>
      </c>
      <c r="J56" s="478">
        <v>11381.08884868421</v>
      </c>
      <c r="K56" s="478">
        <v>12415.733289473685</v>
      </c>
      <c r="L56" s="478">
        <v>12415.733289473685</v>
      </c>
      <c r="M56" s="478">
        <v>12415.733289473685</v>
      </c>
      <c r="N56" s="478">
        <v>12415.733289473685</v>
      </c>
      <c r="O56" s="478">
        <v>12415.733289473685</v>
      </c>
      <c r="P56" s="478">
        <v>12415.733289473685</v>
      </c>
      <c r="Q56" s="478">
        <v>12415.733289473685</v>
      </c>
      <c r="R56" s="478">
        <v>12415.733289473685</v>
      </c>
      <c r="S56" s="478">
        <v>12415.733289473685</v>
      </c>
      <c r="T56" s="478">
        <v>12415.733289473685</v>
      </c>
      <c r="U56" s="478">
        <v>12415.733289473685</v>
      </c>
      <c r="V56" s="478">
        <v>12415.733289473685</v>
      </c>
      <c r="W56" s="478">
        <v>12415.733289473685</v>
      </c>
      <c r="X56" s="478">
        <v>12415.733289473685</v>
      </c>
      <c r="Y56" s="478">
        <v>12415.733289473685</v>
      </c>
      <c r="Z56" s="478">
        <v>12415.733289473685</v>
      </c>
      <c r="AA56" s="478">
        <v>12415.733289473685</v>
      </c>
      <c r="AB56" s="478">
        <v>12415.733289473685</v>
      </c>
      <c r="AC56" s="478">
        <v>12415.733289473685</v>
      </c>
      <c r="AD56" s="478">
        <v>0</v>
      </c>
      <c r="AE56" s="478">
        <v>0</v>
      </c>
      <c r="AF56" s="478">
        <v>0</v>
      </c>
      <c r="AG56" s="478">
        <v>0</v>
      </c>
      <c r="AH56" s="478">
        <v>0</v>
      </c>
      <c r="AI56" s="478">
        <v>0</v>
      </c>
      <c r="AJ56" s="478">
        <v>0</v>
      </c>
      <c r="AK56" s="478">
        <v>0</v>
      </c>
      <c r="AL56" s="478">
        <v>0</v>
      </c>
      <c r="AM56" s="478">
        <v>0</v>
      </c>
      <c r="AN56" s="478">
        <v>0</v>
      </c>
      <c r="AO56" s="478">
        <v>0</v>
      </c>
      <c r="AP56" s="478">
        <v>0</v>
      </c>
      <c r="AQ56" s="478">
        <v>0</v>
      </c>
    </row>
    <row r="57" spans="1:44" ht="15" customHeight="1" outlineLevel="1" x14ac:dyDescent="0.25">
      <c r="B57" s="464" t="s">
        <v>417</v>
      </c>
      <c r="D57" s="486">
        <f t="shared" ref="D57:AQ57" si="12">D47</f>
        <v>0</v>
      </c>
      <c r="E57" s="486">
        <f t="shared" si="12"/>
        <v>0</v>
      </c>
      <c r="F57" s="486">
        <f t="shared" si="12"/>
        <v>0</v>
      </c>
      <c r="G57" s="486">
        <f t="shared" si="12"/>
        <v>0</v>
      </c>
      <c r="H57" s="486">
        <f t="shared" si="12"/>
        <v>0</v>
      </c>
      <c r="I57" s="486">
        <f t="shared" si="12"/>
        <v>0</v>
      </c>
      <c r="J57" s="486">
        <f t="shared" si="12"/>
        <v>0</v>
      </c>
      <c r="K57" s="486">
        <f t="shared" si="12"/>
        <v>0</v>
      </c>
      <c r="L57" s="486">
        <f t="shared" si="12"/>
        <v>0</v>
      </c>
      <c r="M57" s="486">
        <f t="shared" si="12"/>
        <v>0</v>
      </c>
      <c r="N57" s="486">
        <f t="shared" si="12"/>
        <v>0</v>
      </c>
      <c r="O57" s="486">
        <f t="shared" si="12"/>
        <v>0</v>
      </c>
      <c r="P57" s="486">
        <f t="shared" si="12"/>
        <v>0</v>
      </c>
      <c r="Q57" s="486">
        <f t="shared" si="12"/>
        <v>0</v>
      </c>
      <c r="R57" s="486">
        <f t="shared" si="12"/>
        <v>0</v>
      </c>
      <c r="S57" s="486">
        <f t="shared" si="12"/>
        <v>0</v>
      </c>
      <c r="T57" s="486">
        <f t="shared" si="12"/>
        <v>0</v>
      </c>
      <c r="U57" s="486">
        <f t="shared" si="12"/>
        <v>0</v>
      </c>
      <c r="V57" s="486">
        <f t="shared" si="12"/>
        <v>0</v>
      </c>
      <c r="W57" s="486">
        <f t="shared" si="12"/>
        <v>0</v>
      </c>
      <c r="X57" s="486">
        <f t="shared" si="12"/>
        <v>0</v>
      </c>
      <c r="Y57" s="486">
        <f t="shared" si="12"/>
        <v>0</v>
      </c>
      <c r="Z57" s="486">
        <f t="shared" si="12"/>
        <v>0</v>
      </c>
      <c r="AA57" s="486">
        <f t="shared" si="12"/>
        <v>0</v>
      </c>
      <c r="AB57" s="486">
        <f t="shared" si="12"/>
        <v>0</v>
      </c>
      <c r="AC57" s="486">
        <f t="shared" si="12"/>
        <v>9675.3440000000082</v>
      </c>
      <c r="AD57" s="486">
        <f t="shared" si="12"/>
        <v>0</v>
      </c>
      <c r="AE57" s="486">
        <f t="shared" si="12"/>
        <v>0</v>
      </c>
      <c r="AF57" s="486">
        <f t="shared" si="12"/>
        <v>0</v>
      </c>
      <c r="AG57" s="486">
        <f t="shared" si="12"/>
        <v>0</v>
      </c>
      <c r="AH57" s="486">
        <f t="shared" si="12"/>
        <v>0</v>
      </c>
      <c r="AI57" s="486">
        <f t="shared" si="12"/>
        <v>0</v>
      </c>
      <c r="AJ57" s="486">
        <f t="shared" si="12"/>
        <v>0</v>
      </c>
      <c r="AK57" s="486">
        <f t="shared" si="12"/>
        <v>0</v>
      </c>
      <c r="AL57" s="486">
        <f t="shared" si="12"/>
        <v>0</v>
      </c>
      <c r="AM57" s="486">
        <f t="shared" si="12"/>
        <v>0</v>
      </c>
      <c r="AN57" s="486">
        <f t="shared" si="12"/>
        <v>0</v>
      </c>
      <c r="AO57" s="486">
        <f t="shared" si="12"/>
        <v>0</v>
      </c>
      <c r="AP57" s="486">
        <f t="shared" si="12"/>
        <v>0</v>
      </c>
      <c r="AQ57" s="486">
        <f t="shared" si="12"/>
        <v>0</v>
      </c>
    </row>
    <row r="58" spans="1:44" ht="15" customHeight="1" outlineLevel="1" x14ac:dyDescent="0.25">
      <c r="B58" s="464" t="s">
        <v>418</v>
      </c>
      <c r="D58" s="478">
        <f>SUM(D55:D57)</f>
        <v>0</v>
      </c>
      <c r="E58" s="478">
        <f t="shared" ref="E58:AQ58" si="13">SUM(E55:E57)</f>
        <v>0</v>
      </c>
      <c r="F58" s="478">
        <f t="shared" si="13"/>
        <v>0</v>
      </c>
      <c r="G58" s="478">
        <f t="shared" si="13"/>
        <v>0</v>
      </c>
      <c r="H58" s="478">
        <f t="shared" si="13"/>
        <v>0</v>
      </c>
      <c r="I58" s="478">
        <f t="shared" si="13"/>
        <v>0</v>
      </c>
      <c r="J58" s="478">
        <f t="shared" si="13"/>
        <v>13233.420385308205</v>
      </c>
      <c r="K58" s="478">
        <f t="shared" si="13"/>
        <v>14332.039975519305</v>
      </c>
      <c r="L58" s="478">
        <f t="shared" si="13"/>
        <v>14397.62702609304</v>
      </c>
      <c r="M58" s="478">
        <f t="shared" si="13"/>
        <v>14464.866475936291</v>
      </c>
      <c r="N58" s="478">
        <f t="shared" si="13"/>
        <v>14533.799838392162</v>
      </c>
      <c r="O58" s="478">
        <f t="shared" si="13"/>
        <v>14604.46966743476</v>
      </c>
      <c r="P58" s="478">
        <f t="shared" si="13"/>
        <v>14676.919583709358</v>
      </c>
      <c r="Q58" s="478">
        <f t="shared" si="13"/>
        <v>14751.194301223273</v>
      </c>
      <c r="R58" s="478">
        <f t="shared" si="13"/>
        <v>14827.339654703706</v>
      </c>
      <c r="S58" s="478">
        <f t="shared" si="13"/>
        <v>15980.705178460164</v>
      </c>
      <c r="T58" s="478">
        <f t="shared" si="13"/>
        <v>23004.001073007254</v>
      </c>
      <c r="U58" s="478">
        <f t="shared" si="13"/>
        <v>23292.136924805432</v>
      </c>
      <c r="V58" s="478">
        <f t="shared" si="13"/>
        <v>23587.526633864101</v>
      </c>
      <c r="W58" s="478">
        <f t="shared" si="13"/>
        <v>23890.352332163049</v>
      </c>
      <c r="X58" s="478">
        <f t="shared" si="13"/>
        <v>24200.800715134297</v>
      </c>
      <c r="Y58" s="478">
        <f t="shared" si="13"/>
        <v>24519.063155813354</v>
      </c>
      <c r="Z58" s="478">
        <f t="shared" si="13"/>
        <v>24845.335821842062</v>
      </c>
      <c r="AA58" s="478">
        <f t="shared" si="13"/>
        <v>25179.819795394345</v>
      </c>
      <c r="AB58" s="478">
        <f t="shared" si="13"/>
        <v>25522.721196097616</v>
      </c>
      <c r="AC58" s="478">
        <f t="shared" si="13"/>
        <v>37777.594917893206</v>
      </c>
      <c r="AD58" s="478">
        <f t="shared" si="13"/>
        <v>0</v>
      </c>
      <c r="AE58" s="478">
        <f t="shared" si="13"/>
        <v>0</v>
      </c>
      <c r="AF58" s="478">
        <f t="shared" si="13"/>
        <v>0</v>
      </c>
      <c r="AG58" s="478">
        <f t="shared" si="13"/>
        <v>0</v>
      </c>
      <c r="AH58" s="478">
        <f t="shared" si="13"/>
        <v>0</v>
      </c>
      <c r="AI58" s="478">
        <f t="shared" si="13"/>
        <v>0</v>
      </c>
      <c r="AJ58" s="478">
        <f t="shared" si="13"/>
        <v>0</v>
      </c>
      <c r="AK58" s="478">
        <f t="shared" si="13"/>
        <v>0</v>
      </c>
      <c r="AL58" s="478">
        <f t="shared" si="13"/>
        <v>0</v>
      </c>
      <c r="AM58" s="478">
        <f t="shared" si="13"/>
        <v>0</v>
      </c>
      <c r="AN58" s="478">
        <f t="shared" si="13"/>
        <v>0</v>
      </c>
      <c r="AO58" s="478">
        <f t="shared" si="13"/>
        <v>0</v>
      </c>
      <c r="AP58" s="478">
        <f t="shared" si="13"/>
        <v>0</v>
      </c>
      <c r="AQ58" s="478">
        <f t="shared" si="13"/>
        <v>0</v>
      </c>
    </row>
    <row r="59" spans="1:44" ht="15" customHeight="1" outlineLevel="1" x14ac:dyDescent="0.25">
      <c r="B59" s="464" t="s">
        <v>419</v>
      </c>
      <c r="D59" s="478">
        <f>(NPV('2 - Partnership Inputs'!$F$63,'3 - S &amp; U'!E58:$AQ$58)+'3 - S &amp; U'!D58)*IF(OR(D7&gt;YEAR('2 - Partnership Inputs'!$F$13),D7&lt;YEAR('2 - Partnership Inputs'!$F$13)),0,1)</f>
        <v>0</v>
      </c>
      <c r="E59" s="478">
        <f>(NPV('2 - Partnership Inputs'!$F$63,'3 - S &amp; U'!F58:$AQ$58)+'3 - S &amp; U'!E58)*IF(OR(E7&gt;YEAR('2 - Partnership Inputs'!$F$13),E7&lt;YEAR('2 - Partnership Inputs'!$F$13)),0,1)</f>
        <v>0</v>
      </c>
      <c r="F59" s="478">
        <f>(NPV('2 - Partnership Inputs'!$F$63,'3 - S &amp; U'!G58:$AQ$58)+'3 - S &amp; U'!F58)*IF(OR(F7&gt;YEAR('2 - Partnership Inputs'!$F$13),F7&lt;YEAR('2 - Partnership Inputs'!$F$13)),0,1)</f>
        <v>0</v>
      </c>
      <c r="G59" s="478">
        <f>(NPV('2 - Partnership Inputs'!$F$63,'3 - S &amp; U'!H58:$AQ$58)+'3 - S &amp; U'!G58)*IF(OR(G7&gt;YEAR('2 - Partnership Inputs'!$F$13),G7&lt;YEAR('2 - Partnership Inputs'!$F$13)),0,1)</f>
        <v>0</v>
      </c>
      <c r="H59" s="478">
        <f>(NPV('2 - Partnership Inputs'!$F$63,'3 - S &amp; U'!I58:$AQ$58)+'3 - S &amp; U'!H58)*IF(OR(H7&gt;YEAR('2 - Partnership Inputs'!$F$13),H7&lt;YEAR('2 - Partnership Inputs'!$F$13)),0,1)</f>
        <v>0</v>
      </c>
      <c r="I59" s="478">
        <f>(NPV('2 - Partnership Inputs'!$F$63,'3 - S &amp; U'!J58:$AQ$58)+'3 - S &amp; U'!I58)*IF(OR(I7&gt;YEAR('2 - Partnership Inputs'!$F$13),I7&lt;YEAR('2 - Partnership Inputs'!$F$13)),0,1)</f>
        <v>0</v>
      </c>
      <c r="J59" s="478">
        <f>(NPV('2 - Partnership Inputs'!$F$63,'3 - S &amp; U'!K58:$AQ$58)+'3 - S &amp; U'!J58)*IF(OR(J7&gt;YEAR('2 - Partnership Inputs'!$F$13),J7&lt;YEAR('2 - Partnership Inputs'!$F$13)),0,1)</f>
        <v>91826.518236648815</v>
      </c>
      <c r="K59" s="478">
        <f>(NPV('2 - Partnership Inputs'!$F$63,'3 - S &amp; U'!L58:$AQ$58)+'3 - S &amp; U'!K58)*IF(OR(K7&gt;YEAR('2 - Partnership Inputs'!$F$13),K7&lt;YEAR('2 - Partnership Inputs'!$F$13)),0,1)</f>
        <v>0</v>
      </c>
      <c r="L59" s="478">
        <f>(NPV('2 - Partnership Inputs'!$F$63,'3 - S &amp; U'!M58:$AQ$58)+'3 - S &amp; U'!L58)*IF(OR(L7&gt;YEAR('2 - Partnership Inputs'!$F$13),L7&lt;YEAR('2 - Partnership Inputs'!$F$13)),0,1)</f>
        <v>0</v>
      </c>
      <c r="M59" s="478">
        <f>(NPV('2 - Partnership Inputs'!$F$63,'3 - S &amp; U'!N58:$AQ$58)+'3 - S &amp; U'!M58)*IF(OR(M7&gt;YEAR('2 - Partnership Inputs'!$F$13),M7&lt;YEAR('2 - Partnership Inputs'!$F$13)),0,1)</f>
        <v>0</v>
      </c>
      <c r="N59" s="478">
        <f>(NPV('2 - Partnership Inputs'!$F$63,'3 - S &amp; U'!O58:$AQ$58)+'3 - S &amp; U'!N58)*IF(OR(N7&gt;YEAR('2 - Partnership Inputs'!$F$13),N7&lt;YEAR('2 - Partnership Inputs'!$F$13)),0,1)</f>
        <v>0</v>
      </c>
      <c r="O59" s="478">
        <f>(NPV('2 - Partnership Inputs'!$F$63,'3 - S &amp; U'!P58:$AQ$58)+'3 - S &amp; U'!O58)*IF(OR(O7&gt;YEAR('2 - Partnership Inputs'!$F$13),O7&lt;YEAR('2 - Partnership Inputs'!$F$13)),0,1)</f>
        <v>0</v>
      </c>
      <c r="P59" s="478">
        <f>(NPV('2 - Partnership Inputs'!$F$63,'3 - S &amp; U'!Q58:$AQ$58)+'3 - S &amp; U'!P58)*IF(OR(P7&gt;YEAR('2 - Partnership Inputs'!$F$13),P7&lt;YEAR('2 - Partnership Inputs'!$F$13)),0,1)</f>
        <v>0</v>
      </c>
      <c r="Q59" s="478">
        <f>(NPV('2 - Partnership Inputs'!$F$63,'3 - S &amp; U'!R58:$AQ$58)+'3 - S &amp; U'!Q58)*IF(OR(Q7&gt;YEAR('2 - Partnership Inputs'!$F$13),Q7&lt;YEAR('2 - Partnership Inputs'!$F$13)),0,1)</f>
        <v>0</v>
      </c>
      <c r="R59" s="478">
        <f>(NPV('2 - Partnership Inputs'!$F$63,'3 - S &amp; U'!S58:$AQ$58)+'3 - S &amp; U'!R58)*IF(OR(R7&gt;YEAR('2 - Partnership Inputs'!$F$13),R7&lt;YEAR('2 - Partnership Inputs'!$F$13)),0,1)</f>
        <v>0</v>
      </c>
      <c r="S59" s="478">
        <f>(NPV('2 - Partnership Inputs'!$F$63,'3 - S &amp; U'!T58:$AQ$58)+'3 - S &amp; U'!S58)*IF(OR(S7&gt;YEAR('2 - Partnership Inputs'!$F$13),S7&lt;YEAR('2 - Partnership Inputs'!$F$13)),0,1)</f>
        <v>0</v>
      </c>
      <c r="T59" s="478">
        <f>(NPV('2 - Partnership Inputs'!$F$63,'3 - S &amp; U'!U58:$AQ$58)+'3 - S &amp; U'!T58)*IF(OR(T7&gt;YEAR('2 - Partnership Inputs'!$F$13),T7&lt;YEAR('2 - Partnership Inputs'!$F$13)),0,1)</f>
        <v>0</v>
      </c>
      <c r="U59" s="478">
        <f>(NPV('2 - Partnership Inputs'!$F$63,'3 - S &amp; U'!V58:$AQ$58)+'3 - S &amp; U'!U58)*IF(OR(U7&gt;YEAR('2 - Partnership Inputs'!$F$13),U7&lt;YEAR('2 - Partnership Inputs'!$F$13)),0,1)</f>
        <v>0</v>
      </c>
      <c r="V59" s="478">
        <f>(NPV('2 - Partnership Inputs'!$F$63,'3 - S &amp; U'!W58:$AQ$58)+'3 - S &amp; U'!V58)*IF(OR(V7&gt;YEAR('2 - Partnership Inputs'!$F$13),V7&lt;YEAR('2 - Partnership Inputs'!$F$13)),0,1)</f>
        <v>0</v>
      </c>
      <c r="W59" s="478">
        <f>(NPV('2 - Partnership Inputs'!$F$63,'3 - S &amp; U'!X58:$AQ$58)+'3 - S &amp; U'!W58)*IF(OR(W7&gt;YEAR('2 - Partnership Inputs'!$F$13),W7&lt;YEAR('2 - Partnership Inputs'!$F$13)),0,1)</f>
        <v>0</v>
      </c>
      <c r="X59" s="478">
        <f>(NPV('2 - Partnership Inputs'!$F$63,'3 - S &amp; U'!Y58:$AQ$58)+'3 - S &amp; U'!X58)*IF(OR(X7&gt;YEAR('2 - Partnership Inputs'!$F$13),X7&lt;YEAR('2 - Partnership Inputs'!$F$13)),0,1)</f>
        <v>0</v>
      </c>
      <c r="Y59" s="478">
        <f>(NPV('2 - Partnership Inputs'!$F$63,'3 - S &amp; U'!Z58:$AQ$58)+'3 - S &amp; U'!Y58)*IF(OR(Y7&gt;YEAR('2 - Partnership Inputs'!$F$13),Y7&lt;YEAR('2 - Partnership Inputs'!$F$13)),0,1)</f>
        <v>0</v>
      </c>
      <c r="Z59" s="478">
        <f>(NPV('2 - Partnership Inputs'!$F$63,'3 - S &amp; U'!AA58:$AQ$58)+'3 - S &amp; U'!Z58)*IF(OR(Z7&gt;YEAR('2 - Partnership Inputs'!$F$13),Z7&lt;YEAR('2 - Partnership Inputs'!$F$13)),0,1)</f>
        <v>0</v>
      </c>
      <c r="AA59" s="478">
        <f>(NPV('2 - Partnership Inputs'!$F$63,'3 - S &amp; U'!AB58:$AQ$58)+'3 - S &amp; U'!AA58)*IF(OR(AA7&gt;YEAR('2 - Partnership Inputs'!$F$13),AA7&lt;YEAR('2 - Partnership Inputs'!$F$13)),0,1)</f>
        <v>0</v>
      </c>
      <c r="AB59" s="478">
        <f>(NPV('2 - Partnership Inputs'!$F$63,'3 - S &amp; U'!AC58:$AQ$58)+'3 - S &amp; U'!AB58)*IF(OR(AB7&gt;YEAR('2 - Partnership Inputs'!$F$13),AB7&lt;YEAR('2 - Partnership Inputs'!$F$13)),0,1)</f>
        <v>0</v>
      </c>
      <c r="AC59" s="478">
        <f>(NPV('2 - Partnership Inputs'!$F$63,'3 - S &amp; U'!AD58:$AQ$58)+'3 - S &amp; U'!AC58)*IF(OR(AC7&gt;YEAR('2 - Partnership Inputs'!$F$13),AC7&lt;YEAR('2 - Partnership Inputs'!$F$13)),0,1)</f>
        <v>0</v>
      </c>
      <c r="AD59" s="478">
        <f>(NPV('2 - Partnership Inputs'!$F$63,'3 - S &amp; U'!AE58:$AQ$58)+'3 - S &amp; U'!AD58)*IF(OR(AD7&gt;YEAR('2 - Partnership Inputs'!$F$13),AD7&lt;YEAR('2 - Partnership Inputs'!$F$13)),0,1)</f>
        <v>0</v>
      </c>
      <c r="AE59" s="478">
        <f>(NPV('2 - Partnership Inputs'!$F$63,'3 - S &amp; U'!AF58:$AQ$58)+'3 - S &amp; U'!AE58)*IF(OR(AE7&gt;YEAR('2 - Partnership Inputs'!$F$13),AE7&lt;YEAR('2 - Partnership Inputs'!$F$13)),0,1)</f>
        <v>0</v>
      </c>
      <c r="AF59" s="478">
        <f>(NPV('2 - Partnership Inputs'!$F$63,'3 - S &amp; U'!AG58:$AQ$58)+'3 - S &amp; U'!AF58)*IF(OR(AF7&gt;YEAR('2 - Partnership Inputs'!$F$13),AF7&lt;YEAR('2 - Partnership Inputs'!$F$13)),0,1)</f>
        <v>0</v>
      </c>
      <c r="AG59" s="478">
        <f>(NPV('2 - Partnership Inputs'!$F$63,'3 - S &amp; U'!AH58:$AQ$58)+'3 - S &amp; U'!AG58)*IF(OR(AG7&gt;YEAR('2 - Partnership Inputs'!$F$13),AG7&lt;YEAR('2 - Partnership Inputs'!$F$13)),0,1)</f>
        <v>0</v>
      </c>
      <c r="AH59" s="478">
        <f>(NPV('2 - Partnership Inputs'!$F$63,'3 - S &amp; U'!AI58:$AQ$58)+'3 - S &amp; U'!AH58)*IF(OR(AH7&gt;YEAR('2 - Partnership Inputs'!$F$13),AH7&lt;YEAR('2 - Partnership Inputs'!$F$13)),0,1)</f>
        <v>0</v>
      </c>
      <c r="AI59" s="478">
        <f>(NPV('2 - Partnership Inputs'!$F$63,'3 - S &amp; U'!AJ58:$AQ$58)+'3 - S &amp; U'!AI58)*IF(OR(AI7&gt;YEAR('2 - Partnership Inputs'!$F$13),AI7&lt;YEAR('2 - Partnership Inputs'!$F$13)),0,1)</f>
        <v>0</v>
      </c>
      <c r="AJ59" s="478">
        <f>(NPV('2 - Partnership Inputs'!$F$63,'3 - S &amp; U'!AK58:$AQ$58)+'3 - S &amp; U'!AJ58)*IF(OR(AJ7&gt;YEAR('2 - Partnership Inputs'!$F$13),AJ7&lt;YEAR('2 - Partnership Inputs'!$F$13)),0,1)</f>
        <v>0</v>
      </c>
      <c r="AK59" s="478">
        <f>(NPV('2 - Partnership Inputs'!$F$63,'3 - S &amp; U'!AL58:$AQ$58)+'3 - S &amp; U'!AK58)*IF(OR(AK7&gt;YEAR('2 - Partnership Inputs'!$F$13),AK7&lt;YEAR('2 - Partnership Inputs'!$F$13)),0,1)</f>
        <v>0</v>
      </c>
      <c r="AL59" s="478">
        <f>(NPV('2 - Partnership Inputs'!$F$63,'3 - S &amp; U'!AM58:$AQ$58)+'3 - S &amp; U'!AL58)*IF(OR(AL7&gt;YEAR('2 - Partnership Inputs'!$F$13),AL7&lt;YEAR('2 - Partnership Inputs'!$F$13)),0,1)</f>
        <v>0</v>
      </c>
      <c r="AM59" s="478">
        <f>(NPV('2 - Partnership Inputs'!$F$63,'3 - S &amp; U'!AN58:$AQ$58)+'3 - S &amp; U'!AM58)*IF(OR(AM7&gt;YEAR('2 - Partnership Inputs'!$F$13),AM7&lt;YEAR('2 - Partnership Inputs'!$F$13)),0,1)</f>
        <v>0</v>
      </c>
      <c r="AN59" s="478">
        <f>(NPV('2 - Partnership Inputs'!$F$63,'3 - S &amp; U'!AO58:$AQ$58)+'3 - S &amp; U'!AN58)*IF(OR(AN7&gt;YEAR('2 - Partnership Inputs'!$F$13),AN7&lt;YEAR('2 - Partnership Inputs'!$F$13)),0,1)</f>
        <v>0</v>
      </c>
      <c r="AO59" s="478">
        <f>(NPV('2 - Partnership Inputs'!$F$63,'3 - S &amp; U'!AP58:$AQ$58)+'3 - S &amp; U'!AO58)*IF(OR(AO7&gt;YEAR('2 - Partnership Inputs'!$F$13),AO7&lt;YEAR('2 - Partnership Inputs'!$F$13)),0,1)</f>
        <v>0</v>
      </c>
      <c r="AP59" s="478">
        <f>(NPV('2 - Partnership Inputs'!$F$63,'3 - S &amp; U'!AQ58:$AQ$58)+'3 - S &amp; U'!AP58)*IF(OR(AP7&gt;YEAR('2 - Partnership Inputs'!$F$13),AP7&lt;YEAR('2 - Partnership Inputs'!$F$13)),0,1)</f>
        <v>0</v>
      </c>
      <c r="AQ59" s="478">
        <f>(NPV('2 - Partnership Inputs'!$F$63,'3 - S &amp; U'!$AQ58:AR$58)+'3 - S &amp; U'!AQ58)*IF(OR(AQ7&gt;YEAR('2 - Partnership Inputs'!$F$13),AQ7&lt;YEAR('2 - Partnership Inputs'!$F$13)),0,1)</f>
        <v>0</v>
      </c>
    </row>
    <row r="60" spans="1:44" x14ac:dyDescent="0.25">
      <c r="J60" s="478"/>
    </row>
    <row r="61" spans="1:44" x14ac:dyDescent="0.25">
      <c r="B61" s="464" t="s">
        <v>420</v>
      </c>
      <c r="D61" s="487">
        <f>D19</f>
        <v>64533.443336612298</v>
      </c>
      <c r="E61" s="487">
        <f>E19</f>
        <v>253.56105258029947</v>
      </c>
      <c r="F61" s="487">
        <f t="shared" ref="F61:AQ61" si="14">F19</f>
        <v>93.501967145785784</v>
      </c>
      <c r="G61" s="487">
        <f t="shared" si="14"/>
        <v>0</v>
      </c>
      <c r="H61" s="487">
        <f t="shared" si="14"/>
        <v>0</v>
      </c>
      <c r="I61" s="487">
        <f t="shared" si="14"/>
        <v>0</v>
      </c>
      <c r="J61" s="487">
        <f t="shared" si="14"/>
        <v>0</v>
      </c>
      <c r="K61" s="487">
        <f t="shared" si="14"/>
        <v>0</v>
      </c>
      <c r="L61" s="487">
        <f t="shared" si="14"/>
        <v>0</v>
      </c>
      <c r="M61" s="487">
        <f t="shared" si="14"/>
        <v>0</v>
      </c>
      <c r="N61" s="487">
        <f t="shared" si="14"/>
        <v>0</v>
      </c>
      <c r="O61" s="487">
        <f t="shared" si="14"/>
        <v>0</v>
      </c>
      <c r="P61" s="487">
        <f t="shared" si="14"/>
        <v>0</v>
      </c>
      <c r="Q61" s="487">
        <f t="shared" si="14"/>
        <v>0</v>
      </c>
      <c r="R61" s="487">
        <f t="shared" si="14"/>
        <v>0</v>
      </c>
      <c r="S61" s="487">
        <f t="shared" si="14"/>
        <v>0</v>
      </c>
      <c r="T61" s="487">
        <f t="shared" si="14"/>
        <v>0</v>
      </c>
      <c r="U61" s="487">
        <f t="shared" si="14"/>
        <v>0</v>
      </c>
      <c r="V61" s="487">
        <f t="shared" si="14"/>
        <v>0</v>
      </c>
      <c r="W61" s="487">
        <f t="shared" si="14"/>
        <v>0</v>
      </c>
      <c r="X61" s="487">
        <f t="shared" si="14"/>
        <v>0</v>
      </c>
      <c r="Y61" s="487">
        <f t="shared" si="14"/>
        <v>0</v>
      </c>
      <c r="Z61" s="487">
        <f t="shared" si="14"/>
        <v>0</v>
      </c>
      <c r="AA61" s="487">
        <f t="shared" si="14"/>
        <v>0</v>
      </c>
      <c r="AB61" s="487">
        <f t="shared" si="14"/>
        <v>0</v>
      </c>
      <c r="AC61" s="487">
        <f t="shared" si="14"/>
        <v>0</v>
      </c>
      <c r="AD61" s="487">
        <f t="shared" si="14"/>
        <v>0</v>
      </c>
      <c r="AE61" s="487">
        <f t="shared" si="14"/>
        <v>0</v>
      </c>
      <c r="AF61" s="487">
        <f t="shared" si="14"/>
        <v>0</v>
      </c>
      <c r="AG61" s="487">
        <f t="shared" si="14"/>
        <v>0</v>
      </c>
      <c r="AH61" s="487">
        <f t="shared" si="14"/>
        <v>0</v>
      </c>
      <c r="AI61" s="487">
        <f t="shared" si="14"/>
        <v>0</v>
      </c>
      <c r="AJ61" s="487">
        <f t="shared" si="14"/>
        <v>0</v>
      </c>
      <c r="AK61" s="487">
        <f t="shared" si="14"/>
        <v>0</v>
      </c>
      <c r="AL61" s="487">
        <f t="shared" si="14"/>
        <v>0</v>
      </c>
      <c r="AM61" s="487">
        <f t="shared" si="14"/>
        <v>0</v>
      </c>
      <c r="AN61" s="487">
        <f t="shared" si="14"/>
        <v>0</v>
      </c>
      <c r="AO61" s="487">
        <f t="shared" si="14"/>
        <v>0</v>
      </c>
      <c r="AP61" s="487">
        <f t="shared" si="14"/>
        <v>0</v>
      </c>
      <c r="AQ61" s="487">
        <f t="shared" si="14"/>
        <v>0</v>
      </c>
    </row>
    <row r="62" spans="1:44" x14ac:dyDescent="0.25">
      <c r="D62" s="478">
        <f>SUM(D41:D45)-D19</f>
        <v>-64533.443336612298</v>
      </c>
      <c r="E62" s="478">
        <f t="shared" ref="E62:AQ62" si="15">SUM(E41:E45)-E19</f>
        <v>18689.954645534759</v>
      </c>
      <c r="F62" s="478">
        <f t="shared" si="15"/>
        <v>19819.740327619122</v>
      </c>
      <c r="G62" s="478">
        <f t="shared" si="15"/>
        <v>20978.001855464954</v>
      </c>
      <c r="H62" s="478">
        <f t="shared" si="15"/>
        <v>22165.454867270641</v>
      </c>
      <c r="I62" s="478">
        <f t="shared" si="15"/>
        <v>23382.832945112477</v>
      </c>
      <c r="J62" s="478">
        <f t="shared" si="15"/>
        <v>37046.630732479876</v>
      </c>
      <c r="K62" s="478">
        <f t="shared" si="15"/>
        <v>38326.133720912374</v>
      </c>
      <c r="L62" s="478">
        <f t="shared" si="15"/>
        <v>39637.874732387048</v>
      </c>
      <c r="M62" s="478">
        <f t="shared" si="15"/>
        <v>40982.663729252075</v>
      </c>
      <c r="N62" s="478">
        <f t="shared" si="15"/>
        <v>42361.330978369515</v>
      </c>
      <c r="O62" s="478">
        <f t="shared" si="15"/>
        <v>43774.727559221457</v>
      </c>
      <c r="P62" s="478">
        <f t="shared" si="15"/>
        <v>45223.7258847134</v>
      </c>
      <c r="Q62" s="478">
        <f t="shared" si="15"/>
        <v>46709.220234991742</v>
      </c>
      <c r="R62" s="478">
        <f t="shared" si="15"/>
        <v>48232.127304600392</v>
      </c>
      <c r="S62" s="478">
        <f t="shared" si="15"/>
        <v>71299.437779729531</v>
      </c>
      <c r="T62" s="478">
        <f t="shared" si="15"/>
        <v>211765.35567067118</v>
      </c>
      <c r="U62" s="478">
        <f t="shared" si="15"/>
        <v>217528.07270663473</v>
      </c>
      <c r="V62" s="478">
        <f t="shared" si="15"/>
        <v>223435.86688780814</v>
      </c>
      <c r="W62" s="478">
        <f t="shared" si="15"/>
        <v>229492.38085378709</v>
      </c>
      <c r="X62" s="478">
        <f t="shared" si="15"/>
        <v>235701.34851321208</v>
      </c>
      <c r="Y62" s="478">
        <f t="shared" si="15"/>
        <v>242066.59732679315</v>
      </c>
      <c r="Z62" s="478">
        <f t="shared" si="15"/>
        <v>248592.05064736729</v>
      </c>
      <c r="AA62" s="478">
        <f t="shared" si="15"/>
        <v>255281.73011841296</v>
      </c>
      <c r="AB62" s="478">
        <f t="shared" si="15"/>
        <v>262139.7581324784</v>
      </c>
      <c r="AC62" s="478">
        <f t="shared" si="15"/>
        <v>313730.35256839002</v>
      </c>
      <c r="AD62" s="478">
        <f t="shared" si="15"/>
        <v>0</v>
      </c>
      <c r="AE62" s="478">
        <f t="shared" si="15"/>
        <v>0</v>
      </c>
      <c r="AF62" s="478">
        <f t="shared" si="15"/>
        <v>0</v>
      </c>
      <c r="AG62" s="478">
        <f t="shared" si="15"/>
        <v>0</v>
      </c>
      <c r="AH62" s="478">
        <f t="shared" si="15"/>
        <v>0</v>
      </c>
      <c r="AI62" s="478">
        <f t="shared" si="15"/>
        <v>0</v>
      </c>
      <c r="AJ62" s="478">
        <f t="shared" si="15"/>
        <v>0</v>
      </c>
      <c r="AK62" s="478">
        <f t="shared" si="15"/>
        <v>0</v>
      </c>
      <c r="AL62" s="478">
        <f t="shared" si="15"/>
        <v>0</v>
      </c>
      <c r="AM62" s="478">
        <f t="shared" si="15"/>
        <v>0</v>
      </c>
      <c r="AN62" s="478">
        <f t="shared" si="15"/>
        <v>0</v>
      </c>
      <c r="AO62" s="478">
        <f t="shared" si="15"/>
        <v>0</v>
      </c>
      <c r="AP62" s="478">
        <f t="shared" si="15"/>
        <v>0</v>
      </c>
      <c r="AQ62" s="478">
        <f t="shared" si="15"/>
        <v>0</v>
      </c>
    </row>
    <row r="63" spans="1:44" x14ac:dyDescent="0.25">
      <c r="D63" s="478">
        <f>D12-D62+D61</f>
        <v>939281.15029787598</v>
      </c>
      <c r="E63" s="478">
        <f t="shared" ref="E63:AQ63" si="16">E12-E62+E61</f>
        <v>-18436.39359295446</v>
      </c>
      <c r="F63" s="478">
        <f t="shared" si="16"/>
        <v>-19726.238360473337</v>
      </c>
      <c r="G63" s="478">
        <f t="shared" si="16"/>
        <v>-20978.001855464954</v>
      </c>
      <c r="H63" s="478">
        <f t="shared" si="16"/>
        <v>-22165.454867270641</v>
      </c>
      <c r="I63" s="478">
        <f t="shared" si="16"/>
        <v>-23382.832945112477</v>
      </c>
      <c r="J63" s="478">
        <f t="shared" si="16"/>
        <v>-37046.630732479876</v>
      </c>
      <c r="K63" s="478">
        <f t="shared" si="16"/>
        <v>-38326.133720912374</v>
      </c>
      <c r="L63" s="478">
        <f t="shared" si="16"/>
        <v>-39637.874732387048</v>
      </c>
      <c r="M63" s="478">
        <f t="shared" si="16"/>
        <v>-40982.663729252075</v>
      </c>
      <c r="N63" s="478">
        <f t="shared" si="16"/>
        <v>-42361.330978369515</v>
      </c>
      <c r="O63" s="478">
        <f t="shared" si="16"/>
        <v>-43774.727559221457</v>
      </c>
      <c r="P63" s="478">
        <f t="shared" si="16"/>
        <v>-45223.7258847134</v>
      </c>
      <c r="Q63" s="478">
        <f t="shared" si="16"/>
        <v>-46709.220234991742</v>
      </c>
      <c r="R63" s="478">
        <f t="shared" si="16"/>
        <v>-48232.127304600392</v>
      </c>
      <c r="S63" s="478">
        <f t="shared" si="16"/>
        <v>-71299.437779729531</v>
      </c>
      <c r="T63" s="478">
        <f t="shared" si="16"/>
        <v>-211765.35567067118</v>
      </c>
      <c r="U63" s="478">
        <f t="shared" si="16"/>
        <v>-217528.07270663473</v>
      </c>
      <c r="V63" s="478">
        <f t="shared" si="16"/>
        <v>-223435.86688780814</v>
      </c>
      <c r="W63" s="478">
        <f t="shared" si="16"/>
        <v>-229492.38085378709</v>
      </c>
      <c r="X63" s="478">
        <f t="shared" si="16"/>
        <v>-235701.34851321208</v>
      </c>
      <c r="Y63" s="478">
        <f t="shared" si="16"/>
        <v>-242066.59732679315</v>
      </c>
      <c r="Z63" s="478">
        <f t="shared" si="16"/>
        <v>-248592.05064736729</v>
      </c>
      <c r="AA63" s="478">
        <f t="shared" si="16"/>
        <v>-255281.73011841296</v>
      </c>
      <c r="AB63" s="478">
        <f t="shared" si="16"/>
        <v>-262139.7581324784</v>
      </c>
      <c r="AC63" s="478">
        <f t="shared" si="16"/>
        <v>-313730.35256839002</v>
      </c>
      <c r="AD63" s="478">
        <f t="shared" si="16"/>
        <v>0</v>
      </c>
      <c r="AE63" s="478">
        <f t="shared" si="16"/>
        <v>0</v>
      </c>
      <c r="AF63" s="478">
        <f t="shared" si="16"/>
        <v>0</v>
      </c>
      <c r="AG63" s="478">
        <f t="shared" si="16"/>
        <v>0</v>
      </c>
      <c r="AH63" s="478">
        <f t="shared" si="16"/>
        <v>0</v>
      </c>
      <c r="AI63" s="478">
        <f t="shared" si="16"/>
        <v>0</v>
      </c>
      <c r="AJ63" s="478">
        <f t="shared" si="16"/>
        <v>0</v>
      </c>
      <c r="AK63" s="478">
        <f t="shared" si="16"/>
        <v>0</v>
      </c>
      <c r="AL63" s="478">
        <f t="shared" si="16"/>
        <v>0</v>
      </c>
      <c r="AM63" s="478">
        <f t="shared" si="16"/>
        <v>0</v>
      </c>
      <c r="AN63" s="478">
        <f t="shared" si="16"/>
        <v>0</v>
      </c>
      <c r="AO63" s="478">
        <f t="shared" si="16"/>
        <v>0</v>
      </c>
      <c r="AP63" s="478">
        <f t="shared" si="16"/>
        <v>0</v>
      </c>
      <c r="AQ63" s="478">
        <f t="shared" si="16"/>
        <v>0</v>
      </c>
    </row>
    <row r="64" spans="1:44" x14ac:dyDescent="0.25">
      <c r="D64" s="478">
        <f t="shared" ref="D64:I64" si="17">D39-D56+D40+D53</f>
        <v>0</v>
      </c>
      <c r="E64" s="478">
        <f t="shared" si="17"/>
        <v>25019.016763309613</v>
      </c>
      <c r="F64" s="478">
        <f t="shared" si="17"/>
        <v>25028.617056616447</v>
      </c>
      <c r="G64" s="478">
        <f t="shared" si="17"/>
        <v>25039.158176267378</v>
      </c>
      <c r="H64" s="478">
        <f t="shared" si="17"/>
        <v>25050.913961084254</v>
      </c>
      <c r="I64" s="478">
        <f t="shared" si="17"/>
        <v>25062.966004054888</v>
      </c>
      <c r="J64" s="478">
        <f t="shared" ref="J64:AB64" si="18">J39+J40+J45</f>
        <v>14268.06482609768</v>
      </c>
      <c r="K64" s="478">
        <f t="shared" si="18"/>
        <v>14332.039975519305</v>
      </c>
      <c r="L64" s="478">
        <f t="shared" si="18"/>
        <v>14397.62702609304</v>
      </c>
      <c r="M64" s="478">
        <f t="shared" si="18"/>
        <v>14464.866475936291</v>
      </c>
      <c r="N64" s="478">
        <f t="shared" si="18"/>
        <v>14533.799838392162</v>
      </c>
      <c r="O64" s="478">
        <f t="shared" si="18"/>
        <v>14604.46966743476</v>
      </c>
      <c r="P64" s="478">
        <f t="shared" si="18"/>
        <v>14676.919583709358</v>
      </c>
      <c r="Q64" s="478">
        <f t="shared" si="18"/>
        <v>14751.194301223273</v>
      </c>
      <c r="R64" s="478">
        <f t="shared" si="18"/>
        <v>14827.339654703706</v>
      </c>
      <c r="S64" s="478">
        <f t="shared" si="18"/>
        <v>15980.705178460164</v>
      </c>
      <c r="T64" s="478">
        <f t="shared" si="18"/>
        <v>23004.001073007254</v>
      </c>
      <c r="U64" s="478">
        <f t="shared" si="18"/>
        <v>23292.136924805432</v>
      </c>
      <c r="V64" s="478">
        <f t="shared" si="18"/>
        <v>23587.526633864101</v>
      </c>
      <c r="W64" s="478">
        <f t="shared" si="18"/>
        <v>23890.352332163049</v>
      </c>
      <c r="X64" s="478">
        <f t="shared" si="18"/>
        <v>24200.800715134297</v>
      </c>
      <c r="Y64" s="478">
        <f t="shared" si="18"/>
        <v>24519.063155813354</v>
      </c>
      <c r="Z64" s="478">
        <f t="shared" si="18"/>
        <v>24845.335821842062</v>
      </c>
      <c r="AA64" s="478">
        <f t="shared" si="18"/>
        <v>25179.819795394345</v>
      </c>
      <c r="AB64" s="478">
        <f t="shared" si="18"/>
        <v>25522.721196097616</v>
      </c>
    </row>
    <row r="65" spans="2:29" x14ac:dyDescent="0.25">
      <c r="B65" s="488">
        <v>0.03</v>
      </c>
      <c r="C65" s="464">
        <f>SUM(D65:I65)</f>
        <v>124155</v>
      </c>
      <c r="D65" s="464">
        <f>ROUND($D$11*$B$65,0)/12*(13-(MONTH('2 - Partnership Inputs'!F12)))</f>
        <v>2069.25</v>
      </c>
      <c r="E65" s="489">
        <v>24831</v>
      </c>
      <c r="F65" s="464">
        <f>E65</f>
        <v>24831</v>
      </c>
      <c r="G65" s="464">
        <f>F65</f>
        <v>24831</v>
      </c>
      <c r="H65" s="464">
        <f>G65</f>
        <v>24831</v>
      </c>
      <c r="I65" s="464">
        <f>E65-D65</f>
        <v>22761.75</v>
      </c>
      <c r="J65" s="464">
        <f>N65</f>
        <v>12416</v>
      </c>
      <c r="K65" s="464">
        <f>J65</f>
        <v>12416</v>
      </c>
      <c r="L65" s="464">
        <f>K65</f>
        <v>12416</v>
      </c>
      <c r="M65" s="464">
        <f>L65</f>
        <v>12416</v>
      </c>
      <c r="N65" s="490">
        <v>12416</v>
      </c>
      <c r="O65" s="464">
        <f>N65</f>
        <v>12416</v>
      </c>
      <c r="P65" s="464">
        <f t="shared" ref="P65:X65" si="19">O65</f>
        <v>12416</v>
      </c>
      <c r="Q65" s="464">
        <f t="shared" si="19"/>
        <v>12416</v>
      </c>
      <c r="R65" s="464">
        <f t="shared" si="19"/>
        <v>12416</v>
      </c>
      <c r="S65" s="464">
        <f t="shared" si="19"/>
        <v>12416</v>
      </c>
      <c r="T65" s="464">
        <f t="shared" si="19"/>
        <v>12416</v>
      </c>
      <c r="U65" s="464">
        <f t="shared" si="19"/>
        <v>12416</v>
      </c>
      <c r="V65" s="464">
        <f t="shared" si="19"/>
        <v>12416</v>
      </c>
      <c r="W65" s="464">
        <f t="shared" si="19"/>
        <v>12416</v>
      </c>
      <c r="X65" s="464">
        <f t="shared" si="19"/>
        <v>12416</v>
      </c>
    </row>
    <row r="66" spans="2:29" x14ac:dyDescent="0.25">
      <c r="D66" s="491"/>
      <c r="E66" s="491"/>
      <c r="F66" s="491"/>
      <c r="G66" s="491"/>
      <c r="H66" s="491"/>
      <c r="I66" s="491"/>
      <c r="J66" s="491"/>
      <c r="K66" s="491"/>
      <c r="L66" s="478"/>
      <c r="M66" s="491"/>
      <c r="N66" s="491"/>
      <c r="O66" s="491"/>
      <c r="P66" s="491"/>
      <c r="Q66" s="491"/>
      <c r="R66" s="491"/>
      <c r="S66" s="491"/>
      <c r="T66" s="491"/>
      <c r="U66" s="491"/>
      <c r="V66" s="491"/>
      <c r="W66" s="491"/>
      <c r="X66" s="491"/>
      <c r="Y66" s="491"/>
      <c r="Z66" s="491"/>
      <c r="AA66" s="491"/>
      <c r="AB66" s="491"/>
      <c r="AC66" s="491"/>
    </row>
    <row r="73" spans="2:29" x14ac:dyDescent="0.25">
      <c r="G73" s="464" t="s">
        <v>421</v>
      </c>
      <c r="H73" s="464">
        <f>SUM(D64:I64)</f>
        <v>125200.67196133258</v>
      </c>
    </row>
    <row r="74" spans="2:29" x14ac:dyDescent="0.25">
      <c r="G74" s="464" t="s">
        <v>422</v>
      </c>
      <c r="H74" s="464">
        <f>SUM(D53:I53)+SUM(D39:I39)-SUM(D56:I56)</f>
        <v>125200.67196133258</v>
      </c>
    </row>
    <row r="75" spans="2:29" x14ac:dyDescent="0.25">
      <c r="G75" s="464" t="s">
        <v>423</v>
      </c>
      <c r="H75" s="464">
        <f>H73-H74</f>
        <v>0</v>
      </c>
    </row>
  </sheetData>
  <mergeCells count="12">
    <mergeCell ref="D4:M4"/>
    <mergeCell ref="N4:W4"/>
    <mergeCell ref="X4:AG4"/>
    <mergeCell ref="AH4:AQ4"/>
    <mergeCell ref="D1:M1"/>
    <mergeCell ref="N1:W1"/>
    <mergeCell ref="X1:AG1"/>
    <mergeCell ref="AH1:AQ1"/>
    <mergeCell ref="D2:M2"/>
    <mergeCell ref="N2:W2"/>
    <mergeCell ref="X2:AG2"/>
    <mergeCell ref="AH2:AQ2"/>
  </mergeCells>
  <conditionalFormatting sqref="N64:N65">
    <cfRule type="duplicateValues" dxfId="2" priority="3"/>
  </conditionalFormatting>
  <conditionalFormatting sqref="E65">
    <cfRule type="duplicateValues" dxfId="1" priority="1"/>
    <cfRule type="duplicateValues" dxfId="0" priority="2"/>
  </conditionalFormatting>
  <printOptions gridLines="1" gridLinesSet="0"/>
  <pageMargins left="0.7" right="0.7" top="0.75" bottom="0.75" header="0.3" footer="0.3"/>
  <pageSetup scale="60" firstPageNumber="6" fitToWidth="4" fitToHeight="0" orientation="portrait" r:id="rId1"/>
  <headerFooter>
    <oddFooter>&amp;C&amp;"Times New Roman,Regular"DRAFT AND PRELIMINARY - FOR DISCUSSION PURPOSES ONLY</oddFooter>
  </headerFooter>
  <colBreaks count="1" manualBreakCount="1">
    <brk id="13" max="4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FB87-05D4-4B21-A0DC-177E428BCF2C}">
  <sheetPr codeName="Sheet2">
    <pageSetUpPr fitToPage="1"/>
  </sheetPr>
  <dimension ref="A1:AP361"/>
  <sheetViews>
    <sheetView topLeftCell="A4" zoomScaleNormal="100" workbookViewId="0">
      <pane xSplit="1" ySplit="4" topLeftCell="B328" activePane="bottomRight" state="frozen"/>
      <selection pane="topRight" activeCell="F63" sqref="F63"/>
      <selection pane="bottomLeft" activeCell="F63" sqref="F63"/>
      <selection pane="bottomRight" activeCell="F63" sqref="F63"/>
    </sheetView>
  </sheetViews>
  <sheetFormatPr defaultColWidth="8.125" defaultRowHeight="15" outlineLevelRow="1" x14ac:dyDescent="0.25"/>
  <cols>
    <col min="1" max="1" width="32.125" style="496" customWidth="1"/>
    <col min="2" max="2" width="12" style="464" customWidth="1"/>
    <col min="3" max="21" width="11.75" style="464" customWidth="1"/>
    <col min="22" max="41" width="11.125" style="464" customWidth="1"/>
    <col min="42" max="42" width="12.75" style="464" customWidth="1"/>
    <col min="43" max="16384" width="8.125" style="496"/>
  </cols>
  <sheetData>
    <row r="1" spans="1:42" s="492" customFormat="1" ht="14.25" hidden="1" x14ac:dyDescent="0.2">
      <c r="B1" s="656" t="str">
        <f>'3 - S &amp; U'!X1</f>
        <v>SOLAR COMPANY, LLC</v>
      </c>
      <c r="C1" s="656"/>
      <c r="D1" s="656"/>
      <c r="E1" s="656"/>
      <c r="F1" s="656"/>
      <c r="G1" s="656"/>
      <c r="H1" s="656"/>
      <c r="I1" s="656"/>
      <c r="J1" s="656"/>
      <c r="K1" s="656"/>
      <c r="L1" s="656" t="str">
        <f>B1</f>
        <v>SOLAR COMPANY, LLC</v>
      </c>
      <c r="M1" s="656"/>
      <c r="N1" s="656"/>
      <c r="O1" s="656"/>
      <c r="P1" s="656"/>
      <c r="Q1" s="656"/>
      <c r="R1" s="656"/>
      <c r="S1" s="656"/>
      <c r="T1" s="656"/>
      <c r="U1" s="656"/>
      <c r="V1" s="656" t="str">
        <f>L1</f>
        <v>SOLAR COMPANY, LLC</v>
      </c>
      <c r="W1" s="656"/>
      <c r="X1" s="656"/>
      <c r="Y1" s="656"/>
      <c r="Z1" s="656"/>
      <c r="AA1" s="656"/>
      <c r="AB1" s="656"/>
      <c r="AC1" s="656"/>
      <c r="AD1" s="656"/>
      <c r="AE1" s="656"/>
      <c r="AF1" s="656" t="str">
        <f>V1</f>
        <v>SOLAR COMPANY, LLC</v>
      </c>
      <c r="AG1" s="656"/>
      <c r="AH1" s="656"/>
      <c r="AI1" s="656"/>
      <c r="AJ1" s="656"/>
      <c r="AK1" s="656"/>
      <c r="AL1" s="656"/>
      <c r="AM1" s="656"/>
      <c r="AN1" s="656"/>
      <c r="AO1" s="656"/>
      <c r="AP1" s="460"/>
    </row>
    <row r="2" spans="1:42" s="493" customFormat="1" hidden="1" x14ac:dyDescent="0.25">
      <c r="A2" s="492"/>
      <c r="B2" s="657" t="str">
        <f>'3 - S &amp; U'!X2</f>
        <v>FINANCIAL PROJECTION FOR THE PERIOD BEGINNING DECEMBER 5, 2017 AND ENDING DECEMBER 31, 2042</v>
      </c>
      <c r="C2" s="657"/>
      <c r="D2" s="657"/>
      <c r="E2" s="657"/>
      <c r="F2" s="657"/>
      <c r="G2" s="657"/>
      <c r="H2" s="657"/>
      <c r="I2" s="657"/>
      <c r="J2" s="657"/>
      <c r="K2" s="657"/>
      <c r="L2" s="657" t="str">
        <f>B2</f>
        <v>FINANCIAL PROJECTION FOR THE PERIOD BEGINNING DECEMBER 5, 2017 AND ENDING DECEMBER 31, 2042</v>
      </c>
      <c r="M2" s="657"/>
      <c r="N2" s="657"/>
      <c r="O2" s="657"/>
      <c r="P2" s="657"/>
      <c r="Q2" s="657"/>
      <c r="R2" s="657"/>
      <c r="S2" s="657"/>
      <c r="T2" s="657"/>
      <c r="U2" s="657"/>
      <c r="V2" s="657" t="str">
        <f>L2</f>
        <v>FINANCIAL PROJECTION FOR THE PERIOD BEGINNING DECEMBER 5, 2017 AND ENDING DECEMBER 31, 2042</v>
      </c>
      <c r="W2" s="657"/>
      <c r="X2" s="657"/>
      <c r="Y2" s="657"/>
      <c r="Z2" s="657"/>
      <c r="AA2" s="657"/>
      <c r="AB2" s="657"/>
      <c r="AC2" s="657"/>
      <c r="AD2" s="657"/>
      <c r="AE2" s="657"/>
      <c r="AF2" s="657" t="str">
        <f>V2</f>
        <v>FINANCIAL PROJECTION FOR THE PERIOD BEGINNING DECEMBER 5, 2017 AND ENDING DECEMBER 31, 2042</v>
      </c>
      <c r="AG2" s="657"/>
      <c r="AH2" s="657"/>
      <c r="AI2" s="657"/>
      <c r="AJ2" s="657"/>
      <c r="AK2" s="657"/>
      <c r="AL2" s="657"/>
      <c r="AM2" s="657"/>
      <c r="AN2" s="657"/>
      <c r="AO2" s="657"/>
      <c r="AP2" s="463"/>
    </row>
    <row r="3" spans="1:42" s="493" customFormat="1" hidden="1" x14ac:dyDescent="0.25">
      <c r="A3" s="492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463"/>
      <c r="AO3" s="463"/>
      <c r="AP3" s="463"/>
    </row>
    <row r="4" spans="1:42" s="494" customFormat="1" x14ac:dyDescent="0.25">
      <c r="B4" s="658" t="s">
        <v>424</v>
      </c>
      <c r="C4" s="658"/>
      <c r="D4" s="658"/>
      <c r="E4" s="658"/>
      <c r="F4" s="658"/>
      <c r="G4" s="658"/>
      <c r="H4" s="658"/>
      <c r="I4" s="658"/>
      <c r="J4" s="658"/>
      <c r="K4" s="658"/>
      <c r="L4" s="658" t="str">
        <f>B4</f>
        <v>NET OPERATING INCOME</v>
      </c>
      <c r="M4" s="658"/>
      <c r="N4" s="658"/>
      <c r="O4" s="658"/>
      <c r="P4" s="658"/>
      <c r="Q4" s="658"/>
      <c r="R4" s="658"/>
      <c r="S4" s="658"/>
      <c r="T4" s="658"/>
      <c r="U4" s="658"/>
      <c r="V4" s="658" t="str">
        <f>L4</f>
        <v>NET OPERATING INCOME</v>
      </c>
      <c r="W4" s="658"/>
      <c r="X4" s="658"/>
      <c r="Y4" s="658"/>
      <c r="Z4" s="658"/>
      <c r="AA4" s="658"/>
      <c r="AB4" s="658"/>
      <c r="AC4" s="658"/>
      <c r="AD4" s="658"/>
      <c r="AE4" s="658"/>
      <c r="AF4" s="658" t="str">
        <f>V4</f>
        <v>NET OPERATING INCOME</v>
      </c>
      <c r="AG4" s="658"/>
      <c r="AH4" s="658"/>
      <c r="AI4" s="658"/>
      <c r="AJ4" s="658"/>
      <c r="AK4" s="658"/>
      <c r="AL4" s="658"/>
      <c r="AM4" s="658"/>
      <c r="AN4" s="658"/>
      <c r="AO4" s="658"/>
      <c r="AP4" s="495"/>
    </row>
    <row r="5" spans="1:42" ht="19.5" customHeight="1" x14ac:dyDescent="0.25">
      <c r="B5" s="497"/>
      <c r="C5" s="498"/>
      <c r="D5" s="498"/>
      <c r="E5" s="498"/>
      <c r="F5" s="498"/>
      <c r="G5" s="498"/>
      <c r="H5" s="498"/>
      <c r="I5" s="498"/>
      <c r="J5" s="498"/>
      <c r="K5" s="498"/>
      <c r="L5" s="498"/>
      <c r="M5" s="498"/>
      <c r="N5" s="498"/>
      <c r="O5" s="498"/>
      <c r="P5" s="498"/>
      <c r="Q5" s="498"/>
      <c r="R5" s="498"/>
      <c r="S5" s="498"/>
      <c r="T5" s="498"/>
      <c r="U5" s="498"/>
      <c r="V5" s="498"/>
      <c r="W5" s="498"/>
      <c r="X5" s="498"/>
      <c r="Y5" s="498"/>
      <c r="Z5" s="498"/>
      <c r="AA5" s="498"/>
      <c r="AB5" s="498"/>
      <c r="AC5" s="498"/>
      <c r="AD5" s="498"/>
      <c r="AE5" s="498"/>
      <c r="AF5" s="498"/>
      <c r="AG5" s="498"/>
      <c r="AH5" s="498"/>
      <c r="AI5" s="498"/>
      <c r="AJ5" s="498"/>
      <c r="AK5" s="498"/>
      <c r="AL5" s="498"/>
      <c r="AM5" s="498"/>
      <c r="AN5" s="498"/>
      <c r="AO5" s="498"/>
    </row>
    <row r="6" spans="1:42" s="493" customFormat="1" ht="15.75" customHeight="1" x14ac:dyDescent="0.25">
      <c r="A6" s="499"/>
      <c r="B6" s="500">
        <v>1</v>
      </c>
      <c r="C6" s="500">
        <f>B6+1</f>
        <v>2</v>
      </c>
      <c r="D6" s="500">
        <f t="shared" ref="D6:AO7" si="0">C6+1</f>
        <v>3</v>
      </c>
      <c r="E6" s="500">
        <f t="shared" si="0"/>
        <v>4</v>
      </c>
      <c r="F6" s="500">
        <f t="shared" si="0"/>
        <v>5</v>
      </c>
      <c r="G6" s="500">
        <f t="shared" si="0"/>
        <v>6</v>
      </c>
      <c r="H6" s="500">
        <f t="shared" si="0"/>
        <v>7</v>
      </c>
      <c r="I6" s="500">
        <f t="shared" si="0"/>
        <v>8</v>
      </c>
      <c r="J6" s="500">
        <f t="shared" si="0"/>
        <v>9</v>
      </c>
      <c r="K6" s="500">
        <f t="shared" si="0"/>
        <v>10</v>
      </c>
      <c r="L6" s="500">
        <f t="shared" si="0"/>
        <v>11</v>
      </c>
      <c r="M6" s="500">
        <f t="shared" si="0"/>
        <v>12</v>
      </c>
      <c r="N6" s="500">
        <f t="shared" si="0"/>
        <v>13</v>
      </c>
      <c r="O6" s="500">
        <f t="shared" si="0"/>
        <v>14</v>
      </c>
      <c r="P6" s="500">
        <f t="shared" si="0"/>
        <v>15</v>
      </c>
      <c r="Q6" s="500">
        <f t="shared" si="0"/>
        <v>16</v>
      </c>
      <c r="R6" s="500">
        <f t="shared" si="0"/>
        <v>17</v>
      </c>
      <c r="S6" s="500">
        <f t="shared" si="0"/>
        <v>18</v>
      </c>
      <c r="T6" s="500">
        <f t="shared" si="0"/>
        <v>19</v>
      </c>
      <c r="U6" s="500">
        <f t="shared" si="0"/>
        <v>20</v>
      </c>
      <c r="V6" s="500">
        <f t="shared" si="0"/>
        <v>21</v>
      </c>
      <c r="W6" s="500">
        <f t="shared" si="0"/>
        <v>22</v>
      </c>
      <c r="X6" s="500">
        <f t="shared" si="0"/>
        <v>23</v>
      </c>
      <c r="Y6" s="500">
        <f t="shared" si="0"/>
        <v>24</v>
      </c>
      <c r="Z6" s="500">
        <f t="shared" si="0"/>
        <v>25</v>
      </c>
      <c r="AA6" s="500">
        <f t="shared" si="0"/>
        <v>26</v>
      </c>
      <c r="AB6" s="500">
        <f t="shared" si="0"/>
        <v>27</v>
      </c>
      <c r="AC6" s="500">
        <f t="shared" si="0"/>
        <v>28</v>
      </c>
      <c r="AD6" s="500">
        <f t="shared" si="0"/>
        <v>29</v>
      </c>
      <c r="AE6" s="500">
        <f t="shared" si="0"/>
        <v>30</v>
      </c>
      <c r="AF6" s="500">
        <f t="shared" si="0"/>
        <v>31</v>
      </c>
      <c r="AG6" s="500">
        <f t="shared" si="0"/>
        <v>32</v>
      </c>
      <c r="AH6" s="500">
        <f t="shared" si="0"/>
        <v>33</v>
      </c>
      <c r="AI6" s="500">
        <f t="shared" si="0"/>
        <v>34</v>
      </c>
      <c r="AJ6" s="500">
        <f t="shared" si="0"/>
        <v>35</v>
      </c>
      <c r="AK6" s="500">
        <f t="shared" si="0"/>
        <v>36</v>
      </c>
      <c r="AL6" s="500">
        <f t="shared" si="0"/>
        <v>37</v>
      </c>
      <c r="AM6" s="500">
        <f t="shared" si="0"/>
        <v>38</v>
      </c>
      <c r="AN6" s="500">
        <f t="shared" si="0"/>
        <v>39</v>
      </c>
      <c r="AO6" s="500">
        <f t="shared" si="0"/>
        <v>40</v>
      </c>
      <c r="AP6" s="501"/>
    </row>
    <row r="7" spans="1:42" x14ac:dyDescent="0.25">
      <c r="A7" s="502"/>
      <c r="B7" s="503">
        <f>'3 - S &amp; U'!D7</f>
        <v>2017</v>
      </c>
      <c r="C7" s="503">
        <f>B7+1</f>
        <v>2018</v>
      </c>
      <c r="D7" s="503">
        <f>C7+1</f>
        <v>2019</v>
      </c>
      <c r="E7" s="503">
        <f t="shared" si="0"/>
        <v>2020</v>
      </c>
      <c r="F7" s="503">
        <f t="shared" si="0"/>
        <v>2021</v>
      </c>
      <c r="G7" s="503">
        <f t="shared" si="0"/>
        <v>2022</v>
      </c>
      <c r="H7" s="503">
        <f t="shared" si="0"/>
        <v>2023</v>
      </c>
      <c r="I7" s="503">
        <f t="shared" si="0"/>
        <v>2024</v>
      </c>
      <c r="J7" s="503">
        <f t="shared" si="0"/>
        <v>2025</v>
      </c>
      <c r="K7" s="503">
        <f t="shared" si="0"/>
        <v>2026</v>
      </c>
      <c r="L7" s="503">
        <f t="shared" si="0"/>
        <v>2027</v>
      </c>
      <c r="M7" s="503">
        <f t="shared" si="0"/>
        <v>2028</v>
      </c>
      <c r="N7" s="503">
        <f t="shared" si="0"/>
        <v>2029</v>
      </c>
      <c r="O7" s="503">
        <f t="shared" si="0"/>
        <v>2030</v>
      </c>
      <c r="P7" s="503">
        <f t="shared" si="0"/>
        <v>2031</v>
      </c>
      <c r="Q7" s="503">
        <f t="shared" si="0"/>
        <v>2032</v>
      </c>
      <c r="R7" s="503">
        <f t="shared" si="0"/>
        <v>2033</v>
      </c>
      <c r="S7" s="503">
        <f t="shared" si="0"/>
        <v>2034</v>
      </c>
      <c r="T7" s="503">
        <f t="shared" si="0"/>
        <v>2035</v>
      </c>
      <c r="U7" s="503">
        <f t="shared" si="0"/>
        <v>2036</v>
      </c>
      <c r="V7" s="503">
        <f t="shared" si="0"/>
        <v>2037</v>
      </c>
      <c r="W7" s="503">
        <f t="shared" si="0"/>
        <v>2038</v>
      </c>
      <c r="X7" s="503">
        <f t="shared" si="0"/>
        <v>2039</v>
      </c>
      <c r="Y7" s="503">
        <f t="shared" si="0"/>
        <v>2040</v>
      </c>
      <c r="Z7" s="503">
        <f t="shared" si="0"/>
        <v>2041</v>
      </c>
      <c r="AA7" s="503">
        <f t="shared" si="0"/>
        <v>2042</v>
      </c>
      <c r="AB7" s="503">
        <f t="shared" si="0"/>
        <v>2043</v>
      </c>
      <c r="AC7" s="503">
        <f t="shared" si="0"/>
        <v>2044</v>
      </c>
      <c r="AD7" s="503">
        <f t="shared" si="0"/>
        <v>2045</v>
      </c>
      <c r="AE7" s="503">
        <f t="shared" si="0"/>
        <v>2046</v>
      </c>
      <c r="AF7" s="503">
        <f t="shared" si="0"/>
        <v>2047</v>
      </c>
      <c r="AG7" s="503">
        <f t="shared" si="0"/>
        <v>2048</v>
      </c>
      <c r="AH7" s="503">
        <f t="shared" si="0"/>
        <v>2049</v>
      </c>
      <c r="AI7" s="503">
        <f t="shared" si="0"/>
        <v>2050</v>
      </c>
      <c r="AJ7" s="503">
        <f t="shared" si="0"/>
        <v>2051</v>
      </c>
      <c r="AK7" s="503">
        <f t="shared" si="0"/>
        <v>2052</v>
      </c>
      <c r="AL7" s="503">
        <f t="shared" si="0"/>
        <v>2053</v>
      </c>
      <c r="AM7" s="503">
        <f t="shared" si="0"/>
        <v>2054</v>
      </c>
      <c r="AN7" s="503">
        <f t="shared" si="0"/>
        <v>2055</v>
      </c>
      <c r="AO7" s="503">
        <f t="shared" si="0"/>
        <v>2056</v>
      </c>
      <c r="AP7" s="504" t="s">
        <v>119</v>
      </c>
    </row>
    <row r="8" spans="1:42" outlineLevel="1" x14ac:dyDescent="0.25">
      <c r="A8" s="505" t="s">
        <v>120</v>
      </c>
      <c r="B8" s="500"/>
      <c r="C8" s="500"/>
      <c r="D8" s="500"/>
      <c r="E8" s="496"/>
      <c r="F8" s="496"/>
      <c r="G8" s="496"/>
      <c r="H8" s="500"/>
      <c r="I8" s="500"/>
      <c r="J8" s="500"/>
      <c r="K8" s="500"/>
      <c r="L8" s="500"/>
      <c r="M8" s="500"/>
      <c r="N8" s="500"/>
      <c r="O8" s="500"/>
      <c r="P8" s="500"/>
      <c r="Q8" s="500"/>
      <c r="R8" s="500"/>
      <c r="S8" s="500"/>
      <c r="T8" s="500"/>
      <c r="U8" s="500"/>
      <c r="V8" s="500"/>
      <c r="W8" s="500"/>
      <c r="X8" s="500"/>
      <c r="Y8" s="500"/>
      <c r="Z8" s="500"/>
      <c r="AA8" s="500"/>
      <c r="AB8" s="500"/>
      <c r="AC8" s="500"/>
      <c r="AD8" s="500"/>
      <c r="AE8" s="500"/>
      <c r="AF8" s="500"/>
      <c r="AG8" s="500"/>
      <c r="AH8" s="500"/>
      <c r="AI8" s="500"/>
      <c r="AJ8" s="500"/>
      <c r="AK8" s="500"/>
      <c r="AL8" s="500"/>
      <c r="AM8" s="500"/>
      <c r="AN8" s="500"/>
      <c r="AO8" s="500"/>
      <c r="AP8" s="501"/>
    </row>
    <row r="9" spans="1:42" outlineLevel="1" x14ac:dyDescent="0.25">
      <c r="A9" s="496" t="s">
        <v>425</v>
      </c>
    </row>
    <row r="10" spans="1:42" outlineLevel="1" x14ac:dyDescent="0.25">
      <c r="A10" s="506" t="s">
        <v>426</v>
      </c>
      <c r="B10" s="480">
        <f>SUMIF('4a - Electricity'!$B$7:$AP$7,'4 - NOI'!B$7,'4a - Electricity'!$B$13:$AP$13)</f>
        <v>6203.5724294021738</v>
      </c>
      <c r="C10" s="480">
        <f>SUMIF('4a - Electricity'!$B$7:$AP$7,'4 - NOI'!C$7,'4a - Electricity'!$B$13:$AP$13)</f>
        <v>169516.10407198046</v>
      </c>
      <c r="D10" s="480">
        <f>SUMIF('4a - Electricity'!$B$7:$AP$7,'4 - NOI'!D$7,'4a - Electricity'!$B$13:$AP$13)</f>
        <v>173728.57925816916</v>
      </c>
      <c r="E10" s="480">
        <f>SUMIF('4a - Electricity'!$B$7:$AP$7,'4 - NOI'!E$7,'4a - Electricity'!$B$13:$AP$13)</f>
        <v>178045.73445273464</v>
      </c>
      <c r="F10" s="480">
        <f>SUMIF('4a - Electricity'!$B$7:$AP$7,'4 - NOI'!F$7,'4a - Electricity'!$B$13:$AP$13)</f>
        <v>182470.17095388507</v>
      </c>
      <c r="G10" s="480">
        <f>SUMIF('4a - Electricity'!$B$7:$AP$7,'4 - NOI'!G$7,'4a - Electricity'!$B$13:$AP$13)</f>
        <v>187004.55470208914</v>
      </c>
      <c r="H10" s="480">
        <f>SUMIF('4a - Electricity'!$B$7:$AP$7,'4 - NOI'!H$7,'4a - Electricity'!$B$13:$AP$13)</f>
        <v>191651.61788643606</v>
      </c>
      <c r="I10" s="480">
        <f>SUMIF('4a - Electricity'!$B$7:$AP$7,'4 - NOI'!I$7,'4a - Electricity'!$B$13:$AP$13)</f>
        <v>196414.16059091405</v>
      </c>
      <c r="J10" s="480">
        <f>SUMIF('4a - Electricity'!$B$7:$AP$7,'4 - NOI'!J$7,'4a - Electricity'!$B$13:$AP$13)</f>
        <v>201295.05248159822</v>
      </c>
      <c r="K10" s="480">
        <f>SUMIF('4a - Electricity'!$B$7:$AP$7,'4 - NOI'!K$7,'4a - Electricity'!$B$13:$AP$13)</f>
        <v>206297.23453576589</v>
      </c>
      <c r="L10" s="480">
        <f>SUMIF('4a - Electricity'!$B$7:$AP$7,'4 - NOI'!L$7,'4a - Electricity'!$B$13:$AP$13)</f>
        <v>211423.72081397974</v>
      </c>
      <c r="M10" s="480">
        <f>SUMIF('4a - Electricity'!$B$7:$AP$7,'4 - NOI'!M$7,'4a - Electricity'!$B$13:$AP$13)</f>
        <v>216677.60027620706</v>
      </c>
      <c r="N10" s="480">
        <f>SUMIF('4a - Electricity'!$B$7:$AP$7,'4 - NOI'!N$7,'4a - Electricity'!$B$13:$AP$13)</f>
        <v>222062.03864307085</v>
      </c>
      <c r="O10" s="480">
        <f>SUMIF('4a - Electricity'!$B$7:$AP$7,'4 - NOI'!O$7,'4a - Electricity'!$B$13:$AP$13)</f>
        <v>227580.28030335114</v>
      </c>
      <c r="P10" s="480">
        <f>SUMIF('4a - Electricity'!$B$7:$AP$7,'4 - NOI'!P$7,'4a - Electricity'!$B$13:$AP$13)</f>
        <v>233235.65026888947</v>
      </c>
      <c r="Q10" s="480">
        <f>SUMIF('4a - Electricity'!$B$7:$AP$7,'4 - NOI'!Q$7,'4a - Electricity'!$B$13:$AP$13)</f>
        <v>239122.11092982464</v>
      </c>
      <c r="R10" s="480">
        <f>SUMIF('4a - Electricity'!$B$7:$AP$7,'4 - NOI'!R$7,'4a - Electricity'!$B$13:$AP$13)</f>
        <v>247445.94984757213</v>
      </c>
      <c r="S10" s="480">
        <f>SUMIF('4a - Electricity'!$B$7:$AP$7,'4 - NOI'!S$7,'4a - Electricity'!$B$13:$AP$13)</f>
        <v>253594.98170128424</v>
      </c>
      <c r="T10" s="480">
        <f>SUMIF('4a - Electricity'!$B$7:$AP$7,'4 - NOI'!T$7,'4a - Electricity'!$B$13:$AP$13)</f>
        <v>259896.81699656119</v>
      </c>
      <c r="U10" s="480">
        <f>SUMIF('4a - Electricity'!$B$7:$AP$7,'4 - NOI'!U$7,'4a - Electricity'!$B$13:$AP$13)</f>
        <v>266355.25289892574</v>
      </c>
      <c r="V10" s="480">
        <f>SUMIF('4a - Electricity'!$B$7:$AP$7,'4 - NOI'!V$7,'4a - Electricity'!$B$13:$AP$13)</f>
        <v>272974.18093346409</v>
      </c>
      <c r="W10" s="480">
        <f>SUMIF('4a - Electricity'!$B$7:$AP$7,'4 - NOI'!W$7,'4a - Electricity'!$B$13:$AP$13)</f>
        <v>279757.58932966064</v>
      </c>
      <c r="X10" s="480">
        <f>SUMIF('4a - Electricity'!$B$7:$AP$7,'4 - NOI'!X$7,'4a - Electricity'!$B$13:$AP$13)</f>
        <v>286709.56542450259</v>
      </c>
      <c r="Y10" s="480">
        <f>SUMIF('4a - Electricity'!$B$7:$AP$7,'4 - NOI'!Y$7,'4a - Electricity'!$B$13:$AP$13)</f>
        <v>293834.2981253016</v>
      </c>
      <c r="Z10" s="480">
        <f>SUMIF('4a - Electricity'!$B$7:$AP$7,'4 - NOI'!Z$7,'4a - Electricity'!$B$13:$AP$13)</f>
        <v>301136.08043371537</v>
      </c>
      <c r="AA10" s="480">
        <f>SUMIF('4a - Electricity'!$B$7:$AP$7,'4 - NOI'!AA$7,'4a - Electricity'!$B$13:$AP$13)</f>
        <v>297044.49062486429</v>
      </c>
      <c r="AB10" s="480">
        <f>SUMIF('4a - Electricity'!$B$7:$AP$7,'4 - NOI'!AB$7,'4a - Electricity'!$B$13:$AP$13)</f>
        <v>0</v>
      </c>
      <c r="AC10" s="480">
        <f>SUMIF('4a - Electricity'!$B$7:$AP$7,'4 - NOI'!AC$7,'4a - Electricity'!$B$13:$AP$13)</f>
        <v>0</v>
      </c>
      <c r="AD10" s="480">
        <f>SUMIF('4a - Electricity'!$B$7:$AP$7,'4 - NOI'!AD$7,'4a - Electricity'!$B$13:$AP$13)</f>
        <v>0</v>
      </c>
      <c r="AE10" s="480">
        <f>SUMIF('4a - Electricity'!$B$7:$AP$7,'4 - NOI'!AE$7,'4a - Electricity'!$B$13:$AP$13)</f>
        <v>0</v>
      </c>
      <c r="AF10" s="480">
        <f>SUMIF('4a - Electricity'!$B$7:$AP$7,'4 - NOI'!AF$7,'4a - Electricity'!$B$13:$AP$13)</f>
        <v>0</v>
      </c>
      <c r="AG10" s="480">
        <f>SUMIF('4a - Electricity'!$B$7:$AP$7,'4 - NOI'!AG$7,'4a - Electricity'!$B$13:$AP$13)</f>
        <v>0</v>
      </c>
      <c r="AH10" s="480">
        <f>SUMIF('4a - Electricity'!$B$7:$AP$7,'4 - NOI'!AH$7,'4a - Electricity'!$B$13:$AP$13)</f>
        <v>0</v>
      </c>
      <c r="AI10" s="480">
        <f>SUMIF('4a - Electricity'!$B$7:$AP$7,'4 - NOI'!AI$7,'4a - Electricity'!$B$13:$AP$13)</f>
        <v>0</v>
      </c>
      <c r="AJ10" s="480">
        <f>SUMIF('4a - Electricity'!$B$7:$AP$7,'4 - NOI'!AJ$7,'4a - Electricity'!$B$13:$AP$13)</f>
        <v>0</v>
      </c>
      <c r="AK10" s="480">
        <f>SUMIF('4a - Electricity'!$B$7:$AP$7,'4 - NOI'!AK$7,'4a - Electricity'!$B$13:$AP$13)</f>
        <v>0</v>
      </c>
      <c r="AL10" s="480">
        <f>SUMIF('4a - Electricity'!$B$7:$AP$7,'4 - NOI'!AL$7,'4a - Electricity'!$B$13:$AP$13)</f>
        <v>0</v>
      </c>
      <c r="AM10" s="480">
        <f>SUMIF('4a - Electricity'!$B$7:$AP$7,'4 - NOI'!AM$7,'4a - Electricity'!$B$13:$AP$13)</f>
        <v>0</v>
      </c>
      <c r="AN10" s="480">
        <f>SUMIF('4a - Electricity'!$B$7:$AP$7,'4 - NOI'!AN$7,'4a - Electricity'!$B$13:$AP$13)</f>
        <v>0</v>
      </c>
      <c r="AO10" s="480">
        <f>SUMIF('4a - Electricity'!$B$7:$AP$7,'4 - NOI'!AO$7,'4a - Electricity'!$B$13:$AP$13)</f>
        <v>0</v>
      </c>
      <c r="AP10" s="480">
        <f>SUM(B10:AO10)</f>
        <v>5801477.3889141502</v>
      </c>
    </row>
    <row r="11" spans="1:42" outlineLevel="1" x14ac:dyDescent="0.25">
      <c r="A11" s="506" t="s">
        <v>427</v>
      </c>
      <c r="B11" s="478">
        <f>SUMIF('4a - Electricity'!$B$7:$AP$7,'4 - NOI'!B$7,'4a - Electricity'!$B$18:$AP$18)</f>
        <v>0</v>
      </c>
      <c r="C11" s="478">
        <f>SUMIF('4a - Electricity'!$B$7:$AP$7,'4 - NOI'!C$7,'4a - Electricity'!$B$18:$AP$18)</f>
        <v>0</v>
      </c>
      <c r="D11" s="478">
        <f>SUMIF('4a - Electricity'!$B$7:$AP$7,'4 - NOI'!D$7,'4a - Electricity'!$B$18:$AP$18)</f>
        <v>0</v>
      </c>
      <c r="E11" s="478">
        <f>SUMIF('4a - Electricity'!$B$7:$AP$7,'4 - NOI'!E$7,'4a - Electricity'!$B$18:$AP$18)</f>
        <v>0</v>
      </c>
      <c r="F11" s="478">
        <f>SUMIF('4a - Electricity'!$B$7:$AP$7,'4 - NOI'!F$7,'4a - Electricity'!$B$18:$AP$18)</f>
        <v>0</v>
      </c>
      <c r="G11" s="478">
        <f>SUMIF('4a - Electricity'!$B$7:$AP$7,'4 - NOI'!G$7,'4a - Electricity'!$B$18:$AP$18)</f>
        <v>0</v>
      </c>
      <c r="H11" s="478">
        <f>SUMIF('4a - Electricity'!$B$7:$AP$7,'4 - NOI'!H$7,'4a - Electricity'!$B$18:$AP$18)</f>
        <v>0</v>
      </c>
      <c r="I11" s="478">
        <f>SUMIF('4a - Electricity'!$B$7:$AP$7,'4 - NOI'!I$7,'4a - Electricity'!$B$18:$AP$18)</f>
        <v>0</v>
      </c>
      <c r="J11" s="478">
        <f>SUMIF('4a - Electricity'!$B$7:$AP$7,'4 - NOI'!J$7,'4a - Electricity'!$B$18:$AP$18)</f>
        <v>0</v>
      </c>
      <c r="K11" s="478">
        <f>SUMIF('4a - Electricity'!$B$7:$AP$7,'4 - NOI'!K$7,'4a - Electricity'!$B$18:$AP$18)</f>
        <v>0</v>
      </c>
      <c r="L11" s="478">
        <f>SUMIF('4a - Electricity'!$B$7:$AP$7,'4 - NOI'!L$7,'4a - Electricity'!$B$18:$AP$18)</f>
        <v>0</v>
      </c>
      <c r="M11" s="478">
        <f>SUMIF('4a - Electricity'!$B$7:$AP$7,'4 - NOI'!M$7,'4a - Electricity'!$B$18:$AP$18)</f>
        <v>0</v>
      </c>
      <c r="N11" s="478">
        <f>SUMIF('4a - Electricity'!$B$7:$AP$7,'4 - NOI'!N$7,'4a - Electricity'!$B$18:$AP$18)</f>
        <v>0</v>
      </c>
      <c r="O11" s="478">
        <f>SUMIF('4a - Electricity'!$B$7:$AP$7,'4 - NOI'!O$7,'4a - Electricity'!$B$18:$AP$18)</f>
        <v>0</v>
      </c>
      <c r="P11" s="478">
        <f>SUMIF('4a - Electricity'!$B$7:$AP$7,'4 - NOI'!P$7,'4a - Electricity'!$B$18:$AP$18)</f>
        <v>0</v>
      </c>
      <c r="Q11" s="478">
        <f>SUMIF('4a - Electricity'!$B$7:$AP$7,'4 - NOI'!Q$7,'4a - Electricity'!$B$18:$AP$18)</f>
        <v>0</v>
      </c>
      <c r="R11" s="478">
        <f>SUMIF('4a - Electricity'!$B$7:$AP$7,'4 - NOI'!R$7,'4a - Electricity'!$B$18:$AP$18)</f>
        <v>0</v>
      </c>
      <c r="S11" s="478">
        <f>SUMIF('4a - Electricity'!$B$7:$AP$7,'4 - NOI'!S$7,'4a - Electricity'!$B$18:$AP$18)</f>
        <v>0</v>
      </c>
      <c r="T11" s="478">
        <f>SUMIF('4a - Electricity'!$B$7:$AP$7,'4 - NOI'!T$7,'4a - Electricity'!$B$18:$AP$18)</f>
        <v>0</v>
      </c>
      <c r="U11" s="478">
        <f>SUMIF('4a - Electricity'!$B$7:$AP$7,'4 - NOI'!U$7,'4a - Electricity'!$B$18:$AP$18)</f>
        <v>0</v>
      </c>
      <c r="V11" s="478">
        <f>SUMIF('4a - Electricity'!$B$7:$AP$7,'4 - NOI'!V$7,'4a - Electricity'!$B$18:$AP$18)</f>
        <v>0</v>
      </c>
      <c r="W11" s="478">
        <f>SUMIF('4a - Electricity'!$B$7:$AP$7,'4 - NOI'!W$7,'4a - Electricity'!$B$18:$AP$18)</f>
        <v>0</v>
      </c>
      <c r="X11" s="478">
        <f>SUMIF('4a - Electricity'!$B$7:$AP$7,'4 - NOI'!X$7,'4a - Electricity'!$B$18:$AP$18)</f>
        <v>0</v>
      </c>
      <c r="Y11" s="478">
        <f>SUMIF('4a - Electricity'!$B$7:$AP$7,'4 - NOI'!Y$7,'4a - Electricity'!$B$18:$AP$18)</f>
        <v>0</v>
      </c>
      <c r="Z11" s="478">
        <f>SUMIF('4a - Electricity'!$B$7:$AP$7,'4 - NOI'!Z$7,'4a - Electricity'!$B$18:$AP$18)</f>
        <v>0</v>
      </c>
      <c r="AA11" s="478">
        <f>SUMIF('4a - Electricity'!$B$7:$AP$7,'4 - NOI'!AA$7,'4a - Electricity'!$B$18:$AP$18)</f>
        <v>0</v>
      </c>
      <c r="AB11" s="478">
        <f>SUMIF('4a - Electricity'!$B$7:$AP$7,'4 - NOI'!AB$7,'4a - Electricity'!$B$18:$AP$18)</f>
        <v>0</v>
      </c>
      <c r="AC11" s="478">
        <f>SUMIF('4a - Electricity'!$B$7:$AP$7,'4 - NOI'!AC$7,'4a - Electricity'!$B$18:$AP$18)</f>
        <v>0</v>
      </c>
      <c r="AD11" s="478">
        <f>SUMIF('4a - Electricity'!$B$7:$AP$7,'4 - NOI'!AD$7,'4a - Electricity'!$B$18:$AP$18)</f>
        <v>0</v>
      </c>
      <c r="AE11" s="478">
        <f>SUMIF('4a - Electricity'!$B$7:$AP$7,'4 - NOI'!AE$7,'4a - Electricity'!$B$18:$AP$18)</f>
        <v>0</v>
      </c>
      <c r="AF11" s="478">
        <f>SUMIF('4a - Electricity'!$B$7:$AP$7,'4 - NOI'!AF$7,'4a - Electricity'!$B$18:$AP$18)</f>
        <v>0</v>
      </c>
      <c r="AG11" s="478">
        <f>SUMIF('4a - Electricity'!$B$7:$AP$7,'4 - NOI'!AG$7,'4a - Electricity'!$B$18:$AP$18)</f>
        <v>0</v>
      </c>
      <c r="AH11" s="478">
        <f>SUMIF('4a - Electricity'!$B$7:$AP$7,'4 - NOI'!AH$7,'4a - Electricity'!$B$18:$AP$18)</f>
        <v>0</v>
      </c>
      <c r="AI11" s="478">
        <f>SUMIF('4a - Electricity'!$B$7:$AP$7,'4 - NOI'!AI$7,'4a - Electricity'!$B$18:$AP$18)</f>
        <v>0</v>
      </c>
      <c r="AJ11" s="478">
        <f>SUMIF('4a - Electricity'!$B$7:$AP$7,'4 - NOI'!AJ$7,'4a - Electricity'!$B$18:$AP$18)</f>
        <v>0</v>
      </c>
      <c r="AK11" s="478">
        <f>SUMIF('4a - Electricity'!$B$7:$AP$7,'4 - NOI'!AK$7,'4a - Electricity'!$B$18:$AP$18)</f>
        <v>0</v>
      </c>
      <c r="AL11" s="478">
        <f>SUMIF('4a - Electricity'!$B$7:$AP$7,'4 - NOI'!AL$7,'4a - Electricity'!$B$18:$AP$18)</f>
        <v>0</v>
      </c>
      <c r="AM11" s="478">
        <f>SUMIF('4a - Electricity'!$B$7:$AP$7,'4 - NOI'!AM$7,'4a - Electricity'!$B$18:$AP$18)</f>
        <v>0</v>
      </c>
      <c r="AN11" s="478">
        <f>SUMIF('4a - Electricity'!$B$7:$AP$7,'4 - NOI'!AN$7,'4a - Electricity'!$B$18:$AP$18)</f>
        <v>0</v>
      </c>
      <c r="AO11" s="478">
        <f>SUMIF('4a - Electricity'!$B$7:$AP$7,'4 - NOI'!AO$7,'4a - Electricity'!$B$18:$AP$18)</f>
        <v>0</v>
      </c>
      <c r="AP11" s="507">
        <f>SUM(B11:AO11)</f>
        <v>0</v>
      </c>
    </row>
    <row r="12" spans="1:42" outlineLevel="1" x14ac:dyDescent="0.25">
      <c r="A12" s="506" t="s">
        <v>428</v>
      </c>
      <c r="B12" s="478">
        <f>SUMIF('4a - Electricity'!$B$7:$AP$7,'4 - NOI'!B$7,'4a - Electricity'!$B$23:$AP$23)</f>
        <v>0</v>
      </c>
      <c r="C12" s="478">
        <f>SUMIF('4a - Electricity'!$B$7:$AP$7,'4 - NOI'!C$7,'4a - Electricity'!$B$23:$AP$23)</f>
        <v>0</v>
      </c>
      <c r="D12" s="478">
        <f>SUMIF('4a - Electricity'!$B$7:$AP$7,'4 - NOI'!D$7,'4a - Electricity'!$B$23:$AP$23)</f>
        <v>0</v>
      </c>
      <c r="E12" s="478">
        <f>SUMIF('4a - Electricity'!$B$7:$AP$7,'4 - NOI'!E$7,'4a - Electricity'!$B$23:$AP$23)</f>
        <v>0</v>
      </c>
      <c r="F12" s="478">
        <f>SUMIF('4a - Electricity'!$B$7:$AP$7,'4 - NOI'!F$7,'4a - Electricity'!$B$23:$AP$23)</f>
        <v>0</v>
      </c>
      <c r="G12" s="478">
        <f>SUMIF('4a - Electricity'!$B$7:$AP$7,'4 - NOI'!G$7,'4a - Electricity'!$B$23:$AP$23)</f>
        <v>0</v>
      </c>
      <c r="H12" s="478">
        <f>SUMIF('4a - Electricity'!$B$7:$AP$7,'4 - NOI'!H$7,'4a - Electricity'!$B$23:$AP$23)</f>
        <v>0</v>
      </c>
      <c r="I12" s="478">
        <f>SUMIF('4a - Electricity'!$B$7:$AP$7,'4 - NOI'!I$7,'4a - Electricity'!$B$23:$AP$23)</f>
        <v>0</v>
      </c>
      <c r="J12" s="478">
        <f>SUMIF('4a - Electricity'!$B$7:$AP$7,'4 - NOI'!J$7,'4a - Electricity'!$B$23:$AP$23)</f>
        <v>0</v>
      </c>
      <c r="K12" s="478">
        <f>SUMIF('4a - Electricity'!$B$7:$AP$7,'4 - NOI'!K$7,'4a - Electricity'!$B$23:$AP$23)</f>
        <v>0</v>
      </c>
      <c r="L12" s="478">
        <f>SUMIF('4a - Electricity'!$B$7:$AP$7,'4 - NOI'!L$7,'4a - Electricity'!$B$23:$AP$23)</f>
        <v>0</v>
      </c>
      <c r="M12" s="478">
        <f>SUMIF('4a - Electricity'!$B$7:$AP$7,'4 - NOI'!M$7,'4a - Electricity'!$B$23:$AP$23)</f>
        <v>0</v>
      </c>
      <c r="N12" s="478">
        <f>SUMIF('4a - Electricity'!$B$7:$AP$7,'4 - NOI'!N$7,'4a - Electricity'!$B$23:$AP$23)</f>
        <v>0</v>
      </c>
      <c r="O12" s="478">
        <f>SUMIF('4a - Electricity'!$B$7:$AP$7,'4 - NOI'!O$7,'4a - Electricity'!$B$23:$AP$23)</f>
        <v>0</v>
      </c>
      <c r="P12" s="478">
        <f>SUMIF('4a - Electricity'!$B$7:$AP$7,'4 - NOI'!P$7,'4a - Electricity'!$B$23:$AP$23)</f>
        <v>0</v>
      </c>
      <c r="Q12" s="478">
        <f>SUMIF('4a - Electricity'!$B$7:$AP$7,'4 - NOI'!Q$7,'4a - Electricity'!$B$23:$AP$23)</f>
        <v>0</v>
      </c>
      <c r="R12" s="478">
        <f>SUMIF('4a - Electricity'!$B$7:$AP$7,'4 - NOI'!R$7,'4a - Electricity'!$B$23:$AP$23)</f>
        <v>0</v>
      </c>
      <c r="S12" s="478">
        <f>SUMIF('4a - Electricity'!$B$7:$AP$7,'4 - NOI'!S$7,'4a - Electricity'!$B$23:$AP$23)</f>
        <v>0</v>
      </c>
      <c r="T12" s="478">
        <f>SUMIF('4a - Electricity'!$B$7:$AP$7,'4 - NOI'!T$7,'4a - Electricity'!$B$23:$AP$23)</f>
        <v>0</v>
      </c>
      <c r="U12" s="478">
        <f>SUMIF('4a - Electricity'!$B$7:$AP$7,'4 - NOI'!U$7,'4a - Electricity'!$B$23:$AP$23)</f>
        <v>0</v>
      </c>
      <c r="V12" s="478">
        <f>SUMIF('4a - Electricity'!$B$7:$AP$7,'4 - NOI'!V$7,'4a - Electricity'!$B$23:$AP$23)</f>
        <v>0</v>
      </c>
      <c r="W12" s="478">
        <f>SUMIF('4a - Electricity'!$B$7:$AP$7,'4 - NOI'!W$7,'4a - Electricity'!$B$23:$AP$23)</f>
        <v>0</v>
      </c>
      <c r="X12" s="478">
        <f>SUMIF('4a - Electricity'!$B$7:$AP$7,'4 - NOI'!X$7,'4a - Electricity'!$B$23:$AP$23)</f>
        <v>0</v>
      </c>
      <c r="Y12" s="478">
        <f>SUMIF('4a - Electricity'!$B$7:$AP$7,'4 - NOI'!Y$7,'4a - Electricity'!$B$23:$AP$23)</f>
        <v>0</v>
      </c>
      <c r="Z12" s="478">
        <f>SUMIF('4a - Electricity'!$B$7:$AP$7,'4 - NOI'!Z$7,'4a - Electricity'!$B$23:$AP$23)</f>
        <v>0</v>
      </c>
      <c r="AA12" s="478">
        <f>SUMIF('4a - Electricity'!$B$7:$AP$7,'4 - NOI'!AA$7,'4a - Electricity'!$B$23:$AP$23)</f>
        <v>0</v>
      </c>
      <c r="AB12" s="478">
        <f>SUMIF('4a - Electricity'!$B$7:$AP$7,'4 - NOI'!AB$7,'4a - Electricity'!$B$23:$AP$23)</f>
        <v>0</v>
      </c>
      <c r="AC12" s="478">
        <f>SUMIF('4a - Electricity'!$B$7:$AP$7,'4 - NOI'!AC$7,'4a - Electricity'!$B$23:$AP$23)</f>
        <v>0</v>
      </c>
      <c r="AD12" s="478">
        <f>SUMIF('4a - Electricity'!$B$7:$AP$7,'4 - NOI'!AD$7,'4a - Electricity'!$B$23:$AP$23)</f>
        <v>0</v>
      </c>
      <c r="AE12" s="478">
        <f>SUMIF('4a - Electricity'!$B$7:$AP$7,'4 - NOI'!AE$7,'4a - Electricity'!$B$23:$AP$23)</f>
        <v>0</v>
      </c>
      <c r="AF12" s="478">
        <f>SUMIF('4a - Electricity'!$B$7:$AP$7,'4 - NOI'!AF$7,'4a - Electricity'!$B$23:$AP$23)</f>
        <v>0</v>
      </c>
      <c r="AG12" s="478">
        <f>SUMIF('4a - Electricity'!$B$7:$AP$7,'4 - NOI'!AG$7,'4a - Electricity'!$B$23:$AP$23)</f>
        <v>0</v>
      </c>
      <c r="AH12" s="478">
        <f>SUMIF('4a - Electricity'!$B$7:$AP$7,'4 - NOI'!AH$7,'4a - Electricity'!$B$23:$AP$23)</f>
        <v>0</v>
      </c>
      <c r="AI12" s="478">
        <f>SUMIF('4a - Electricity'!$B$7:$AP$7,'4 - NOI'!AI$7,'4a - Electricity'!$B$23:$AP$23)</f>
        <v>0</v>
      </c>
      <c r="AJ12" s="478">
        <f>SUMIF('4a - Electricity'!$B$7:$AP$7,'4 - NOI'!AJ$7,'4a - Electricity'!$B$23:$AP$23)</f>
        <v>0</v>
      </c>
      <c r="AK12" s="478">
        <f>SUMIF('4a - Electricity'!$B$7:$AP$7,'4 - NOI'!AK$7,'4a - Electricity'!$B$23:$AP$23)</f>
        <v>0</v>
      </c>
      <c r="AL12" s="478">
        <f>SUMIF('4a - Electricity'!$B$7:$AP$7,'4 - NOI'!AL$7,'4a - Electricity'!$B$23:$AP$23)</f>
        <v>0</v>
      </c>
      <c r="AM12" s="478">
        <f>SUMIF('4a - Electricity'!$B$7:$AP$7,'4 - NOI'!AM$7,'4a - Electricity'!$B$23:$AP$23)</f>
        <v>0</v>
      </c>
      <c r="AN12" s="478">
        <f>SUMIF('4a - Electricity'!$B$7:$AP$7,'4 - NOI'!AN$7,'4a - Electricity'!$B$23:$AP$23)</f>
        <v>0</v>
      </c>
      <c r="AO12" s="478">
        <f>SUMIF('4a - Electricity'!$B$7:$AP$7,'4 - NOI'!AO$7,'4a - Electricity'!$B$23:$AP$23)</f>
        <v>0</v>
      </c>
      <c r="AP12" s="507">
        <f>SUM(B12:AO12)</f>
        <v>0</v>
      </c>
    </row>
    <row r="13" spans="1:42" outlineLevel="1" x14ac:dyDescent="0.25">
      <c r="A13" s="506" t="s">
        <v>429</v>
      </c>
      <c r="B13" s="478">
        <v>0</v>
      </c>
      <c r="C13" s="478">
        <v>0</v>
      </c>
      <c r="D13" s="478">
        <v>0</v>
      </c>
      <c r="E13" s="478">
        <v>0</v>
      </c>
      <c r="F13" s="478">
        <v>0</v>
      </c>
      <c r="G13" s="478">
        <v>0</v>
      </c>
      <c r="H13" s="478">
        <v>0</v>
      </c>
      <c r="I13" s="478">
        <v>0</v>
      </c>
      <c r="J13" s="478">
        <v>0</v>
      </c>
      <c r="K13" s="478">
        <v>0</v>
      </c>
      <c r="L13" s="478">
        <v>0</v>
      </c>
      <c r="M13" s="478">
        <v>0</v>
      </c>
      <c r="N13" s="478">
        <v>0</v>
      </c>
      <c r="O13" s="478">
        <v>0</v>
      </c>
      <c r="P13" s="478">
        <v>0</v>
      </c>
      <c r="Q13" s="478">
        <v>0</v>
      </c>
      <c r="R13" s="478">
        <v>0</v>
      </c>
      <c r="S13" s="478">
        <v>0</v>
      </c>
      <c r="T13" s="478">
        <v>0</v>
      </c>
      <c r="U13" s="478">
        <v>0</v>
      </c>
      <c r="V13" s="478">
        <v>0</v>
      </c>
      <c r="W13" s="478">
        <v>0</v>
      </c>
      <c r="X13" s="478">
        <v>0</v>
      </c>
      <c r="Y13" s="478">
        <v>0</v>
      </c>
      <c r="Z13" s="478">
        <v>0</v>
      </c>
      <c r="AA13" s="478">
        <v>0</v>
      </c>
      <c r="AB13" s="478">
        <v>0</v>
      </c>
      <c r="AC13" s="478">
        <v>0</v>
      </c>
      <c r="AD13" s="478">
        <v>0</v>
      </c>
      <c r="AE13" s="478">
        <v>0</v>
      </c>
      <c r="AF13" s="478">
        <v>0</v>
      </c>
      <c r="AG13" s="478">
        <v>0</v>
      </c>
      <c r="AH13" s="478">
        <v>0</v>
      </c>
      <c r="AI13" s="478">
        <v>0</v>
      </c>
      <c r="AJ13" s="478">
        <v>0</v>
      </c>
      <c r="AK13" s="478">
        <v>0</v>
      </c>
      <c r="AL13" s="478">
        <v>0</v>
      </c>
      <c r="AM13" s="478">
        <v>0</v>
      </c>
      <c r="AN13" s="478">
        <v>0</v>
      </c>
      <c r="AO13" s="478">
        <v>0</v>
      </c>
      <c r="AP13" s="507">
        <f>SUM(B13:AO13)</f>
        <v>0</v>
      </c>
    </row>
    <row r="14" spans="1:42" outlineLevel="1" x14ac:dyDescent="0.25">
      <c r="A14" s="506" t="s">
        <v>119</v>
      </c>
      <c r="B14" s="508">
        <f>SUM(B10:B13)</f>
        <v>6203.5724294021738</v>
      </c>
      <c r="C14" s="508">
        <f t="shared" ref="C14:AO14" si="1">SUM(C10:C13)</f>
        <v>169516.10407198046</v>
      </c>
      <c r="D14" s="508">
        <f t="shared" si="1"/>
        <v>173728.57925816916</v>
      </c>
      <c r="E14" s="508">
        <f t="shared" si="1"/>
        <v>178045.73445273464</v>
      </c>
      <c r="F14" s="508">
        <f t="shared" si="1"/>
        <v>182470.17095388507</v>
      </c>
      <c r="G14" s="508">
        <f t="shared" si="1"/>
        <v>187004.55470208914</v>
      </c>
      <c r="H14" s="508">
        <f t="shared" si="1"/>
        <v>191651.61788643606</v>
      </c>
      <c r="I14" s="508">
        <f t="shared" si="1"/>
        <v>196414.16059091405</v>
      </c>
      <c r="J14" s="508">
        <f t="shared" si="1"/>
        <v>201295.05248159822</v>
      </c>
      <c r="K14" s="508">
        <f t="shared" si="1"/>
        <v>206297.23453576589</v>
      </c>
      <c r="L14" s="508">
        <f t="shared" si="1"/>
        <v>211423.72081397974</v>
      </c>
      <c r="M14" s="508">
        <f t="shared" si="1"/>
        <v>216677.60027620706</v>
      </c>
      <c r="N14" s="508">
        <f t="shared" si="1"/>
        <v>222062.03864307085</v>
      </c>
      <c r="O14" s="508">
        <f t="shared" si="1"/>
        <v>227580.28030335114</v>
      </c>
      <c r="P14" s="508">
        <f t="shared" si="1"/>
        <v>233235.65026888947</v>
      </c>
      <c r="Q14" s="508">
        <f t="shared" si="1"/>
        <v>239122.11092982464</v>
      </c>
      <c r="R14" s="508">
        <f t="shared" si="1"/>
        <v>247445.94984757213</v>
      </c>
      <c r="S14" s="508">
        <f t="shared" si="1"/>
        <v>253594.98170128424</v>
      </c>
      <c r="T14" s="508">
        <f t="shared" si="1"/>
        <v>259896.81699656119</v>
      </c>
      <c r="U14" s="508">
        <f t="shared" si="1"/>
        <v>266355.25289892574</v>
      </c>
      <c r="V14" s="508">
        <f t="shared" si="1"/>
        <v>272974.18093346409</v>
      </c>
      <c r="W14" s="508">
        <f t="shared" si="1"/>
        <v>279757.58932966064</v>
      </c>
      <c r="X14" s="508">
        <f t="shared" si="1"/>
        <v>286709.56542450259</v>
      </c>
      <c r="Y14" s="508">
        <f t="shared" si="1"/>
        <v>293834.2981253016</v>
      </c>
      <c r="Z14" s="508">
        <f t="shared" si="1"/>
        <v>301136.08043371537</v>
      </c>
      <c r="AA14" s="508">
        <f t="shared" si="1"/>
        <v>297044.49062486429</v>
      </c>
      <c r="AB14" s="508">
        <f t="shared" si="1"/>
        <v>0</v>
      </c>
      <c r="AC14" s="508">
        <f t="shared" si="1"/>
        <v>0</v>
      </c>
      <c r="AD14" s="508">
        <f t="shared" si="1"/>
        <v>0</v>
      </c>
      <c r="AE14" s="508">
        <f t="shared" si="1"/>
        <v>0</v>
      </c>
      <c r="AF14" s="508">
        <f t="shared" si="1"/>
        <v>0</v>
      </c>
      <c r="AG14" s="508">
        <f t="shared" si="1"/>
        <v>0</v>
      </c>
      <c r="AH14" s="508">
        <f t="shared" si="1"/>
        <v>0</v>
      </c>
      <c r="AI14" s="508">
        <f t="shared" si="1"/>
        <v>0</v>
      </c>
      <c r="AJ14" s="508">
        <f t="shared" si="1"/>
        <v>0</v>
      </c>
      <c r="AK14" s="508">
        <f t="shared" si="1"/>
        <v>0</v>
      </c>
      <c r="AL14" s="508">
        <f t="shared" si="1"/>
        <v>0</v>
      </c>
      <c r="AM14" s="508">
        <f t="shared" si="1"/>
        <v>0</v>
      </c>
      <c r="AN14" s="508">
        <f t="shared" si="1"/>
        <v>0</v>
      </c>
      <c r="AO14" s="508">
        <f t="shared" si="1"/>
        <v>0</v>
      </c>
      <c r="AP14" s="508">
        <f>SUM(B14:AO14)</f>
        <v>5801477.3889141502</v>
      </c>
    </row>
    <row r="15" spans="1:42" outlineLevel="1" x14ac:dyDescent="0.25">
      <c r="B15" s="509"/>
      <c r="C15" s="509"/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/>
      <c r="Q15" s="509"/>
      <c r="R15" s="509"/>
      <c r="S15" s="509"/>
      <c r="T15" s="509"/>
      <c r="U15" s="509"/>
      <c r="V15" s="509"/>
      <c r="W15" s="509"/>
      <c r="X15" s="509"/>
      <c r="Y15" s="509"/>
      <c r="Z15" s="509"/>
      <c r="AA15" s="509"/>
      <c r="AB15" s="509"/>
      <c r="AC15" s="509"/>
      <c r="AD15" s="509"/>
      <c r="AE15" s="509"/>
      <c r="AF15" s="509"/>
      <c r="AG15" s="509"/>
      <c r="AH15" s="509"/>
      <c r="AI15" s="509"/>
      <c r="AJ15" s="509"/>
      <c r="AK15" s="509"/>
      <c r="AL15" s="509"/>
      <c r="AM15" s="509"/>
      <c r="AN15" s="509"/>
      <c r="AO15" s="509"/>
      <c r="AP15" s="509"/>
    </row>
    <row r="16" spans="1:42" outlineLevel="1" x14ac:dyDescent="0.25">
      <c r="A16" s="496" t="s">
        <v>430</v>
      </c>
      <c r="B16" s="509"/>
      <c r="C16" s="509"/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/>
      <c r="Q16" s="509"/>
      <c r="R16" s="509"/>
      <c r="S16" s="509"/>
      <c r="T16" s="509"/>
      <c r="U16" s="509"/>
      <c r="V16" s="509"/>
      <c r="W16" s="509"/>
      <c r="X16" s="509"/>
      <c r="Y16" s="509"/>
      <c r="Z16" s="509"/>
      <c r="AA16" s="509"/>
      <c r="AB16" s="509"/>
      <c r="AC16" s="509"/>
      <c r="AD16" s="509"/>
      <c r="AE16" s="509"/>
      <c r="AF16" s="509"/>
      <c r="AG16" s="509"/>
      <c r="AH16" s="509"/>
      <c r="AI16" s="509"/>
      <c r="AJ16" s="509"/>
      <c r="AK16" s="509"/>
      <c r="AL16" s="509"/>
      <c r="AM16" s="509"/>
      <c r="AN16" s="509"/>
      <c r="AO16" s="509"/>
      <c r="AP16" s="509"/>
    </row>
    <row r="17" spans="1:42" outlineLevel="1" x14ac:dyDescent="0.25">
      <c r="A17" s="506" t="s">
        <v>431</v>
      </c>
      <c r="B17" s="507">
        <v>-956.66666666666674</v>
      </c>
      <c r="C17" s="507">
        <v>-11499.133333333333</v>
      </c>
      <c r="D17" s="507">
        <v>-11729.116</v>
      </c>
      <c r="E17" s="507">
        <v>-11963.698320000001</v>
      </c>
      <c r="F17" s="507">
        <v>-12202.972286400001</v>
      </c>
      <c r="G17" s="507">
        <v>-12447.031732128002</v>
      </c>
      <c r="H17" s="507">
        <v>-12695.972366770566</v>
      </c>
      <c r="I17" s="507">
        <v>-12949.891814105975</v>
      </c>
      <c r="J17" s="507">
        <v>-13208.889650388086</v>
      </c>
      <c r="K17" s="507">
        <v>-13473.067443395852</v>
      </c>
      <c r="L17" s="507">
        <v>-13742.528792263767</v>
      </c>
      <c r="M17" s="507">
        <v>-14017.379368109045</v>
      </c>
      <c r="N17" s="507">
        <v>-14297.726955471227</v>
      </c>
      <c r="O17" s="507">
        <v>-14583.681494580649</v>
      </c>
      <c r="P17" s="507">
        <v>-14875.35512447226</v>
      </c>
      <c r="Q17" s="507">
        <v>-15172.86222696171</v>
      </c>
      <c r="R17" s="507">
        <v>-15476.319471500939</v>
      </c>
      <c r="S17" s="507">
        <v>-15785.84586093096</v>
      </c>
      <c r="T17" s="507">
        <v>-16101.562778149582</v>
      </c>
      <c r="U17" s="507">
        <v>-16423.594033712568</v>
      </c>
      <c r="V17" s="507">
        <v>-16752.065914386818</v>
      </c>
      <c r="W17" s="507">
        <v>-17087.10723267456</v>
      </c>
      <c r="X17" s="507">
        <v>-17428.84937732805</v>
      </c>
      <c r="Y17" s="507">
        <v>-17777.426364874616</v>
      </c>
      <c r="Z17" s="507">
        <v>-18132.9748921721</v>
      </c>
      <c r="AA17" s="507">
        <v>-16926.121321977622</v>
      </c>
      <c r="AB17" s="507">
        <v>0</v>
      </c>
      <c r="AC17" s="507">
        <v>0</v>
      </c>
      <c r="AD17" s="507">
        <v>0</v>
      </c>
      <c r="AE17" s="507">
        <v>0</v>
      </c>
      <c r="AF17" s="507">
        <v>0</v>
      </c>
      <c r="AG17" s="507">
        <v>0</v>
      </c>
      <c r="AH17" s="507">
        <v>0</v>
      </c>
      <c r="AI17" s="507">
        <v>0</v>
      </c>
      <c r="AJ17" s="507">
        <v>0</v>
      </c>
      <c r="AK17" s="507">
        <v>0</v>
      </c>
      <c r="AL17" s="507">
        <v>0</v>
      </c>
      <c r="AM17" s="507">
        <v>0</v>
      </c>
      <c r="AN17" s="507">
        <v>0</v>
      </c>
      <c r="AO17" s="507">
        <v>0</v>
      </c>
      <c r="AP17" s="507">
        <f t="shared" ref="AP17:AP24" si="2">SUM(B17:AO17)</f>
        <v>-367707.84082275495</v>
      </c>
    </row>
    <row r="18" spans="1:42" outlineLevel="1" x14ac:dyDescent="0.25">
      <c r="A18" s="506" t="s">
        <v>432</v>
      </c>
      <c r="B18" s="507">
        <v>-329.09333333333336</v>
      </c>
      <c r="C18" s="507">
        <v>-3949.1199999999994</v>
      </c>
      <c r="D18" s="507">
        <v>-3949.1199999999994</v>
      </c>
      <c r="E18" s="507">
        <v>-3949.1199999999994</v>
      </c>
      <c r="F18" s="507">
        <v>-3949.1199999999994</v>
      </c>
      <c r="G18" s="507">
        <v>-3949.1199999999994</v>
      </c>
      <c r="H18" s="507">
        <v>-3949.1199999999994</v>
      </c>
      <c r="I18" s="507">
        <v>-3949.1199999999994</v>
      </c>
      <c r="J18" s="507">
        <v>-3949.1199999999994</v>
      </c>
      <c r="K18" s="507">
        <v>-3949.1199999999994</v>
      </c>
      <c r="L18" s="507">
        <v>-3949.1199999999994</v>
      </c>
      <c r="M18" s="507">
        <v>-3949.1199999999994</v>
      </c>
      <c r="N18" s="507">
        <v>-3949.1199999999994</v>
      </c>
      <c r="O18" s="507">
        <v>-3949.1199999999994</v>
      </c>
      <c r="P18" s="507">
        <v>-3949.1199999999994</v>
      </c>
      <c r="Q18" s="507">
        <v>-3949.1199999999994</v>
      </c>
      <c r="R18" s="507">
        <v>-3949.1199999999994</v>
      </c>
      <c r="S18" s="507">
        <v>-3949.1199999999994</v>
      </c>
      <c r="T18" s="507">
        <v>-3949.1199999999994</v>
      </c>
      <c r="U18" s="507">
        <v>-3949.1199999999994</v>
      </c>
      <c r="V18" s="507">
        <v>-3949.1199999999994</v>
      </c>
      <c r="W18" s="507">
        <v>-3949.1199999999994</v>
      </c>
      <c r="X18" s="507">
        <v>-3949.1199999999994</v>
      </c>
      <c r="Y18" s="507">
        <v>-3949.1199999999994</v>
      </c>
      <c r="Z18" s="507">
        <v>-3949.1199999999994</v>
      </c>
      <c r="AA18" s="507">
        <v>-3620.0266666666662</v>
      </c>
      <c r="AB18" s="507">
        <v>0</v>
      </c>
      <c r="AC18" s="507">
        <v>0</v>
      </c>
      <c r="AD18" s="507">
        <v>0</v>
      </c>
      <c r="AE18" s="507">
        <v>0</v>
      </c>
      <c r="AF18" s="507">
        <v>0</v>
      </c>
      <c r="AG18" s="507">
        <v>0</v>
      </c>
      <c r="AH18" s="507">
        <v>0</v>
      </c>
      <c r="AI18" s="507">
        <v>0</v>
      </c>
      <c r="AJ18" s="507">
        <v>0</v>
      </c>
      <c r="AK18" s="507">
        <v>0</v>
      </c>
      <c r="AL18" s="507">
        <v>0</v>
      </c>
      <c r="AM18" s="507">
        <v>0</v>
      </c>
      <c r="AN18" s="507">
        <v>0</v>
      </c>
      <c r="AO18" s="507">
        <v>0</v>
      </c>
      <c r="AP18" s="507">
        <f t="shared" si="2"/>
        <v>-98727.999999999985</v>
      </c>
    </row>
    <row r="19" spans="1:42" outlineLevel="1" x14ac:dyDescent="0.25">
      <c r="A19" s="510" t="s">
        <v>433</v>
      </c>
      <c r="B19" s="507">
        <v>0</v>
      </c>
      <c r="C19" s="507">
        <v>0</v>
      </c>
      <c r="D19" s="507">
        <v>0</v>
      </c>
      <c r="E19" s="507">
        <v>0</v>
      </c>
      <c r="F19" s="507">
        <v>0</v>
      </c>
      <c r="G19" s="507">
        <v>0</v>
      </c>
      <c r="H19" s="507">
        <v>0</v>
      </c>
      <c r="I19" s="507">
        <v>0</v>
      </c>
      <c r="J19" s="507">
        <v>0</v>
      </c>
      <c r="K19" s="507">
        <v>0</v>
      </c>
      <c r="L19" s="507">
        <v>0</v>
      </c>
      <c r="M19" s="507">
        <v>0</v>
      </c>
      <c r="N19" s="507">
        <v>0</v>
      </c>
      <c r="O19" s="507">
        <v>0</v>
      </c>
      <c r="P19" s="507">
        <v>0</v>
      </c>
      <c r="Q19" s="507">
        <v>0</v>
      </c>
      <c r="R19" s="507">
        <v>0</v>
      </c>
      <c r="S19" s="507">
        <v>0</v>
      </c>
      <c r="T19" s="507">
        <v>0</v>
      </c>
      <c r="U19" s="507">
        <v>0</v>
      </c>
      <c r="V19" s="507">
        <v>0</v>
      </c>
      <c r="W19" s="507">
        <v>0</v>
      </c>
      <c r="X19" s="507">
        <v>0</v>
      </c>
      <c r="Y19" s="507">
        <v>0</v>
      </c>
      <c r="Z19" s="507">
        <v>0</v>
      </c>
      <c r="AA19" s="507">
        <v>0</v>
      </c>
      <c r="AB19" s="507">
        <v>0</v>
      </c>
      <c r="AC19" s="507">
        <v>0</v>
      </c>
      <c r="AD19" s="507">
        <v>0</v>
      </c>
      <c r="AE19" s="507">
        <v>0</v>
      </c>
      <c r="AF19" s="507">
        <v>0</v>
      </c>
      <c r="AG19" s="507">
        <v>0</v>
      </c>
      <c r="AH19" s="507">
        <v>0</v>
      </c>
      <c r="AI19" s="507">
        <v>0</v>
      </c>
      <c r="AJ19" s="507">
        <v>0</v>
      </c>
      <c r="AK19" s="507">
        <v>0</v>
      </c>
      <c r="AL19" s="507">
        <v>0</v>
      </c>
      <c r="AM19" s="507">
        <v>0</v>
      </c>
      <c r="AN19" s="507">
        <v>0</v>
      </c>
      <c r="AO19" s="507">
        <v>0</v>
      </c>
      <c r="AP19" s="507">
        <f t="shared" si="2"/>
        <v>0</v>
      </c>
    </row>
    <row r="20" spans="1:42" outlineLevel="1" x14ac:dyDescent="0.25">
      <c r="A20" s="510" t="s">
        <v>434</v>
      </c>
      <c r="B20" s="507">
        <v>-66.666666666666671</v>
      </c>
      <c r="C20" s="507">
        <v>-801.33333333333326</v>
      </c>
      <c r="D20" s="507">
        <v>-817.36</v>
      </c>
      <c r="E20" s="507">
        <v>-833.70720000000006</v>
      </c>
      <c r="F20" s="507">
        <v>-850.38134400000013</v>
      </c>
      <c r="G20" s="507">
        <v>-867.38897087999999</v>
      </c>
      <c r="H20" s="507">
        <v>-884.7367502976</v>
      </c>
      <c r="I20" s="507">
        <v>-902.43148530355211</v>
      </c>
      <c r="J20" s="507">
        <v>-920.4801150096232</v>
      </c>
      <c r="K20" s="507">
        <v>-938.88971730981564</v>
      </c>
      <c r="L20" s="507">
        <v>-957.66751165601181</v>
      </c>
      <c r="M20" s="507">
        <v>-976.82086188913229</v>
      </c>
      <c r="N20" s="507">
        <v>-996.35727912691448</v>
      </c>
      <c r="O20" s="507">
        <v>-1016.284424709453</v>
      </c>
      <c r="P20" s="507">
        <v>-1036.6101132036422</v>
      </c>
      <c r="Q20" s="507">
        <v>-1057.3423154677153</v>
      </c>
      <c r="R20" s="507">
        <v>-1078.4891617770691</v>
      </c>
      <c r="S20" s="507">
        <v>-1100.0589450126106</v>
      </c>
      <c r="T20" s="507">
        <v>-1122.060123912863</v>
      </c>
      <c r="U20" s="507">
        <v>-1144.5013263911201</v>
      </c>
      <c r="V20" s="507">
        <v>-1167.3913529189422</v>
      </c>
      <c r="W20" s="507">
        <v>-1190.7391799773216</v>
      </c>
      <c r="X20" s="507">
        <v>-1214.5539635768678</v>
      </c>
      <c r="Y20" s="507">
        <v>-1238.8450428484052</v>
      </c>
      <c r="Z20" s="507">
        <v>-1263.621943705373</v>
      </c>
      <c r="AA20" s="507">
        <v>-1179.5206496151652</v>
      </c>
      <c r="AB20" s="507">
        <v>0</v>
      </c>
      <c r="AC20" s="507">
        <v>0</v>
      </c>
      <c r="AD20" s="507">
        <v>0</v>
      </c>
      <c r="AE20" s="507">
        <v>0</v>
      </c>
      <c r="AF20" s="507">
        <v>0</v>
      </c>
      <c r="AG20" s="507">
        <v>0</v>
      </c>
      <c r="AH20" s="507">
        <v>0</v>
      </c>
      <c r="AI20" s="507">
        <v>0</v>
      </c>
      <c r="AJ20" s="507">
        <v>0</v>
      </c>
      <c r="AK20" s="507">
        <v>0</v>
      </c>
      <c r="AL20" s="507">
        <v>0</v>
      </c>
      <c r="AM20" s="507">
        <v>0</v>
      </c>
      <c r="AN20" s="507">
        <v>0</v>
      </c>
      <c r="AO20" s="507">
        <v>0</v>
      </c>
      <c r="AP20" s="507">
        <f t="shared" si="2"/>
        <v>-25624.239778589199</v>
      </c>
    </row>
    <row r="21" spans="1:42" outlineLevel="1" x14ac:dyDescent="0.25">
      <c r="A21" s="510" t="s">
        <v>435</v>
      </c>
      <c r="B21" s="507">
        <v>-75</v>
      </c>
      <c r="C21" s="507">
        <v>-901.5</v>
      </c>
      <c r="D21" s="507">
        <v>-919.53</v>
      </c>
      <c r="E21" s="507">
        <v>-937.92059999999981</v>
      </c>
      <c r="F21" s="507">
        <v>-956.67901199999994</v>
      </c>
      <c r="G21" s="507">
        <v>-975.81259223999996</v>
      </c>
      <c r="H21" s="507">
        <v>-995.32884408479993</v>
      </c>
      <c r="I21" s="507">
        <v>-1015.235420966496</v>
      </c>
      <c r="J21" s="507">
        <v>-1035.540129385826</v>
      </c>
      <c r="K21" s="507">
        <v>-1056.2509319735423</v>
      </c>
      <c r="L21" s="507">
        <v>-1077.3759506130134</v>
      </c>
      <c r="M21" s="507">
        <v>-1098.9234696252736</v>
      </c>
      <c r="N21" s="507">
        <v>-1120.9019390177787</v>
      </c>
      <c r="O21" s="507">
        <v>-1143.3199777981347</v>
      </c>
      <c r="P21" s="507">
        <v>-1166.1863773540972</v>
      </c>
      <c r="Q21" s="507">
        <v>-1189.5101049011794</v>
      </c>
      <c r="R21" s="507">
        <v>-1213.3003069992026</v>
      </c>
      <c r="S21" s="507">
        <v>-1237.5663131391871</v>
      </c>
      <c r="T21" s="507">
        <v>-1262.3176394019704</v>
      </c>
      <c r="U21" s="507">
        <v>-1287.5639921900097</v>
      </c>
      <c r="V21" s="507">
        <v>-1313.3152720338105</v>
      </c>
      <c r="W21" s="507">
        <v>-1339.5815774744865</v>
      </c>
      <c r="X21" s="507">
        <v>-1366.3732090239762</v>
      </c>
      <c r="Y21" s="507">
        <v>-1393.7006732044556</v>
      </c>
      <c r="Z21" s="507">
        <v>-1421.5746866685445</v>
      </c>
      <c r="AA21" s="507">
        <v>-1326.9607308170607</v>
      </c>
      <c r="AB21" s="507">
        <v>0</v>
      </c>
      <c r="AC21" s="507">
        <v>0</v>
      </c>
      <c r="AD21" s="507">
        <v>0</v>
      </c>
      <c r="AE21" s="507">
        <v>0</v>
      </c>
      <c r="AF21" s="507">
        <v>0</v>
      </c>
      <c r="AG21" s="507">
        <v>0</v>
      </c>
      <c r="AH21" s="507">
        <v>0</v>
      </c>
      <c r="AI21" s="507">
        <v>0</v>
      </c>
      <c r="AJ21" s="507">
        <v>0</v>
      </c>
      <c r="AK21" s="507">
        <v>0</v>
      </c>
      <c r="AL21" s="507">
        <v>0</v>
      </c>
      <c r="AM21" s="507">
        <v>0</v>
      </c>
      <c r="AN21" s="507">
        <v>0</v>
      </c>
      <c r="AO21" s="507">
        <v>0</v>
      </c>
      <c r="AP21" s="507">
        <f t="shared" si="2"/>
        <v>-28827.269750912848</v>
      </c>
    </row>
    <row r="22" spans="1:42" outlineLevel="1" x14ac:dyDescent="0.25">
      <c r="A22" s="510" t="s">
        <v>436</v>
      </c>
      <c r="B22" s="507">
        <v>-95.666666666666657</v>
      </c>
      <c r="C22" s="507">
        <v>-1149.913333333333</v>
      </c>
      <c r="D22" s="507">
        <v>-1172.9116000000001</v>
      </c>
      <c r="E22" s="507">
        <v>-1196.3698320000001</v>
      </c>
      <c r="F22" s="507">
        <v>-1220.2972286400002</v>
      </c>
      <c r="G22" s="507">
        <v>-1244.7031732127998</v>
      </c>
      <c r="H22" s="507">
        <v>-1269.5972366770561</v>
      </c>
      <c r="I22" s="507">
        <v>-1294.9891814105974</v>
      </c>
      <c r="J22" s="507">
        <v>-1320.8889650388087</v>
      </c>
      <c r="K22" s="507">
        <v>-1347.3067443395851</v>
      </c>
      <c r="L22" s="507">
        <v>-1374.2528792263768</v>
      </c>
      <c r="M22" s="507">
        <v>-1401.7379368109046</v>
      </c>
      <c r="N22" s="507">
        <v>-1429.7726955471219</v>
      </c>
      <c r="O22" s="507">
        <v>-1458.3681494580651</v>
      </c>
      <c r="P22" s="507">
        <v>-1487.5355124472258</v>
      </c>
      <c r="Q22" s="507">
        <v>-1517.2862226961709</v>
      </c>
      <c r="R22" s="507">
        <v>-1547.6319471500935</v>
      </c>
      <c r="S22" s="507">
        <v>-1578.584586093096</v>
      </c>
      <c r="T22" s="507">
        <v>-1610.1562778149575</v>
      </c>
      <c r="U22" s="507">
        <v>-1642.359403371257</v>
      </c>
      <c r="V22" s="507">
        <v>-1675.2065914386819</v>
      </c>
      <c r="W22" s="507">
        <v>-1708.7107232674559</v>
      </c>
      <c r="X22" s="507">
        <v>-1742.8849377328047</v>
      </c>
      <c r="Y22" s="507">
        <v>-1777.7426364874609</v>
      </c>
      <c r="Z22" s="507">
        <v>-1813.2974892172094</v>
      </c>
      <c r="AA22" s="507">
        <v>-1692.6121321977614</v>
      </c>
      <c r="AB22" s="507">
        <v>0</v>
      </c>
      <c r="AC22" s="507">
        <v>0</v>
      </c>
      <c r="AD22" s="507">
        <v>0</v>
      </c>
      <c r="AE22" s="507">
        <v>0</v>
      </c>
      <c r="AF22" s="507">
        <v>0</v>
      </c>
      <c r="AG22" s="507">
        <v>0</v>
      </c>
      <c r="AH22" s="507">
        <v>0</v>
      </c>
      <c r="AI22" s="507">
        <v>0</v>
      </c>
      <c r="AJ22" s="507">
        <v>0</v>
      </c>
      <c r="AK22" s="507">
        <v>0</v>
      </c>
      <c r="AL22" s="507">
        <v>0</v>
      </c>
      <c r="AM22" s="507">
        <v>0</v>
      </c>
      <c r="AN22" s="507">
        <v>0</v>
      </c>
      <c r="AO22" s="507">
        <v>0</v>
      </c>
      <c r="AP22" s="507">
        <f t="shared" si="2"/>
        <v>-36770.784082275488</v>
      </c>
    </row>
    <row r="23" spans="1:42" outlineLevel="1" x14ac:dyDescent="0.25">
      <c r="A23" s="510" t="s">
        <v>437</v>
      </c>
      <c r="B23" s="507">
        <v>0</v>
      </c>
      <c r="C23" s="507">
        <v>0</v>
      </c>
      <c r="D23" s="507">
        <v>0</v>
      </c>
      <c r="E23" s="507">
        <v>0</v>
      </c>
      <c r="F23" s="507">
        <v>0</v>
      </c>
      <c r="G23" s="507">
        <v>0</v>
      </c>
      <c r="H23" s="507">
        <v>0</v>
      </c>
      <c r="I23" s="507">
        <v>0</v>
      </c>
      <c r="J23" s="507">
        <v>0</v>
      </c>
      <c r="K23" s="507">
        <v>0</v>
      </c>
      <c r="L23" s="507">
        <v>0</v>
      </c>
      <c r="M23" s="507">
        <v>0</v>
      </c>
      <c r="N23" s="507">
        <v>0</v>
      </c>
      <c r="O23" s="507">
        <v>0</v>
      </c>
      <c r="P23" s="507">
        <v>0</v>
      </c>
      <c r="Q23" s="507">
        <v>0</v>
      </c>
      <c r="R23" s="507">
        <v>0</v>
      </c>
      <c r="S23" s="507">
        <v>0</v>
      </c>
      <c r="T23" s="507">
        <v>0</v>
      </c>
      <c r="U23" s="507">
        <v>0</v>
      </c>
      <c r="V23" s="507">
        <v>0</v>
      </c>
      <c r="W23" s="507">
        <v>0</v>
      </c>
      <c r="X23" s="507">
        <v>0</v>
      </c>
      <c r="Y23" s="507">
        <v>0</v>
      </c>
      <c r="Z23" s="507">
        <v>0</v>
      </c>
      <c r="AA23" s="507">
        <v>0</v>
      </c>
      <c r="AB23" s="507">
        <v>0</v>
      </c>
      <c r="AC23" s="507">
        <v>0</v>
      </c>
      <c r="AD23" s="507">
        <v>0</v>
      </c>
      <c r="AE23" s="507">
        <v>0</v>
      </c>
      <c r="AF23" s="507">
        <v>0</v>
      </c>
      <c r="AG23" s="507">
        <v>0</v>
      </c>
      <c r="AH23" s="507">
        <v>0</v>
      </c>
      <c r="AI23" s="507">
        <v>0</v>
      </c>
      <c r="AJ23" s="507">
        <v>0</v>
      </c>
      <c r="AK23" s="507">
        <v>0</v>
      </c>
      <c r="AL23" s="507">
        <v>0</v>
      </c>
      <c r="AM23" s="507">
        <v>0</v>
      </c>
      <c r="AN23" s="507">
        <v>0</v>
      </c>
      <c r="AO23" s="507">
        <v>0</v>
      </c>
      <c r="AP23" s="507">
        <f t="shared" si="2"/>
        <v>0</v>
      </c>
    </row>
    <row r="24" spans="1:42" outlineLevel="1" x14ac:dyDescent="0.25">
      <c r="A24" s="496" t="s">
        <v>119</v>
      </c>
      <c r="B24" s="511">
        <f>SUM(B17:B23)</f>
        <v>-1523.0933333333337</v>
      </c>
      <c r="C24" s="511">
        <f t="shared" ref="C24:AO24" si="3">SUM(C17:C23)</f>
        <v>-18301</v>
      </c>
      <c r="D24" s="511">
        <f t="shared" si="3"/>
        <v>-18588.037599999996</v>
      </c>
      <c r="E24" s="511">
        <f t="shared" si="3"/>
        <v>-18880.815952000001</v>
      </c>
      <c r="F24" s="511">
        <f t="shared" si="3"/>
        <v>-19179.44987104</v>
      </c>
      <c r="G24" s="511">
        <f t="shared" si="3"/>
        <v>-19484.056468460803</v>
      </c>
      <c r="H24" s="511">
        <f t="shared" si="3"/>
        <v>-19794.755197830022</v>
      </c>
      <c r="I24" s="511">
        <f t="shared" si="3"/>
        <v>-20111.667901786619</v>
      </c>
      <c r="J24" s="511">
        <f t="shared" si="3"/>
        <v>-20434.918859822345</v>
      </c>
      <c r="K24" s="511">
        <f t="shared" si="3"/>
        <v>-20764.634837018795</v>
      </c>
      <c r="L24" s="511">
        <f t="shared" si="3"/>
        <v>-21100.945133759167</v>
      </c>
      <c r="M24" s="511">
        <f t="shared" si="3"/>
        <v>-21443.981636434357</v>
      </c>
      <c r="N24" s="511">
        <f t="shared" si="3"/>
        <v>-21793.878869163043</v>
      </c>
      <c r="O24" s="511">
        <f t="shared" si="3"/>
        <v>-22150.774046546307</v>
      </c>
      <c r="P24" s="511">
        <f t="shared" si="3"/>
        <v>-22514.807127477226</v>
      </c>
      <c r="Q24" s="511">
        <f t="shared" si="3"/>
        <v>-22886.120870026774</v>
      </c>
      <c r="R24" s="511">
        <f t="shared" si="3"/>
        <v>-23264.860887427305</v>
      </c>
      <c r="S24" s="511">
        <f t="shared" si="3"/>
        <v>-23651.175705175854</v>
      </c>
      <c r="T24" s="511">
        <f t="shared" si="3"/>
        <v>-24045.216819279372</v>
      </c>
      <c r="U24" s="511">
        <f t="shared" si="3"/>
        <v>-24447.138755664957</v>
      </c>
      <c r="V24" s="511">
        <f t="shared" si="3"/>
        <v>-24857.09913077825</v>
      </c>
      <c r="W24" s="511">
        <f t="shared" si="3"/>
        <v>-25275.258713393825</v>
      </c>
      <c r="X24" s="511">
        <f t="shared" si="3"/>
        <v>-25701.781487661698</v>
      </c>
      <c r="Y24" s="511">
        <f t="shared" si="3"/>
        <v>-26136.834717414938</v>
      </c>
      <c r="Z24" s="511">
        <f t="shared" si="3"/>
        <v>-26580.589011763226</v>
      </c>
      <c r="AA24" s="511">
        <f t="shared" si="3"/>
        <v>-24745.241501274275</v>
      </c>
      <c r="AB24" s="511">
        <f t="shared" si="3"/>
        <v>0</v>
      </c>
      <c r="AC24" s="511">
        <f t="shared" si="3"/>
        <v>0</v>
      </c>
      <c r="AD24" s="511">
        <f t="shared" si="3"/>
        <v>0</v>
      </c>
      <c r="AE24" s="511">
        <f t="shared" si="3"/>
        <v>0</v>
      </c>
      <c r="AF24" s="511">
        <f t="shared" si="3"/>
        <v>0</v>
      </c>
      <c r="AG24" s="511">
        <f t="shared" si="3"/>
        <v>0</v>
      </c>
      <c r="AH24" s="511">
        <f t="shared" si="3"/>
        <v>0</v>
      </c>
      <c r="AI24" s="511">
        <f t="shared" si="3"/>
        <v>0</v>
      </c>
      <c r="AJ24" s="511">
        <f t="shared" si="3"/>
        <v>0</v>
      </c>
      <c r="AK24" s="511">
        <f t="shared" si="3"/>
        <v>0</v>
      </c>
      <c r="AL24" s="511">
        <f t="shared" si="3"/>
        <v>0</v>
      </c>
      <c r="AM24" s="511">
        <f t="shared" si="3"/>
        <v>0</v>
      </c>
      <c r="AN24" s="511">
        <f t="shared" si="3"/>
        <v>0</v>
      </c>
      <c r="AO24" s="511">
        <f t="shared" si="3"/>
        <v>0</v>
      </c>
      <c r="AP24" s="511">
        <f t="shared" si="2"/>
        <v>-557658.13443453249</v>
      </c>
    </row>
    <row r="25" spans="1:42" outlineLevel="1" x14ac:dyDescent="0.25"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/>
      <c r="Q25" s="509"/>
      <c r="R25" s="509"/>
      <c r="S25" s="509"/>
      <c r="T25" s="509"/>
      <c r="U25" s="509"/>
      <c r="V25" s="509"/>
      <c r="W25" s="509"/>
      <c r="X25" s="509"/>
      <c r="Y25" s="509"/>
      <c r="Z25" s="509"/>
      <c r="AA25" s="509"/>
      <c r="AB25" s="509"/>
      <c r="AC25" s="509"/>
      <c r="AD25" s="509"/>
      <c r="AE25" s="509"/>
      <c r="AF25" s="509"/>
      <c r="AG25" s="509"/>
      <c r="AH25" s="509"/>
      <c r="AI25" s="509"/>
      <c r="AJ25" s="509"/>
      <c r="AK25" s="509"/>
      <c r="AL25" s="509"/>
      <c r="AM25" s="509"/>
      <c r="AN25" s="509"/>
      <c r="AO25" s="509"/>
      <c r="AP25" s="509"/>
    </row>
    <row r="26" spans="1:42" ht="15.75" outlineLevel="1" thickBot="1" x14ac:dyDescent="0.3">
      <c r="A26" s="496" t="s">
        <v>438</v>
      </c>
      <c r="B26" s="483">
        <f>B14+B24</f>
        <v>4680.4790960688406</v>
      </c>
      <c r="C26" s="483">
        <f t="shared" ref="C26:AO26" si="4">C14+C24</f>
        <v>151215.10407198046</v>
      </c>
      <c r="D26" s="483">
        <f t="shared" si="4"/>
        <v>155140.54165816918</v>
      </c>
      <c r="E26" s="483">
        <f t="shared" si="4"/>
        <v>159164.91850073464</v>
      </c>
      <c r="F26" s="483">
        <f t="shared" si="4"/>
        <v>163290.72108284506</v>
      </c>
      <c r="G26" s="483">
        <f t="shared" si="4"/>
        <v>167520.49823362834</v>
      </c>
      <c r="H26" s="483">
        <f t="shared" si="4"/>
        <v>171856.86268860602</v>
      </c>
      <c r="I26" s="483">
        <f t="shared" si="4"/>
        <v>176302.49268912742</v>
      </c>
      <c r="J26" s="483">
        <f t="shared" si="4"/>
        <v>180860.13362177587</v>
      </c>
      <c r="K26" s="483">
        <f t="shared" si="4"/>
        <v>185532.5996987471</v>
      </c>
      <c r="L26" s="483">
        <f t="shared" si="4"/>
        <v>190322.77568022057</v>
      </c>
      <c r="M26" s="483">
        <f t="shared" si="4"/>
        <v>195233.6186397727</v>
      </c>
      <c r="N26" s="483">
        <f t="shared" si="4"/>
        <v>200268.1597739078</v>
      </c>
      <c r="O26" s="483">
        <f t="shared" si="4"/>
        <v>205429.50625680483</v>
      </c>
      <c r="P26" s="483">
        <f t="shared" si="4"/>
        <v>210720.84314141225</v>
      </c>
      <c r="Q26" s="483">
        <f t="shared" si="4"/>
        <v>216235.99005979788</v>
      </c>
      <c r="R26" s="483">
        <f t="shared" si="4"/>
        <v>224181.08896014484</v>
      </c>
      <c r="S26" s="483">
        <f t="shared" si="4"/>
        <v>229943.80599610839</v>
      </c>
      <c r="T26" s="483">
        <f t="shared" si="4"/>
        <v>235851.60017728183</v>
      </c>
      <c r="U26" s="483">
        <f t="shared" si="4"/>
        <v>241908.11414326078</v>
      </c>
      <c r="V26" s="483">
        <f t="shared" si="4"/>
        <v>248117.08180268583</v>
      </c>
      <c r="W26" s="483">
        <f t="shared" si="4"/>
        <v>254482.33061626682</v>
      </c>
      <c r="X26" s="483">
        <f t="shared" si="4"/>
        <v>261007.78393684089</v>
      </c>
      <c r="Y26" s="483">
        <f t="shared" si="4"/>
        <v>267697.46340788668</v>
      </c>
      <c r="Z26" s="483">
        <f t="shared" si="4"/>
        <v>274555.49142195215</v>
      </c>
      <c r="AA26" s="483">
        <f t="shared" si="4"/>
        <v>272299.24912359001</v>
      </c>
      <c r="AB26" s="483">
        <f t="shared" si="4"/>
        <v>0</v>
      </c>
      <c r="AC26" s="483">
        <f t="shared" si="4"/>
        <v>0</v>
      </c>
      <c r="AD26" s="483">
        <f t="shared" si="4"/>
        <v>0</v>
      </c>
      <c r="AE26" s="483">
        <f t="shared" si="4"/>
        <v>0</v>
      </c>
      <c r="AF26" s="483">
        <f t="shared" si="4"/>
        <v>0</v>
      </c>
      <c r="AG26" s="483">
        <f t="shared" si="4"/>
        <v>0</v>
      </c>
      <c r="AH26" s="483">
        <f t="shared" si="4"/>
        <v>0</v>
      </c>
      <c r="AI26" s="483">
        <f t="shared" si="4"/>
        <v>0</v>
      </c>
      <c r="AJ26" s="483">
        <f t="shared" si="4"/>
        <v>0</v>
      </c>
      <c r="AK26" s="483">
        <f t="shared" si="4"/>
        <v>0</v>
      </c>
      <c r="AL26" s="483">
        <f t="shared" si="4"/>
        <v>0</v>
      </c>
      <c r="AM26" s="483">
        <f t="shared" si="4"/>
        <v>0</v>
      </c>
      <c r="AN26" s="483">
        <f t="shared" si="4"/>
        <v>0</v>
      </c>
      <c r="AO26" s="483">
        <f t="shared" si="4"/>
        <v>0</v>
      </c>
      <c r="AP26" s="483">
        <f>SUM(B26:AO26)</f>
        <v>5243819.2544796159</v>
      </c>
    </row>
    <row r="27" spans="1:42" ht="15.75" outlineLevel="1" thickTop="1" x14ac:dyDescent="0.25">
      <c r="A27" s="502"/>
      <c r="B27" s="500"/>
      <c r="C27" s="500"/>
      <c r="D27" s="500"/>
      <c r="E27" s="500"/>
      <c r="F27" s="500"/>
      <c r="G27" s="500"/>
      <c r="H27" s="500"/>
      <c r="I27" s="500"/>
      <c r="J27" s="500"/>
      <c r="K27" s="500"/>
      <c r="L27" s="500"/>
      <c r="M27" s="500"/>
      <c r="N27" s="500"/>
      <c r="O27" s="500"/>
      <c r="P27" s="500"/>
      <c r="Q27" s="500"/>
      <c r="R27" s="500"/>
      <c r="S27" s="500"/>
      <c r="T27" s="500"/>
      <c r="U27" s="500"/>
      <c r="V27" s="500"/>
      <c r="W27" s="500"/>
      <c r="X27" s="500"/>
      <c r="Y27" s="500"/>
      <c r="Z27" s="500"/>
      <c r="AA27" s="500"/>
      <c r="AB27" s="500"/>
      <c r="AC27" s="500"/>
      <c r="AD27" s="500"/>
      <c r="AE27" s="500"/>
      <c r="AF27" s="500"/>
      <c r="AG27" s="500"/>
      <c r="AH27" s="500"/>
      <c r="AI27" s="500"/>
      <c r="AJ27" s="500"/>
      <c r="AK27" s="500"/>
      <c r="AL27" s="500"/>
      <c r="AM27" s="500"/>
      <c r="AN27" s="500"/>
      <c r="AO27" s="500"/>
      <c r="AP27" s="501"/>
    </row>
    <row r="28" spans="1:42" outlineLevel="1" x14ac:dyDescent="0.25">
      <c r="A28" s="496" t="s">
        <v>439</v>
      </c>
      <c r="B28" s="478">
        <v>3333.3838609695986</v>
      </c>
      <c r="C28" s="478">
        <v>107693.67346854768</v>
      </c>
      <c r="D28" s="478">
        <v>110489.3253726518</v>
      </c>
      <c r="E28" s="478">
        <v>113355.44068737178</v>
      </c>
      <c r="F28" s="478">
        <v>116293.79025767624</v>
      </c>
      <c r="G28" s="478">
        <v>119306.1893306174</v>
      </c>
      <c r="H28" s="478">
        <v>122394.49866665232</v>
      </c>
      <c r="I28" s="478">
        <v>125560.62567874164</v>
      </c>
      <c r="J28" s="478">
        <v>128806.52559991533</v>
      </c>
      <c r="K28" s="478">
        <v>132134.20268002152</v>
      </c>
      <c r="L28" s="478">
        <v>135545.71141237702</v>
      </c>
      <c r="M28" s="478">
        <v>139043.15779107774</v>
      </c>
      <c r="N28" s="478">
        <v>142628.70059972067</v>
      </c>
      <c r="O28" s="478">
        <v>146304.55273233945</v>
      </c>
      <c r="P28" s="478">
        <v>150072.98254733821</v>
      </c>
      <c r="Q28" s="478">
        <v>132520.81899059462</v>
      </c>
      <c r="R28" s="478">
        <v>0</v>
      </c>
      <c r="S28" s="478">
        <v>0</v>
      </c>
      <c r="T28" s="478">
        <v>0</v>
      </c>
      <c r="U28" s="478">
        <v>0</v>
      </c>
      <c r="V28" s="478">
        <v>0</v>
      </c>
      <c r="W28" s="478">
        <v>0</v>
      </c>
      <c r="X28" s="478">
        <v>0</v>
      </c>
      <c r="Y28" s="478">
        <v>0</v>
      </c>
      <c r="Z28" s="478">
        <v>0</v>
      </c>
      <c r="AA28" s="478">
        <v>0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/>
    </row>
    <row r="29" spans="1:42" s="493" customFormat="1" outlineLevel="1" x14ac:dyDescent="0.25">
      <c r="A29" s="496" t="s">
        <v>68</v>
      </c>
      <c r="B29" s="512">
        <f>IF(B28&gt;0,B26/B28,"")</f>
        <v>1.4041224447242044</v>
      </c>
      <c r="C29" s="512">
        <f t="shared" ref="C29:AO29" si="5">IF(C28&gt;0,C26/C28,"")</f>
        <v>1.4041224447241403</v>
      </c>
      <c r="D29" s="512">
        <f t="shared" si="5"/>
        <v>1.4041224447241434</v>
      </c>
      <c r="E29" s="512">
        <f t="shared" si="5"/>
        <v>1.4041224447241394</v>
      </c>
      <c r="F29" s="512">
        <f t="shared" si="5"/>
        <v>1.4041224447241427</v>
      </c>
      <c r="G29" s="512">
        <f t="shared" si="5"/>
        <v>1.404122444724146</v>
      </c>
      <c r="H29" s="512">
        <f t="shared" si="5"/>
        <v>1.4041224447241456</v>
      </c>
      <c r="I29" s="512">
        <f t="shared" si="5"/>
        <v>1.4041224447241407</v>
      </c>
      <c r="J29" s="512">
        <f t="shared" si="5"/>
        <v>1.4041224447241418</v>
      </c>
      <c r="K29" s="512">
        <f t="shared" si="5"/>
        <v>1.404122444724142</v>
      </c>
      <c r="L29" s="512">
        <f t="shared" si="5"/>
        <v>1.4041224447241474</v>
      </c>
      <c r="M29" s="512">
        <f t="shared" si="5"/>
        <v>1.4041224447241418</v>
      </c>
      <c r="N29" s="512">
        <f t="shared" si="5"/>
        <v>1.4041224447241443</v>
      </c>
      <c r="O29" s="512">
        <f t="shared" si="5"/>
        <v>1.4041224447241434</v>
      </c>
      <c r="P29" s="512">
        <f t="shared" si="5"/>
        <v>1.4041224447241436</v>
      </c>
      <c r="Q29" s="512">
        <f t="shared" si="5"/>
        <v>1.6317133542250803</v>
      </c>
      <c r="R29" s="512" t="str">
        <f t="shared" si="5"/>
        <v/>
      </c>
      <c r="S29" s="512" t="str">
        <f t="shared" si="5"/>
        <v/>
      </c>
      <c r="T29" s="512" t="str">
        <f t="shared" si="5"/>
        <v/>
      </c>
      <c r="U29" s="512" t="str">
        <f t="shared" si="5"/>
        <v/>
      </c>
      <c r="V29" s="512" t="str">
        <f t="shared" si="5"/>
        <v/>
      </c>
      <c r="W29" s="512" t="str">
        <f t="shared" si="5"/>
        <v/>
      </c>
      <c r="X29" s="512" t="str">
        <f t="shared" si="5"/>
        <v/>
      </c>
      <c r="Y29" s="512" t="str">
        <f t="shared" si="5"/>
        <v/>
      </c>
      <c r="Z29" s="512" t="str">
        <f t="shared" si="5"/>
        <v/>
      </c>
      <c r="AA29" s="512" t="str">
        <f t="shared" si="5"/>
        <v/>
      </c>
      <c r="AB29" s="512" t="str">
        <f t="shared" si="5"/>
        <v/>
      </c>
      <c r="AC29" s="512" t="str">
        <f t="shared" si="5"/>
        <v/>
      </c>
      <c r="AD29" s="512" t="str">
        <f t="shared" si="5"/>
        <v/>
      </c>
      <c r="AE29" s="512" t="str">
        <f t="shared" si="5"/>
        <v/>
      </c>
      <c r="AF29" s="512" t="str">
        <f t="shared" si="5"/>
        <v/>
      </c>
      <c r="AG29" s="512" t="str">
        <f t="shared" si="5"/>
        <v/>
      </c>
      <c r="AH29" s="512" t="str">
        <f t="shared" si="5"/>
        <v/>
      </c>
      <c r="AI29" s="512" t="str">
        <f t="shared" si="5"/>
        <v/>
      </c>
      <c r="AJ29" s="512" t="str">
        <f t="shared" si="5"/>
        <v/>
      </c>
      <c r="AK29" s="512" t="str">
        <f t="shared" si="5"/>
        <v/>
      </c>
      <c r="AL29" s="512" t="str">
        <f t="shared" si="5"/>
        <v/>
      </c>
      <c r="AM29" s="512" t="str">
        <f t="shared" si="5"/>
        <v/>
      </c>
      <c r="AN29" s="512" t="str">
        <f t="shared" si="5"/>
        <v/>
      </c>
      <c r="AO29" s="512" t="str">
        <f t="shared" si="5"/>
        <v/>
      </c>
      <c r="AP29" s="513"/>
    </row>
    <row r="30" spans="1:42" s="493" customFormat="1" outlineLevel="1" x14ac:dyDescent="0.25">
      <c r="A30" s="514"/>
      <c r="B30" s="515"/>
      <c r="C30" s="515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515"/>
      <c r="O30" s="515"/>
      <c r="P30" s="515"/>
      <c r="Q30" s="515"/>
      <c r="R30" s="515"/>
      <c r="S30" s="515"/>
      <c r="T30" s="515"/>
      <c r="U30" s="515"/>
      <c r="V30" s="515"/>
      <c r="W30" s="515"/>
      <c r="X30" s="515"/>
      <c r="Y30" s="515"/>
      <c r="Z30" s="515"/>
      <c r="AA30" s="515"/>
      <c r="AB30" s="515"/>
      <c r="AC30" s="515"/>
      <c r="AD30" s="515"/>
      <c r="AE30" s="515"/>
      <c r="AF30" s="515"/>
      <c r="AG30" s="515"/>
      <c r="AH30" s="515"/>
      <c r="AI30" s="515"/>
      <c r="AJ30" s="515"/>
      <c r="AK30" s="515"/>
      <c r="AL30" s="515"/>
      <c r="AM30" s="515"/>
      <c r="AN30" s="515"/>
      <c r="AO30" s="515"/>
      <c r="AP30" s="513"/>
    </row>
    <row r="31" spans="1:42" outlineLevel="1" x14ac:dyDescent="0.25">
      <c r="A31" s="505" t="s">
        <v>121</v>
      </c>
      <c r="B31" s="500"/>
      <c r="C31" s="500"/>
      <c r="D31" s="500"/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K31" s="500"/>
      <c r="AL31" s="500"/>
      <c r="AM31" s="500"/>
      <c r="AN31" s="500"/>
      <c r="AO31" s="500"/>
      <c r="AP31" s="501"/>
    </row>
    <row r="32" spans="1:42" outlineLevel="1" x14ac:dyDescent="0.25">
      <c r="A32" s="496" t="s">
        <v>425</v>
      </c>
    </row>
    <row r="33" spans="1:42" outlineLevel="1" x14ac:dyDescent="0.25">
      <c r="A33" s="506" t="s">
        <v>426</v>
      </c>
      <c r="B33" s="480">
        <f>SUMIF('4a - Electricity'!$B$7:$AP$7,'4 - NOI'!B$7,'4a - Electricity'!$B$30:$AP$30)</f>
        <v>0</v>
      </c>
      <c r="C33" s="480">
        <f>SUMIF('4a - Electricity'!$B$7:$AP$7,'4 - NOI'!C$7,'4a - Electricity'!$B$30:$AP$30)</f>
        <v>0</v>
      </c>
      <c r="D33" s="480">
        <f>SUMIF('4a - Electricity'!$B$7:$AP$7,'4 - NOI'!D$7,'4a - Electricity'!$B$30:$AP$30)</f>
        <v>0</v>
      </c>
      <c r="E33" s="480">
        <f>SUMIF('4a - Electricity'!$B$7:$AP$7,'4 - NOI'!E$7,'4a - Electricity'!$B$30:$AP$30)</f>
        <v>0</v>
      </c>
      <c r="F33" s="480">
        <f>SUMIF('4a - Electricity'!$B$7:$AP$7,'4 - NOI'!F$7,'4a - Electricity'!$B$30:$AP$30)</f>
        <v>0</v>
      </c>
      <c r="G33" s="480">
        <f>SUMIF('4a - Electricity'!$B$7:$AP$7,'4 - NOI'!G$7,'4a - Electricity'!$B$30:$AP$30)</f>
        <v>0</v>
      </c>
      <c r="H33" s="480">
        <f>SUMIF('4a - Electricity'!$B$7:$AP$7,'4 - NOI'!H$7,'4a - Electricity'!$B$30:$AP$30)</f>
        <v>0</v>
      </c>
      <c r="I33" s="480">
        <f>SUMIF('4a - Electricity'!$B$7:$AP$7,'4 - NOI'!I$7,'4a - Electricity'!$B$30:$AP$30)</f>
        <v>0</v>
      </c>
      <c r="J33" s="480">
        <f>SUMIF('4a - Electricity'!$B$7:$AP$7,'4 - NOI'!J$7,'4a - Electricity'!$B$30:$AP$30)</f>
        <v>0</v>
      </c>
      <c r="K33" s="480">
        <f>SUMIF('4a - Electricity'!$B$7:$AP$7,'4 - NOI'!K$7,'4a - Electricity'!$B$30:$AP$30)</f>
        <v>0</v>
      </c>
      <c r="L33" s="480">
        <f>SUMIF('4a - Electricity'!$B$7:$AP$7,'4 - NOI'!L$7,'4a - Electricity'!$B$30:$AP$30)</f>
        <v>0</v>
      </c>
      <c r="M33" s="480">
        <f>SUMIF('4a - Electricity'!$B$7:$AP$7,'4 - NOI'!M$7,'4a - Electricity'!$B$30:$AP$30)</f>
        <v>0</v>
      </c>
      <c r="N33" s="480">
        <f>SUMIF('4a - Electricity'!$B$7:$AP$7,'4 - NOI'!N$7,'4a - Electricity'!$B$30:$AP$30)</f>
        <v>0</v>
      </c>
      <c r="O33" s="480">
        <f>SUMIF('4a - Electricity'!$B$7:$AP$7,'4 - NOI'!O$7,'4a - Electricity'!$B$30:$AP$30)</f>
        <v>0</v>
      </c>
      <c r="P33" s="480">
        <f>SUMIF('4a - Electricity'!$B$7:$AP$7,'4 - NOI'!P$7,'4a - Electricity'!$B$30:$AP$30)</f>
        <v>0</v>
      </c>
      <c r="Q33" s="480">
        <f>SUMIF('4a - Electricity'!$B$7:$AP$7,'4 - NOI'!Q$7,'4a - Electricity'!$B$30:$AP$30)</f>
        <v>0</v>
      </c>
      <c r="R33" s="480">
        <f>SUMIF('4a - Electricity'!$B$7:$AP$7,'4 - NOI'!R$7,'4a - Electricity'!$B$30:$AP$30)</f>
        <v>0</v>
      </c>
      <c r="S33" s="480">
        <f>SUMIF('4a - Electricity'!$B$7:$AP$7,'4 - NOI'!S$7,'4a - Electricity'!$B$30:$AP$30)</f>
        <v>0</v>
      </c>
      <c r="T33" s="480">
        <f>SUMIF('4a - Electricity'!$B$7:$AP$7,'4 - NOI'!T$7,'4a - Electricity'!$B$30:$AP$30)</f>
        <v>0</v>
      </c>
      <c r="U33" s="480">
        <f>SUMIF('4a - Electricity'!$B$7:$AP$7,'4 - NOI'!U$7,'4a - Electricity'!$B$30:$AP$30)</f>
        <v>0</v>
      </c>
      <c r="V33" s="480">
        <f>SUMIF('4a - Electricity'!$B$7:$AP$7,'4 - NOI'!V$7,'4a - Electricity'!$B$30:$AP$30)</f>
        <v>0</v>
      </c>
      <c r="W33" s="480">
        <f>SUMIF('4a - Electricity'!$B$7:$AP$7,'4 - NOI'!W$7,'4a - Electricity'!$B$30:$AP$30)</f>
        <v>0</v>
      </c>
      <c r="X33" s="480">
        <f>SUMIF('4a - Electricity'!$B$7:$AP$7,'4 - NOI'!X$7,'4a - Electricity'!$B$30:$AP$30)</f>
        <v>0</v>
      </c>
      <c r="Y33" s="480">
        <f>SUMIF('4a - Electricity'!$B$7:$AP$7,'4 - NOI'!Y$7,'4a - Electricity'!$B$30:$AP$30)</f>
        <v>0</v>
      </c>
      <c r="Z33" s="480">
        <f>SUMIF('4a - Electricity'!$B$7:$AP$7,'4 - NOI'!Z$7,'4a - Electricity'!$B$30:$AP$30)</f>
        <v>0</v>
      </c>
      <c r="AA33" s="480">
        <f>SUMIF('4a - Electricity'!$B$7:$AP$7,'4 - NOI'!AA$7,'4a - Electricity'!$B$30:$AP$30)</f>
        <v>0</v>
      </c>
      <c r="AB33" s="480">
        <f>SUMIF('4a - Electricity'!$B$7:$AP$7,'4 - NOI'!AB$7,'4a - Electricity'!$B$30:$AP$30)</f>
        <v>0</v>
      </c>
      <c r="AC33" s="480">
        <f>SUMIF('4a - Electricity'!$B$7:$AP$7,'4 - NOI'!AC$7,'4a - Electricity'!$B$30:$AP$30)</f>
        <v>0</v>
      </c>
      <c r="AD33" s="480">
        <f>SUMIF('4a - Electricity'!$B$7:$AP$7,'4 - NOI'!AD$7,'4a - Electricity'!$B$30:$AP$30)</f>
        <v>0</v>
      </c>
      <c r="AE33" s="480">
        <f>SUMIF('4a - Electricity'!$B$7:$AP$7,'4 - NOI'!AE$7,'4a - Electricity'!$B$30:$AP$30)</f>
        <v>0</v>
      </c>
      <c r="AF33" s="480">
        <f>SUMIF('4a - Electricity'!$B$7:$AP$7,'4 - NOI'!AF$7,'4a - Electricity'!$B$30:$AP$30)</f>
        <v>0</v>
      </c>
      <c r="AG33" s="480">
        <f>SUMIF('4a - Electricity'!$B$7:$AP$7,'4 - NOI'!AG$7,'4a - Electricity'!$B$30:$AP$30)</f>
        <v>0</v>
      </c>
      <c r="AH33" s="480">
        <f>SUMIF('4a - Electricity'!$B$7:$AP$7,'4 - NOI'!AH$7,'4a - Electricity'!$B$30:$AP$30)</f>
        <v>0</v>
      </c>
      <c r="AI33" s="480">
        <f>SUMIF('4a - Electricity'!$B$7:$AP$7,'4 - NOI'!AI$7,'4a - Electricity'!$B$30:$AP$30)</f>
        <v>0</v>
      </c>
      <c r="AJ33" s="480">
        <f>SUMIF('4a - Electricity'!$B$7:$AP$7,'4 - NOI'!AJ$7,'4a - Electricity'!$B$30:$AP$30)</f>
        <v>0</v>
      </c>
      <c r="AK33" s="480">
        <f>SUMIF('4a - Electricity'!$B$7:$AP$7,'4 - NOI'!AK$7,'4a - Electricity'!$B$30:$AP$30)</f>
        <v>0</v>
      </c>
      <c r="AL33" s="480">
        <f>SUMIF('4a - Electricity'!$B$7:$AP$7,'4 - NOI'!AL$7,'4a - Electricity'!$B$30:$AP$30)</f>
        <v>0</v>
      </c>
      <c r="AM33" s="480">
        <f>SUMIF('4a - Electricity'!$B$7:$AP$7,'4 - NOI'!AM$7,'4a - Electricity'!$B$30:$AP$30)</f>
        <v>0</v>
      </c>
      <c r="AN33" s="480">
        <f>SUMIF('4a - Electricity'!$B$7:$AP$7,'4 - NOI'!AN$7,'4a - Electricity'!$B$30:$AP$30)</f>
        <v>0</v>
      </c>
      <c r="AO33" s="480">
        <f>SUMIF('4a - Electricity'!$B$7:$AP$7,'4 - NOI'!AO$7,'4a - Electricity'!$B$30:$AP$30)</f>
        <v>0</v>
      </c>
      <c r="AP33" s="480">
        <f>SUM(B33:AO33)</f>
        <v>0</v>
      </c>
    </row>
    <row r="34" spans="1:42" outlineLevel="1" x14ac:dyDescent="0.25">
      <c r="A34" s="506" t="s">
        <v>427</v>
      </c>
      <c r="B34" s="478">
        <f>SUMIF('4a - Electricity'!$B$7:$AP$7,'4 - NOI'!B$7,'4a - Electricity'!$B$35:$AP$35)</f>
        <v>0</v>
      </c>
      <c r="C34" s="478">
        <f>SUMIF('4a - Electricity'!$B$7:$AP$7,'4 - NOI'!C$7,'4a - Electricity'!$B$35:$AP$35)</f>
        <v>0</v>
      </c>
      <c r="D34" s="478">
        <f>SUMIF('4a - Electricity'!$B$7:$AP$7,'4 - NOI'!D$7,'4a - Electricity'!$B$35:$AP$35)</f>
        <v>0</v>
      </c>
      <c r="E34" s="478">
        <f>SUMIF('4a - Electricity'!$B$7:$AP$7,'4 - NOI'!E$7,'4a - Electricity'!$B$35:$AP$35)</f>
        <v>0</v>
      </c>
      <c r="F34" s="478">
        <f>SUMIF('4a - Electricity'!$B$7:$AP$7,'4 - NOI'!F$7,'4a - Electricity'!$B$35:$AP$35)</f>
        <v>0</v>
      </c>
      <c r="G34" s="478">
        <f>SUMIF('4a - Electricity'!$B$7:$AP$7,'4 - NOI'!G$7,'4a - Electricity'!$B$35:$AP$35)</f>
        <v>0</v>
      </c>
      <c r="H34" s="478">
        <f>SUMIF('4a - Electricity'!$B$7:$AP$7,'4 - NOI'!H$7,'4a - Electricity'!$B$35:$AP$35)</f>
        <v>0</v>
      </c>
      <c r="I34" s="478">
        <f>SUMIF('4a - Electricity'!$B$7:$AP$7,'4 - NOI'!I$7,'4a - Electricity'!$B$35:$AP$35)</f>
        <v>0</v>
      </c>
      <c r="J34" s="478">
        <f>SUMIF('4a - Electricity'!$B$7:$AP$7,'4 - NOI'!J$7,'4a - Electricity'!$B$35:$AP$35)</f>
        <v>0</v>
      </c>
      <c r="K34" s="478">
        <f>SUMIF('4a - Electricity'!$B$7:$AP$7,'4 - NOI'!K$7,'4a - Electricity'!$B$35:$AP$35)</f>
        <v>0</v>
      </c>
      <c r="L34" s="478">
        <f>SUMIF('4a - Electricity'!$B$7:$AP$7,'4 - NOI'!L$7,'4a - Electricity'!$B$35:$AP$35)</f>
        <v>0</v>
      </c>
      <c r="M34" s="478">
        <f>SUMIF('4a - Electricity'!$B$7:$AP$7,'4 - NOI'!M$7,'4a - Electricity'!$B$35:$AP$35)</f>
        <v>0</v>
      </c>
      <c r="N34" s="478">
        <f>SUMIF('4a - Electricity'!$B$7:$AP$7,'4 - NOI'!N$7,'4a - Electricity'!$B$35:$AP$35)</f>
        <v>0</v>
      </c>
      <c r="O34" s="478">
        <f>SUMIF('4a - Electricity'!$B$7:$AP$7,'4 - NOI'!O$7,'4a - Electricity'!$B$35:$AP$35)</f>
        <v>0</v>
      </c>
      <c r="P34" s="478">
        <f>SUMIF('4a - Electricity'!$B$7:$AP$7,'4 - NOI'!P$7,'4a - Electricity'!$B$35:$AP$35)</f>
        <v>0</v>
      </c>
      <c r="Q34" s="478">
        <f>SUMIF('4a - Electricity'!$B$7:$AP$7,'4 - NOI'!Q$7,'4a - Electricity'!$B$35:$AP$35)</f>
        <v>0</v>
      </c>
      <c r="R34" s="478">
        <f>SUMIF('4a - Electricity'!$B$7:$AP$7,'4 - NOI'!R$7,'4a - Electricity'!$B$35:$AP$35)</f>
        <v>0</v>
      </c>
      <c r="S34" s="478">
        <f>SUMIF('4a - Electricity'!$B$7:$AP$7,'4 - NOI'!S$7,'4a - Electricity'!$B$35:$AP$35)</f>
        <v>0</v>
      </c>
      <c r="T34" s="478">
        <f>SUMIF('4a - Electricity'!$B$7:$AP$7,'4 - NOI'!T$7,'4a - Electricity'!$B$35:$AP$35)</f>
        <v>0</v>
      </c>
      <c r="U34" s="478">
        <f>SUMIF('4a - Electricity'!$B$7:$AP$7,'4 - NOI'!U$7,'4a - Electricity'!$B$35:$AP$35)</f>
        <v>0</v>
      </c>
      <c r="V34" s="478">
        <f>SUMIF('4a - Electricity'!$B$7:$AP$7,'4 - NOI'!V$7,'4a - Electricity'!$B$35:$AP$35)</f>
        <v>0</v>
      </c>
      <c r="W34" s="478">
        <f>SUMIF('4a - Electricity'!$B$7:$AP$7,'4 - NOI'!W$7,'4a - Electricity'!$B$35:$AP$35)</f>
        <v>0</v>
      </c>
      <c r="X34" s="478">
        <f>SUMIF('4a - Electricity'!$B$7:$AP$7,'4 - NOI'!X$7,'4a - Electricity'!$B$35:$AP$35)</f>
        <v>0</v>
      </c>
      <c r="Y34" s="478">
        <f>SUMIF('4a - Electricity'!$B$7:$AP$7,'4 - NOI'!Y$7,'4a - Electricity'!$B$35:$AP$35)</f>
        <v>0</v>
      </c>
      <c r="Z34" s="478">
        <f>SUMIF('4a - Electricity'!$B$7:$AP$7,'4 - NOI'!Z$7,'4a - Electricity'!$B$35:$AP$35)</f>
        <v>0</v>
      </c>
      <c r="AA34" s="478">
        <f>SUMIF('4a - Electricity'!$B$7:$AP$7,'4 - NOI'!AA$7,'4a - Electricity'!$B$35:$AP$35)</f>
        <v>0</v>
      </c>
      <c r="AB34" s="478">
        <f>SUMIF('4a - Electricity'!$B$7:$AP$7,'4 - NOI'!AB$7,'4a - Electricity'!$B$35:$AP$35)</f>
        <v>0</v>
      </c>
      <c r="AC34" s="478">
        <f>SUMIF('4a - Electricity'!$B$7:$AP$7,'4 - NOI'!AC$7,'4a - Electricity'!$B$35:$AP$35)</f>
        <v>0</v>
      </c>
      <c r="AD34" s="478">
        <f>SUMIF('4a - Electricity'!$B$7:$AP$7,'4 - NOI'!AD$7,'4a - Electricity'!$B$35:$AP$35)</f>
        <v>0</v>
      </c>
      <c r="AE34" s="478">
        <f>SUMIF('4a - Electricity'!$B$7:$AP$7,'4 - NOI'!AE$7,'4a - Electricity'!$B$35:$AP$35)</f>
        <v>0</v>
      </c>
      <c r="AF34" s="478">
        <f>SUMIF('4a - Electricity'!$B$7:$AP$7,'4 - NOI'!AF$7,'4a - Electricity'!$B$35:$AP$35)</f>
        <v>0</v>
      </c>
      <c r="AG34" s="478">
        <f>SUMIF('4a - Electricity'!$B$7:$AP$7,'4 - NOI'!AG$7,'4a - Electricity'!$B$35:$AP$35)</f>
        <v>0</v>
      </c>
      <c r="AH34" s="478">
        <f>SUMIF('4a - Electricity'!$B$7:$AP$7,'4 - NOI'!AH$7,'4a - Electricity'!$B$35:$AP$35)</f>
        <v>0</v>
      </c>
      <c r="AI34" s="478">
        <f>SUMIF('4a - Electricity'!$B$7:$AP$7,'4 - NOI'!AI$7,'4a - Electricity'!$B$35:$AP$35)</f>
        <v>0</v>
      </c>
      <c r="AJ34" s="478">
        <f>SUMIF('4a - Electricity'!$B$7:$AP$7,'4 - NOI'!AJ$7,'4a - Electricity'!$B$35:$AP$35)</f>
        <v>0</v>
      </c>
      <c r="AK34" s="478">
        <f>SUMIF('4a - Electricity'!$B$7:$AP$7,'4 - NOI'!AK$7,'4a - Electricity'!$B$35:$AP$35)</f>
        <v>0</v>
      </c>
      <c r="AL34" s="478">
        <f>SUMIF('4a - Electricity'!$B$7:$AP$7,'4 - NOI'!AL$7,'4a - Electricity'!$B$35:$AP$35)</f>
        <v>0</v>
      </c>
      <c r="AM34" s="478">
        <f>SUMIF('4a - Electricity'!$B$7:$AP$7,'4 - NOI'!AM$7,'4a - Electricity'!$B$35:$AP$35)</f>
        <v>0</v>
      </c>
      <c r="AN34" s="478">
        <f>SUMIF('4a - Electricity'!$B$7:$AP$7,'4 - NOI'!AN$7,'4a - Electricity'!$B$35:$AP$35)</f>
        <v>0</v>
      </c>
      <c r="AO34" s="478">
        <f>SUMIF('4a - Electricity'!$B$7:$AP$7,'4 - NOI'!AO$7,'4a - Electricity'!$B$35:$AP$35)</f>
        <v>0</v>
      </c>
      <c r="AP34" s="507">
        <f>SUM(B34:AO34)</f>
        <v>0</v>
      </c>
    </row>
    <row r="35" spans="1:42" outlineLevel="1" x14ac:dyDescent="0.25">
      <c r="A35" s="506" t="s">
        <v>428</v>
      </c>
      <c r="B35" s="478">
        <f>SUMIF('4a - Electricity'!$B$7:$AP$7,'4 - NOI'!B$7,'4a - Electricity'!$B$40:$AP$40)</f>
        <v>0</v>
      </c>
      <c r="C35" s="478">
        <f>SUMIF('4a - Electricity'!$B$7:$AP$7,'4 - NOI'!C$7,'4a - Electricity'!$B$40:$AP$40)</f>
        <v>0</v>
      </c>
      <c r="D35" s="478">
        <f>SUMIF('4a - Electricity'!$B$7:$AP$7,'4 - NOI'!D$7,'4a - Electricity'!$B$40:$AP$40)</f>
        <v>0</v>
      </c>
      <c r="E35" s="478">
        <f>SUMIF('4a - Electricity'!$B$7:$AP$7,'4 - NOI'!E$7,'4a - Electricity'!$B$40:$AP$40)</f>
        <v>0</v>
      </c>
      <c r="F35" s="478">
        <f>SUMIF('4a - Electricity'!$B$7:$AP$7,'4 - NOI'!F$7,'4a - Electricity'!$B$40:$AP$40)</f>
        <v>0</v>
      </c>
      <c r="G35" s="478">
        <f>SUMIF('4a - Electricity'!$B$7:$AP$7,'4 - NOI'!G$7,'4a - Electricity'!$B$40:$AP$40)</f>
        <v>0</v>
      </c>
      <c r="H35" s="478">
        <f>SUMIF('4a - Electricity'!$B$7:$AP$7,'4 - NOI'!H$7,'4a - Electricity'!$B$40:$AP$40)</f>
        <v>0</v>
      </c>
      <c r="I35" s="478">
        <f>SUMIF('4a - Electricity'!$B$7:$AP$7,'4 - NOI'!I$7,'4a - Electricity'!$B$40:$AP$40)</f>
        <v>0</v>
      </c>
      <c r="J35" s="478">
        <f>SUMIF('4a - Electricity'!$B$7:$AP$7,'4 - NOI'!J$7,'4a - Electricity'!$B$40:$AP$40)</f>
        <v>0</v>
      </c>
      <c r="K35" s="478">
        <f>SUMIF('4a - Electricity'!$B$7:$AP$7,'4 - NOI'!K$7,'4a - Electricity'!$B$40:$AP$40)</f>
        <v>0</v>
      </c>
      <c r="L35" s="478">
        <f>SUMIF('4a - Electricity'!$B$7:$AP$7,'4 - NOI'!L$7,'4a - Electricity'!$B$40:$AP$40)</f>
        <v>0</v>
      </c>
      <c r="M35" s="478">
        <f>SUMIF('4a - Electricity'!$B$7:$AP$7,'4 - NOI'!M$7,'4a - Electricity'!$B$40:$AP$40)</f>
        <v>0</v>
      </c>
      <c r="N35" s="478">
        <f>SUMIF('4a - Electricity'!$B$7:$AP$7,'4 - NOI'!N$7,'4a - Electricity'!$B$40:$AP$40)</f>
        <v>0</v>
      </c>
      <c r="O35" s="478">
        <f>SUMIF('4a - Electricity'!$B$7:$AP$7,'4 - NOI'!O$7,'4a - Electricity'!$B$40:$AP$40)</f>
        <v>0</v>
      </c>
      <c r="P35" s="478">
        <f>SUMIF('4a - Electricity'!$B$7:$AP$7,'4 - NOI'!P$7,'4a - Electricity'!$B$40:$AP$40)</f>
        <v>0</v>
      </c>
      <c r="Q35" s="478">
        <f>SUMIF('4a - Electricity'!$B$7:$AP$7,'4 - NOI'!Q$7,'4a - Electricity'!$B$40:$AP$40)</f>
        <v>0</v>
      </c>
      <c r="R35" s="478">
        <f>SUMIF('4a - Electricity'!$B$7:$AP$7,'4 - NOI'!R$7,'4a - Electricity'!$B$40:$AP$40)</f>
        <v>0</v>
      </c>
      <c r="S35" s="478">
        <f>SUMIF('4a - Electricity'!$B$7:$AP$7,'4 - NOI'!S$7,'4a - Electricity'!$B$40:$AP$40)</f>
        <v>0</v>
      </c>
      <c r="T35" s="478">
        <f>SUMIF('4a - Electricity'!$B$7:$AP$7,'4 - NOI'!T$7,'4a - Electricity'!$B$40:$AP$40)</f>
        <v>0</v>
      </c>
      <c r="U35" s="478">
        <f>SUMIF('4a - Electricity'!$B$7:$AP$7,'4 - NOI'!U$7,'4a - Electricity'!$B$40:$AP$40)</f>
        <v>0</v>
      </c>
      <c r="V35" s="478">
        <f>SUMIF('4a - Electricity'!$B$7:$AP$7,'4 - NOI'!V$7,'4a - Electricity'!$B$40:$AP$40)</f>
        <v>0</v>
      </c>
      <c r="W35" s="478">
        <f>SUMIF('4a - Electricity'!$B$7:$AP$7,'4 - NOI'!W$7,'4a - Electricity'!$B$40:$AP$40)</f>
        <v>0</v>
      </c>
      <c r="X35" s="478">
        <f>SUMIF('4a - Electricity'!$B$7:$AP$7,'4 - NOI'!X$7,'4a - Electricity'!$B$40:$AP$40)</f>
        <v>0</v>
      </c>
      <c r="Y35" s="478">
        <f>SUMIF('4a - Electricity'!$B$7:$AP$7,'4 - NOI'!Y$7,'4a - Electricity'!$B$40:$AP$40)</f>
        <v>0</v>
      </c>
      <c r="Z35" s="478">
        <f>SUMIF('4a - Electricity'!$B$7:$AP$7,'4 - NOI'!Z$7,'4a - Electricity'!$B$40:$AP$40)</f>
        <v>0</v>
      </c>
      <c r="AA35" s="478">
        <f>SUMIF('4a - Electricity'!$B$7:$AP$7,'4 - NOI'!AA$7,'4a - Electricity'!$B$40:$AP$40)</f>
        <v>0</v>
      </c>
      <c r="AB35" s="478">
        <f>SUMIF('4a - Electricity'!$B$7:$AP$7,'4 - NOI'!AB$7,'4a - Electricity'!$B$40:$AP$40)</f>
        <v>0</v>
      </c>
      <c r="AC35" s="478">
        <f>SUMIF('4a - Electricity'!$B$7:$AP$7,'4 - NOI'!AC$7,'4a - Electricity'!$B$40:$AP$40)</f>
        <v>0</v>
      </c>
      <c r="AD35" s="478">
        <f>SUMIF('4a - Electricity'!$B$7:$AP$7,'4 - NOI'!AD$7,'4a - Electricity'!$B$40:$AP$40)</f>
        <v>0</v>
      </c>
      <c r="AE35" s="478">
        <f>SUMIF('4a - Electricity'!$B$7:$AP$7,'4 - NOI'!AE$7,'4a - Electricity'!$B$40:$AP$40)</f>
        <v>0</v>
      </c>
      <c r="AF35" s="478">
        <f>SUMIF('4a - Electricity'!$B$7:$AP$7,'4 - NOI'!AF$7,'4a - Electricity'!$B$40:$AP$40)</f>
        <v>0</v>
      </c>
      <c r="AG35" s="478">
        <f>SUMIF('4a - Electricity'!$B$7:$AP$7,'4 - NOI'!AG$7,'4a - Electricity'!$B$40:$AP$40)</f>
        <v>0</v>
      </c>
      <c r="AH35" s="478">
        <f>SUMIF('4a - Electricity'!$B$7:$AP$7,'4 - NOI'!AH$7,'4a - Electricity'!$B$40:$AP$40)</f>
        <v>0</v>
      </c>
      <c r="AI35" s="478">
        <f>SUMIF('4a - Electricity'!$B$7:$AP$7,'4 - NOI'!AI$7,'4a - Electricity'!$B$40:$AP$40)</f>
        <v>0</v>
      </c>
      <c r="AJ35" s="478">
        <f>SUMIF('4a - Electricity'!$B$7:$AP$7,'4 - NOI'!AJ$7,'4a - Electricity'!$B$40:$AP$40)</f>
        <v>0</v>
      </c>
      <c r="AK35" s="478">
        <f>SUMIF('4a - Electricity'!$B$7:$AP$7,'4 - NOI'!AK$7,'4a - Electricity'!$B$40:$AP$40)</f>
        <v>0</v>
      </c>
      <c r="AL35" s="478">
        <f>SUMIF('4a - Electricity'!$B$7:$AP$7,'4 - NOI'!AL$7,'4a - Electricity'!$B$40:$AP$40)</f>
        <v>0</v>
      </c>
      <c r="AM35" s="478">
        <f>SUMIF('4a - Electricity'!$B$7:$AP$7,'4 - NOI'!AM$7,'4a - Electricity'!$B$40:$AP$40)</f>
        <v>0</v>
      </c>
      <c r="AN35" s="478">
        <f>SUMIF('4a - Electricity'!$B$7:$AP$7,'4 - NOI'!AN$7,'4a - Electricity'!$B$40:$AP$40)</f>
        <v>0</v>
      </c>
      <c r="AO35" s="478">
        <f>SUMIF('4a - Electricity'!$B$7:$AP$7,'4 - NOI'!AO$7,'4a - Electricity'!$B$40:$AP$40)</f>
        <v>0</v>
      </c>
      <c r="AP35" s="507">
        <f>SUM(B35:AO35)</f>
        <v>0</v>
      </c>
    </row>
    <row r="36" spans="1:42" outlineLevel="1" x14ac:dyDescent="0.25">
      <c r="A36" s="506" t="s">
        <v>429</v>
      </c>
      <c r="B36" s="478">
        <v>0</v>
      </c>
      <c r="C36" s="478">
        <v>0</v>
      </c>
      <c r="D36" s="478">
        <v>0</v>
      </c>
      <c r="E36" s="478">
        <v>0</v>
      </c>
      <c r="F36" s="478">
        <v>0</v>
      </c>
      <c r="G36" s="478">
        <v>0</v>
      </c>
      <c r="H36" s="478">
        <v>0</v>
      </c>
      <c r="I36" s="478">
        <v>0</v>
      </c>
      <c r="J36" s="478">
        <v>0</v>
      </c>
      <c r="K36" s="478">
        <v>0</v>
      </c>
      <c r="L36" s="478">
        <v>0</v>
      </c>
      <c r="M36" s="478">
        <v>0</v>
      </c>
      <c r="N36" s="478">
        <v>0</v>
      </c>
      <c r="O36" s="478">
        <v>0</v>
      </c>
      <c r="P36" s="478">
        <v>0</v>
      </c>
      <c r="Q36" s="478">
        <v>0</v>
      </c>
      <c r="R36" s="478">
        <v>0</v>
      </c>
      <c r="S36" s="478">
        <v>0</v>
      </c>
      <c r="T36" s="478">
        <v>0</v>
      </c>
      <c r="U36" s="478">
        <v>0</v>
      </c>
      <c r="V36" s="478">
        <v>0</v>
      </c>
      <c r="W36" s="478">
        <v>0</v>
      </c>
      <c r="X36" s="478">
        <v>0</v>
      </c>
      <c r="Y36" s="478">
        <v>0</v>
      </c>
      <c r="Z36" s="478">
        <v>0</v>
      </c>
      <c r="AA36" s="478">
        <v>0</v>
      </c>
      <c r="AB36" s="478">
        <v>0</v>
      </c>
      <c r="AC36" s="478">
        <v>0</v>
      </c>
      <c r="AD36" s="478">
        <v>0</v>
      </c>
      <c r="AE36" s="478">
        <v>0</v>
      </c>
      <c r="AF36" s="478">
        <v>0</v>
      </c>
      <c r="AG36" s="478">
        <v>0</v>
      </c>
      <c r="AH36" s="478">
        <v>0</v>
      </c>
      <c r="AI36" s="478">
        <v>0</v>
      </c>
      <c r="AJ36" s="478">
        <v>0</v>
      </c>
      <c r="AK36" s="478">
        <v>0</v>
      </c>
      <c r="AL36" s="478">
        <v>0</v>
      </c>
      <c r="AM36" s="478">
        <v>0</v>
      </c>
      <c r="AN36" s="478">
        <v>0</v>
      </c>
      <c r="AO36" s="478">
        <v>0</v>
      </c>
      <c r="AP36" s="507">
        <f>SUM(B36:AO36)</f>
        <v>0</v>
      </c>
    </row>
    <row r="37" spans="1:42" outlineLevel="1" x14ac:dyDescent="0.25">
      <c r="A37" s="506" t="s">
        <v>119</v>
      </c>
      <c r="B37" s="508">
        <f>SUM(B33:B36)</f>
        <v>0</v>
      </c>
      <c r="C37" s="508">
        <f t="shared" ref="C37:AO37" si="6">SUM(C33:C36)</f>
        <v>0</v>
      </c>
      <c r="D37" s="508">
        <f t="shared" si="6"/>
        <v>0</v>
      </c>
      <c r="E37" s="508">
        <f t="shared" si="6"/>
        <v>0</v>
      </c>
      <c r="F37" s="508">
        <f t="shared" si="6"/>
        <v>0</v>
      </c>
      <c r="G37" s="508">
        <f t="shared" si="6"/>
        <v>0</v>
      </c>
      <c r="H37" s="508">
        <f t="shared" si="6"/>
        <v>0</v>
      </c>
      <c r="I37" s="508">
        <f t="shared" si="6"/>
        <v>0</v>
      </c>
      <c r="J37" s="508">
        <f t="shared" si="6"/>
        <v>0</v>
      </c>
      <c r="K37" s="508">
        <f t="shared" si="6"/>
        <v>0</v>
      </c>
      <c r="L37" s="508">
        <f t="shared" si="6"/>
        <v>0</v>
      </c>
      <c r="M37" s="508">
        <f t="shared" si="6"/>
        <v>0</v>
      </c>
      <c r="N37" s="508">
        <f t="shared" si="6"/>
        <v>0</v>
      </c>
      <c r="O37" s="508">
        <f t="shared" si="6"/>
        <v>0</v>
      </c>
      <c r="P37" s="508">
        <f t="shared" si="6"/>
        <v>0</v>
      </c>
      <c r="Q37" s="508">
        <f t="shared" si="6"/>
        <v>0</v>
      </c>
      <c r="R37" s="508">
        <f t="shared" si="6"/>
        <v>0</v>
      </c>
      <c r="S37" s="508">
        <f t="shared" si="6"/>
        <v>0</v>
      </c>
      <c r="T37" s="508">
        <f t="shared" si="6"/>
        <v>0</v>
      </c>
      <c r="U37" s="508">
        <f t="shared" si="6"/>
        <v>0</v>
      </c>
      <c r="V37" s="508">
        <f t="shared" si="6"/>
        <v>0</v>
      </c>
      <c r="W37" s="508">
        <f t="shared" si="6"/>
        <v>0</v>
      </c>
      <c r="X37" s="508">
        <f t="shared" si="6"/>
        <v>0</v>
      </c>
      <c r="Y37" s="508">
        <f t="shared" si="6"/>
        <v>0</v>
      </c>
      <c r="Z37" s="508">
        <f t="shared" si="6"/>
        <v>0</v>
      </c>
      <c r="AA37" s="508">
        <f t="shared" si="6"/>
        <v>0</v>
      </c>
      <c r="AB37" s="508">
        <f t="shared" si="6"/>
        <v>0</v>
      </c>
      <c r="AC37" s="508">
        <f t="shared" si="6"/>
        <v>0</v>
      </c>
      <c r="AD37" s="508">
        <f t="shared" si="6"/>
        <v>0</v>
      </c>
      <c r="AE37" s="508">
        <f t="shared" si="6"/>
        <v>0</v>
      </c>
      <c r="AF37" s="508">
        <f t="shared" si="6"/>
        <v>0</v>
      </c>
      <c r="AG37" s="508">
        <f t="shared" si="6"/>
        <v>0</v>
      </c>
      <c r="AH37" s="508">
        <f t="shared" si="6"/>
        <v>0</v>
      </c>
      <c r="AI37" s="508">
        <f t="shared" si="6"/>
        <v>0</v>
      </c>
      <c r="AJ37" s="508">
        <f t="shared" si="6"/>
        <v>0</v>
      </c>
      <c r="AK37" s="508">
        <f t="shared" si="6"/>
        <v>0</v>
      </c>
      <c r="AL37" s="508">
        <f t="shared" si="6"/>
        <v>0</v>
      </c>
      <c r="AM37" s="508">
        <f t="shared" si="6"/>
        <v>0</v>
      </c>
      <c r="AN37" s="508">
        <f t="shared" si="6"/>
        <v>0</v>
      </c>
      <c r="AO37" s="508">
        <f t="shared" si="6"/>
        <v>0</v>
      </c>
      <c r="AP37" s="508">
        <f>SUM(B37:AO37)</f>
        <v>0</v>
      </c>
    </row>
    <row r="38" spans="1:42" outlineLevel="1" x14ac:dyDescent="0.25">
      <c r="B38" s="509"/>
      <c r="C38" s="509"/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</row>
    <row r="39" spans="1:42" outlineLevel="1" x14ac:dyDescent="0.25">
      <c r="A39" s="496" t="s">
        <v>430</v>
      </c>
      <c r="B39" s="509"/>
      <c r="C39" s="509"/>
      <c r="D39" s="509"/>
      <c r="E39" s="509"/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</row>
    <row r="40" spans="1:42" outlineLevel="1" x14ac:dyDescent="0.25">
      <c r="A40" s="506" t="s">
        <v>431</v>
      </c>
      <c r="B40" s="507">
        <v>0</v>
      </c>
      <c r="C40" s="507">
        <v>0</v>
      </c>
      <c r="D40" s="507">
        <v>0</v>
      </c>
      <c r="E40" s="507">
        <v>0</v>
      </c>
      <c r="F40" s="507">
        <v>0</v>
      </c>
      <c r="G40" s="507">
        <v>0</v>
      </c>
      <c r="H40" s="507">
        <v>0</v>
      </c>
      <c r="I40" s="507">
        <v>0</v>
      </c>
      <c r="J40" s="507">
        <v>0</v>
      </c>
      <c r="K40" s="507">
        <v>0</v>
      </c>
      <c r="L40" s="507">
        <v>0</v>
      </c>
      <c r="M40" s="507">
        <v>0</v>
      </c>
      <c r="N40" s="507">
        <v>0</v>
      </c>
      <c r="O40" s="507">
        <v>0</v>
      </c>
      <c r="P40" s="507">
        <v>0</v>
      </c>
      <c r="Q40" s="507">
        <v>0</v>
      </c>
      <c r="R40" s="507">
        <v>0</v>
      </c>
      <c r="S40" s="507">
        <v>0</v>
      </c>
      <c r="T40" s="507">
        <v>0</v>
      </c>
      <c r="U40" s="507">
        <v>0</v>
      </c>
      <c r="V40" s="507">
        <v>0</v>
      </c>
      <c r="W40" s="507">
        <v>0</v>
      </c>
      <c r="X40" s="507">
        <v>0</v>
      </c>
      <c r="Y40" s="507">
        <v>0</v>
      </c>
      <c r="Z40" s="507">
        <v>0</v>
      </c>
      <c r="AA40" s="507">
        <v>0</v>
      </c>
      <c r="AB40" s="507">
        <v>0</v>
      </c>
      <c r="AC40" s="507">
        <v>0</v>
      </c>
      <c r="AD40" s="507">
        <v>0</v>
      </c>
      <c r="AE40" s="507">
        <v>0</v>
      </c>
      <c r="AF40" s="507">
        <v>0</v>
      </c>
      <c r="AG40" s="507">
        <v>0</v>
      </c>
      <c r="AH40" s="507">
        <v>0</v>
      </c>
      <c r="AI40" s="507">
        <v>0</v>
      </c>
      <c r="AJ40" s="507">
        <v>0</v>
      </c>
      <c r="AK40" s="507">
        <v>0</v>
      </c>
      <c r="AL40" s="507">
        <v>0</v>
      </c>
      <c r="AM40" s="507">
        <v>0</v>
      </c>
      <c r="AN40" s="507">
        <v>0</v>
      </c>
      <c r="AO40" s="507">
        <v>0</v>
      </c>
      <c r="AP40" s="507">
        <f t="shared" ref="AP40:AP47" si="7">SUM(B40:AO40)</f>
        <v>0</v>
      </c>
    </row>
    <row r="41" spans="1:42" outlineLevel="1" x14ac:dyDescent="0.25">
      <c r="A41" s="506" t="s">
        <v>432</v>
      </c>
      <c r="B41" s="507">
        <v>0</v>
      </c>
      <c r="C41" s="507">
        <v>0</v>
      </c>
      <c r="D41" s="507">
        <v>0</v>
      </c>
      <c r="E41" s="507">
        <v>0</v>
      </c>
      <c r="F41" s="507">
        <v>0</v>
      </c>
      <c r="G41" s="507">
        <v>0</v>
      </c>
      <c r="H41" s="507">
        <v>0</v>
      </c>
      <c r="I41" s="507">
        <v>0</v>
      </c>
      <c r="J41" s="507">
        <v>0</v>
      </c>
      <c r="K41" s="507">
        <v>0</v>
      </c>
      <c r="L41" s="507">
        <v>0</v>
      </c>
      <c r="M41" s="507">
        <v>0</v>
      </c>
      <c r="N41" s="507">
        <v>0</v>
      </c>
      <c r="O41" s="507">
        <v>0</v>
      </c>
      <c r="P41" s="507">
        <v>0</v>
      </c>
      <c r="Q41" s="507">
        <v>0</v>
      </c>
      <c r="R41" s="507">
        <v>0</v>
      </c>
      <c r="S41" s="507">
        <v>0</v>
      </c>
      <c r="T41" s="507">
        <v>0</v>
      </c>
      <c r="U41" s="507">
        <v>0</v>
      </c>
      <c r="V41" s="507">
        <v>0</v>
      </c>
      <c r="W41" s="507">
        <v>0</v>
      </c>
      <c r="X41" s="507">
        <v>0</v>
      </c>
      <c r="Y41" s="507">
        <v>0</v>
      </c>
      <c r="Z41" s="507">
        <v>0</v>
      </c>
      <c r="AA41" s="507">
        <v>0</v>
      </c>
      <c r="AB41" s="507">
        <v>0</v>
      </c>
      <c r="AC41" s="507">
        <v>0</v>
      </c>
      <c r="AD41" s="507">
        <v>0</v>
      </c>
      <c r="AE41" s="507">
        <v>0</v>
      </c>
      <c r="AF41" s="507">
        <v>0</v>
      </c>
      <c r="AG41" s="507">
        <v>0</v>
      </c>
      <c r="AH41" s="507">
        <v>0</v>
      </c>
      <c r="AI41" s="507">
        <v>0</v>
      </c>
      <c r="AJ41" s="507">
        <v>0</v>
      </c>
      <c r="AK41" s="507">
        <v>0</v>
      </c>
      <c r="AL41" s="507">
        <v>0</v>
      </c>
      <c r="AM41" s="507">
        <v>0</v>
      </c>
      <c r="AN41" s="507">
        <v>0</v>
      </c>
      <c r="AO41" s="507">
        <v>0</v>
      </c>
      <c r="AP41" s="507">
        <f t="shared" si="7"/>
        <v>0</v>
      </c>
    </row>
    <row r="42" spans="1:42" outlineLevel="1" x14ac:dyDescent="0.25">
      <c r="A42" s="510" t="s">
        <v>433</v>
      </c>
      <c r="B42" s="507">
        <v>0</v>
      </c>
      <c r="C42" s="507">
        <v>0</v>
      </c>
      <c r="D42" s="507">
        <v>0</v>
      </c>
      <c r="E42" s="507">
        <v>0</v>
      </c>
      <c r="F42" s="507">
        <v>0</v>
      </c>
      <c r="G42" s="507">
        <v>0</v>
      </c>
      <c r="H42" s="507">
        <v>0</v>
      </c>
      <c r="I42" s="507">
        <v>0</v>
      </c>
      <c r="J42" s="507">
        <v>0</v>
      </c>
      <c r="K42" s="507">
        <v>0</v>
      </c>
      <c r="L42" s="507">
        <v>0</v>
      </c>
      <c r="M42" s="507">
        <v>0</v>
      </c>
      <c r="N42" s="507">
        <v>0</v>
      </c>
      <c r="O42" s="507">
        <v>0</v>
      </c>
      <c r="P42" s="507">
        <v>0</v>
      </c>
      <c r="Q42" s="507">
        <v>0</v>
      </c>
      <c r="R42" s="507">
        <v>0</v>
      </c>
      <c r="S42" s="507">
        <v>0</v>
      </c>
      <c r="T42" s="507">
        <v>0</v>
      </c>
      <c r="U42" s="507">
        <v>0</v>
      </c>
      <c r="V42" s="507">
        <v>0</v>
      </c>
      <c r="W42" s="507">
        <v>0</v>
      </c>
      <c r="X42" s="507">
        <v>0</v>
      </c>
      <c r="Y42" s="507">
        <v>0</v>
      </c>
      <c r="Z42" s="507">
        <v>0</v>
      </c>
      <c r="AA42" s="507">
        <v>0</v>
      </c>
      <c r="AB42" s="507">
        <v>0</v>
      </c>
      <c r="AC42" s="507">
        <v>0</v>
      </c>
      <c r="AD42" s="507">
        <v>0</v>
      </c>
      <c r="AE42" s="507">
        <v>0</v>
      </c>
      <c r="AF42" s="507">
        <v>0</v>
      </c>
      <c r="AG42" s="507">
        <v>0</v>
      </c>
      <c r="AH42" s="507">
        <v>0</v>
      </c>
      <c r="AI42" s="507">
        <v>0</v>
      </c>
      <c r="AJ42" s="507">
        <v>0</v>
      </c>
      <c r="AK42" s="507">
        <v>0</v>
      </c>
      <c r="AL42" s="507">
        <v>0</v>
      </c>
      <c r="AM42" s="507">
        <v>0</v>
      </c>
      <c r="AN42" s="507">
        <v>0</v>
      </c>
      <c r="AO42" s="507">
        <v>0</v>
      </c>
      <c r="AP42" s="507">
        <f t="shared" si="7"/>
        <v>0</v>
      </c>
    </row>
    <row r="43" spans="1:42" outlineLevel="1" x14ac:dyDescent="0.25">
      <c r="A43" s="510" t="s">
        <v>434</v>
      </c>
      <c r="B43" s="507">
        <v>0</v>
      </c>
      <c r="C43" s="507">
        <v>0</v>
      </c>
      <c r="D43" s="507">
        <v>0</v>
      </c>
      <c r="E43" s="507">
        <v>0</v>
      </c>
      <c r="F43" s="507">
        <v>0</v>
      </c>
      <c r="G43" s="507">
        <v>0</v>
      </c>
      <c r="H43" s="507">
        <v>0</v>
      </c>
      <c r="I43" s="507">
        <v>0</v>
      </c>
      <c r="J43" s="507">
        <v>0</v>
      </c>
      <c r="K43" s="507">
        <v>0</v>
      </c>
      <c r="L43" s="507">
        <v>0</v>
      </c>
      <c r="M43" s="507">
        <v>0</v>
      </c>
      <c r="N43" s="507">
        <v>0</v>
      </c>
      <c r="O43" s="507">
        <v>0</v>
      </c>
      <c r="P43" s="507">
        <v>0</v>
      </c>
      <c r="Q43" s="507">
        <v>0</v>
      </c>
      <c r="R43" s="507">
        <v>0</v>
      </c>
      <c r="S43" s="507">
        <v>0</v>
      </c>
      <c r="T43" s="507">
        <v>0</v>
      </c>
      <c r="U43" s="507">
        <v>0</v>
      </c>
      <c r="V43" s="507">
        <v>0</v>
      </c>
      <c r="W43" s="507">
        <v>0</v>
      </c>
      <c r="X43" s="507">
        <v>0</v>
      </c>
      <c r="Y43" s="507">
        <v>0</v>
      </c>
      <c r="Z43" s="507">
        <v>0</v>
      </c>
      <c r="AA43" s="507">
        <v>0</v>
      </c>
      <c r="AB43" s="507">
        <v>0</v>
      </c>
      <c r="AC43" s="507">
        <v>0</v>
      </c>
      <c r="AD43" s="507">
        <v>0</v>
      </c>
      <c r="AE43" s="507">
        <v>0</v>
      </c>
      <c r="AF43" s="507">
        <v>0</v>
      </c>
      <c r="AG43" s="507">
        <v>0</v>
      </c>
      <c r="AH43" s="507">
        <v>0</v>
      </c>
      <c r="AI43" s="507">
        <v>0</v>
      </c>
      <c r="AJ43" s="507">
        <v>0</v>
      </c>
      <c r="AK43" s="507">
        <v>0</v>
      </c>
      <c r="AL43" s="507">
        <v>0</v>
      </c>
      <c r="AM43" s="507">
        <v>0</v>
      </c>
      <c r="AN43" s="507">
        <v>0</v>
      </c>
      <c r="AO43" s="507">
        <v>0</v>
      </c>
      <c r="AP43" s="507">
        <f t="shared" si="7"/>
        <v>0</v>
      </c>
    </row>
    <row r="44" spans="1:42" outlineLevel="1" x14ac:dyDescent="0.25">
      <c r="A44" s="510" t="s">
        <v>435</v>
      </c>
      <c r="B44" s="507">
        <v>0</v>
      </c>
      <c r="C44" s="507">
        <v>0</v>
      </c>
      <c r="D44" s="507">
        <v>0</v>
      </c>
      <c r="E44" s="507">
        <v>0</v>
      </c>
      <c r="F44" s="507">
        <v>0</v>
      </c>
      <c r="G44" s="507">
        <v>0</v>
      </c>
      <c r="H44" s="507">
        <v>0</v>
      </c>
      <c r="I44" s="507">
        <v>0</v>
      </c>
      <c r="J44" s="507">
        <v>0</v>
      </c>
      <c r="K44" s="507">
        <v>0</v>
      </c>
      <c r="L44" s="507">
        <v>0</v>
      </c>
      <c r="M44" s="507">
        <v>0</v>
      </c>
      <c r="N44" s="507">
        <v>0</v>
      </c>
      <c r="O44" s="507">
        <v>0</v>
      </c>
      <c r="P44" s="507">
        <v>0</v>
      </c>
      <c r="Q44" s="507">
        <v>0</v>
      </c>
      <c r="R44" s="507">
        <v>0</v>
      </c>
      <c r="S44" s="507">
        <v>0</v>
      </c>
      <c r="T44" s="507">
        <v>0</v>
      </c>
      <c r="U44" s="507">
        <v>0</v>
      </c>
      <c r="V44" s="507">
        <v>0</v>
      </c>
      <c r="W44" s="507">
        <v>0</v>
      </c>
      <c r="X44" s="507">
        <v>0</v>
      </c>
      <c r="Y44" s="507">
        <v>0</v>
      </c>
      <c r="Z44" s="507">
        <v>0</v>
      </c>
      <c r="AA44" s="507">
        <v>0</v>
      </c>
      <c r="AB44" s="507">
        <v>0</v>
      </c>
      <c r="AC44" s="507">
        <v>0</v>
      </c>
      <c r="AD44" s="507">
        <v>0</v>
      </c>
      <c r="AE44" s="507">
        <v>0</v>
      </c>
      <c r="AF44" s="507">
        <v>0</v>
      </c>
      <c r="AG44" s="507">
        <v>0</v>
      </c>
      <c r="AH44" s="507">
        <v>0</v>
      </c>
      <c r="AI44" s="507">
        <v>0</v>
      </c>
      <c r="AJ44" s="507">
        <v>0</v>
      </c>
      <c r="AK44" s="507">
        <v>0</v>
      </c>
      <c r="AL44" s="507">
        <v>0</v>
      </c>
      <c r="AM44" s="507">
        <v>0</v>
      </c>
      <c r="AN44" s="507">
        <v>0</v>
      </c>
      <c r="AO44" s="507">
        <v>0</v>
      </c>
      <c r="AP44" s="507">
        <f t="shared" si="7"/>
        <v>0</v>
      </c>
    </row>
    <row r="45" spans="1:42" outlineLevel="1" x14ac:dyDescent="0.25">
      <c r="A45" s="510" t="s">
        <v>436</v>
      </c>
      <c r="B45" s="507">
        <v>0</v>
      </c>
      <c r="C45" s="507">
        <v>0</v>
      </c>
      <c r="D45" s="507">
        <v>0</v>
      </c>
      <c r="E45" s="507">
        <v>0</v>
      </c>
      <c r="F45" s="507">
        <v>0</v>
      </c>
      <c r="G45" s="507">
        <v>0</v>
      </c>
      <c r="H45" s="507">
        <v>0</v>
      </c>
      <c r="I45" s="507">
        <v>0</v>
      </c>
      <c r="J45" s="507">
        <v>0</v>
      </c>
      <c r="K45" s="507">
        <v>0</v>
      </c>
      <c r="L45" s="507">
        <v>0</v>
      </c>
      <c r="M45" s="507">
        <v>0</v>
      </c>
      <c r="N45" s="507">
        <v>0</v>
      </c>
      <c r="O45" s="507">
        <v>0</v>
      </c>
      <c r="P45" s="507">
        <v>0</v>
      </c>
      <c r="Q45" s="507">
        <v>0</v>
      </c>
      <c r="R45" s="507">
        <v>0</v>
      </c>
      <c r="S45" s="507">
        <v>0</v>
      </c>
      <c r="T45" s="507">
        <v>0</v>
      </c>
      <c r="U45" s="507">
        <v>0</v>
      </c>
      <c r="V45" s="507">
        <v>0</v>
      </c>
      <c r="W45" s="507">
        <v>0</v>
      </c>
      <c r="X45" s="507">
        <v>0</v>
      </c>
      <c r="Y45" s="507">
        <v>0</v>
      </c>
      <c r="Z45" s="507">
        <v>0</v>
      </c>
      <c r="AA45" s="507">
        <v>0</v>
      </c>
      <c r="AB45" s="507">
        <v>0</v>
      </c>
      <c r="AC45" s="507">
        <v>0</v>
      </c>
      <c r="AD45" s="507">
        <v>0</v>
      </c>
      <c r="AE45" s="507">
        <v>0</v>
      </c>
      <c r="AF45" s="507">
        <v>0</v>
      </c>
      <c r="AG45" s="507">
        <v>0</v>
      </c>
      <c r="AH45" s="507">
        <v>0</v>
      </c>
      <c r="AI45" s="507">
        <v>0</v>
      </c>
      <c r="AJ45" s="507">
        <v>0</v>
      </c>
      <c r="AK45" s="507">
        <v>0</v>
      </c>
      <c r="AL45" s="507">
        <v>0</v>
      </c>
      <c r="AM45" s="507">
        <v>0</v>
      </c>
      <c r="AN45" s="507">
        <v>0</v>
      </c>
      <c r="AO45" s="507">
        <v>0</v>
      </c>
      <c r="AP45" s="507">
        <f t="shared" si="7"/>
        <v>0</v>
      </c>
    </row>
    <row r="46" spans="1:42" outlineLevel="1" x14ac:dyDescent="0.25">
      <c r="A46" s="510" t="s">
        <v>437</v>
      </c>
      <c r="B46" s="507">
        <v>0</v>
      </c>
      <c r="C46" s="507">
        <v>0</v>
      </c>
      <c r="D46" s="507">
        <v>0</v>
      </c>
      <c r="E46" s="507">
        <v>0</v>
      </c>
      <c r="F46" s="507">
        <v>0</v>
      </c>
      <c r="G46" s="507">
        <v>0</v>
      </c>
      <c r="H46" s="507">
        <v>0</v>
      </c>
      <c r="I46" s="507">
        <v>0</v>
      </c>
      <c r="J46" s="507">
        <v>0</v>
      </c>
      <c r="K46" s="507">
        <v>0</v>
      </c>
      <c r="L46" s="507">
        <v>0</v>
      </c>
      <c r="M46" s="507">
        <v>0</v>
      </c>
      <c r="N46" s="507">
        <v>0</v>
      </c>
      <c r="O46" s="507">
        <v>0</v>
      </c>
      <c r="P46" s="507">
        <v>0</v>
      </c>
      <c r="Q46" s="507">
        <v>0</v>
      </c>
      <c r="R46" s="507">
        <v>0</v>
      </c>
      <c r="S46" s="507">
        <v>0</v>
      </c>
      <c r="T46" s="507">
        <v>0</v>
      </c>
      <c r="U46" s="507">
        <v>0</v>
      </c>
      <c r="V46" s="507">
        <v>0</v>
      </c>
      <c r="W46" s="507">
        <v>0</v>
      </c>
      <c r="X46" s="507">
        <v>0</v>
      </c>
      <c r="Y46" s="507">
        <v>0</v>
      </c>
      <c r="Z46" s="507">
        <v>0</v>
      </c>
      <c r="AA46" s="507">
        <v>0</v>
      </c>
      <c r="AB46" s="507">
        <v>0</v>
      </c>
      <c r="AC46" s="507">
        <v>0</v>
      </c>
      <c r="AD46" s="507">
        <v>0</v>
      </c>
      <c r="AE46" s="507">
        <v>0</v>
      </c>
      <c r="AF46" s="507">
        <v>0</v>
      </c>
      <c r="AG46" s="507">
        <v>0</v>
      </c>
      <c r="AH46" s="507">
        <v>0</v>
      </c>
      <c r="AI46" s="507">
        <v>0</v>
      </c>
      <c r="AJ46" s="507">
        <v>0</v>
      </c>
      <c r="AK46" s="507">
        <v>0</v>
      </c>
      <c r="AL46" s="507">
        <v>0</v>
      </c>
      <c r="AM46" s="507">
        <v>0</v>
      </c>
      <c r="AN46" s="507">
        <v>0</v>
      </c>
      <c r="AO46" s="507">
        <v>0</v>
      </c>
      <c r="AP46" s="507">
        <f t="shared" si="7"/>
        <v>0</v>
      </c>
    </row>
    <row r="47" spans="1:42" outlineLevel="1" x14ac:dyDescent="0.25">
      <c r="A47" s="496" t="s">
        <v>119</v>
      </c>
      <c r="B47" s="511">
        <f>SUM(B40:B46)</f>
        <v>0</v>
      </c>
      <c r="C47" s="511">
        <f t="shared" ref="C47:AO47" si="8">SUM(C40:C46)</f>
        <v>0</v>
      </c>
      <c r="D47" s="511">
        <f t="shared" si="8"/>
        <v>0</v>
      </c>
      <c r="E47" s="511">
        <f t="shared" si="8"/>
        <v>0</v>
      </c>
      <c r="F47" s="511">
        <f t="shared" si="8"/>
        <v>0</v>
      </c>
      <c r="G47" s="511">
        <f t="shared" si="8"/>
        <v>0</v>
      </c>
      <c r="H47" s="511">
        <f t="shared" si="8"/>
        <v>0</v>
      </c>
      <c r="I47" s="511">
        <f t="shared" si="8"/>
        <v>0</v>
      </c>
      <c r="J47" s="511">
        <f t="shared" si="8"/>
        <v>0</v>
      </c>
      <c r="K47" s="511">
        <f t="shared" si="8"/>
        <v>0</v>
      </c>
      <c r="L47" s="511">
        <f t="shared" si="8"/>
        <v>0</v>
      </c>
      <c r="M47" s="511">
        <f t="shared" si="8"/>
        <v>0</v>
      </c>
      <c r="N47" s="511">
        <f t="shared" si="8"/>
        <v>0</v>
      </c>
      <c r="O47" s="511">
        <f t="shared" si="8"/>
        <v>0</v>
      </c>
      <c r="P47" s="511">
        <f t="shared" si="8"/>
        <v>0</v>
      </c>
      <c r="Q47" s="511">
        <f t="shared" si="8"/>
        <v>0</v>
      </c>
      <c r="R47" s="511">
        <f t="shared" si="8"/>
        <v>0</v>
      </c>
      <c r="S47" s="511">
        <f t="shared" si="8"/>
        <v>0</v>
      </c>
      <c r="T47" s="511">
        <f t="shared" si="8"/>
        <v>0</v>
      </c>
      <c r="U47" s="511">
        <f t="shared" si="8"/>
        <v>0</v>
      </c>
      <c r="V47" s="511">
        <f t="shared" si="8"/>
        <v>0</v>
      </c>
      <c r="W47" s="511">
        <f t="shared" si="8"/>
        <v>0</v>
      </c>
      <c r="X47" s="511">
        <f t="shared" si="8"/>
        <v>0</v>
      </c>
      <c r="Y47" s="511">
        <f t="shared" si="8"/>
        <v>0</v>
      </c>
      <c r="Z47" s="511">
        <f t="shared" si="8"/>
        <v>0</v>
      </c>
      <c r="AA47" s="511">
        <f t="shared" si="8"/>
        <v>0</v>
      </c>
      <c r="AB47" s="511">
        <f t="shared" si="8"/>
        <v>0</v>
      </c>
      <c r="AC47" s="511">
        <f t="shared" si="8"/>
        <v>0</v>
      </c>
      <c r="AD47" s="511">
        <f t="shared" si="8"/>
        <v>0</v>
      </c>
      <c r="AE47" s="511">
        <f t="shared" si="8"/>
        <v>0</v>
      </c>
      <c r="AF47" s="511">
        <f t="shared" si="8"/>
        <v>0</v>
      </c>
      <c r="AG47" s="511">
        <f t="shared" si="8"/>
        <v>0</v>
      </c>
      <c r="AH47" s="511">
        <f t="shared" si="8"/>
        <v>0</v>
      </c>
      <c r="AI47" s="511">
        <f t="shared" si="8"/>
        <v>0</v>
      </c>
      <c r="AJ47" s="511">
        <f t="shared" si="8"/>
        <v>0</v>
      </c>
      <c r="AK47" s="511">
        <f t="shared" si="8"/>
        <v>0</v>
      </c>
      <c r="AL47" s="511">
        <f t="shared" si="8"/>
        <v>0</v>
      </c>
      <c r="AM47" s="511">
        <f t="shared" si="8"/>
        <v>0</v>
      </c>
      <c r="AN47" s="511">
        <f t="shared" si="8"/>
        <v>0</v>
      </c>
      <c r="AO47" s="511">
        <f t="shared" si="8"/>
        <v>0</v>
      </c>
      <c r="AP47" s="511">
        <f t="shared" si="7"/>
        <v>0</v>
      </c>
    </row>
    <row r="48" spans="1:42" outlineLevel="1" x14ac:dyDescent="0.25"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</row>
    <row r="49" spans="1:42" ht="15.75" outlineLevel="1" thickBot="1" x14ac:dyDescent="0.3">
      <c r="A49" s="496" t="s">
        <v>438</v>
      </c>
      <c r="B49" s="483">
        <f>B37+B47</f>
        <v>0</v>
      </c>
      <c r="C49" s="483">
        <f t="shared" ref="C49:AO49" si="9">C37+C47</f>
        <v>0</v>
      </c>
      <c r="D49" s="483">
        <f t="shared" si="9"/>
        <v>0</v>
      </c>
      <c r="E49" s="483">
        <f t="shared" si="9"/>
        <v>0</v>
      </c>
      <c r="F49" s="483">
        <f t="shared" si="9"/>
        <v>0</v>
      </c>
      <c r="G49" s="483">
        <f t="shared" si="9"/>
        <v>0</v>
      </c>
      <c r="H49" s="483">
        <f t="shared" si="9"/>
        <v>0</v>
      </c>
      <c r="I49" s="483">
        <f t="shared" si="9"/>
        <v>0</v>
      </c>
      <c r="J49" s="483">
        <f t="shared" si="9"/>
        <v>0</v>
      </c>
      <c r="K49" s="483">
        <f t="shared" si="9"/>
        <v>0</v>
      </c>
      <c r="L49" s="483">
        <f t="shared" si="9"/>
        <v>0</v>
      </c>
      <c r="M49" s="483">
        <f t="shared" si="9"/>
        <v>0</v>
      </c>
      <c r="N49" s="483">
        <f t="shared" si="9"/>
        <v>0</v>
      </c>
      <c r="O49" s="483">
        <f t="shared" si="9"/>
        <v>0</v>
      </c>
      <c r="P49" s="483">
        <f t="shared" si="9"/>
        <v>0</v>
      </c>
      <c r="Q49" s="483">
        <f t="shared" si="9"/>
        <v>0</v>
      </c>
      <c r="R49" s="483">
        <f t="shared" si="9"/>
        <v>0</v>
      </c>
      <c r="S49" s="483">
        <f t="shared" si="9"/>
        <v>0</v>
      </c>
      <c r="T49" s="483">
        <f t="shared" si="9"/>
        <v>0</v>
      </c>
      <c r="U49" s="483">
        <f t="shared" si="9"/>
        <v>0</v>
      </c>
      <c r="V49" s="483">
        <f t="shared" si="9"/>
        <v>0</v>
      </c>
      <c r="W49" s="483">
        <f t="shared" si="9"/>
        <v>0</v>
      </c>
      <c r="X49" s="483">
        <f t="shared" si="9"/>
        <v>0</v>
      </c>
      <c r="Y49" s="483">
        <f t="shared" si="9"/>
        <v>0</v>
      </c>
      <c r="Z49" s="483">
        <f t="shared" si="9"/>
        <v>0</v>
      </c>
      <c r="AA49" s="483">
        <f t="shared" si="9"/>
        <v>0</v>
      </c>
      <c r="AB49" s="483">
        <f t="shared" si="9"/>
        <v>0</v>
      </c>
      <c r="AC49" s="483">
        <f t="shared" si="9"/>
        <v>0</v>
      </c>
      <c r="AD49" s="483">
        <f t="shared" si="9"/>
        <v>0</v>
      </c>
      <c r="AE49" s="483">
        <f t="shared" si="9"/>
        <v>0</v>
      </c>
      <c r="AF49" s="483">
        <f t="shared" si="9"/>
        <v>0</v>
      </c>
      <c r="AG49" s="483">
        <f t="shared" si="9"/>
        <v>0</v>
      </c>
      <c r="AH49" s="483">
        <f t="shared" si="9"/>
        <v>0</v>
      </c>
      <c r="AI49" s="483">
        <f t="shared" si="9"/>
        <v>0</v>
      </c>
      <c r="AJ49" s="483">
        <f t="shared" si="9"/>
        <v>0</v>
      </c>
      <c r="AK49" s="483">
        <f t="shared" si="9"/>
        <v>0</v>
      </c>
      <c r="AL49" s="483">
        <f t="shared" si="9"/>
        <v>0</v>
      </c>
      <c r="AM49" s="483">
        <f t="shared" si="9"/>
        <v>0</v>
      </c>
      <c r="AN49" s="483">
        <f t="shared" si="9"/>
        <v>0</v>
      </c>
      <c r="AO49" s="483">
        <f t="shared" si="9"/>
        <v>0</v>
      </c>
      <c r="AP49" s="483">
        <f>SUM(B49:AO49)</f>
        <v>0</v>
      </c>
    </row>
    <row r="50" spans="1:42" ht="15.75" outlineLevel="1" thickTop="1" x14ac:dyDescent="0.25">
      <c r="A50" s="502"/>
      <c r="B50" s="500"/>
      <c r="C50" s="500"/>
      <c r="D50" s="500"/>
      <c r="E50" s="500"/>
      <c r="F50" s="500"/>
      <c r="G50" s="500"/>
      <c r="H50" s="500"/>
      <c r="I50" s="500"/>
      <c r="J50" s="500"/>
      <c r="K50" s="500"/>
      <c r="L50" s="500"/>
      <c r="M50" s="500"/>
      <c r="N50" s="500"/>
      <c r="O50" s="500"/>
      <c r="P50" s="500"/>
      <c r="Q50" s="500"/>
      <c r="R50" s="500"/>
      <c r="S50" s="500"/>
      <c r="T50" s="500"/>
      <c r="U50" s="500"/>
      <c r="V50" s="500"/>
      <c r="W50" s="500"/>
      <c r="X50" s="500"/>
      <c r="Y50" s="500"/>
      <c r="Z50" s="500"/>
      <c r="AA50" s="500"/>
      <c r="AB50" s="500"/>
      <c r="AC50" s="500"/>
      <c r="AD50" s="500"/>
      <c r="AE50" s="500"/>
      <c r="AF50" s="500"/>
      <c r="AG50" s="500"/>
      <c r="AH50" s="500"/>
      <c r="AI50" s="500"/>
      <c r="AJ50" s="500"/>
      <c r="AK50" s="500"/>
      <c r="AL50" s="500"/>
      <c r="AM50" s="500"/>
      <c r="AN50" s="500"/>
      <c r="AO50" s="500"/>
      <c r="AP50" s="501"/>
    </row>
    <row r="51" spans="1:42" outlineLevel="1" x14ac:dyDescent="0.25">
      <c r="A51" s="496" t="s">
        <v>439</v>
      </c>
      <c r="B51" s="478">
        <v>0</v>
      </c>
      <c r="C51" s="478">
        <v>0</v>
      </c>
      <c r="D51" s="478">
        <v>0</v>
      </c>
      <c r="E51" s="478">
        <v>0</v>
      </c>
      <c r="F51" s="478">
        <v>0</v>
      </c>
      <c r="G51" s="478">
        <v>0</v>
      </c>
      <c r="H51" s="478">
        <v>0</v>
      </c>
      <c r="I51" s="478">
        <v>0</v>
      </c>
      <c r="J51" s="478">
        <v>0</v>
      </c>
      <c r="K51" s="478">
        <v>0</v>
      </c>
      <c r="L51" s="478">
        <v>0</v>
      </c>
      <c r="M51" s="478">
        <v>0</v>
      </c>
      <c r="N51" s="478">
        <v>0</v>
      </c>
      <c r="O51" s="478">
        <v>0</v>
      </c>
      <c r="P51" s="478">
        <v>0</v>
      </c>
      <c r="Q51" s="478">
        <v>0</v>
      </c>
      <c r="R51" s="478">
        <v>0</v>
      </c>
      <c r="S51" s="478">
        <v>0</v>
      </c>
      <c r="T51" s="478">
        <v>0</v>
      </c>
      <c r="U51" s="478">
        <v>0</v>
      </c>
      <c r="V51" s="478">
        <v>0</v>
      </c>
      <c r="W51" s="478">
        <v>0</v>
      </c>
      <c r="X51" s="478">
        <v>0</v>
      </c>
      <c r="Y51" s="478">
        <v>0</v>
      </c>
      <c r="Z51" s="478">
        <v>0</v>
      </c>
      <c r="AA51" s="478">
        <v>0</v>
      </c>
      <c r="AB51" s="478">
        <v>0</v>
      </c>
      <c r="AC51" s="478">
        <v>0</v>
      </c>
      <c r="AD51" s="478">
        <v>0</v>
      </c>
      <c r="AE51" s="478">
        <v>0</v>
      </c>
      <c r="AF51" s="478">
        <v>0</v>
      </c>
      <c r="AG51" s="478">
        <v>0</v>
      </c>
      <c r="AH51" s="478">
        <v>0</v>
      </c>
      <c r="AI51" s="478">
        <v>0</v>
      </c>
      <c r="AJ51" s="478">
        <v>0</v>
      </c>
      <c r="AK51" s="478">
        <v>0</v>
      </c>
      <c r="AL51" s="478">
        <v>0</v>
      </c>
      <c r="AM51" s="478">
        <v>0</v>
      </c>
      <c r="AN51" s="478">
        <v>0</v>
      </c>
      <c r="AO51" s="478">
        <v>0</v>
      </c>
      <c r="AP51" s="478"/>
    </row>
    <row r="52" spans="1:42" s="493" customFormat="1" outlineLevel="1" x14ac:dyDescent="0.25">
      <c r="A52" s="496" t="s">
        <v>68</v>
      </c>
      <c r="B52" s="512" t="str">
        <f>IF(B51&gt;0,B49/B51,"")</f>
        <v/>
      </c>
      <c r="C52" s="512" t="str">
        <f t="shared" ref="C52:AO52" si="10">IF(C51&gt;0,C49/C51,"")</f>
        <v/>
      </c>
      <c r="D52" s="512" t="str">
        <f t="shared" si="10"/>
        <v/>
      </c>
      <c r="E52" s="512" t="str">
        <f t="shared" si="10"/>
        <v/>
      </c>
      <c r="F52" s="512" t="str">
        <f t="shared" si="10"/>
        <v/>
      </c>
      <c r="G52" s="512" t="str">
        <f t="shared" si="10"/>
        <v/>
      </c>
      <c r="H52" s="512" t="str">
        <f t="shared" si="10"/>
        <v/>
      </c>
      <c r="I52" s="512" t="str">
        <f t="shared" si="10"/>
        <v/>
      </c>
      <c r="J52" s="512" t="str">
        <f t="shared" si="10"/>
        <v/>
      </c>
      <c r="K52" s="512" t="str">
        <f t="shared" si="10"/>
        <v/>
      </c>
      <c r="L52" s="512" t="str">
        <f t="shared" si="10"/>
        <v/>
      </c>
      <c r="M52" s="512" t="str">
        <f t="shared" si="10"/>
        <v/>
      </c>
      <c r="N52" s="512" t="str">
        <f t="shared" si="10"/>
        <v/>
      </c>
      <c r="O52" s="512" t="str">
        <f t="shared" si="10"/>
        <v/>
      </c>
      <c r="P52" s="512" t="str">
        <f t="shared" si="10"/>
        <v/>
      </c>
      <c r="Q52" s="512" t="str">
        <f t="shared" si="10"/>
        <v/>
      </c>
      <c r="R52" s="512" t="str">
        <f t="shared" si="10"/>
        <v/>
      </c>
      <c r="S52" s="512" t="str">
        <f t="shared" si="10"/>
        <v/>
      </c>
      <c r="T52" s="512" t="str">
        <f t="shared" si="10"/>
        <v/>
      </c>
      <c r="U52" s="512" t="str">
        <f t="shared" si="10"/>
        <v/>
      </c>
      <c r="V52" s="512" t="str">
        <f t="shared" si="10"/>
        <v/>
      </c>
      <c r="W52" s="512" t="str">
        <f t="shared" si="10"/>
        <v/>
      </c>
      <c r="X52" s="512" t="str">
        <f t="shared" si="10"/>
        <v/>
      </c>
      <c r="Y52" s="512" t="str">
        <f t="shared" si="10"/>
        <v/>
      </c>
      <c r="Z52" s="512" t="str">
        <f t="shared" si="10"/>
        <v/>
      </c>
      <c r="AA52" s="512" t="str">
        <f t="shared" si="10"/>
        <v/>
      </c>
      <c r="AB52" s="512" t="str">
        <f t="shared" si="10"/>
        <v/>
      </c>
      <c r="AC52" s="512" t="str">
        <f t="shared" si="10"/>
        <v/>
      </c>
      <c r="AD52" s="512" t="str">
        <f t="shared" si="10"/>
        <v/>
      </c>
      <c r="AE52" s="512" t="str">
        <f t="shared" si="10"/>
        <v/>
      </c>
      <c r="AF52" s="512" t="str">
        <f t="shared" si="10"/>
        <v/>
      </c>
      <c r="AG52" s="512" t="str">
        <f t="shared" si="10"/>
        <v/>
      </c>
      <c r="AH52" s="512" t="str">
        <f t="shared" si="10"/>
        <v/>
      </c>
      <c r="AI52" s="512" t="str">
        <f t="shared" si="10"/>
        <v/>
      </c>
      <c r="AJ52" s="512" t="str">
        <f t="shared" si="10"/>
        <v/>
      </c>
      <c r="AK52" s="512" t="str">
        <f t="shared" si="10"/>
        <v/>
      </c>
      <c r="AL52" s="512" t="str">
        <f t="shared" si="10"/>
        <v/>
      </c>
      <c r="AM52" s="512" t="str">
        <f t="shared" si="10"/>
        <v/>
      </c>
      <c r="AN52" s="512" t="str">
        <f t="shared" si="10"/>
        <v/>
      </c>
      <c r="AO52" s="512" t="str">
        <f t="shared" si="10"/>
        <v/>
      </c>
      <c r="AP52" s="513"/>
    </row>
    <row r="53" spans="1:42" s="493" customFormat="1" outlineLevel="1" x14ac:dyDescent="0.25">
      <c r="A53" s="514"/>
      <c r="B53" s="515"/>
      <c r="C53" s="515"/>
      <c r="D53" s="515"/>
      <c r="E53" s="515"/>
      <c r="F53" s="515"/>
      <c r="G53" s="515"/>
      <c r="H53" s="515"/>
      <c r="I53" s="515"/>
      <c r="J53" s="515"/>
      <c r="K53" s="515"/>
      <c r="L53" s="515"/>
      <c r="M53" s="515"/>
      <c r="N53" s="515"/>
      <c r="O53" s="515"/>
      <c r="P53" s="515"/>
      <c r="Q53" s="515"/>
      <c r="R53" s="515"/>
      <c r="S53" s="515"/>
      <c r="T53" s="515"/>
      <c r="U53" s="515"/>
      <c r="V53" s="515"/>
      <c r="W53" s="515"/>
      <c r="X53" s="515"/>
      <c r="Y53" s="515"/>
      <c r="Z53" s="515"/>
      <c r="AA53" s="515"/>
      <c r="AB53" s="515"/>
      <c r="AC53" s="515"/>
      <c r="AD53" s="515"/>
      <c r="AE53" s="515"/>
      <c r="AF53" s="515"/>
      <c r="AG53" s="515"/>
      <c r="AH53" s="515"/>
      <c r="AI53" s="515"/>
      <c r="AJ53" s="515"/>
      <c r="AK53" s="515"/>
      <c r="AL53" s="515"/>
      <c r="AM53" s="515"/>
      <c r="AN53" s="515"/>
      <c r="AO53" s="515"/>
      <c r="AP53" s="513"/>
    </row>
    <row r="54" spans="1:42" outlineLevel="1" x14ac:dyDescent="0.25">
      <c r="A54" s="505" t="s">
        <v>122</v>
      </c>
      <c r="B54" s="500"/>
      <c r="C54" s="500"/>
      <c r="D54" s="500"/>
      <c r="E54" s="500"/>
      <c r="F54" s="500"/>
      <c r="G54" s="500"/>
      <c r="H54" s="500"/>
      <c r="I54" s="500"/>
      <c r="J54" s="500"/>
      <c r="K54" s="500"/>
      <c r="L54" s="500"/>
      <c r="M54" s="500"/>
      <c r="N54" s="500"/>
      <c r="O54" s="500"/>
      <c r="P54" s="500"/>
      <c r="Q54" s="500"/>
      <c r="R54" s="500"/>
      <c r="S54" s="500"/>
      <c r="T54" s="500"/>
      <c r="U54" s="500"/>
      <c r="V54" s="500"/>
      <c r="W54" s="500"/>
      <c r="X54" s="500"/>
      <c r="Y54" s="500"/>
      <c r="Z54" s="500"/>
      <c r="AA54" s="500"/>
      <c r="AB54" s="500"/>
      <c r="AC54" s="500"/>
      <c r="AD54" s="500"/>
      <c r="AE54" s="500"/>
      <c r="AF54" s="500"/>
      <c r="AG54" s="500"/>
      <c r="AH54" s="500"/>
      <c r="AI54" s="500"/>
      <c r="AJ54" s="500"/>
      <c r="AK54" s="500"/>
      <c r="AL54" s="500"/>
      <c r="AM54" s="500"/>
      <c r="AN54" s="500"/>
      <c r="AO54" s="500"/>
      <c r="AP54" s="501"/>
    </row>
    <row r="55" spans="1:42" outlineLevel="1" x14ac:dyDescent="0.25">
      <c r="A55" s="496" t="s">
        <v>425</v>
      </c>
    </row>
    <row r="56" spans="1:42" outlineLevel="1" x14ac:dyDescent="0.25">
      <c r="A56" s="506" t="s">
        <v>426</v>
      </c>
      <c r="B56" s="480">
        <f>SUMIF('4a - Electricity'!$B$7:$AP$7,'4 - NOI'!B$7,'4a - Electricity'!$B$47:$AP$47)</f>
        <v>0</v>
      </c>
      <c r="C56" s="480">
        <f>SUMIF('4a - Electricity'!$B$7:$AP$7,'4 - NOI'!C$7,'4a - Electricity'!$B$47:$AP$47)</f>
        <v>0</v>
      </c>
      <c r="D56" s="480">
        <f>SUMIF('4a - Electricity'!$B$7:$AP$7,'4 - NOI'!D$7,'4a - Electricity'!$B$47:$AP$47)</f>
        <v>0</v>
      </c>
      <c r="E56" s="480">
        <f>SUMIF('4a - Electricity'!$B$7:$AP$7,'4 - NOI'!E$7,'4a - Electricity'!$B$47:$AP$47)</f>
        <v>0</v>
      </c>
      <c r="F56" s="480">
        <f>SUMIF('4a - Electricity'!$B$7:$AP$7,'4 - NOI'!F$7,'4a - Electricity'!$B$47:$AP$47)</f>
        <v>0</v>
      </c>
      <c r="G56" s="480">
        <f>SUMIF('4a - Electricity'!$B$7:$AP$7,'4 - NOI'!G$7,'4a - Electricity'!$B$47:$AP$47)</f>
        <v>0</v>
      </c>
      <c r="H56" s="480">
        <f>SUMIF('4a - Electricity'!$B$7:$AP$7,'4 - NOI'!H$7,'4a - Electricity'!$B$47:$AP$47)</f>
        <v>0</v>
      </c>
      <c r="I56" s="480">
        <f>SUMIF('4a - Electricity'!$B$7:$AP$7,'4 - NOI'!I$7,'4a - Electricity'!$B$47:$AP$47)</f>
        <v>0</v>
      </c>
      <c r="J56" s="480">
        <f>SUMIF('4a - Electricity'!$B$7:$AP$7,'4 - NOI'!J$7,'4a - Electricity'!$B$47:$AP$47)</f>
        <v>0</v>
      </c>
      <c r="K56" s="480">
        <f>SUMIF('4a - Electricity'!$B$7:$AP$7,'4 - NOI'!K$7,'4a - Electricity'!$B$47:$AP$47)</f>
        <v>0</v>
      </c>
      <c r="L56" s="480">
        <f>SUMIF('4a - Electricity'!$B$7:$AP$7,'4 - NOI'!L$7,'4a - Electricity'!$B$47:$AP$47)</f>
        <v>0</v>
      </c>
      <c r="M56" s="480">
        <f>SUMIF('4a - Electricity'!$B$7:$AP$7,'4 - NOI'!M$7,'4a - Electricity'!$B$47:$AP$47)</f>
        <v>0</v>
      </c>
      <c r="N56" s="480">
        <f>SUMIF('4a - Electricity'!$B$7:$AP$7,'4 - NOI'!N$7,'4a - Electricity'!$B$47:$AP$47)</f>
        <v>0</v>
      </c>
      <c r="O56" s="480">
        <f>SUMIF('4a - Electricity'!$B$7:$AP$7,'4 - NOI'!O$7,'4a - Electricity'!$B$47:$AP$47)</f>
        <v>0</v>
      </c>
      <c r="P56" s="480">
        <f>SUMIF('4a - Electricity'!$B$7:$AP$7,'4 - NOI'!P$7,'4a - Electricity'!$B$47:$AP$47)</f>
        <v>0</v>
      </c>
      <c r="Q56" s="480">
        <f>SUMIF('4a - Electricity'!$B$7:$AP$7,'4 - NOI'!Q$7,'4a - Electricity'!$B$47:$AP$47)</f>
        <v>0</v>
      </c>
      <c r="R56" s="480">
        <f>SUMIF('4a - Electricity'!$B$7:$AP$7,'4 - NOI'!R$7,'4a - Electricity'!$B$47:$AP$47)</f>
        <v>0</v>
      </c>
      <c r="S56" s="480">
        <f>SUMIF('4a - Electricity'!$B$7:$AP$7,'4 - NOI'!S$7,'4a - Electricity'!$B$47:$AP$47)</f>
        <v>0</v>
      </c>
      <c r="T56" s="480">
        <f>SUMIF('4a - Electricity'!$B$7:$AP$7,'4 - NOI'!T$7,'4a - Electricity'!$B$47:$AP$47)</f>
        <v>0</v>
      </c>
      <c r="U56" s="480">
        <f>SUMIF('4a - Electricity'!$B$7:$AP$7,'4 - NOI'!U$7,'4a - Electricity'!$B$47:$AP$47)</f>
        <v>0</v>
      </c>
      <c r="V56" s="480">
        <f>SUMIF('4a - Electricity'!$B$7:$AP$7,'4 - NOI'!V$7,'4a - Electricity'!$B$47:$AP$47)</f>
        <v>0</v>
      </c>
      <c r="W56" s="480">
        <f>SUMIF('4a - Electricity'!$B$7:$AP$7,'4 - NOI'!W$7,'4a - Electricity'!$B$47:$AP$47)</f>
        <v>0</v>
      </c>
      <c r="X56" s="480">
        <f>SUMIF('4a - Electricity'!$B$7:$AP$7,'4 - NOI'!X$7,'4a - Electricity'!$B$47:$AP$47)</f>
        <v>0</v>
      </c>
      <c r="Y56" s="480">
        <f>SUMIF('4a - Electricity'!$B$7:$AP$7,'4 - NOI'!Y$7,'4a - Electricity'!$B$47:$AP$47)</f>
        <v>0</v>
      </c>
      <c r="Z56" s="480">
        <f>SUMIF('4a - Electricity'!$B$7:$AP$7,'4 - NOI'!Z$7,'4a - Electricity'!$B$47:$AP$47)</f>
        <v>0</v>
      </c>
      <c r="AA56" s="480">
        <f>SUMIF('4a - Electricity'!$B$7:$AP$7,'4 - NOI'!AA$7,'4a - Electricity'!$B$47:$AP$47)</f>
        <v>0</v>
      </c>
      <c r="AB56" s="480">
        <f>SUMIF('4a - Electricity'!$B$7:$AP$7,'4 - NOI'!AB$7,'4a - Electricity'!$B$47:$AP$47)</f>
        <v>0</v>
      </c>
      <c r="AC56" s="480">
        <f>SUMIF('4a - Electricity'!$B$7:$AP$7,'4 - NOI'!AC$7,'4a - Electricity'!$B$47:$AP$47)</f>
        <v>0</v>
      </c>
      <c r="AD56" s="480">
        <f>SUMIF('4a - Electricity'!$B$7:$AP$7,'4 - NOI'!AD$7,'4a - Electricity'!$B$47:$AP$47)</f>
        <v>0</v>
      </c>
      <c r="AE56" s="480">
        <f>SUMIF('4a - Electricity'!$B$7:$AP$7,'4 - NOI'!AE$7,'4a - Electricity'!$B$47:$AP$47)</f>
        <v>0</v>
      </c>
      <c r="AF56" s="480">
        <f>SUMIF('4a - Electricity'!$B$7:$AP$7,'4 - NOI'!AF$7,'4a - Electricity'!$B$47:$AP$47)</f>
        <v>0</v>
      </c>
      <c r="AG56" s="480">
        <f>SUMIF('4a - Electricity'!$B$7:$AP$7,'4 - NOI'!AG$7,'4a - Electricity'!$B$47:$AP$47)</f>
        <v>0</v>
      </c>
      <c r="AH56" s="480">
        <f>SUMIF('4a - Electricity'!$B$7:$AP$7,'4 - NOI'!AH$7,'4a - Electricity'!$B$47:$AP$47)</f>
        <v>0</v>
      </c>
      <c r="AI56" s="480">
        <f>SUMIF('4a - Electricity'!$B$7:$AP$7,'4 - NOI'!AI$7,'4a - Electricity'!$B$47:$AP$47)</f>
        <v>0</v>
      </c>
      <c r="AJ56" s="480">
        <f>SUMIF('4a - Electricity'!$B$7:$AP$7,'4 - NOI'!AJ$7,'4a - Electricity'!$B$47:$AP$47)</f>
        <v>0</v>
      </c>
      <c r="AK56" s="480">
        <f>SUMIF('4a - Electricity'!$B$7:$AP$7,'4 - NOI'!AK$7,'4a - Electricity'!$B$47:$AP$47)</f>
        <v>0</v>
      </c>
      <c r="AL56" s="480">
        <f>SUMIF('4a - Electricity'!$B$7:$AP$7,'4 - NOI'!AL$7,'4a - Electricity'!$B$47:$AP$47)</f>
        <v>0</v>
      </c>
      <c r="AM56" s="480">
        <f>SUMIF('4a - Electricity'!$B$7:$AP$7,'4 - NOI'!AM$7,'4a - Electricity'!$B$47:$AP$47)</f>
        <v>0</v>
      </c>
      <c r="AN56" s="480">
        <f>SUMIF('4a - Electricity'!$B$7:$AP$7,'4 - NOI'!AN$7,'4a - Electricity'!$B$47:$AP$47)</f>
        <v>0</v>
      </c>
      <c r="AO56" s="480">
        <f>SUMIF('4a - Electricity'!$B$7:$AP$7,'4 - NOI'!AO$7,'4a - Electricity'!$B$47:$AP$47)</f>
        <v>0</v>
      </c>
      <c r="AP56" s="480">
        <f>SUM(B56:AO56)</f>
        <v>0</v>
      </c>
    </row>
    <row r="57" spans="1:42" outlineLevel="1" x14ac:dyDescent="0.25">
      <c r="A57" s="506" t="s">
        <v>427</v>
      </c>
      <c r="B57" s="478">
        <f>SUMIF('4a - Electricity'!$B$7:$AP$7,'4 - NOI'!B$7,'4a - Electricity'!$B$52:$AP$52)</f>
        <v>0</v>
      </c>
      <c r="C57" s="478">
        <f>SUMIF('4a - Electricity'!$B$7:$AP$7,'4 - NOI'!C$7,'4a - Electricity'!$B$52:$AP$52)</f>
        <v>0</v>
      </c>
      <c r="D57" s="478">
        <f>SUMIF('4a - Electricity'!$B$7:$AP$7,'4 - NOI'!D$7,'4a - Electricity'!$B$52:$AP$52)</f>
        <v>0</v>
      </c>
      <c r="E57" s="478">
        <f>SUMIF('4a - Electricity'!$B$7:$AP$7,'4 - NOI'!E$7,'4a - Electricity'!$B$52:$AP$52)</f>
        <v>0</v>
      </c>
      <c r="F57" s="478">
        <f>SUMIF('4a - Electricity'!$B$7:$AP$7,'4 - NOI'!F$7,'4a - Electricity'!$B$52:$AP$52)</f>
        <v>0</v>
      </c>
      <c r="G57" s="478">
        <f>SUMIF('4a - Electricity'!$B$7:$AP$7,'4 - NOI'!G$7,'4a - Electricity'!$B$52:$AP$52)</f>
        <v>0</v>
      </c>
      <c r="H57" s="478">
        <f>SUMIF('4a - Electricity'!$B$7:$AP$7,'4 - NOI'!H$7,'4a - Electricity'!$B$52:$AP$52)</f>
        <v>0</v>
      </c>
      <c r="I57" s="478">
        <f>SUMIF('4a - Electricity'!$B$7:$AP$7,'4 - NOI'!I$7,'4a - Electricity'!$B$52:$AP$52)</f>
        <v>0</v>
      </c>
      <c r="J57" s="478">
        <f>SUMIF('4a - Electricity'!$B$7:$AP$7,'4 - NOI'!J$7,'4a - Electricity'!$B$52:$AP$52)</f>
        <v>0</v>
      </c>
      <c r="K57" s="478">
        <f>SUMIF('4a - Electricity'!$B$7:$AP$7,'4 - NOI'!K$7,'4a - Electricity'!$B$52:$AP$52)</f>
        <v>0</v>
      </c>
      <c r="L57" s="478">
        <f>SUMIF('4a - Electricity'!$B$7:$AP$7,'4 - NOI'!L$7,'4a - Electricity'!$B$52:$AP$52)</f>
        <v>0</v>
      </c>
      <c r="M57" s="478">
        <f>SUMIF('4a - Electricity'!$B$7:$AP$7,'4 - NOI'!M$7,'4a - Electricity'!$B$52:$AP$52)</f>
        <v>0</v>
      </c>
      <c r="N57" s="478">
        <f>SUMIF('4a - Electricity'!$B$7:$AP$7,'4 - NOI'!N$7,'4a - Electricity'!$B$52:$AP$52)</f>
        <v>0</v>
      </c>
      <c r="O57" s="478">
        <f>SUMIF('4a - Electricity'!$B$7:$AP$7,'4 - NOI'!O$7,'4a - Electricity'!$B$52:$AP$52)</f>
        <v>0</v>
      </c>
      <c r="P57" s="478">
        <f>SUMIF('4a - Electricity'!$B$7:$AP$7,'4 - NOI'!P$7,'4a - Electricity'!$B$52:$AP$52)</f>
        <v>0</v>
      </c>
      <c r="Q57" s="478">
        <f>SUMIF('4a - Electricity'!$B$7:$AP$7,'4 - NOI'!Q$7,'4a - Electricity'!$B$52:$AP$52)</f>
        <v>0</v>
      </c>
      <c r="R57" s="478">
        <f>SUMIF('4a - Electricity'!$B$7:$AP$7,'4 - NOI'!R$7,'4a - Electricity'!$B$52:$AP$52)</f>
        <v>0</v>
      </c>
      <c r="S57" s="478">
        <f>SUMIF('4a - Electricity'!$B$7:$AP$7,'4 - NOI'!S$7,'4a - Electricity'!$B$52:$AP$52)</f>
        <v>0</v>
      </c>
      <c r="T57" s="478">
        <f>SUMIF('4a - Electricity'!$B$7:$AP$7,'4 - NOI'!T$7,'4a - Electricity'!$B$52:$AP$52)</f>
        <v>0</v>
      </c>
      <c r="U57" s="478">
        <f>SUMIF('4a - Electricity'!$B$7:$AP$7,'4 - NOI'!U$7,'4a - Electricity'!$B$52:$AP$52)</f>
        <v>0</v>
      </c>
      <c r="V57" s="478">
        <f>SUMIF('4a - Electricity'!$B$7:$AP$7,'4 - NOI'!V$7,'4a - Electricity'!$B$52:$AP$52)</f>
        <v>0</v>
      </c>
      <c r="W57" s="478">
        <f>SUMIF('4a - Electricity'!$B$7:$AP$7,'4 - NOI'!W$7,'4a - Electricity'!$B$52:$AP$52)</f>
        <v>0</v>
      </c>
      <c r="X57" s="478">
        <f>SUMIF('4a - Electricity'!$B$7:$AP$7,'4 - NOI'!X$7,'4a - Electricity'!$B$52:$AP$52)</f>
        <v>0</v>
      </c>
      <c r="Y57" s="478">
        <f>SUMIF('4a - Electricity'!$B$7:$AP$7,'4 - NOI'!Y$7,'4a - Electricity'!$B$52:$AP$52)</f>
        <v>0</v>
      </c>
      <c r="Z57" s="478">
        <f>SUMIF('4a - Electricity'!$B$7:$AP$7,'4 - NOI'!Z$7,'4a - Electricity'!$B$52:$AP$52)</f>
        <v>0</v>
      </c>
      <c r="AA57" s="478">
        <f>SUMIF('4a - Electricity'!$B$7:$AP$7,'4 - NOI'!AA$7,'4a - Electricity'!$B$52:$AP$52)</f>
        <v>0</v>
      </c>
      <c r="AB57" s="478">
        <f>SUMIF('4a - Electricity'!$B$7:$AP$7,'4 - NOI'!AB$7,'4a - Electricity'!$B$52:$AP$52)</f>
        <v>0</v>
      </c>
      <c r="AC57" s="478">
        <f>SUMIF('4a - Electricity'!$B$7:$AP$7,'4 - NOI'!AC$7,'4a - Electricity'!$B$52:$AP$52)</f>
        <v>0</v>
      </c>
      <c r="AD57" s="478">
        <f>SUMIF('4a - Electricity'!$B$7:$AP$7,'4 - NOI'!AD$7,'4a - Electricity'!$B$52:$AP$52)</f>
        <v>0</v>
      </c>
      <c r="AE57" s="478">
        <f>SUMIF('4a - Electricity'!$B$7:$AP$7,'4 - NOI'!AE$7,'4a - Electricity'!$B$52:$AP$52)</f>
        <v>0</v>
      </c>
      <c r="AF57" s="478">
        <f>SUMIF('4a - Electricity'!$B$7:$AP$7,'4 - NOI'!AF$7,'4a - Electricity'!$B$52:$AP$52)</f>
        <v>0</v>
      </c>
      <c r="AG57" s="478">
        <f>SUMIF('4a - Electricity'!$B$7:$AP$7,'4 - NOI'!AG$7,'4a - Electricity'!$B$52:$AP$52)</f>
        <v>0</v>
      </c>
      <c r="AH57" s="478">
        <f>SUMIF('4a - Electricity'!$B$7:$AP$7,'4 - NOI'!AH$7,'4a - Electricity'!$B$52:$AP$52)</f>
        <v>0</v>
      </c>
      <c r="AI57" s="478">
        <f>SUMIF('4a - Electricity'!$B$7:$AP$7,'4 - NOI'!AI$7,'4a - Electricity'!$B$52:$AP$52)</f>
        <v>0</v>
      </c>
      <c r="AJ57" s="478">
        <f>SUMIF('4a - Electricity'!$B$7:$AP$7,'4 - NOI'!AJ$7,'4a - Electricity'!$B$52:$AP$52)</f>
        <v>0</v>
      </c>
      <c r="AK57" s="478">
        <f>SUMIF('4a - Electricity'!$B$7:$AP$7,'4 - NOI'!AK$7,'4a - Electricity'!$B$52:$AP$52)</f>
        <v>0</v>
      </c>
      <c r="AL57" s="478">
        <f>SUMIF('4a - Electricity'!$B$7:$AP$7,'4 - NOI'!AL$7,'4a - Electricity'!$B$52:$AP$52)</f>
        <v>0</v>
      </c>
      <c r="AM57" s="478">
        <f>SUMIF('4a - Electricity'!$B$7:$AP$7,'4 - NOI'!AM$7,'4a - Electricity'!$B$52:$AP$52)</f>
        <v>0</v>
      </c>
      <c r="AN57" s="478">
        <f>SUMIF('4a - Electricity'!$B$7:$AP$7,'4 - NOI'!AN$7,'4a - Electricity'!$B$52:$AP$52)</f>
        <v>0</v>
      </c>
      <c r="AO57" s="478">
        <f>SUMIF('4a - Electricity'!$B$7:$AP$7,'4 - NOI'!AO$7,'4a - Electricity'!$B$52:$AP$52)</f>
        <v>0</v>
      </c>
      <c r="AP57" s="507">
        <f>SUM(B57:AO57)</f>
        <v>0</v>
      </c>
    </row>
    <row r="58" spans="1:42" outlineLevel="1" x14ac:dyDescent="0.25">
      <c r="A58" s="506" t="s">
        <v>428</v>
      </c>
      <c r="B58" s="478">
        <f>SUMIF('4a - Electricity'!$B$7:$AP$7,'4 - NOI'!B$7,'4a - Electricity'!$B$57:$AP$57)</f>
        <v>0</v>
      </c>
      <c r="C58" s="478">
        <f>SUMIF('4a - Electricity'!$B$7:$AP$7,'4 - NOI'!C$7,'4a - Electricity'!$B$57:$AP$57)</f>
        <v>0</v>
      </c>
      <c r="D58" s="478">
        <f>SUMIF('4a - Electricity'!$B$7:$AP$7,'4 - NOI'!D$7,'4a - Electricity'!$B$57:$AP$57)</f>
        <v>0</v>
      </c>
      <c r="E58" s="478">
        <f>SUMIF('4a - Electricity'!$B$7:$AP$7,'4 - NOI'!E$7,'4a - Electricity'!$B$57:$AP$57)</f>
        <v>0</v>
      </c>
      <c r="F58" s="478">
        <f>SUMIF('4a - Electricity'!$B$7:$AP$7,'4 - NOI'!F$7,'4a - Electricity'!$B$57:$AP$57)</f>
        <v>0</v>
      </c>
      <c r="G58" s="478">
        <f>SUMIF('4a - Electricity'!$B$7:$AP$7,'4 - NOI'!G$7,'4a - Electricity'!$B$57:$AP$57)</f>
        <v>0</v>
      </c>
      <c r="H58" s="478">
        <f>SUMIF('4a - Electricity'!$B$7:$AP$7,'4 - NOI'!H$7,'4a - Electricity'!$B$57:$AP$57)</f>
        <v>0</v>
      </c>
      <c r="I58" s="478">
        <f>SUMIF('4a - Electricity'!$B$7:$AP$7,'4 - NOI'!I$7,'4a - Electricity'!$B$57:$AP$57)</f>
        <v>0</v>
      </c>
      <c r="J58" s="478">
        <f>SUMIF('4a - Electricity'!$B$7:$AP$7,'4 - NOI'!J$7,'4a - Electricity'!$B$57:$AP$57)</f>
        <v>0</v>
      </c>
      <c r="K58" s="478">
        <f>SUMIF('4a - Electricity'!$B$7:$AP$7,'4 - NOI'!K$7,'4a - Electricity'!$B$57:$AP$57)</f>
        <v>0</v>
      </c>
      <c r="L58" s="478">
        <f>SUMIF('4a - Electricity'!$B$7:$AP$7,'4 - NOI'!L$7,'4a - Electricity'!$B$57:$AP$57)</f>
        <v>0</v>
      </c>
      <c r="M58" s="478">
        <f>SUMIF('4a - Electricity'!$B$7:$AP$7,'4 - NOI'!M$7,'4a - Electricity'!$B$57:$AP$57)</f>
        <v>0</v>
      </c>
      <c r="N58" s="478">
        <f>SUMIF('4a - Electricity'!$B$7:$AP$7,'4 - NOI'!N$7,'4a - Electricity'!$B$57:$AP$57)</f>
        <v>0</v>
      </c>
      <c r="O58" s="478">
        <f>SUMIF('4a - Electricity'!$B$7:$AP$7,'4 - NOI'!O$7,'4a - Electricity'!$B$57:$AP$57)</f>
        <v>0</v>
      </c>
      <c r="P58" s="478">
        <f>SUMIF('4a - Electricity'!$B$7:$AP$7,'4 - NOI'!P$7,'4a - Electricity'!$B$57:$AP$57)</f>
        <v>0</v>
      </c>
      <c r="Q58" s="478">
        <f>SUMIF('4a - Electricity'!$B$7:$AP$7,'4 - NOI'!Q$7,'4a - Electricity'!$B$57:$AP$57)</f>
        <v>0</v>
      </c>
      <c r="R58" s="478">
        <f>SUMIF('4a - Electricity'!$B$7:$AP$7,'4 - NOI'!R$7,'4a - Electricity'!$B$57:$AP$57)</f>
        <v>0</v>
      </c>
      <c r="S58" s="478">
        <f>SUMIF('4a - Electricity'!$B$7:$AP$7,'4 - NOI'!S$7,'4a - Electricity'!$B$57:$AP$57)</f>
        <v>0</v>
      </c>
      <c r="T58" s="478">
        <f>SUMIF('4a - Electricity'!$B$7:$AP$7,'4 - NOI'!T$7,'4a - Electricity'!$B$57:$AP$57)</f>
        <v>0</v>
      </c>
      <c r="U58" s="478">
        <f>SUMIF('4a - Electricity'!$B$7:$AP$7,'4 - NOI'!U$7,'4a - Electricity'!$B$57:$AP$57)</f>
        <v>0</v>
      </c>
      <c r="V58" s="478">
        <f>SUMIF('4a - Electricity'!$B$7:$AP$7,'4 - NOI'!V$7,'4a - Electricity'!$B$57:$AP$57)</f>
        <v>0</v>
      </c>
      <c r="W58" s="478">
        <f>SUMIF('4a - Electricity'!$B$7:$AP$7,'4 - NOI'!W$7,'4a - Electricity'!$B$57:$AP$57)</f>
        <v>0</v>
      </c>
      <c r="X58" s="478">
        <f>SUMIF('4a - Electricity'!$B$7:$AP$7,'4 - NOI'!X$7,'4a - Electricity'!$B$57:$AP$57)</f>
        <v>0</v>
      </c>
      <c r="Y58" s="478">
        <f>SUMIF('4a - Electricity'!$B$7:$AP$7,'4 - NOI'!Y$7,'4a - Electricity'!$B$57:$AP$57)</f>
        <v>0</v>
      </c>
      <c r="Z58" s="478">
        <f>SUMIF('4a - Electricity'!$B$7:$AP$7,'4 - NOI'!Z$7,'4a - Electricity'!$B$57:$AP$57)</f>
        <v>0</v>
      </c>
      <c r="AA58" s="478">
        <f>SUMIF('4a - Electricity'!$B$7:$AP$7,'4 - NOI'!AA$7,'4a - Electricity'!$B$57:$AP$57)</f>
        <v>0</v>
      </c>
      <c r="AB58" s="478">
        <f>SUMIF('4a - Electricity'!$B$7:$AP$7,'4 - NOI'!AB$7,'4a - Electricity'!$B$57:$AP$57)</f>
        <v>0</v>
      </c>
      <c r="AC58" s="478">
        <f>SUMIF('4a - Electricity'!$B$7:$AP$7,'4 - NOI'!AC$7,'4a - Electricity'!$B$57:$AP$57)</f>
        <v>0</v>
      </c>
      <c r="AD58" s="478">
        <f>SUMIF('4a - Electricity'!$B$7:$AP$7,'4 - NOI'!AD$7,'4a - Electricity'!$B$57:$AP$57)</f>
        <v>0</v>
      </c>
      <c r="AE58" s="478">
        <f>SUMIF('4a - Electricity'!$B$7:$AP$7,'4 - NOI'!AE$7,'4a - Electricity'!$B$57:$AP$57)</f>
        <v>0</v>
      </c>
      <c r="AF58" s="478">
        <f>SUMIF('4a - Electricity'!$B$7:$AP$7,'4 - NOI'!AF$7,'4a - Electricity'!$B$57:$AP$57)</f>
        <v>0</v>
      </c>
      <c r="AG58" s="478">
        <f>SUMIF('4a - Electricity'!$B$7:$AP$7,'4 - NOI'!AG$7,'4a - Electricity'!$B$57:$AP$57)</f>
        <v>0</v>
      </c>
      <c r="AH58" s="478">
        <f>SUMIF('4a - Electricity'!$B$7:$AP$7,'4 - NOI'!AH$7,'4a - Electricity'!$B$57:$AP$57)</f>
        <v>0</v>
      </c>
      <c r="AI58" s="478">
        <f>SUMIF('4a - Electricity'!$B$7:$AP$7,'4 - NOI'!AI$7,'4a - Electricity'!$B$57:$AP$57)</f>
        <v>0</v>
      </c>
      <c r="AJ58" s="478">
        <f>SUMIF('4a - Electricity'!$B$7:$AP$7,'4 - NOI'!AJ$7,'4a - Electricity'!$B$57:$AP$57)</f>
        <v>0</v>
      </c>
      <c r="AK58" s="478">
        <f>SUMIF('4a - Electricity'!$B$7:$AP$7,'4 - NOI'!AK$7,'4a - Electricity'!$B$57:$AP$57)</f>
        <v>0</v>
      </c>
      <c r="AL58" s="478">
        <f>SUMIF('4a - Electricity'!$B$7:$AP$7,'4 - NOI'!AL$7,'4a - Electricity'!$B$57:$AP$57)</f>
        <v>0</v>
      </c>
      <c r="AM58" s="478">
        <f>SUMIF('4a - Electricity'!$B$7:$AP$7,'4 - NOI'!AM$7,'4a - Electricity'!$B$57:$AP$57)</f>
        <v>0</v>
      </c>
      <c r="AN58" s="478">
        <f>SUMIF('4a - Electricity'!$B$7:$AP$7,'4 - NOI'!AN$7,'4a - Electricity'!$B$57:$AP$57)</f>
        <v>0</v>
      </c>
      <c r="AO58" s="478">
        <f>SUMIF('4a - Electricity'!$B$7:$AP$7,'4 - NOI'!AO$7,'4a - Electricity'!$B$57:$AP$57)</f>
        <v>0</v>
      </c>
      <c r="AP58" s="507">
        <f>SUM(B58:AO58)</f>
        <v>0</v>
      </c>
    </row>
    <row r="59" spans="1:42" outlineLevel="1" x14ac:dyDescent="0.25">
      <c r="A59" s="506" t="s">
        <v>429</v>
      </c>
      <c r="B59" s="478">
        <v>0</v>
      </c>
      <c r="C59" s="478">
        <v>0</v>
      </c>
      <c r="D59" s="478">
        <v>0</v>
      </c>
      <c r="E59" s="478">
        <v>0</v>
      </c>
      <c r="F59" s="478">
        <v>0</v>
      </c>
      <c r="G59" s="478">
        <v>0</v>
      </c>
      <c r="H59" s="478">
        <v>0</v>
      </c>
      <c r="I59" s="478">
        <v>0</v>
      </c>
      <c r="J59" s="478">
        <v>0</v>
      </c>
      <c r="K59" s="478">
        <v>0</v>
      </c>
      <c r="L59" s="478">
        <v>0</v>
      </c>
      <c r="M59" s="478">
        <v>0</v>
      </c>
      <c r="N59" s="478">
        <v>0</v>
      </c>
      <c r="O59" s="478">
        <v>0</v>
      </c>
      <c r="P59" s="478">
        <v>0</v>
      </c>
      <c r="Q59" s="478">
        <v>0</v>
      </c>
      <c r="R59" s="478">
        <v>0</v>
      </c>
      <c r="S59" s="478">
        <v>0</v>
      </c>
      <c r="T59" s="478">
        <v>0</v>
      </c>
      <c r="U59" s="478">
        <v>0</v>
      </c>
      <c r="V59" s="478">
        <v>0</v>
      </c>
      <c r="W59" s="478">
        <v>0</v>
      </c>
      <c r="X59" s="478">
        <v>0</v>
      </c>
      <c r="Y59" s="478">
        <v>0</v>
      </c>
      <c r="Z59" s="478">
        <v>0</v>
      </c>
      <c r="AA59" s="478">
        <v>0</v>
      </c>
      <c r="AB59" s="478">
        <v>0</v>
      </c>
      <c r="AC59" s="478">
        <v>0</v>
      </c>
      <c r="AD59" s="478">
        <v>0</v>
      </c>
      <c r="AE59" s="478">
        <v>0</v>
      </c>
      <c r="AF59" s="478">
        <v>0</v>
      </c>
      <c r="AG59" s="478">
        <v>0</v>
      </c>
      <c r="AH59" s="478">
        <v>0</v>
      </c>
      <c r="AI59" s="478">
        <v>0</v>
      </c>
      <c r="AJ59" s="478">
        <v>0</v>
      </c>
      <c r="AK59" s="478">
        <v>0</v>
      </c>
      <c r="AL59" s="478">
        <v>0</v>
      </c>
      <c r="AM59" s="478">
        <v>0</v>
      </c>
      <c r="AN59" s="478">
        <v>0</v>
      </c>
      <c r="AO59" s="478">
        <v>0</v>
      </c>
      <c r="AP59" s="507">
        <f>SUM(B59:AO59)</f>
        <v>0</v>
      </c>
    </row>
    <row r="60" spans="1:42" outlineLevel="1" x14ac:dyDescent="0.25">
      <c r="A60" s="506" t="s">
        <v>119</v>
      </c>
      <c r="B60" s="508">
        <f>SUM(B56:B59)</f>
        <v>0</v>
      </c>
      <c r="C60" s="508">
        <f t="shared" ref="C60:AO60" si="11">SUM(C56:C59)</f>
        <v>0</v>
      </c>
      <c r="D60" s="508">
        <f t="shared" si="11"/>
        <v>0</v>
      </c>
      <c r="E60" s="508">
        <f t="shared" si="11"/>
        <v>0</v>
      </c>
      <c r="F60" s="508">
        <f t="shared" si="11"/>
        <v>0</v>
      </c>
      <c r="G60" s="508">
        <f t="shared" si="11"/>
        <v>0</v>
      </c>
      <c r="H60" s="508">
        <f t="shared" si="11"/>
        <v>0</v>
      </c>
      <c r="I60" s="508">
        <f t="shared" si="11"/>
        <v>0</v>
      </c>
      <c r="J60" s="508">
        <f t="shared" si="11"/>
        <v>0</v>
      </c>
      <c r="K60" s="508">
        <f t="shared" si="11"/>
        <v>0</v>
      </c>
      <c r="L60" s="508">
        <f t="shared" si="11"/>
        <v>0</v>
      </c>
      <c r="M60" s="508">
        <f t="shared" si="11"/>
        <v>0</v>
      </c>
      <c r="N60" s="508">
        <f t="shared" si="11"/>
        <v>0</v>
      </c>
      <c r="O60" s="508">
        <f t="shared" si="11"/>
        <v>0</v>
      </c>
      <c r="P60" s="508">
        <f t="shared" si="11"/>
        <v>0</v>
      </c>
      <c r="Q60" s="508">
        <f t="shared" si="11"/>
        <v>0</v>
      </c>
      <c r="R60" s="508">
        <f t="shared" si="11"/>
        <v>0</v>
      </c>
      <c r="S60" s="508">
        <f t="shared" si="11"/>
        <v>0</v>
      </c>
      <c r="T60" s="508">
        <f t="shared" si="11"/>
        <v>0</v>
      </c>
      <c r="U60" s="508">
        <f t="shared" si="11"/>
        <v>0</v>
      </c>
      <c r="V60" s="508">
        <f t="shared" si="11"/>
        <v>0</v>
      </c>
      <c r="W60" s="508">
        <f t="shared" si="11"/>
        <v>0</v>
      </c>
      <c r="X60" s="508">
        <f t="shared" si="11"/>
        <v>0</v>
      </c>
      <c r="Y60" s="508">
        <f t="shared" si="11"/>
        <v>0</v>
      </c>
      <c r="Z60" s="508">
        <f t="shared" si="11"/>
        <v>0</v>
      </c>
      <c r="AA60" s="508">
        <f t="shared" si="11"/>
        <v>0</v>
      </c>
      <c r="AB60" s="508">
        <f t="shared" si="11"/>
        <v>0</v>
      </c>
      <c r="AC60" s="508">
        <f t="shared" si="11"/>
        <v>0</v>
      </c>
      <c r="AD60" s="508">
        <f t="shared" si="11"/>
        <v>0</v>
      </c>
      <c r="AE60" s="508">
        <f t="shared" si="11"/>
        <v>0</v>
      </c>
      <c r="AF60" s="508">
        <f t="shared" si="11"/>
        <v>0</v>
      </c>
      <c r="AG60" s="508">
        <f t="shared" si="11"/>
        <v>0</v>
      </c>
      <c r="AH60" s="508">
        <f t="shared" si="11"/>
        <v>0</v>
      </c>
      <c r="AI60" s="508">
        <f t="shared" si="11"/>
        <v>0</v>
      </c>
      <c r="AJ60" s="508">
        <f t="shared" si="11"/>
        <v>0</v>
      </c>
      <c r="AK60" s="508">
        <f t="shared" si="11"/>
        <v>0</v>
      </c>
      <c r="AL60" s="508">
        <f t="shared" si="11"/>
        <v>0</v>
      </c>
      <c r="AM60" s="508">
        <f t="shared" si="11"/>
        <v>0</v>
      </c>
      <c r="AN60" s="508">
        <f t="shared" si="11"/>
        <v>0</v>
      </c>
      <c r="AO60" s="508">
        <f t="shared" si="11"/>
        <v>0</v>
      </c>
      <c r="AP60" s="508">
        <f>SUM(B60:AO60)</f>
        <v>0</v>
      </c>
    </row>
    <row r="61" spans="1:42" outlineLevel="1" x14ac:dyDescent="0.25"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/>
    </row>
    <row r="62" spans="1:42" outlineLevel="1" x14ac:dyDescent="0.25">
      <c r="A62" s="496" t="s">
        <v>430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</row>
    <row r="63" spans="1:42" outlineLevel="1" x14ac:dyDescent="0.25">
      <c r="A63" s="506" t="s">
        <v>431</v>
      </c>
      <c r="B63" s="507">
        <v>0</v>
      </c>
      <c r="C63" s="507">
        <v>0</v>
      </c>
      <c r="D63" s="507">
        <v>0</v>
      </c>
      <c r="E63" s="507">
        <v>0</v>
      </c>
      <c r="F63" s="507">
        <v>0</v>
      </c>
      <c r="G63" s="507">
        <v>0</v>
      </c>
      <c r="H63" s="507">
        <v>0</v>
      </c>
      <c r="I63" s="507">
        <v>0</v>
      </c>
      <c r="J63" s="507">
        <v>0</v>
      </c>
      <c r="K63" s="507">
        <v>0</v>
      </c>
      <c r="L63" s="507">
        <v>0</v>
      </c>
      <c r="M63" s="507">
        <v>0</v>
      </c>
      <c r="N63" s="507">
        <v>0</v>
      </c>
      <c r="O63" s="507">
        <v>0</v>
      </c>
      <c r="P63" s="507">
        <v>0</v>
      </c>
      <c r="Q63" s="507">
        <v>0</v>
      </c>
      <c r="R63" s="507">
        <v>0</v>
      </c>
      <c r="S63" s="507">
        <v>0</v>
      </c>
      <c r="T63" s="507">
        <v>0</v>
      </c>
      <c r="U63" s="507">
        <v>0</v>
      </c>
      <c r="V63" s="507">
        <v>0</v>
      </c>
      <c r="W63" s="507">
        <v>0</v>
      </c>
      <c r="X63" s="507">
        <v>0</v>
      </c>
      <c r="Y63" s="507">
        <v>0</v>
      </c>
      <c r="Z63" s="507">
        <v>0</v>
      </c>
      <c r="AA63" s="507">
        <v>0</v>
      </c>
      <c r="AB63" s="507">
        <v>0</v>
      </c>
      <c r="AC63" s="507">
        <v>0</v>
      </c>
      <c r="AD63" s="507">
        <v>0</v>
      </c>
      <c r="AE63" s="507">
        <v>0</v>
      </c>
      <c r="AF63" s="507">
        <v>0</v>
      </c>
      <c r="AG63" s="507">
        <v>0</v>
      </c>
      <c r="AH63" s="507">
        <v>0</v>
      </c>
      <c r="AI63" s="507">
        <v>0</v>
      </c>
      <c r="AJ63" s="507">
        <v>0</v>
      </c>
      <c r="AK63" s="507">
        <v>0</v>
      </c>
      <c r="AL63" s="507">
        <v>0</v>
      </c>
      <c r="AM63" s="507">
        <v>0</v>
      </c>
      <c r="AN63" s="507">
        <v>0</v>
      </c>
      <c r="AO63" s="507">
        <v>0</v>
      </c>
      <c r="AP63" s="507">
        <f t="shared" ref="AP63:AP70" si="12">SUM(B63:AO63)</f>
        <v>0</v>
      </c>
    </row>
    <row r="64" spans="1:42" outlineLevel="1" x14ac:dyDescent="0.25">
      <c r="A64" s="506" t="s">
        <v>432</v>
      </c>
      <c r="B64" s="507">
        <v>0</v>
      </c>
      <c r="C64" s="507">
        <v>0</v>
      </c>
      <c r="D64" s="507">
        <v>0</v>
      </c>
      <c r="E64" s="507">
        <v>0</v>
      </c>
      <c r="F64" s="507">
        <v>0</v>
      </c>
      <c r="G64" s="507">
        <v>0</v>
      </c>
      <c r="H64" s="507">
        <v>0</v>
      </c>
      <c r="I64" s="507">
        <v>0</v>
      </c>
      <c r="J64" s="507">
        <v>0</v>
      </c>
      <c r="K64" s="507">
        <v>0</v>
      </c>
      <c r="L64" s="507">
        <v>0</v>
      </c>
      <c r="M64" s="507">
        <v>0</v>
      </c>
      <c r="N64" s="507">
        <v>0</v>
      </c>
      <c r="O64" s="507">
        <v>0</v>
      </c>
      <c r="P64" s="507">
        <v>0</v>
      </c>
      <c r="Q64" s="507">
        <v>0</v>
      </c>
      <c r="R64" s="507">
        <v>0</v>
      </c>
      <c r="S64" s="507">
        <v>0</v>
      </c>
      <c r="T64" s="507">
        <v>0</v>
      </c>
      <c r="U64" s="507">
        <v>0</v>
      </c>
      <c r="V64" s="507">
        <v>0</v>
      </c>
      <c r="W64" s="507">
        <v>0</v>
      </c>
      <c r="X64" s="507">
        <v>0</v>
      </c>
      <c r="Y64" s="507">
        <v>0</v>
      </c>
      <c r="Z64" s="507">
        <v>0</v>
      </c>
      <c r="AA64" s="507">
        <v>0</v>
      </c>
      <c r="AB64" s="507">
        <v>0</v>
      </c>
      <c r="AC64" s="507">
        <v>0</v>
      </c>
      <c r="AD64" s="507">
        <v>0</v>
      </c>
      <c r="AE64" s="507">
        <v>0</v>
      </c>
      <c r="AF64" s="507">
        <v>0</v>
      </c>
      <c r="AG64" s="507">
        <v>0</v>
      </c>
      <c r="AH64" s="507">
        <v>0</v>
      </c>
      <c r="AI64" s="507">
        <v>0</v>
      </c>
      <c r="AJ64" s="507">
        <v>0</v>
      </c>
      <c r="AK64" s="507">
        <v>0</v>
      </c>
      <c r="AL64" s="507">
        <v>0</v>
      </c>
      <c r="AM64" s="507">
        <v>0</v>
      </c>
      <c r="AN64" s="507">
        <v>0</v>
      </c>
      <c r="AO64" s="507">
        <v>0</v>
      </c>
      <c r="AP64" s="507">
        <f t="shared" si="12"/>
        <v>0</v>
      </c>
    </row>
    <row r="65" spans="1:42" outlineLevel="1" x14ac:dyDescent="0.25">
      <c r="A65" s="510" t="s">
        <v>433</v>
      </c>
      <c r="B65" s="507">
        <v>0</v>
      </c>
      <c r="C65" s="507">
        <v>0</v>
      </c>
      <c r="D65" s="507">
        <v>0</v>
      </c>
      <c r="E65" s="507">
        <v>0</v>
      </c>
      <c r="F65" s="507">
        <v>0</v>
      </c>
      <c r="G65" s="507">
        <v>0</v>
      </c>
      <c r="H65" s="507">
        <v>0</v>
      </c>
      <c r="I65" s="507">
        <v>0</v>
      </c>
      <c r="J65" s="507">
        <v>0</v>
      </c>
      <c r="K65" s="507">
        <v>0</v>
      </c>
      <c r="L65" s="507">
        <v>0</v>
      </c>
      <c r="M65" s="507">
        <v>0</v>
      </c>
      <c r="N65" s="507">
        <v>0</v>
      </c>
      <c r="O65" s="507">
        <v>0</v>
      </c>
      <c r="P65" s="507">
        <v>0</v>
      </c>
      <c r="Q65" s="507">
        <v>0</v>
      </c>
      <c r="R65" s="507">
        <v>0</v>
      </c>
      <c r="S65" s="507">
        <v>0</v>
      </c>
      <c r="T65" s="507">
        <v>0</v>
      </c>
      <c r="U65" s="507">
        <v>0</v>
      </c>
      <c r="V65" s="507">
        <v>0</v>
      </c>
      <c r="W65" s="507">
        <v>0</v>
      </c>
      <c r="X65" s="507">
        <v>0</v>
      </c>
      <c r="Y65" s="507">
        <v>0</v>
      </c>
      <c r="Z65" s="507">
        <v>0</v>
      </c>
      <c r="AA65" s="507">
        <v>0</v>
      </c>
      <c r="AB65" s="507">
        <v>0</v>
      </c>
      <c r="AC65" s="507">
        <v>0</v>
      </c>
      <c r="AD65" s="507">
        <v>0</v>
      </c>
      <c r="AE65" s="507">
        <v>0</v>
      </c>
      <c r="AF65" s="507">
        <v>0</v>
      </c>
      <c r="AG65" s="507">
        <v>0</v>
      </c>
      <c r="AH65" s="507">
        <v>0</v>
      </c>
      <c r="AI65" s="507">
        <v>0</v>
      </c>
      <c r="AJ65" s="507">
        <v>0</v>
      </c>
      <c r="AK65" s="507">
        <v>0</v>
      </c>
      <c r="AL65" s="507">
        <v>0</v>
      </c>
      <c r="AM65" s="507">
        <v>0</v>
      </c>
      <c r="AN65" s="507">
        <v>0</v>
      </c>
      <c r="AO65" s="507">
        <v>0</v>
      </c>
      <c r="AP65" s="507">
        <f t="shared" si="12"/>
        <v>0</v>
      </c>
    </row>
    <row r="66" spans="1:42" outlineLevel="1" x14ac:dyDescent="0.25">
      <c r="A66" s="510" t="s">
        <v>434</v>
      </c>
      <c r="B66" s="507">
        <v>0</v>
      </c>
      <c r="C66" s="507">
        <v>0</v>
      </c>
      <c r="D66" s="507">
        <v>0</v>
      </c>
      <c r="E66" s="507">
        <v>0</v>
      </c>
      <c r="F66" s="507">
        <v>0</v>
      </c>
      <c r="G66" s="507">
        <v>0</v>
      </c>
      <c r="H66" s="507">
        <v>0</v>
      </c>
      <c r="I66" s="507">
        <v>0</v>
      </c>
      <c r="J66" s="507">
        <v>0</v>
      </c>
      <c r="K66" s="507">
        <v>0</v>
      </c>
      <c r="L66" s="507">
        <v>0</v>
      </c>
      <c r="M66" s="507">
        <v>0</v>
      </c>
      <c r="N66" s="507">
        <v>0</v>
      </c>
      <c r="O66" s="507">
        <v>0</v>
      </c>
      <c r="P66" s="507">
        <v>0</v>
      </c>
      <c r="Q66" s="507">
        <v>0</v>
      </c>
      <c r="R66" s="507">
        <v>0</v>
      </c>
      <c r="S66" s="507">
        <v>0</v>
      </c>
      <c r="T66" s="507">
        <v>0</v>
      </c>
      <c r="U66" s="507">
        <v>0</v>
      </c>
      <c r="V66" s="507">
        <v>0</v>
      </c>
      <c r="W66" s="507">
        <v>0</v>
      </c>
      <c r="X66" s="507">
        <v>0</v>
      </c>
      <c r="Y66" s="507">
        <v>0</v>
      </c>
      <c r="Z66" s="507">
        <v>0</v>
      </c>
      <c r="AA66" s="507">
        <v>0</v>
      </c>
      <c r="AB66" s="507">
        <v>0</v>
      </c>
      <c r="AC66" s="507">
        <v>0</v>
      </c>
      <c r="AD66" s="507">
        <v>0</v>
      </c>
      <c r="AE66" s="507">
        <v>0</v>
      </c>
      <c r="AF66" s="507">
        <v>0</v>
      </c>
      <c r="AG66" s="507">
        <v>0</v>
      </c>
      <c r="AH66" s="507">
        <v>0</v>
      </c>
      <c r="AI66" s="507">
        <v>0</v>
      </c>
      <c r="AJ66" s="507">
        <v>0</v>
      </c>
      <c r="AK66" s="507">
        <v>0</v>
      </c>
      <c r="AL66" s="507">
        <v>0</v>
      </c>
      <c r="AM66" s="507">
        <v>0</v>
      </c>
      <c r="AN66" s="507">
        <v>0</v>
      </c>
      <c r="AO66" s="507">
        <v>0</v>
      </c>
      <c r="AP66" s="507">
        <f t="shared" si="12"/>
        <v>0</v>
      </c>
    </row>
    <row r="67" spans="1:42" outlineLevel="1" x14ac:dyDescent="0.25">
      <c r="A67" s="510" t="s">
        <v>435</v>
      </c>
      <c r="B67" s="507">
        <v>0</v>
      </c>
      <c r="C67" s="507">
        <v>0</v>
      </c>
      <c r="D67" s="507">
        <v>0</v>
      </c>
      <c r="E67" s="507">
        <v>0</v>
      </c>
      <c r="F67" s="507">
        <v>0</v>
      </c>
      <c r="G67" s="507">
        <v>0</v>
      </c>
      <c r="H67" s="507">
        <v>0</v>
      </c>
      <c r="I67" s="507">
        <v>0</v>
      </c>
      <c r="J67" s="507">
        <v>0</v>
      </c>
      <c r="K67" s="507">
        <v>0</v>
      </c>
      <c r="L67" s="507">
        <v>0</v>
      </c>
      <c r="M67" s="507">
        <v>0</v>
      </c>
      <c r="N67" s="507">
        <v>0</v>
      </c>
      <c r="O67" s="507">
        <v>0</v>
      </c>
      <c r="P67" s="507">
        <v>0</v>
      </c>
      <c r="Q67" s="507">
        <v>0</v>
      </c>
      <c r="R67" s="507">
        <v>0</v>
      </c>
      <c r="S67" s="507">
        <v>0</v>
      </c>
      <c r="T67" s="507">
        <v>0</v>
      </c>
      <c r="U67" s="507">
        <v>0</v>
      </c>
      <c r="V67" s="507">
        <v>0</v>
      </c>
      <c r="W67" s="507">
        <v>0</v>
      </c>
      <c r="X67" s="507">
        <v>0</v>
      </c>
      <c r="Y67" s="507">
        <v>0</v>
      </c>
      <c r="Z67" s="507">
        <v>0</v>
      </c>
      <c r="AA67" s="507">
        <v>0</v>
      </c>
      <c r="AB67" s="507">
        <v>0</v>
      </c>
      <c r="AC67" s="507">
        <v>0</v>
      </c>
      <c r="AD67" s="507">
        <v>0</v>
      </c>
      <c r="AE67" s="507">
        <v>0</v>
      </c>
      <c r="AF67" s="507">
        <v>0</v>
      </c>
      <c r="AG67" s="507">
        <v>0</v>
      </c>
      <c r="AH67" s="507">
        <v>0</v>
      </c>
      <c r="AI67" s="507">
        <v>0</v>
      </c>
      <c r="AJ67" s="507">
        <v>0</v>
      </c>
      <c r="AK67" s="507">
        <v>0</v>
      </c>
      <c r="AL67" s="507">
        <v>0</v>
      </c>
      <c r="AM67" s="507">
        <v>0</v>
      </c>
      <c r="AN67" s="507">
        <v>0</v>
      </c>
      <c r="AO67" s="507">
        <v>0</v>
      </c>
      <c r="AP67" s="507">
        <f t="shared" si="12"/>
        <v>0</v>
      </c>
    </row>
    <row r="68" spans="1:42" outlineLevel="1" x14ac:dyDescent="0.25">
      <c r="A68" s="510" t="s">
        <v>436</v>
      </c>
      <c r="B68" s="507">
        <v>0</v>
      </c>
      <c r="C68" s="507">
        <v>0</v>
      </c>
      <c r="D68" s="507">
        <v>0</v>
      </c>
      <c r="E68" s="507">
        <v>0</v>
      </c>
      <c r="F68" s="507">
        <v>0</v>
      </c>
      <c r="G68" s="507">
        <v>0</v>
      </c>
      <c r="H68" s="507">
        <v>0</v>
      </c>
      <c r="I68" s="507">
        <v>0</v>
      </c>
      <c r="J68" s="507">
        <v>0</v>
      </c>
      <c r="K68" s="507">
        <v>0</v>
      </c>
      <c r="L68" s="507">
        <v>0</v>
      </c>
      <c r="M68" s="507">
        <v>0</v>
      </c>
      <c r="N68" s="507">
        <v>0</v>
      </c>
      <c r="O68" s="507">
        <v>0</v>
      </c>
      <c r="P68" s="507">
        <v>0</v>
      </c>
      <c r="Q68" s="507">
        <v>0</v>
      </c>
      <c r="R68" s="507">
        <v>0</v>
      </c>
      <c r="S68" s="507">
        <v>0</v>
      </c>
      <c r="T68" s="507">
        <v>0</v>
      </c>
      <c r="U68" s="507">
        <v>0</v>
      </c>
      <c r="V68" s="507">
        <v>0</v>
      </c>
      <c r="W68" s="507">
        <v>0</v>
      </c>
      <c r="X68" s="507">
        <v>0</v>
      </c>
      <c r="Y68" s="507">
        <v>0</v>
      </c>
      <c r="Z68" s="507">
        <v>0</v>
      </c>
      <c r="AA68" s="507">
        <v>0</v>
      </c>
      <c r="AB68" s="507">
        <v>0</v>
      </c>
      <c r="AC68" s="507">
        <v>0</v>
      </c>
      <c r="AD68" s="507">
        <v>0</v>
      </c>
      <c r="AE68" s="507">
        <v>0</v>
      </c>
      <c r="AF68" s="507">
        <v>0</v>
      </c>
      <c r="AG68" s="507">
        <v>0</v>
      </c>
      <c r="AH68" s="507">
        <v>0</v>
      </c>
      <c r="AI68" s="507">
        <v>0</v>
      </c>
      <c r="AJ68" s="507">
        <v>0</v>
      </c>
      <c r="AK68" s="507">
        <v>0</v>
      </c>
      <c r="AL68" s="507">
        <v>0</v>
      </c>
      <c r="AM68" s="507">
        <v>0</v>
      </c>
      <c r="AN68" s="507">
        <v>0</v>
      </c>
      <c r="AO68" s="507">
        <v>0</v>
      </c>
      <c r="AP68" s="507">
        <f t="shared" si="12"/>
        <v>0</v>
      </c>
    </row>
    <row r="69" spans="1:42" outlineLevel="1" x14ac:dyDescent="0.25">
      <c r="A69" s="510" t="s">
        <v>437</v>
      </c>
      <c r="B69" s="507">
        <v>0</v>
      </c>
      <c r="C69" s="507">
        <v>0</v>
      </c>
      <c r="D69" s="507">
        <v>0</v>
      </c>
      <c r="E69" s="507">
        <v>0</v>
      </c>
      <c r="F69" s="507">
        <v>0</v>
      </c>
      <c r="G69" s="507">
        <v>0</v>
      </c>
      <c r="H69" s="507">
        <v>0</v>
      </c>
      <c r="I69" s="507">
        <v>0</v>
      </c>
      <c r="J69" s="507">
        <v>0</v>
      </c>
      <c r="K69" s="507">
        <v>0</v>
      </c>
      <c r="L69" s="507">
        <v>0</v>
      </c>
      <c r="M69" s="507">
        <v>0</v>
      </c>
      <c r="N69" s="507">
        <v>0</v>
      </c>
      <c r="O69" s="507">
        <v>0</v>
      </c>
      <c r="P69" s="507">
        <v>0</v>
      </c>
      <c r="Q69" s="507">
        <v>0</v>
      </c>
      <c r="R69" s="507">
        <v>0</v>
      </c>
      <c r="S69" s="507">
        <v>0</v>
      </c>
      <c r="T69" s="507">
        <v>0</v>
      </c>
      <c r="U69" s="507">
        <v>0</v>
      </c>
      <c r="V69" s="507">
        <v>0</v>
      </c>
      <c r="W69" s="507">
        <v>0</v>
      </c>
      <c r="X69" s="507">
        <v>0</v>
      </c>
      <c r="Y69" s="507">
        <v>0</v>
      </c>
      <c r="Z69" s="507">
        <v>0</v>
      </c>
      <c r="AA69" s="507">
        <v>0</v>
      </c>
      <c r="AB69" s="507">
        <v>0</v>
      </c>
      <c r="AC69" s="507">
        <v>0</v>
      </c>
      <c r="AD69" s="507">
        <v>0</v>
      </c>
      <c r="AE69" s="507">
        <v>0</v>
      </c>
      <c r="AF69" s="507">
        <v>0</v>
      </c>
      <c r="AG69" s="507">
        <v>0</v>
      </c>
      <c r="AH69" s="507">
        <v>0</v>
      </c>
      <c r="AI69" s="507">
        <v>0</v>
      </c>
      <c r="AJ69" s="507">
        <v>0</v>
      </c>
      <c r="AK69" s="507">
        <v>0</v>
      </c>
      <c r="AL69" s="507">
        <v>0</v>
      </c>
      <c r="AM69" s="507">
        <v>0</v>
      </c>
      <c r="AN69" s="507">
        <v>0</v>
      </c>
      <c r="AO69" s="507">
        <v>0</v>
      </c>
      <c r="AP69" s="507">
        <f t="shared" si="12"/>
        <v>0</v>
      </c>
    </row>
    <row r="70" spans="1:42" outlineLevel="1" x14ac:dyDescent="0.25">
      <c r="A70" s="496" t="s">
        <v>119</v>
      </c>
      <c r="B70" s="511">
        <f>SUM(B63:B69)</f>
        <v>0</v>
      </c>
      <c r="C70" s="511">
        <f t="shared" ref="C70:AO70" si="13">SUM(C63:C69)</f>
        <v>0</v>
      </c>
      <c r="D70" s="511">
        <f t="shared" si="13"/>
        <v>0</v>
      </c>
      <c r="E70" s="511">
        <f t="shared" si="13"/>
        <v>0</v>
      </c>
      <c r="F70" s="511">
        <f t="shared" si="13"/>
        <v>0</v>
      </c>
      <c r="G70" s="511">
        <f t="shared" si="13"/>
        <v>0</v>
      </c>
      <c r="H70" s="511">
        <f t="shared" si="13"/>
        <v>0</v>
      </c>
      <c r="I70" s="511">
        <f t="shared" si="13"/>
        <v>0</v>
      </c>
      <c r="J70" s="511">
        <f t="shared" si="13"/>
        <v>0</v>
      </c>
      <c r="K70" s="511">
        <f t="shared" si="13"/>
        <v>0</v>
      </c>
      <c r="L70" s="511">
        <f t="shared" si="13"/>
        <v>0</v>
      </c>
      <c r="M70" s="511">
        <f t="shared" si="13"/>
        <v>0</v>
      </c>
      <c r="N70" s="511">
        <f t="shared" si="13"/>
        <v>0</v>
      </c>
      <c r="O70" s="511">
        <f t="shared" si="13"/>
        <v>0</v>
      </c>
      <c r="P70" s="511">
        <f t="shared" si="13"/>
        <v>0</v>
      </c>
      <c r="Q70" s="511">
        <f t="shared" si="13"/>
        <v>0</v>
      </c>
      <c r="R70" s="511">
        <f t="shared" si="13"/>
        <v>0</v>
      </c>
      <c r="S70" s="511">
        <f t="shared" si="13"/>
        <v>0</v>
      </c>
      <c r="T70" s="511">
        <f t="shared" si="13"/>
        <v>0</v>
      </c>
      <c r="U70" s="511">
        <f t="shared" si="13"/>
        <v>0</v>
      </c>
      <c r="V70" s="511">
        <f t="shared" si="13"/>
        <v>0</v>
      </c>
      <c r="W70" s="511">
        <f t="shared" si="13"/>
        <v>0</v>
      </c>
      <c r="X70" s="511">
        <f t="shared" si="13"/>
        <v>0</v>
      </c>
      <c r="Y70" s="511">
        <f t="shared" si="13"/>
        <v>0</v>
      </c>
      <c r="Z70" s="511">
        <f t="shared" si="13"/>
        <v>0</v>
      </c>
      <c r="AA70" s="511">
        <f t="shared" si="13"/>
        <v>0</v>
      </c>
      <c r="AB70" s="511">
        <f t="shared" si="13"/>
        <v>0</v>
      </c>
      <c r="AC70" s="511">
        <f t="shared" si="13"/>
        <v>0</v>
      </c>
      <c r="AD70" s="511">
        <f t="shared" si="13"/>
        <v>0</v>
      </c>
      <c r="AE70" s="511">
        <f t="shared" si="13"/>
        <v>0</v>
      </c>
      <c r="AF70" s="511">
        <f t="shared" si="13"/>
        <v>0</v>
      </c>
      <c r="AG70" s="511">
        <f t="shared" si="13"/>
        <v>0</v>
      </c>
      <c r="AH70" s="511">
        <f t="shared" si="13"/>
        <v>0</v>
      </c>
      <c r="AI70" s="511">
        <f t="shared" si="13"/>
        <v>0</v>
      </c>
      <c r="AJ70" s="511">
        <f t="shared" si="13"/>
        <v>0</v>
      </c>
      <c r="AK70" s="511">
        <f t="shared" si="13"/>
        <v>0</v>
      </c>
      <c r="AL70" s="511">
        <f t="shared" si="13"/>
        <v>0</v>
      </c>
      <c r="AM70" s="511">
        <f t="shared" si="13"/>
        <v>0</v>
      </c>
      <c r="AN70" s="511">
        <f t="shared" si="13"/>
        <v>0</v>
      </c>
      <c r="AO70" s="511">
        <f t="shared" si="13"/>
        <v>0</v>
      </c>
      <c r="AP70" s="511">
        <f t="shared" si="12"/>
        <v>0</v>
      </c>
    </row>
    <row r="71" spans="1:42" outlineLevel="1" x14ac:dyDescent="0.25">
      <c r="B71" s="509"/>
      <c r="C71" s="509"/>
      <c r="D71" s="509"/>
      <c r="E71" s="509"/>
      <c r="F71" s="509"/>
      <c r="G71" s="509"/>
      <c r="H71" s="509"/>
      <c r="I71" s="509"/>
      <c r="J71" s="509"/>
      <c r="K71" s="509"/>
      <c r="L71" s="509"/>
      <c r="M71" s="509"/>
      <c r="N71" s="509"/>
      <c r="O71" s="509"/>
      <c r="P71" s="509"/>
      <c r="Q71" s="509"/>
      <c r="R71" s="509"/>
      <c r="S71" s="509"/>
      <c r="T71" s="509"/>
      <c r="U71" s="509"/>
      <c r="V71" s="509"/>
      <c r="W71" s="509"/>
      <c r="X71" s="509"/>
      <c r="Y71" s="509"/>
      <c r="Z71" s="509"/>
      <c r="AA71" s="509"/>
      <c r="AB71" s="509"/>
      <c r="AC71" s="509"/>
      <c r="AD71" s="509"/>
      <c r="AE71" s="509"/>
      <c r="AF71" s="509"/>
      <c r="AG71" s="509"/>
      <c r="AH71" s="509"/>
      <c r="AI71" s="509"/>
      <c r="AJ71" s="509"/>
      <c r="AK71" s="509"/>
      <c r="AL71" s="509"/>
      <c r="AM71" s="509"/>
      <c r="AN71" s="509"/>
      <c r="AO71" s="509"/>
      <c r="AP71" s="509"/>
    </row>
    <row r="72" spans="1:42" ht="15.75" outlineLevel="1" thickBot="1" x14ac:dyDescent="0.3">
      <c r="A72" s="496" t="s">
        <v>438</v>
      </c>
      <c r="B72" s="483">
        <f>B60+B70</f>
        <v>0</v>
      </c>
      <c r="C72" s="483">
        <f t="shared" ref="C72:AO72" si="14">C60+C70</f>
        <v>0</v>
      </c>
      <c r="D72" s="483">
        <f t="shared" si="14"/>
        <v>0</v>
      </c>
      <c r="E72" s="483">
        <f t="shared" si="14"/>
        <v>0</v>
      </c>
      <c r="F72" s="483">
        <f t="shared" si="14"/>
        <v>0</v>
      </c>
      <c r="G72" s="483">
        <f t="shared" si="14"/>
        <v>0</v>
      </c>
      <c r="H72" s="483">
        <f t="shared" si="14"/>
        <v>0</v>
      </c>
      <c r="I72" s="483">
        <f t="shared" si="14"/>
        <v>0</v>
      </c>
      <c r="J72" s="483">
        <f t="shared" si="14"/>
        <v>0</v>
      </c>
      <c r="K72" s="483">
        <f t="shared" si="14"/>
        <v>0</v>
      </c>
      <c r="L72" s="483">
        <f t="shared" si="14"/>
        <v>0</v>
      </c>
      <c r="M72" s="483">
        <f t="shared" si="14"/>
        <v>0</v>
      </c>
      <c r="N72" s="483">
        <f t="shared" si="14"/>
        <v>0</v>
      </c>
      <c r="O72" s="483">
        <f t="shared" si="14"/>
        <v>0</v>
      </c>
      <c r="P72" s="483">
        <f t="shared" si="14"/>
        <v>0</v>
      </c>
      <c r="Q72" s="483">
        <f t="shared" si="14"/>
        <v>0</v>
      </c>
      <c r="R72" s="483">
        <f t="shared" si="14"/>
        <v>0</v>
      </c>
      <c r="S72" s="483">
        <f t="shared" si="14"/>
        <v>0</v>
      </c>
      <c r="T72" s="483">
        <f t="shared" si="14"/>
        <v>0</v>
      </c>
      <c r="U72" s="483">
        <f t="shared" si="14"/>
        <v>0</v>
      </c>
      <c r="V72" s="483">
        <f t="shared" si="14"/>
        <v>0</v>
      </c>
      <c r="W72" s="483">
        <f t="shared" si="14"/>
        <v>0</v>
      </c>
      <c r="X72" s="483">
        <f t="shared" si="14"/>
        <v>0</v>
      </c>
      <c r="Y72" s="483">
        <f t="shared" si="14"/>
        <v>0</v>
      </c>
      <c r="Z72" s="483">
        <f t="shared" si="14"/>
        <v>0</v>
      </c>
      <c r="AA72" s="483">
        <f t="shared" si="14"/>
        <v>0</v>
      </c>
      <c r="AB72" s="483">
        <f t="shared" si="14"/>
        <v>0</v>
      </c>
      <c r="AC72" s="483">
        <f t="shared" si="14"/>
        <v>0</v>
      </c>
      <c r="AD72" s="483">
        <f t="shared" si="14"/>
        <v>0</v>
      </c>
      <c r="AE72" s="483">
        <f t="shared" si="14"/>
        <v>0</v>
      </c>
      <c r="AF72" s="483">
        <f t="shared" si="14"/>
        <v>0</v>
      </c>
      <c r="AG72" s="483">
        <f t="shared" si="14"/>
        <v>0</v>
      </c>
      <c r="AH72" s="483">
        <f t="shared" si="14"/>
        <v>0</v>
      </c>
      <c r="AI72" s="483">
        <f t="shared" si="14"/>
        <v>0</v>
      </c>
      <c r="AJ72" s="483">
        <f t="shared" si="14"/>
        <v>0</v>
      </c>
      <c r="AK72" s="483">
        <f t="shared" si="14"/>
        <v>0</v>
      </c>
      <c r="AL72" s="483">
        <f t="shared" si="14"/>
        <v>0</v>
      </c>
      <c r="AM72" s="483">
        <f t="shared" si="14"/>
        <v>0</v>
      </c>
      <c r="AN72" s="483">
        <f t="shared" si="14"/>
        <v>0</v>
      </c>
      <c r="AO72" s="483">
        <f t="shared" si="14"/>
        <v>0</v>
      </c>
      <c r="AP72" s="483">
        <f>SUM(B72:AO72)</f>
        <v>0</v>
      </c>
    </row>
    <row r="73" spans="1:42" ht="15.75" outlineLevel="1" thickTop="1" x14ac:dyDescent="0.25">
      <c r="A73" s="502"/>
      <c r="B73" s="500"/>
      <c r="C73" s="500"/>
      <c r="D73" s="500"/>
      <c r="E73" s="500"/>
      <c r="F73" s="500"/>
      <c r="G73" s="500"/>
      <c r="H73" s="500"/>
      <c r="I73" s="500"/>
      <c r="J73" s="500"/>
      <c r="K73" s="500"/>
      <c r="L73" s="500"/>
      <c r="M73" s="500"/>
      <c r="N73" s="500"/>
      <c r="O73" s="500"/>
      <c r="P73" s="500"/>
      <c r="Q73" s="500"/>
      <c r="R73" s="500"/>
      <c r="S73" s="500"/>
      <c r="T73" s="500"/>
      <c r="U73" s="500"/>
      <c r="V73" s="500"/>
      <c r="W73" s="500"/>
      <c r="X73" s="500"/>
      <c r="Y73" s="500"/>
      <c r="Z73" s="500"/>
      <c r="AA73" s="500"/>
      <c r="AB73" s="500"/>
      <c r="AC73" s="500"/>
      <c r="AD73" s="500"/>
      <c r="AE73" s="500"/>
      <c r="AF73" s="500"/>
      <c r="AG73" s="500"/>
      <c r="AH73" s="500"/>
      <c r="AI73" s="500"/>
      <c r="AJ73" s="500"/>
      <c r="AK73" s="500"/>
      <c r="AL73" s="500"/>
      <c r="AM73" s="500"/>
      <c r="AN73" s="500"/>
      <c r="AO73" s="500"/>
      <c r="AP73" s="501"/>
    </row>
    <row r="74" spans="1:42" outlineLevel="1" x14ac:dyDescent="0.25">
      <c r="A74" s="496" t="s">
        <v>439</v>
      </c>
      <c r="B74" s="478">
        <v>0</v>
      </c>
      <c r="C74" s="478">
        <v>0</v>
      </c>
      <c r="D74" s="478">
        <v>0</v>
      </c>
      <c r="E74" s="478">
        <v>0</v>
      </c>
      <c r="F74" s="478">
        <v>0</v>
      </c>
      <c r="G74" s="478">
        <v>0</v>
      </c>
      <c r="H74" s="478">
        <v>0</v>
      </c>
      <c r="I74" s="478">
        <v>0</v>
      </c>
      <c r="J74" s="478">
        <v>0</v>
      </c>
      <c r="K74" s="478">
        <v>0</v>
      </c>
      <c r="L74" s="478">
        <v>0</v>
      </c>
      <c r="M74" s="478">
        <v>0</v>
      </c>
      <c r="N74" s="478">
        <v>0</v>
      </c>
      <c r="O74" s="478">
        <v>0</v>
      </c>
      <c r="P74" s="478">
        <v>0</v>
      </c>
      <c r="Q74" s="478">
        <v>0</v>
      </c>
      <c r="R74" s="478">
        <v>0</v>
      </c>
      <c r="S74" s="478">
        <v>0</v>
      </c>
      <c r="T74" s="478">
        <v>0</v>
      </c>
      <c r="U74" s="478">
        <v>0</v>
      </c>
      <c r="V74" s="478">
        <v>0</v>
      </c>
      <c r="W74" s="478">
        <v>0</v>
      </c>
      <c r="X74" s="478">
        <v>0</v>
      </c>
      <c r="Y74" s="478">
        <v>0</v>
      </c>
      <c r="Z74" s="478">
        <v>0</v>
      </c>
      <c r="AA74" s="478">
        <v>0</v>
      </c>
      <c r="AB74" s="478">
        <v>0</v>
      </c>
      <c r="AC74" s="478">
        <v>0</v>
      </c>
      <c r="AD74" s="478">
        <v>0</v>
      </c>
      <c r="AE74" s="478">
        <v>0</v>
      </c>
      <c r="AF74" s="478">
        <v>0</v>
      </c>
      <c r="AG74" s="478">
        <v>0</v>
      </c>
      <c r="AH74" s="478">
        <v>0</v>
      </c>
      <c r="AI74" s="478">
        <v>0</v>
      </c>
      <c r="AJ74" s="478">
        <v>0</v>
      </c>
      <c r="AK74" s="478">
        <v>0</v>
      </c>
      <c r="AL74" s="478">
        <v>0</v>
      </c>
      <c r="AM74" s="478">
        <v>0</v>
      </c>
      <c r="AN74" s="478">
        <v>0</v>
      </c>
      <c r="AO74" s="478">
        <v>0</v>
      </c>
      <c r="AP74" s="478"/>
    </row>
    <row r="75" spans="1:42" s="493" customFormat="1" outlineLevel="1" x14ac:dyDescent="0.25">
      <c r="A75" s="496" t="s">
        <v>68</v>
      </c>
      <c r="B75" s="512" t="str">
        <f>IF(B74&gt;0,B72/B74,"")</f>
        <v/>
      </c>
      <c r="C75" s="512" t="str">
        <f t="shared" ref="C75:AO75" si="15">IF(C74&gt;0,C72/C74,"")</f>
        <v/>
      </c>
      <c r="D75" s="512" t="str">
        <f t="shared" si="15"/>
        <v/>
      </c>
      <c r="E75" s="512" t="str">
        <f t="shared" si="15"/>
        <v/>
      </c>
      <c r="F75" s="512" t="str">
        <f t="shared" si="15"/>
        <v/>
      </c>
      <c r="G75" s="512" t="str">
        <f t="shared" si="15"/>
        <v/>
      </c>
      <c r="H75" s="512" t="str">
        <f t="shared" si="15"/>
        <v/>
      </c>
      <c r="I75" s="512" t="str">
        <f t="shared" si="15"/>
        <v/>
      </c>
      <c r="J75" s="512" t="str">
        <f t="shared" si="15"/>
        <v/>
      </c>
      <c r="K75" s="512" t="str">
        <f t="shared" si="15"/>
        <v/>
      </c>
      <c r="L75" s="512" t="str">
        <f t="shared" si="15"/>
        <v/>
      </c>
      <c r="M75" s="512" t="str">
        <f t="shared" si="15"/>
        <v/>
      </c>
      <c r="N75" s="512" t="str">
        <f t="shared" si="15"/>
        <v/>
      </c>
      <c r="O75" s="512" t="str">
        <f t="shared" si="15"/>
        <v/>
      </c>
      <c r="P75" s="512" t="str">
        <f t="shared" si="15"/>
        <v/>
      </c>
      <c r="Q75" s="512" t="str">
        <f t="shared" si="15"/>
        <v/>
      </c>
      <c r="R75" s="512" t="str">
        <f t="shared" si="15"/>
        <v/>
      </c>
      <c r="S75" s="512" t="str">
        <f t="shared" si="15"/>
        <v/>
      </c>
      <c r="T75" s="512" t="str">
        <f t="shared" si="15"/>
        <v/>
      </c>
      <c r="U75" s="512" t="str">
        <f t="shared" si="15"/>
        <v/>
      </c>
      <c r="V75" s="512" t="str">
        <f t="shared" si="15"/>
        <v/>
      </c>
      <c r="W75" s="512" t="str">
        <f t="shared" si="15"/>
        <v/>
      </c>
      <c r="X75" s="512" t="str">
        <f t="shared" si="15"/>
        <v/>
      </c>
      <c r="Y75" s="512" t="str">
        <f t="shared" si="15"/>
        <v/>
      </c>
      <c r="Z75" s="512" t="str">
        <f t="shared" si="15"/>
        <v/>
      </c>
      <c r="AA75" s="512" t="str">
        <f t="shared" si="15"/>
        <v/>
      </c>
      <c r="AB75" s="512" t="str">
        <f t="shared" si="15"/>
        <v/>
      </c>
      <c r="AC75" s="512" t="str">
        <f t="shared" si="15"/>
        <v/>
      </c>
      <c r="AD75" s="512" t="str">
        <f t="shared" si="15"/>
        <v/>
      </c>
      <c r="AE75" s="512" t="str">
        <f t="shared" si="15"/>
        <v/>
      </c>
      <c r="AF75" s="512" t="str">
        <f t="shared" si="15"/>
        <v/>
      </c>
      <c r="AG75" s="512" t="str">
        <f t="shared" si="15"/>
        <v/>
      </c>
      <c r="AH75" s="512" t="str">
        <f t="shared" si="15"/>
        <v/>
      </c>
      <c r="AI75" s="512" t="str">
        <f t="shared" si="15"/>
        <v/>
      </c>
      <c r="AJ75" s="512" t="str">
        <f t="shared" si="15"/>
        <v/>
      </c>
      <c r="AK75" s="512" t="str">
        <f t="shared" si="15"/>
        <v/>
      </c>
      <c r="AL75" s="512" t="str">
        <f t="shared" si="15"/>
        <v/>
      </c>
      <c r="AM75" s="512" t="str">
        <f t="shared" si="15"/>
        <v/>
      </c>
      <c r="AN75" s="512" t="str">
        <f t="shared" si="15"/>
        <v/>
      </c>
      <c r="AO75" s="512" t="str">
        <f t="shared" si="15"/>
        <v/>
      </c>
      <c r="AP75" s="513"/>
    </row>
    <row r="76" spans="1:42" s="493" customFormat="1" outlineLevel="1" x14ac:dyDescent="0.25">
      <c r="A76" s="514"/>
      <c r="B76" s="515"/>
      <c r="C76" s="515"/>
      <c r="D76" s="515"/>
      <c r="E76" s="515"/>
      <c r="F76" s="515"/>
      <c r="G76" s="515"/>
      <c r="H76" s="515"/>
      <c r="I76" s="515"/>
      <c r="J76" s="515"/>
      <c r="K76" s="515"/>
      <c r="L76" s="515"/>
      <c r="M76" s="515"/>
      <c r="N76" s="515"/>
      <c r="O76" s="515"/>
      <c r="P76" s="515"/>
      <c r="Q76" s="515"/>
      <c r="R76" s="515"/>
      <c r="S76" s="515"/>
      <c r="T76" s="515"/>
      <c r="U76" s="515"/>
      <c r="V76" s="515"/>
      <c r="W76" s="515"/>
      <c r="X76" s="515"/>
      <c r="Y76" s="515"/>
      <c r="Z76" s="515"/>
      <c r="AA76" s="515"/>
      <c r="AB76" s="515"/>
      <c r="AC76" s="515"/>
      <c r="AD76" s="515"/>
      <c r="AE76" s="515"/>
      <c r="AF76" s="515"/>
      <c r="AG76" s="515"/>
      <c r="AH76" s="515"/>
      <c r="AI76" s="515"/>
      <c r="AJ76" s="515"/>
      <c r="AK76" s="515"/>
      <c r="AL76" s="515"/>
      <c r="AM76" s="515"/>
      <c r="AN76" s="515"/>
      <c r="AO76" s="515"/>
      <c r="AP76" s="513"/>
    </row>
    <row r="77" spans="1:42" outlineLevel="1" x14ac:dyDescent="0.25">
      <c r="A77" s="505" t="s">
        <v>123</v>
      </c>
      <c r="B77" s="500"/>
      <c r="C77" s="500"/>
      <c r="D77" s="500"/>
      <c r="E77" s="500"/>
      <c r="F77" s="500"/>
      <c r="G77" s="500"/>
      <c r="H77" s="500"/>
      <c r="I77" s="500"/>
      <c r="J77" s="500"/>
      <c r="K77" s="500"/>
      <c r="L77" s="500"/>
      <c r="M77" s="500"/>
      <c r="N77" s="500"/>
      <c r="O77" s="500"/>
      <c r="P77" s="500"/>
      <c r="Q77" s="500"/>
      <c r="R77" s="500"/>
      <c r="S77" s="500"/>
      <c r="T77" s="500"/>
      <c r="U77" s="500"/>
      <c r="V77" s="500"/>
      <c r="W77" s="500"/>
      <c r="X77" s="500"/>
      <c r="Y77" s="500"/>
      <c r="Z77" s="500"/>
      <c r="AA77" s="500"/>
      <c r="AB77" s="500"/>
      <c r="AC77" s="500"/>
      <c r="AD77" s="500"/>
      <c r="AE77" s="500"/>
      <c r="AF77" s="500"/>
      <c r="AG77" s="500"/>
      <c r="AH77" s="500"/>
      <c r="AI77" s="500"/>
      <c r="AJ77" s="500"/>
      <c r="AK77" s="500"/>
      <c r="AL77" s="500"/>
      <c r="AM77" s="500"/>
      <c r="AN77" s="500"/>
      <c r="AO77" s="500"/>
      <c r="AP77" s="501"/>
    </row>
    <row r="78" spans="1:42" outlineLevel="1" x14ac:dyDescent="0.25">
      <c r="A78" s="496" t="s">
        <v>425</v>
      </c>
    </row>
    <row r="79" spans="1:42" outlineLevel="1" x14ac:dyDescent="0.25">
      <c r="A79" s="506" t="s">
        <v>426</v>
      </c>
      <c r="B79" s="480">
        <f>SUMIF('4a - Electricity'!$B$7:$AP$7,'4 - NOI'!B$7,'4a - Electricity'!$B$64:$AP$64)</f>
        <v>0</v>
      </c>
      <c r="C79" s="480">
        <f>SUMIF('4a - Electricity'!$B$7:$AP$7,'4 - NOI'!C$7,'4a - Electricity'!$B$64:$AP$64)</f>
        <v>0</v>
      </c>
      <c r="D79" s="480">
        <f>SUMIF('4a - Electricity'!$B$7:$AP$7,'4 - NOI'!D$7,'4a - Electricity'!$B$64:$AP$64)</f>
        <v>0</v>
      </c>
      <c r="E79" s="480">
        <f>SUMIF('4a - Electricity'!$B$7:$AP$7,'4 - NOI'!E$7,'4a - Electricity'!$B$64:$AP$64)</f>
        <v>0</v>
      </c>
      <c r="F79" s="480">
        <f>SUMIF('4a - Electricity'!$B$7:$AP$7,'4 - NOI'!F$7,'4a - Electricity'!$B$64:$AP$64)</f>
        <v>0</v>
      </c>
      <c r="G79" s="480">
        <f>SUMIF('4a - Electricity'!$B$7:$AP$7,'4 - NOI'!G$7,'4a - Electricity'!$B$64:$AP$64)</f>
        <v>0</v>
      </c>
      <c r="H79" s="480">
        <f>SUMIF('4a - Electricity'!$B$7:$AP$7,'4 - NOI'!H$7,'4a - Electricity'!$B$64:$AP$64)</f>
        <v>0</v>
      </c>
      <c r="I79" s="480">
        <f>SUMIF('4a - Electricity'!$B$7:$AP$7,'4 - NOI'!I$7,'4a - Electricity'!$B$64:$AP$64)</f>
        <v>0</v>
      </c>
      <c r="J79" s="480">
        <f>SUMIF('4a - Electricity'!$B$7:$AP$7,'4 - NOI'!J$7,'4a - Electricity'!$B$64:$AP$64)</f>
        <v>0</v>
      </c>
      <c r="K79" s="480">
        <f>SUMIF('4a - Electricity'!$B$7:$AP$7,'4 - NOI'!K$7,'4a - Electricity'!$B$64:$AP$64)</f>
        <v>0</v>
      </c>
      <c r="L79" s="480">
        <f>SUMIF('4a - Electricity'!$B$7:$AP$7,'4 - NOI'!L$7,'4a - Electricity'!$B$64:$AP$64)</f>
        <v>0</v>
      </c>
      <c r="M79" s="480">
        <f>SUMIF('4a - Electricity'!$B$7:$AP$7,'4 - NOI'!M$7,'4a - Electricity'!$B$64:$AP$64)</f>
        <v>0</v>
      </c>
      <c r="N79" s="480">
        <f>SUMIF('4a - Electricity'!$B$7:$AP$7,'4 - NOI'!N$7,'4a - Electricity'!$B$64:$AP$64)</f>
        <v>0</v>
      </c>
      <c r="O79" s="480">
        <f>SUMIF('4a - Electricity'!$B$7:$AP$7,'4 - NOI'!O$7,'4a - Electricity'!$B$64:$AP$64)</f>
        <v>0</v>
      </c>
      <c r="P79" s="480">
        <f>SUMIF('4a - Electricity'!$B$7:$AP$7,'4 - NOI'!P$7,'4a - Electricity'!$B$64:$AP$64)</f>
        <v>0</v>
      </c>
      <c r="Q79" s="480">
        <f>SUMIF('4a - Electricity'!$B$7:$AP$7,'4 - NOI'!Q$7,'4a - Electricity'!$B$64:$AP$64)</f>
        <v>0</v>
      </c>
      <c r="R79" s="480">
        <f>SUMIF('4a - Electricity'!$B$7:$AP$7,'4 - NOI'!R$7,'4a - Electricity'!$B$64:$AP$64)</f>
        <v>0</v>
      </c>
      <c r="S79" s="480">
        <f>SUMIF('4a - Electricity'!$B$7:$AP$7,'4 - NOI'!S$7,'4a - Electricity'!$B$64:$AP$64)</f>
        <v>0</v>
      </c>
      <c r="T79" s="480">
        <f>SUMIF('4a - Electricity'!$B$7:$AP$7,'4 - NOI'!T$7,'4a - Electricity'!$B$64:$AP$64)</f>
        <v>0</v>
      </c>
      <c r="U79" s="480">
        <f>SUMIF('4a - Electricity'!$B$7:$AP$7,'4 - NOI'!U$7,'4a - Electricity'!$B$64:$AP$64)</f>
        <v>0</v>
      </c>
      <c r="V79" s="480">
        <f>SUMIF('4a - Electricity'!$B$7:$AP$7,'4 - NOI'!V$7,'4a - Electricity'!$B$64:$AP$64)</f>
        <v>0</v>
      </c>
      <c r="W79" s="480">
        <f>SUMIF('4a - Electricity'!$B$7:$AP$7,'4 - NOI'!W$7,'4a - Electricity'!$B$64:$AP$64)</f>
        <v>0</v>
      </c>
      <c r="X79" s="480">
        <f>SUMIF('4a - Electricity'!$B$7:$AP$7,'4 - NOI'!X$7,'4a - Electricity'!$B$64:$AP$64)</f>
        <v>0</v>
      </c>
      <c r="Y79" s="480">
        <f>SUMIF('4a - Electricity'!$B$7:$AP$7,'4 - NOI'!Y$7,'4a - Electricity'!$B$64:$AP$64)</f>
        <v>0</v>
      </c>
      <c r="Z79" s="480">
        <f>SUMIF('4a - Electricity'!$B$7:$AP$7,'4 - NOI'!Z$7,'4a - Electricity'!$B$64:$AP$64)</f>
        <v>0</v>
      </c>
      <c r="AA79" s="480">
        <f>SUMIF('4a - Electricity'!$B$7:$AP$7,'4 - NOI'!AA$7,'4a - Electricity'!$B$64:$AP$64)</f>
        <v>0</v>
      </c>
      <c r="AB79" s="480">
        <f>SUMIF('4a - Electricity'!$B$7:$AP$7,'4 - NOI'!AB$7,'4a - Electricity'!$B$64:$AP$64)</f>
        <v>0</v>
      </c>
      <c r="AC79" s="480">
        <f>SUMIF('4a - Electricity'!$B$7:$AP$7,'4 - NOI'!AC$7,'4a - Electricity'!$B$64:$AP$64)</f>
        <v>0</v>
      </c>
      <c r="AD79" s="480">
        <f>SUMIF('4a - Electricity'!$B$7:$AP$7,'4 - NOI'!AD$7,'4a - Electricity'!$B$64:$AP$64)</f>
        <v>0</v>
      </c>
      <c r="AE79" s="480">
        <f>SUMIF('4a - Electricity'!$B$7:$AP$7,'4 - NOI'!AE$7,'4a - Electricity'!$B$64:$AP$64)</f>
        <v>0</v>
      </c>
      <c r="AF79" s="480">
        <f>SUMIF('4a - Electricity'!$B$7:$AP$7,'4 - NOI'!AF$7,'4a - Electricity'!$B$64:$AP$64)</f>
        <v>0</v>
      </c>
      <c r="AG79" s="480">
        <f>SUMIF('4a - Electricity'!$B$7:$AP$7,'4 - NOI'!AG$7,'4a - Electricity'!$B$64:$AP$64)</f>
        <v>0</v>
      </c>
      <c r="AH79" s="480">
        <f>SUMIF('4a - Electricity'!$B$7:$AP$7,'4 - NOI'!AH$7,'4a - Electricity'!$B$64:$AP$64)</f>
        <v>0</v>
      </c>
      <c r="AI79" s="480">
        <f>SUMIF('4a - Electricity'!$B$7:$AP$7,'4 - NOI'!AI$7,'4a - Electricity'!$B$64:$AP$64)</f>
        <v>0</v>
      </c>
      <c r="AJ79" s="480">
        <f>SUMIF('4a - Electricity'!$B$7:$AP$7,'4 - NOI'!AJ$7,'4a - Electricity'!$B$64:$AP$64)</f>
        <v>0</v>
      </c>
      <c r="AK79" s="480">
        <f>SUMIF('4a - Electricity'!$B$7:$AP$7,'4 - NOI'!AK$7,'4a - Electricity'!$B$64:$AP$64)</f>
        <v>0</v>
      </c>
      <c r="AL79" s="480">
        <f>SUMIF('4a - Electricity'!$B$7:$AP$7,'4 - NOI'!AL$7,'4a - Electricity'!$B$64:$AP$64)</f>
        <v>0</v>
      </c>
      <c r="AM79" s="480">
        <f>SUMIF('4a - Electricity'!$B$7:$AP$7,'4 - NOI'!AM$7,'4a - Electricity'!$B$64:$AP$64)</f>
        <v>0</v>
      </c>
      <c r="AN79" s="480">
        <f>SUMIF('4a - Electricity'!$B$7:$AP$7,'4 - NOI'!AN$7,'4a - Electricity'!$B$64:$AP$64)</f>
        <v>0</v>
      </c>
      <c r="AO79" s="480">
        <f>SUMIF('4a - Electricity'!$B$7:$AP$7,'4 - NOI'!AO$7,'4a - Electricity'!$B$64:$AP$64)</f>
        <v>0</v>
      </c>
      <c r="AP79" s="480">
        <f>SUM(B79:AO79)</f>
        <v>0</v>
      </c>
    </row>
    <row r="80" spans="1:42" outlineLevel="1" x14ac:dyDescent="0.25">
      <c r="A80" s="506" t="s">
        <v>427</v>
      </c>
      <c r="B80" s="478">
        <f>SUMIF('4a - Electricity'!$B$7:$AP$7,'4 - NOI'!B$7,'4a - Electricity'!$B$69:$AP$69)</f>
        <v>0</v>
      </c>
      <c r="C80" s="478">
        <f>SUMIF('4a - Electricity'!$B$7:$AP$7,'4 - NOI'!C$7,'4a - Electricity'!$B$69:$AP$69)</f>
        <v>0</v>
      </c>
      <c r="D80" s="478">
        <f>SUMIF('4a - Electricity'!$B$7:$AP$7,'4 - NOI'!D$7,'4a - Electricity'!$B$69:$AP$69)</f>
        <v>0</v>
      </c>
      <c r="E80" s="478">
        <f>SUMIF('4a - Electricity'!$B$7:$AP$7,'4 - NOI'!E$7,'4a - Electricity'!$B$69:$AP$69)</f>
        <v>0</v>
      </c>
      <c r="F80" s="478">
        <f>SUMIF('4a - Electricity'!$B$7:$AP$7,'4 - NOI'!F$7,'4a - Electricity'!$B$69:$AP$69)</f>
        <v>0</v>
      </c>
      <c r="G80" s="478">
        <f>SUMIF('4a - Electricity'!$B$7:$AP$7,'4 - NOI'!G$7,'4a - Electricity'!$B$69:$AP$69)</f>
        <v>0</v>
      </c>
      <c r="H80" s="478">
        <f>SUMIF('4a - Electricity'!$B$7:$AP$7,'4 - NOI'!H$7,'4a - Electricity'!$B$69:$AP$69)</f>
        <v>0</v>
      </c>
      <c r="I80" s="478">
        <f>SUMIF('4a - Electricity'!$B$7:$AP$7,'4 - NOI'!I$7,'4a - Electricity'!$B$69:$AP$69)</f>
        <v>0</v>
      </c>
      <c r="J80" s="478">
        <f>SUMIF('4a - Electricity'!$B$7:$AP$7,'4 - NOI'!J$7,'4a - Electricity'!$B$69:$AP$69)</f>
        <v>0</v>
      </c>
      <c r="K80" s="478">
        <f>SUMIF('4a - Electricity'!$B$7:$AP$7,'4 - NOI'!K$7,'4a - Electricity'!$B$69:$AP$69)</f>
        <v>0</v>
      </c>
      <c r="L80" s="478">
        <f>SUMIF('4a - Electricity'!$B$7:$AP$7,'4 - NOI'!L$7,'4a - Electricity'!$B$69:$AP$69)</f>
        <v>0</v>
      </c>
      <c r="M80" s="478">
        <f>SUMIF('4a - Electricity'!$B$7:$AP$7,'4 - NOI'!M$7,'4a - Electricity'!$B$69:$AP$69)</f>
        <v>0</v>
      </c>
      <c r="N80" s="478">
        <f>SUMIF('4a - Electricity'!$B$7:$AP$7,'4 - NOI'!N$7,'4a - Electricity'!$B$69:$AP$69)</f>
        <v>0</v>
      </c>
      <c r="O80" s="478">
        <f>SUMIF('4a - Electricity'!$B$7:$AP$7,'4 - NOI'!O$7,'4a - Electricity'!$B$69:$AP$69)</f>
        <v>0</v>
      </c>
      <c r="P80" s="478">
        <f>SUMIF('4a - Electricity'!$B$7:$AP$7,'4 - NOI'!P$7,'4a - Electricity'!$B$69:$AP$69)</f>
        <v>0</v>
      </c>
      <c r="Q80" s="478">
        <f>SUMIF('4a - Electricity'!$B$7:$AP$7,'4 - NOI'!Q$7,'4a - Electricity'!$B$69:$AP$69)</f>
        <v>0</v>
      </c>
      <c r="R80" s="478">
        <f>SUMIF('4a - Electricity'!$B$7:$AP$7,'4 - NOI'!R$7,'4a - Electricity'!$B$69:$AP$69)</f>
        <v>0</v>
      </c>
      <c r="S80" s="478">
        <f>SUMIF('4a - Electricity'!$B$7:$AP$7,'4 - NOI'!S$7,'4a - Electricity'!$B$69:$AP$69)</f>
        <v>0</v>
      </c>
      <c r="T80" s="478">
        <f>SUMIF('4a - Electricity'!$B$7:$AP$7,'4 - NOI'!T$7,'4a - Electricity'!$B$69:$AP$69)</f>
        <v>0</v>
      </c>
      <c r="U80" s="478">
        <f>SUMIF('4a - Electricity'!$B$7:$AP$7,'4 - NOI'!U$7,'4a - Electricity'!$B$69:$AP$69)</f>
        <v>0</v>
      </c>
      <c r="V80" s="478">
        <f>SUMIF('4a - Electricity'!$B$7:$AP$7,'4 - NOI'!V$7,'4a - Electricity'!$B$69:$AP$69)</f>
        <v>0</v>
      </c>
      <c r="W80" s="478">
        <f>SUMIF('4a - Electricity'!$B$7:$AP$7,'4 - NOI'!W$7,'4a - Electricity'!$B$69:$AP$69)</f>
        <v>0</v>
      </c>
      <c r="X80" s="478">
        <f>SUMIF('4a - Electricity'!$B$7:$AP$7,'4 - NOI'!X$7,'4a - Electricity'!$B$69:$AP$69)</f>
        <v>0</v>
      </c>
      <c r="Y80" s="478">
        <f>SUMIF('4a - Electricity'!$B$7:$AP$7,'4 - NOI'!Y$7,'4a - Electricity'!$B$69:$AP$69)</f>
        <v>0</v>
      </c>
      <c r="Z80" s="478">
        <f>SUMIF('4a - Electricity'!$B$7:$AP$7,'4 - NOI'!Z$7,'4a - Electricity'!$B$69:$AP$69)</f>
        <v>0</v>
      </c>
      <c r="AA80" s="478">
        <f>SUMIF('4a - Electricity'!$B$7:$AP$7,'4 - NOI'!AA$7,'4a - Electricity'!$B$69:$AP$69)</f>
        <v>0</v>
      </c>
      <c r="AB80" s="478">
        <f>SUMIF('4a - Electricity'!$B$7:$AP$7,'4 - NOI'!AB$7,'4a - Electricity'!$B$69:$AP$69)</f>
        <v>0</v>
      </c>
      <c r="AC80" s="478">
        <f>SUMIF('4a - Electricity'!$B$7:$AP$7,'4 - NOI'!AC$7,'4a - Electricity'!$B$69:$AP$69)</f>
        <v>0</v>
      </c>
      <c r="AD80" s="478">
        <f>SUMIF('4a - Electricity'!$B$7:$AP$7,'4 - NOI'!AD$7,'4a - Electricity'!$B$69:$AP$69)</f>
        <v>0</v>
      </c>
      <c r="AE80" s="478">
        <f>SUMIF('4a - Electricity'!$B$7:$AP$7,'4 - NOI'!AE$7,'4a - Electricity'!$B$69:$AP$69)</f>
        <v>0</v>
      </c>
      <c r="AF80" s="478">
        <f>SUMIF('4a - Electricity'!$B$7:$AP$7,'4 - NOI'!AF$7,'4a - Electricity'!$B$69:$AP$69)</f>
        <v>0</v>
      </c>
      <c r="AG80" s="478">
        <f>SUMIF('4a - Electricity'!$B$7:$AP$7,'4 - NOI'!AG$7,'4a - Electricity'!$B$69:$AP$69)</f>
        <v>0</v>
      </c>
      <c r="AH80" s="478">
        <f>SUMIF('4a - Electricity'!$B$7:$AP$7,'4 - NOI'!AH$7,'4a - Electricity'!$B$69:$AP$69)</f>
        <v>0</v>
      </c>
      <c r="AI80" s="478">
        <f>SUMIF('4a - Electricity'!$B$7:$AP$7,'4 - NOI'!AI$7,'4a - Electricity'!$B$69:$AP$69)</f>
        <v>0</v>
      </c>
      <c r="AJ80" s="478">
        <f>SUMIF('4a - Electricity'!$B$7:$AP$7,'4 - NOI'!AJ$7,'4a - Electricity'!$B$69:$AP$69)</f>
        <v>0</v>
      </c>
      <c r="AK80" s="478">
        <f>SUMIF('4a - Electricity'!$B$7:$AP$7,'4 - NOI'!AK$7,'4a - Electricity'!$B$69:$AP$69)</f>
        <v>0</v>
      </c>
      <c r="AL80" s="478">
        <f>SUMIF('4a - Electricity'!$B$7:$AP$7,'4 - NOI'!AL$7,'4a - Electricity'!$B$69:$AP$69)</f>
        <v>0</v>
      </c>
      <c r="AM80" s="478">
        <f>SUMIF('4a - Electricity'!$B$7:$AP$7,'4 - NOI'!AM$7,'4a - Electricity'!$B$69:$AP$69)</f>
        <v>0</v>
      </c>
      <c r="AN80" s="478">
        <f>SUMIF('4a - Electricity'!$B$7:$AP$7,'4 - NOI'!AN$7,'4a - Electricity'!$B$69:$AP$69)</f>
        <v>0</v>
      </c>
      <c r="AO80" s="478">
        <f>SUMIF('4a - Electricity'!$B$7:$AP$7,'4 - NOI'!AO$7,'4a - Electricity'!$B$69:$AP$69)</f>
        <v>0</v>
      </c>
      <c r="AP80" s="507">
        <f>SUM(B80:AO80)</f>
        <v>0</v>
      </c>
    </row>
    <row r="81" spans="1:42" outlineLevel="1" x14ac:dyDescent="0.25">
      <c r="A81" s="506" t="s">
        <v>428</v>
      </c>
      <c r="B81" s="478">
        <f>SUMIF('4a - Electricity'!$B$7:$AP$7,'4 - NOI'!B$7,'4a - Electricity'!$B$74:$AP$74)</f>
        <v>0</v>
      </c>
      <c r="C81" s="478">
        <f>SUMIF('4a - Electricity'!$B$7:$AP$7,'4 - NOI'!C$7,'4a - Electricity'!$B$74:$AP$74)</f>
        <v>0</v>
      </c>
      <c r="D81" s="478">
        <f>SUMIF('4a - Electricity'!$B$7:$AP$7,'4 - NOI'!D$7,'4a - Electricity'!$B$74:$AP$74)</f>
        <v>0</v>
      </c>
      <c r="E81" s="478">
        <f>SUMIF('4a - Electricity'!$B$7:$AP$7,'4 - NOI'!E$7,'4a - Electricity'!$B$74:$AP$74)</f>
        <v>0</v>
      </c>
      <c r="F81" s="478">
        <f>SUMIF('4a - Electricity'!$B$7:$AP$7,'4 - NOI'!F$7,'4a - Electricity'!$B$74:$AP$74)</f>
        <v>0</v>
      </c>
      <c r="G81" s="478">
        <f>SUMIF('4a - Electricity'!$B$7:$AP$7,'4 - NOI'!G$7,'4a - Electricity'!$B$74:$AP$74)</f>
        <v>0</v>
      </c>
      <c r="H81" s="478">
        <f>SUMIF('4a - Electricity'!$B$7:$AP$7,'4 - NOI'!H$7,'4a - Electricity'!$B$74:$AP$74)</f>
        <v>0</v>
      </c>
      <c r="I81" s="478">
        <f>SUMIF('4a - Electricity'!$B$7:$AP$7,'4 - NOI'!I$7,'4a - Electricity'!$B$74:$AP$74)</f>
        <v>0</v>
      </c>
      <c r="J81" s="478">
        <f>SUMIF('4a - Electricity'!$B$7:$AP$7,'4 - NOI'!J$7,'4a - Electricity'!$B$74:$AP$74)</f>
        <v>0</v>
      </c>
      <c r="K81" s="478">
        <f>SUMIF('4a - Electricity'!$B$7:$AP$7,'4 - NOI'!K$7,'4a - Electricity'!$B$74:$AP$74)</f>
        <v>0</v>
      </c>
      <c r="L81" s="478">
        <f>SUMIF('4a - Electricity'!$B$7:$AP$7,'4 - NOI'!L$7,'4a - Electricity'!$B$74:$AP$74)</f>
        <v>0</v>
      </c>
      <c r="M81" s="478">
        <f>SUMIF('4a - Electricity'!$B$7:$AP$7,'4 - NOI'!M$7,'4a - Electricity'!$B$74:$AP$74)</f>
        <v>0</v>
      </c>
      <c r="N81" s="478">
        <f>SUMIF('4a - Electricity'!$B$7:$AP$7,'4 - NOI'!N$7,'4a - Electricity'!$B$74:$AP$74)</f>
        <v>0</v>
      </c>
      <c r="O81" s="478">
        <f>SUMIF('4a - Electricity'!$B$7:$AP$7,'4 - NOI'!O$7,'4a - Electricity'!$B$74:$AP$74)</f>
        <v>0</v>
      </c>
      <c r="P81" s="478">
        <f>SUMIF('4a - Electricity'!$B$7:$AP$7,'4 - NOI'!P$7,'4a - Electricity'!$B$74:$AP$74)</f>
        <v>0</v>
      </c>
      <c r="Q81" s="478">
        <f>SUMIF('4a - Electricity'!$B$7:$AP$7,'4 - NOI'!Q$7,'4a - Electricity'!$B$74:$AP$74)</f>
        <v>0</v>
      </c>
      <c r="R81" s="478">
        <f>SUMIF('4a - Electricity'!$B$7:$AP$7,'4 - NOI'!R$7,'4a - Electricity'!$B$74:$AP$74)</f>
        <v>0</v>
      </c>
      <c r="S81" s="478">
        <f>SUMIF('4a - Electricity'!$B$7:$AP$7,'4 - NOI'!S$7,'4a - Electricity'!$B$74:$AP$74)</f>
        <v>0</v>
      </c>
      <c r="T81" s="478">
        <f>SUMIF('4a - Electricity'!$B$7:$AP$7,'4 - NOI'!T$7,'4a - Electricity'!$B$74:$AP$74)</f>
        <v>0</v>
      </c>
      <c r="U81" s="478">
        <f>SUMIF('4a - Electricity'!$B$7:$AP$7,'4 - NOI'!U$7,'4a - Electricity'!$B$74:$AP$74)</f>
        <v>0</v>
      </c>
      <c r="V81" s="478">
        <f>SUMIF('4a - Electricity'!$B$7:$AP$7,'4 - NOI'!V$7,'4a - Electricity'!$B$74:$AP$74)</f>
        <v>0</v>
      </c>
      <c r="W81" s="478">
        <f>SUMIF('4a - Electricity'!$B$7:$AP$7,'4 - NOI'!W$7,'4a - Electricity'!$B$74:$AP$74)</f>
        <v>0</v>
      </c>
      <c r="X81" s="478">
        <f>SUMIF('4a - Electricity'!$B$7:$AP$7,'4 - NOI'!X$7,'4a - Electricity'!$B$74:$AP$74)</f>
        <v>0</v>
      </c>
      <c r="Y81" s="478">
        <f>SUMIF('4a - Electricity'!$B$7:$AP$7,'4 - NOI'!Y$7,'4a - Electricity'!$B$74:$AP$74)</f>
        <v>0</v>
      </c>
      <c r="Z81" s="478">
        <f>SUMIF('4a - Electricity'!$B$7:$AP$7,'4 - NOI'!Z$7,'4a - Electricity'!$B$74:$AP$74)</f>
        <v>0</v>
      </c>
      <c r="AA81" s="478">
        <f>SUMIF('4a - Electricity'!$B$7:$AP$7,'4 - NOI'!AA$7,'4a - Electricity'!$B$74:$AP$74)</f>
        <v>0</v>
      </c>
      <c r="AB81" s="478">
        <f>SUMIF('4a - Electricity'!$B$7:$AP$7,'4 - NOI'!AB$7,'4a - Electricity'!$B$74:$AP$74)</f>
        <v>0</v>
      </c>
      <c r="AC81" s="478">
        <f>SUMIF('4a - Electricity'!$B$7:$AP$7,'4 - NOI'!AC$7,'4a - Electricity'!$B$74:$AP$74)</f>
        <v>0</v>
      </c>
      <c r="AD81" s="478">
        <f>SUMIF('4a - Electricity'!$B$7:$AP$7,'4 - NOI'!AD$7,'4a - Electricity'!$B$74:$AP$74)</f>
        <v>0</v>
      </c>
      <c r="AE81" s="478">
        <f>SUMIF('4a - Electricity'!$B$7:$AP$7,'4 - NOI'!AE$7,'4a - Electricity'!$B$74:$AP$74)</f>
        <v>0</v>
      </c>
      <c r="AF81" s="478">
        <f>SUMIF('4a - Electricity'!$B$7:$AP$7,'4 - NOI'!AF$7,'4a - Electricity'!$B$74:$AP$74)</f>
        <v>0</v>
      </c>
      <c r="AG81" s="478">
        <f>SUMIF('4a - Electricity'!$B$7:$AP$7,'4 - NOI'!AG$7,'4a - Electricity'!$B$74:$AP$74)</f>
        <v>0</v>
      </c>
      <c r="AH81" s="478">
        <f>SUMIF('4a - Electricity'!$B$7:$AP$7,'4 - NOI'!AH$7,'4a - Electricity'!$B$74:$AP$74)</f>
        <v>0</v>
      </c>
      <c r="AI81" s="478">
        <f>SUMIF('4a - Electricity'!$B$7:$AP$7,'4 - NOI'!AI$7,'4a - Electricity'!$B$74:$AP$74)</f>
        <v>0</v>
      </c>
      <c r="AJ81" s="478">
        <f>SUMIF('4a - Electricity'!$B$7:$AP$7,'4 - NOI'!AJ$7,'4a - Electricity'!$B$74:$AP$74)</f>
        <v>0</v>
      </c>
      <c r="AK81" s="478">
        <f>SUMIF('4a - Electricity'!$B$7:$AP$7,'4 - NOI'!AK$7,'4a - Electricity'!$B$74:$AP$74)</f>
        <v>0</v>
      </c>
      <c r="AL81" s="478">
        <f>SUMIF('4a - Electricity'!$B$7:$AP$7,'4 - NOI'!AL$7,'4a - Electricity'!$B$74:$AP$74)</f>
        <v>0</v>
      </c>
      <c r="AM81" s="478">
        <f>SUMIF('4a - Electricity'!$B$7:$AP$7,'4 - NOI'!AM$7,'4a - Electricity'!$B$74:$AP$74)</f>
        <v>0</v>
      </c>
      <c r="AN81" s="478">
        <f>SUMIF('4a - Electricity'!$B$7:$AP$7,'4 - NOI'!AN$7,'4a - Electricity'!$B$74:$AP$74)</f>
        <v>0</v>
      </c>
      <c r="AO81" s="478">
        <f>SUMIF('4a - Electricity'!$B$7:$AP$7,'4 - NOI'!AO$7,'4a - Electricity'!$B$74:$AP$74)</f>
        <v>0</v>
      </c>
      <c r="AP81" s="507">
        <f>SUM(B81:AO81)</f>
        <v>0</v>
      </c>
    </row>
    <row r="82" spans="1:42" outlineLevel="1" x14ac:dyDescent="0.25">
      <c r="A82" s="506" t="s">
        <v>429</v>
      </c>
      <c r="B82" s="478">
        <v>0</v>
      </c>
      <c r="C82" s="478">
        <v>0</v>
      </c>
      <c r="D82" s="478">
        <v>0</v>
      </c>
      <c r="E82" s="478">
        <v>0</v>
      </c>
      <c r="F82" s="478">
        <v>0</v>
      </c>
      <c r="G82" s="478">
        <v>0</v>
      </c>
      <c r="H82" s="478">
        <v>0</v>
      </c>
      <c r="I82" s="478">
        <v>0</v>
      </c>
      <c r="J82" s="478">
        <v>0</v>
      </c>
      <c r="K82" s="478">
        <v>0</v>
      </c>
      <c r="L82" s="478">
        <v>0</v>
      </c>
      <c r="M82" s="478">
        <v>0</v>
      </c>
      <c r="N82" s="478">
        <v>0</v>
      </c>
      <c r="O82" s="478">
        <v>0</v>
      </c>
      <c r="P82" s="478">
        <v>0</v>
      </c>
      <c r="Q82" s="478">
        <v>0</v>
      </c>
      <c r="R82" s="478">
        <v>0</v>
      </c>
      <c r="S82" s="478">
        <v>0</v>
      </c>
      <c r="T82" s="478">
        <v>0</v>
      </c>
      <c r="U82" s="478">
        <v>0</v>
      </c>
      <c r="V82" s="478">
        <v>0</v>
      </c>
      <c r="W82" s="478">
        <v>0</v>
      </c>
      <c r="X82" s="478">
        <v>0</v>
      </c>
      <c r="Y82" s="478">
        <v>0</v>
      </c>
      <c r="Z82" s="478">
        <v>0</v>
      </c>
      <c r="AA82" s="478">
        <v>0</v>
      </c>
      <c r="AB82" s="478">
        <v>0</v>
      </c>
      <c r="AC82" s="478">
        <v>0</v>
      </c>
      <c r="AD82" s="478">
        <v>0</v>
      </c>
      <c r="AE82" s="478">
        <v>0</v>
      </c>
      <c r="AF82" s="478">
        <v>0</v>
      </c>
      <c r="AG82" s="478">
        <v>0</v>
      </c>
      <c r="AH82" s="478">
        <v>0</v>
      </c>
      <c r="AI82" s="478">
        <v>0</v>
      </c>
      <c r="AJ82" s="478">
        <v>0</v>
      </c>
      <c r="AK82" s="478">
        <v>0</v>
      </c>
      <c r="AL82" s="478">
        <v>0</v>
      </c>
      <c r="AM82" s="478">
        <v>0</v>
      </c>
      <c r="AN82" s="478">
        <v>0</v>
      </c>
      <c r="AO82" s="478">
        <v>0</v>
      </c>
      <c r="AP82" s="507">
        <f>SUM(B82:AO82)</f>
        <v>0</v>
      </c>
    </row>
    <row r="83" spans="1:42" outlineLevel="1" x14ac:dyDescent="0.25">
      <c r="A83" s="506" t="s">
        <v>119</v>
      </c>
      <c r="B83" s="508">
        <f>SUM(B79:B82)</f>
        <v>0</v>
      </c>
      <c r="C83" s="508">
        <f t="shared" ref="C83:AO83" si="16">SUM(C79:C82)</f>
        <v>0</v>
      </c>
      <c r="D83" s="508">
        <f t="shared" si="16"/>
        <v>0</v>
      </c>
      <c r="E83" s="508">
        <f t="shared" si="16"/>
        <v>0</v>
      </c>
      <c r="F83" s="508">
        <f t="shared" si="16"/>
        <v>0</v>
      </c>
      <c r="G83" s="508">
        <f t="shared" si="16"/>
        <v>0</v>
      </c>
      <c r="H83" s="508">
        <f t="shared" si="16"/>
        <v>0</v>
      </c>
      <c r="I83" s="508">
        <f t="shared" si="16"/>
        <v>0</v>
      </c>
      <c r="J83" s="508">
        <f t="shared" si="16"/>
        <v>0</v>
      </c>
      <c r="K83" s="508">
        <f t="shared" si="16"/>
        <v>0</v>
      </c>
      <c r="L83" s="508">
        <f t="shared" si="16"/>
        <v>0</v>
      </c>
      <c r="M83" s="508">
        <f t="shared" si="16"/>
        <v>0</v>
      </c>
      <c r="N83" s="508">
        <f t="shared" si="16"/>
        <v>0</v>
      </c>
      <c r="O83" s="508">
        <f t="shared" si="16"/>
        <v>0</v>
      </c>
      <c r="P83" s="508">
        <f t="shared" si="16"/>
        <v>0</v>
      </c>
      <c r="Q83" s="508">
        <f t="shared" si="16"/>
        <v>0</v>
      </c>
      <c r="R83" s="508">
        <f t="shared" si="16"/>
        <v>0</v>
      </c>
      <c r="S83" s="508">
        <f t="shared" si="16"/>
        <v>0</v>
      </c>
      <c r="T83" s="508">
        <f t="shared" si="16"/>
        <v>0</v>
      </c>
      <c r="U83" s="508">
        <f t="shared" si="16"/>
        <v>0</v>
      </c>
      <c r="V83" s="508">
        <f t="shared" si="16"/>
        <v>0</v>
      </c>
      <c r="W83" s="508">
        <f t="shared" si="16"/>
        <v>0</v>
      </c>
      <c r="X83" s="508">
        <f t="shared" si="16"/>
        <v>0</v>
      </c>
      <c r="Y83" s="508">
        <f t="shared" si="16"/>
        <v>0</v>
      </c>
      <c r="Z83" s="508">
        <f t="shared" si="16"/>
        <v>0</v>
      </c>
      <c r="AA83" s="508">
        <f t="shared" si="16"/>
        <v>0</v>
      </c>
      <c r="AB83" s="508">
        <f t="shared" si="16"/>
        <v>0</v>
      </c>
      <c r="AC83" s="508">
        <f t="shared" si="16"/>
        <v>0</v>
      </c>
      <c r="AD83" s="508">
        <f t="shared" si="16"/>
        <v>0</v>
      </c>
      <c r="AE83" s="508">
        <f t="shared" si="16"/>
        <v>0</v>
      </c>
      <c r="AF83" s="508">
        <f t="shared" si="16"/>
        <v>0</v>
      </c>
      <c r="AG83" s="508">
        <f t="shared" si="16"/>
        <v>0</v>
      </c>
      <c r="AH83" s="508">
        <f t="shared" si="16"/>
        <v>0</v>
      </c>
      <c r="AI83" s="508">
        <f t="shared" si="16"/>
        <v>0</v>
      </c>
      <c r="AJ83" s="508">
        <f t="shared" si="16"/>
        <v>0</v>
      </c>
      <c r="AK83" s="508">
        <f t="shared" si="16"/>
        <v>0</v>
      </c>
      <c r="AL83" s="508">
        <f t="shared" si="16"/>
        <v>0</v>
      </c>
      <c r="AM83" s="508">
        <f t="shared" si="16"/>
        <v>0</v>
      </c>
      <c r="AN83" s="508">
        <f t="shared" si="16"/>
        <v>0</v>
      </c>
      <c r="AO83" s="508">
        <f t="shared" si="16"/>
        <v>0</v>
      </c>
      <c r="AP83" s="508">
        <f>SUM(B83:AO83)</f>
        <v>0</v>
      </c>
    </row>
    <row r="84" spans="1:42" outlineLevel="1" x14ac:dyDescent="0.25">
      <c r="B84" s="509"/>
      <c r="C84" s="509"/>
      <c r="D84" s="509"/>
      <c r="E84" s="509"/>
      <c r="F84" s="509"/>
      <c r="G84" s="509"/>
      <c r="H84" s="509"/>
      <c r="I84" s="509"/>
      <c r="J84" s="509"/>
      <c r="K84" s="509"/>
      <c r="L84" s="509"/>
      <c r="M84" s="509"/>
      <c r="N84" s="509"/>
      <c r="O84" s="509"/>
      <c r="P84" s="509"/>
      <c r="Q84" s="509"/>
      <c r="R84" s="509"/>
      <c r="S84" s="509"/>
      <c r="T84" s="509"/>
      <c r="U84" s="509"/>
      <c r="V84" s="509"/>
      <c r="W84" s="509"/>
      <c r="X84" s="509"/>
      <c r="Y84" s="509"/>
      <c r="Z84" s="509"/>
      <c r="AA84" s="509"/>
      <c r="AB84" s="509"/>
      <c r="AC84" s="509"/>
      <c r="AD84" s="509"/>
      <c r="AE84" s="509"/>
      <c r="AF84" s="509"/>
      <c r="AG84" s="509"/>
      <c r="AH84" s="509"/>
      <c r="AI84" s="509"/>
      <c r="AJ84" s="509"/>
      <c r="AK84" s="509"/>
      <c r="AL84" s="509"/>
      <c r="AM84" s="509"/>
      <c r="AN84" s="509"/>
      <c r="AO84" s="509"/>
      <c r="AP84" s="509"/>
    </row>
    <row r="85" spans="1:42" outlineLevel="1" x14ac:dyDescent="0.25">
      <c r="A85" s="496" t="s">
        <v>430</v>
      </c>
      <c r="B85" s="509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09"/>
      <c r="U85" s="509"/>
      <c r="V85" s="509"/>
      <c r="W85" s="509"/>
      <c r="X85" s="509"/>
      <c r="Y85" s="509"/>
      <c r="Z85" s="509"/>
      <c r="AA85" s="509"/>
      <c r="AB85" s="509"/>
      <c r="AC85" s="509"/>
      <c r="AD85" s="509"/>
      <c r="AE85" s="509"/>
      <c r="AF85" s="509"/>
      <c r="AG85" s="509"/>
      <c r="AH85" s="509"/>
      <c r="AI85" s="509"/>
      <c r="AJ85" s="509"/>
      <c r="AK85" s="509"/>
      <c r="AL85" s="509"/>
      <c r="AM85" s="509"/>
      <c r="AN85" s="509"/>
      <c r="AO85" s="509"/>
      <c r="AP85" s="509"/>
    </row>
    <row r="86" spans="1:42" outlineLevel="1" x14ac:dyDescent="0.25">
      <c r="A86" s="506" t="s">
        <v>431</v>
      </c>
      <c r="B86" s="507">
        <v>0</v>
      </c>
      <c r="C86" s="507">
        <v>0</v>
      </c>
      <c r="D86" s="507">
        <v>0</v>
      </c>
      <c r="E86" s="507">
        <v>0</v>
      </c>
      <c r="F86" s="507">
        <v>0</v>
      </c>
      <c r="G86" s="507">
        <v>0</v>
      </c>
      <c r="H86" s="507">
        <v>0</v>
      </c>
      <c r="I86" s="507">
        <v>0</v>
      </c>
      <c r="J86" s="507">
        <v>0</v>
      </c>
      <c r="K86" s="507">
        <v>0</v>
      </c>
      <c r="L86" s="507">
        <v>0</v>
      </c>
      <c r="M86" s="507">
        <v>0</v>
      </c>
      <c r="N86" s="507">
        <v>0</v>
      </c>
      <c r="O86" s="507">
        <v>0</v>
      </c>
      <c r="P86" s="507">
        <v>0</v>
      </c>
      <c r="Q86" s="507">
        <v>0</v>
      </c>
      <c r="R86" s="507">
        <v>0</v>
      </c>
      <c r="S86" s="507">
        <v>0</v>
      </c>
      <c r="T86" s="507">
        <v>0</v>
      </c>
      <c r="U86" s="507">
        <v>0</v>
      </c>
      <c r="V86" s="507">
        <v>0</v>
      </c>
      <c r="W86" s="507">
        <v>0</v>
      </c>
      <c r="X86" s="507">
        <v>0</v>
      </c>
      <c r="Y86" s="507">
        <v>0</v>
      </c>
      <c r="Z86" s="507">
        <v>0</v>
      </c>
      <c r="AA86" s="507">
        <v>0</v>
      </c>
      <c r="AB86" s="507">
        <v>0</v>
      </c>
      <c r="AC86" s="507">
        <v>0</v>
      </c>
      <c r="AD86" s="507">
        <v>0</v>
      </c>
      <c r="AE86" s="507">
        <v>0</v>
      </c>
      <c r="AF86" s="507">
        <v>0</v>
      </c>
      <c r="AG86" s="507">
        <v>0</v>
      </c>
      <c r="AH86" s="507">
        <v>0</v>
      </c>
      <c r="AI86" s="507">
        <v>0</v>
      </c>
      <c r="AJ86" s="507">
        <v>0</v>
      </c>
      <c r="AK86" s="507">
        <v>0</v>
      </c>
      <c r="AL86" s="507">
        <v>0</v>
      </c>
      <c r="AM86" s="507">
        <v>0</v>
      </c>
      <c r="AN86" s="507">
        <v>0</v>
      </c>
      <c r="AO86" s="507">
        <v>0</v>
      </c>
      <c r="AP86" s="507">
        <f t="shared" ref="AP86:AP93" si="17">SUM(B86:AO86)</f>
        <v>0</v>
      </c>
    </row>
    <row r="87" spans="1:42" outlineLevel="1" x14ac:dyDescent="0.25">
      <c r="A87" s="506" t="s">
        <v>432</v>
      </c>
      <c r="B87" s="507">
        <v>0</v>
      </c>
      <c r="C87" s="507">
        <v>0</v>
      </c>
      <c r="D87" s="507">
        <v>0</v>
      </c>
      <c r="E87" s="507">
        <v>0</v>
      </c>
      <c r="F87" s="507">
        <v>0</v>
      </c>
      <c r="G87" s="507">
        <v>0</v>
      </c>
      <c r="H87" s="507">
        <v>0</v>
      </c>
      <c r="I87" s="507">
        <v>0</v>
      </c>
      <c r="J87" s="507">
        <v>0</v>
      </c>
      <c r="K87" s="507">
        <v>0</v>
      </c>
      <c r="L87" s="507">
        <v>0</v>
      </c>
      <c r="M87" s="507">
        <v>0</v>
      </c>
      <c r="N87" s="507">
        <v>0</v>
      </c>
      <c r="O87" s="507">
        <v>0</v>
      </c>
      <c r="P87" s="507">
        <v>0</v>
      </c>
      <c r="Q87" s="507">
        <v>0</v>
      </c>
      <c r="R87" s="507">
        <v>0</v>
      </c>
      <c r="S87" s="507">
        <v>0</v>
      </c>
      <c r="T87" s="507">
        <v>0</v>
      </c>
      <c r="U87" s="507">
        <v>0</v>
      </c>
      <c r="V87" s="507">
        <v>0</v>
      </c>
      <c r="W87" s="507">
        <v>0</v>
      </c>
      <c r="X87" s="507">
        <v>0</v>
      </c>
      <c r="Y87" s="507">
        <v>0</v>
      </c>
      <c r="Z87" s="507">
        <v>0</v>
      </c>
      <c r="AA87" s="507">
        <v>0</v>
      </c>
      <c r="AB87" s="507">
        <v>0</v>
      </c>
      <c r="AC87" s="507">
        <v>0</v>
      </c>
      <c r="AD87" s="507">
        <v>0</v>
      </c>
      <c r="AE87" s="507">
        <v>0</v>
      </c>
      <c r="AF87" s="507">
        <v>0</v>
      </c>
      <c r="AG87" s="507">
        <v>0</v>
      </c>
      <c r="AH87" s="507">
        <v>0</v>
      </c>
      <c r="AI87" s="507">
        <v>0</v>
      </c>
      <c r="AJ87" s="507">
        <v>0</v>
      </c>
      <c r="AK87" s="507">
        <v>0</v>
      </c>
      <c r="AL87" s="507">
        <v>0</v>
      </c>
      <c r="AM87" s="507">
        <v>0</v>
      </c>
      <c r="AN87" s="507">
        <v>0</v>
      </c>
      <c r="AO87" s="507">
        <v>0</v>
      </c>
      <c r="AP87" s="507">
        <f t="shared" si="17"/>
        <v>0</v>
      </c>
    </row>
    <row r="88" spans="1:42" outlineLevel="1" x14ac:dyDescent="0.25">
      <c r="A88" s="510" t="s">
        <v>433</v>
      </c>
      <c r="B88" s="507">
        <v>0</v>
      </c>
      <c r="C88" s="507">
        <v>0</v>
      </c>
      <c r="D88" s="507">
        <v>0</v>
      </c>
      <c r="E88" s="507">
        <v>0</v>
      </c>
      <c r="F88" s="507">
        <v>0</v>
      </c>
      <c r="G88" s="507">
        <v>0</v>
      </c>
      <c r="H88" s="507">
        <v>0</v>
      </c>
      <c r="I88" s="507">
        <v>0</v>
      </c>
      <c r="J88" s="507">
        <v>0</v>
      </c>
      <c r="K88" s="507">
        <v>0</v>
      </c>
      <c r="L88" s="507">
        <v>0</v>
      </c>
      <c r="M88" s="507">
        <v>0</v>
      </c>
      <c r="N88" s="507">
        <v>0</v>
      </c>
      <c r="O88" s="507">
        <v>0</v>
      </c>
      <c r="P88" s="507">
        <v>0</v>
      </c>
      <c r="Q88" s="507">
        <v>0</v>
      </c>
      <c r="R88" s="507">
        <v>0</v>
      </c>
      <c r="S88" s="507">
        <v>0</v>
      </c>
      <c r="T88" s="507">
        <v>0</v>
      </c>
      <c r="U88" s="507">
        <v>0</v>
      </c>
      <c r="V88" s="507">
        <v>0</v>
      </c>
      <c r="W88" s="507">
        <v>0</v>
      </c>
      <c r="X88" s="507">
        <v>0</v>
      </c>
      <c r="Y88" s="507">
        <v>0</v>
      </c>
      <c r="Z88" s="507">
        <v>0</v>
      </c>
      <c r="AA88" s="507">
        <v>0</v>
      </c>
      <c r="AB88" s="507">
        <v>0</v>
      </c>
      <c r="AC88" s="507">
        <v>0</v>
      </c>
      <c r="AD88" s="507">
        <v>0</v>
      </c>
      <c r="AE88" s="507">
        <v>0</v>
      </c>
      <c r="AF88" s="507">
        <v>0</v>
      </c>
      <c r="AG88" s="507">
        <v>0</v>
      </c>
      <c r="AH88" s="507">
        <v>0</v>
      </c>
      <c r="AI88" s="507">
        <v>0</v>
      </c>
      <c r="AJ88" s="507">
        <v>0</v>
      </c>
      <c r="AK88" s="507">
        <v>0</v>
      </c>
      <c r="AL88" s="507">
        <v>0</v>
      </c>
      <c r="AM88" s="507">
        <v>0</v>
      </c>
      <c r="AN88" s="507">
        <v>0</v>
      </c>
      <c r="AO88" s="507">
        <v>0</v>
      </c>
      <c r="AP88" s="507">
        <f t="shared" si="17"/>
        <v>0</v>
      </c>
    </row>
    <row r="89" spans="1:42" outlineLevel="1" x14ac:dyDescent="0.25">
      <c r="A89" s="510" t="s">
        <v>434</v>
      </c>
      <c r="B89" s="507">
        <v>0</v>
      </c>
      <c r="C89" s="507">
        <v>0</v>
      </c>
      <c r="D89" s="507">
        <v>0</v>
      </c>
      <c r="E89" s="507">
        <v>0</v>
      </c>
      <c r="F89" s="507">
        <v>0</v>
      </c>
      <c r="G89" s="507">
        <v>0</v>
      </c>
      <c r="H89" s="507">
        <v>0</v>
      </c>
      <c r="I89" s="507">
        <v>0</v>
      </c>
      <c r="J89" s="507">
        <v>0</v>
      </c>
      <c r="K89" s="507">
        <v>0</v>
      </c>
      <c r="L89" s="507">
        <v>0</v>
      </c>
      <c r="M89" s="507">
        <v>0</v>
      </c>
      <c r="N89" s="507">
        <v>0</v>
      </c>
      <c r="O89" s="507">
        <v>0</v>
      </c>
      <c r="P89" s="507">
        <v>0</v>
      </c>
      <c r="Q89" s="507">
        <v>0</v>
      </c>
      <c r="R89" s="507">
        <v>0</v>
      </c>
      <c r="S89" s="507">
        <v>0</v>
      </c>
      <c r="T89" s="507">
        <v>0</v>
      </c>
      <c r="U89" s="507">
        <v>0</v>
      </c>
      <c r="V89" s="507">
        <v>0</v>
      </c>
      <c r="W89" s="507">
        <v>0</v>
      </c>
      <c r="X89" s="507">
        <v>0</v>
      </c>
      <c r="Y89" s="507">
        <v>0</v>
      </c>
      <c r="Z89" s="507">
        <v>0</v>
      </c>
      <c r="AA89" s="507">
        <v>0</v>
      </c>
      <c r="AB89" s="507">
        <v>0</v>
      </c>
      <c r="AC89" s="507">
        <v>0</v>
      </c>
      <c r="AD89" s="507">
        <v>0</v>
      </c>
      <c r="AE89" s="507">
        <v>0</v>
      </c>
      <c r="AF89" s="507">
        <v>0</v>
      </c>
      <c r="AG89" s="507">
        <v>0</v>
      </c>
      <c r="AH89" s="507">
        <v>0</v>
      </c>
      <c r="AI89" s="507">
        <v>0</v>
      </c>
      <c r="AJ89" s="507">
        <v>0</v>
      </c>
      <c r="AK89" s="507">
        <v>0</v>
      </c>
      <c r="AL89" s="507">
        <v>0</v>
      </c>
      <c r="AM89" s="507">
        <v>0</v>
      </c>
      <c r="AN89" s="507">
        <v>0</v>
      </c>
      <c r="AO89" s="507">
        <v>0</v>
      </c>
      <c r="AP89" s="507">
        <f t="shared" si="17"/>
        <v>0</v>
      </c>
    </row>
    <row r="90" spans="1:42" outlineLevel="1" x14ac:dyDescent="0.25">
      <c r="A90" s="510" t="s">
        <v>435</v>
      </c>
      <c r="B90" s="507">
        <v>0</v>
      </c>
      <c r="C90" s="507">
        <v>0</v>
      </c>
      <c r="D90" s="507">
        <v>0</v>
      </c>
      <c r="E90" s="507">
        <v>0</v>
      </c>
      <c r="F90" s="507">
        <v>0</v>
      </c>
      <c r="G90" s="507">
        <v>0</v>
      </c>
      <c r="H90" s="507">
        <v>0</v>
      </c>
      <c r="I90" s="507">
        <v>0</v>
      </c>
      <c r="J90" s="507">
        <v>0</v>
      </c>
      <c r="K90" s="507">
        <v>0</v>
      </c>
      <c r="L90" s="507">
        <v>0</v>
      </c>
      <c r="M90" s="507">
        <v>0</v>
      </c>
      <c r="N90" s="507">
        <v>0</v>
      </c>
      <c r="O90" s="507">
        <v>0</v>
      </c>
      <c r="P90" s="507">
        <v>0</v>
      </c>
      <c r="Q90" s="507">
        <v>0</v>
      </c>
      <c r="R90" s="507">
        <v>0</v>
      </c>
      <c r="S90" s="507">
        <v>0</v>
      </c>
      <c r="T90" s="507">
        <v>0</v>
      </c>
      <c r="U90" s="507">
        <v>0</v>
      </c>
      <c r="V90" s="507">
        <v>0</v>
      </c>
      <c r="W90" s="507">
        <v>0</v>
      </c>
      <c r="X90" s="507">
        <v>0</v>
      </c>
      <c r="Y90" s="507">
        <v>0</v>
      </c>
      <c r="Z90" s="507">
        <v>0</v>
      </c>
      <c r="AA90" s="507">
        <v>0</v>
      </c>
      <c r="AB90" s="507">
        <v>0</v>
      </c>
      <c r="AC90" s="507">
        <v>0</v>
      </c>
      <c r="AD90" s="507">
        <v>0</v>
      </c>
      <c r="AE90" s="507">
        <v>0</v>
      </c>
      <c r="AF90" s="507">
        <v>0</v>
      </c>
      <c r="AG90" s="507">
        <v>0</v>
      </c>
      <c r="AH90" s="507">
        <v>0</v>
      </c>
      <c r="AI90" s="507">
        <v>0</v>
      </c>
      <c r="AJ90" s="507">
        <v>0</v>
      </c>
      <c r="AK90" s="507">
        <v>0</v>
      </c>
      <c r="AL90" s="507">
        <v>0</v>
      </c>
      <c r="AM90" s="507">
        <v>0</v>
      </c>
      <c r="AN90" s="507">
        <v>0</v>
      </c>
      <c r="AO90" s="507">
        <v>0</v>
      </c>
      <c r="AP90" s="507">
        <f t="shared" si="17"/>
        <v>0</v>
      </c>
    </row>
    <row r="91" spans="1:42" outlineLevel="1" x14ac:dyDescent="0.25">
      <c r="A91" s="510" t="s">
        <v>436</v>
      </c>
      <c r="B91" s="507">
        <v>0</v>
      </c>
      <c r="C91" s="507">
        <v>0</v>
      </c>
      <c r="D91" s="507">
        <v>0</v>
      </c>
      <c r="E91" s="507">
        <v>0</v>
      </c>
      <c r="F91" s="507">
        <v>0</v>
      </c>
      <c r="G91" s="507">
        <v>0</v>
      </c>
      <c r="H91" s="507">
        <v>0</v>
      </c>
      <c r="I91" s="507">
        <v>0</v>
      </c>
      <c r="J91" s="507">
        <v>0</v>
      </c>
      <c r="K91" s="507">
        <v>0</v>
      </c>
      <c r="L91" s="507">
        <v>0</v>
      </c>
      <c r="M91" s="507">
        <v>0</v>
      </c>
      <c r="N91" s="507">
        <v>0</v>
      </c>
      <c r="O91" s="507">
        <v>0</v>
      </c>
      <c r="P91" s="507">
        <v>0</v>
      </c>
      <c r="Q91" s="507">
        <v>0</v>
      </c>
      <c r="R91" s="507">
        <v>0</v>
      </c>
      <c r="S91" s="507">
        <v>0</v>
      </c>
      <c r="T91" s="507">
        <v>0</v>
      </c>
      <c r="U91" s="507">
        <v>0</v>
      </c>
      <c r="V91" s="507">
        <v>0</v>
      </c>
      <c r="W91" s="507">
        <v>0</v>
      </c>
      <c r="X91" s="507">
        <v>0</v>
      </c>
      <c r="Y91" s="507">
        <v>0</v>
      </c>
      <c r="Z91" s="507">
        <v>0</v>
      </c>
      <c r="AA91" s="507">
        <v>0</v>
      </c>
      <c r="AB91" s="507">
        <v>0</v>
      </c>
      <c r="AC91" s="507">
        <v>0</v>
      </c>
      <c r="AD91" s="507">
        <v>0</v>
      </c>
      <c r="AE91" s="507">
        <v>0</v>
      </c>
      <c r="AF91" s="507">
        <v>0</v>
      </c>
      <c r="AG91" s="507">
        <v>0</v>
      </c>
      <c r="AH91" s="507">
        <v>0</v>
      </c>
      <c r="AI91" s="507">
        <v>0</v>
      </c>
      <c r="AJ91" s="507">
        <v>0</v>
      </c>
      <c r="AK91" s="507">
        <v>0</v>
      </c>
      <c r="AL91" s="507">
        <v>0</v>
      </c>
      <c r="AM91" s="507">
        <v>0</v>
      </c>
      <c r="AN91" s="507">
        <v>0</v>
      </c>
      <c r="AO91" s="507">
        <v>0</v>
      </c>
      <c r="AP91" s="507">
        <f t="shared" si="17"/>
        <v>0</v>
      </c>
    </row>
    <row r="92" spans="1:42" outlineLevel="1" x14ac:dyDescent="0.25">
      <c r="A92" s="510" t="s">
        <v>437</v>
      </c>
      <c r="B92" s="507">
        <v>0</v>
      </c>
      <c r="C92" s="507">
        <v>0</v>
      </c>
      <c r="D92" s="507">
        <v>0</v>
      </c>
      <c r="E92" s="507">
        <v>0</v>
      </c>
      <c r="F92" s="507">
        <v>0</v>
      </c>
      <c r="G92" s="507">
        <v>0</v>
      </c>
      <c r="H92" s="507">
        <v>0</v>
      </c>
      <c r="I92" s="507">
        <v>0</v>
      </c>
      <c r="J92" s="507">
        <v>0</v>
      </c>
      <c r="K92" s="507">
        <v>0</v>
      </c>
      <c r="L92" s="507">
        <v>0</v>
      </c>
      <c r="M92" s="507">
        <v>0</v>
      </c>
      <c r="N92" s="507">
        <v>0</v>
      </c>
      <c r="O92" s="507">
        <v>0</v>
      </c>
      <c r="P92" s="507">
        <v>0</v>
      </c>
      <c r="Q92" s="507">
        <v>0</v>
      </c>
      <c r="R92" s="507">
        <v>0</v>
      </c>
      <c r="S92" s="507">
        <v>0</v>
      </c>
      <c r="T92" s="507">
        <v>0</v>
      </c>
      <c r="U92" s="507">
        <v>0</v>
      </c>
      <c r="V92" s="507">
        <v>0</v>
      </c>
      <c r="W92" s="507">
        <v>0</v>
      </c>
      <c r="X92" s="507">
        <v>0</v>
      </c>
      <c r="Y92" s="507">
        <v>0</v>
      </c>
      <c r="Z92" s="507">
        <v>0</v>
      </c>
      <c r="AA92" s="507">
        <v>0</v>
      </c>
      <c r="AB92" s="507">
        <v>0</v>
      </c>
      <c r="AC92" s="507">
        <v>0</v>
      </c>
      <c r="AD92" s="507">
        <v>0</v>
      </c>
      <c r="AE92" s="507">
        <v>0</v>
      </c>
      <c r="AF92" s="507">
        <v>0</v>
      </c>
      <c r="AG92" s="507">
        <v>0</v>
      </c>
      <c r="AH92" s="507">
        <v>0</v>
      </c>
      <c r="AI92" s="507">
        <v>0</v>
      </c>
      <c r="AJ92" s="507">
        <v>0</v>
      </c>
      <c r="AK92" s="507">
        <v>0</v>
      </c>
      <c r="AL92" s="507">
        <v>0</v>
      </c>
      <c r="AM92" s="507">
        <v>0</v>
      </c>
      <c r="AN92" s="507">
        <v>0</v>
      </c>
      <c r="AO92" s="507">
        <v>0</v>
      </c>
      <c r="AP92" s="507">
        <f t="shared" si="17"/>
        <v>0</v>
      </c>
    </row>
    <row r="93" spans="1:42" outlineLevel="1" x14ac:dyDescent="0.25">
      <c r="A93" s="496" t="s">
        <v>119</v>
      </c>
      <c r="B93" s="511">
        <f>SUM(B86:B92)</f>
        <v>0</v>
      </c>
      <c r="C93" s="511">
        <f t="shared" ref="C93:AO93" si="18">SUM(C86:C92)</f>
        <v>0</v>
      </c>
      <c r="D93" s="511">
        <f t="shared" si="18"/>
        <v>0</v>
      </c>
      <c r="E93" s="511">
        <f t="shared" si="18"/>
        <v>0</v>
      </c>
      <c r="F93" s="511">
        <f t="shared" si="18"/>
        <v>0</v>
      </c>
      <c r="G93" s="511">
        <f t="shared" si="18"/>
        <v>0</v>
      </c>
      <c r="H93" s="511">
        <f t="shared" si="18"/>
        <v>0</v>
      </c>
      <c r="I93" s="511">
        <f t="shared" si="18"/>
        <v>0</v>
      </c>
      <c r="J93" s="511">
        <f t="shared" si="18"/>
        <v>0</v>
      </c>
      <c r="K93" s="511">
        <f t="shared" si="18"/>
        <v>0</v>
      </c>
      <c r="L93" s="511">
        <f t="shared" si="18"/>
        <v>0</v>
      </c>
      <c r="M93" s="511">
        <f t="shared" si="18"/>
        <v>0</v>
      </c>
      <c r="N93" s="511">
        <f t="shared" si="18"/>
        <v>0</v>
      </c>
      <c r="O93" s="511">
        <f t="shared" si="18"/>
        <v>0</v>
      </c>
      <c r="P93" s="511">
        <f t="shared" si="18"/>
        <v>0</v>
      </c>
      <c r="Q93" s="511">
        <f t="shared" si="18"/>
        <v>0</v>
      </c>
      <c r="R93" s="511">
        <f t="shared" si="18"/>
        <v>0</v>
      </c>
      <c r="S93" s="511">
        <f t="shared" si="18"/>
        <v>0</v>
      </c>
      <c r="T93" s="511">
        <f t="shared" si="18"/>
        <v>0</v>
      </c>
      <c r="U93" s="511">
        <f t="shared" si="18"/>
        <v>0</v>
      </c>
      <c r="V93" s="511">
        <f t="shared" si="18"/>
        <v>0</v>
      </c>
      <c r="W93" s="511">
        <f t="shared" si="18"/>
        <v>0</v>
      </c>
      <c r="X93" s="511">
        <f t="shared" si="18"/>
        <v>0</v>
      </c>
      <c r="Y93" s="511">
        <f t="shared" si="18"/>
        <v>0</v>
      </c>
      <c r="Z93" s="511">
        <f t="shared" si="18"/>
        <v>0</v>
      </c>
      <c r="AA93" s="511">
        <f t="shared" si="18"/>
        <v>0</v>
      </c>
      <c r="AB93" s="511">
        <f t="shared" si="18"/>
        <v>0</v>
      </c>
      <c r="AC93" s="511">
        <f t="shared" si="18"/>
        <v>0</v>
      </c>
      <c r="AD93" s="511">
        <f t="shared" si="18"/>
        <v>0</v>
      </c>
      <c r="AE93" s="511">
        <f t="shared" si="18"/>
        <v>0</v>
      </c>
      <c r="AF93" s="511">
        <f t="shared" si="18"/>
        <v>0</v>
      </c>
      <c r="AG93" s="511">
        <f t="shared" si="18"/>
        <v>0</v>
      </c>
      <c r="AH93" s="511">
        <f t="shared" si="18"/>
        <v>0</v>
      </c>
      <c r="AI93" s="511">
        <f t="shared" si="18"/>
        <v>0</v>
      </c>
      <c r="AJ93" s="511">
        <f t="shared" si="18"/>
        <v>0</v>
      </c>
      <c r="AK93" s="511">
        <f t="shared" si="18"/>
        <v>0</v>
      </c>
      <c r="AL93" s="511">
        <f t="shared" si="18"/>
        <v>0</v>
      </c>
      <c r="AM93" s="511">
        <f t="shared" si="18"/>
        <v>0</v>
      </c>
      <c r="AN93" s="511">
        <f t="shared" si="18"/>
        <v>0</v>
      </c>
      <c r="AO93" s="511">
        <f t="shared" si="18"/>
        <v>0</v>
      </c>
      <c r="AP93" s="511">
        <f t="shared" si="17"/>
        <v>0</v>
      </c>
    </row>
    <row r="94" spans="1:42" outlineLevel="1" x14ac:dyDescent="0.25">
      <c r="B94" s="509"/>
      <c r="C94" s="509"/>
      <c r="D94" s="509"/>
      <c r="E94" s="509"/>
      <c r="F94" s="509"/>
      <c r="G94" s="509"/>
      <c r="H94" s="509"/>
      <c r="I94" s="509"/>
      <c r="J94" s="509"/>
      <c r="K94" s="509"/>
      <c r="L94" s="509"/>
      <c r="M94" s="509"/>
      <c r="N94" s="509"/>
      <c r="O94" s="509"/>
      <c r="P94" s="509"/>
      <c r="Q94" s="509"/>
      <c r="R94" s="509"/>
      <c r="S94" s="509"/>
      <c r="T94" s="509"/>
      <c r="U94" s="509"/>
      <c r="V94" s="509"/>
      <c r="W94" s="509"/>
      <c r="X94" s="509"/>
      <c r="Y94" s="509"/>
      <c r="Z94" s="509"/>
      <c r="AA94" s="509"/>
      <c r="AB94" s="509"/>
      <c r="AC94" s="509"/>
      <c r="AD94" s="509"/>
      <c r="AE94" s="509"/>
      <c r="AF94" s="509"/>
      <c r="AG94" s="509"/>
      <c r="AH94" s="509"/>
      <c r="AI94" s="509"/>
      <c r="AJ94" s="509"/>
      <c r="AK94" s="509"/>
      <c r="AL94" s="509"/>
      <c r="AM94" s="509"/>
      <c r="AN94" s="509"/>
      <c r="AO94" s="509"/>
      <c r="AP94" s="509"/>
    </row>
    <row r="95" spans="1:42" ht="15.75" outlineLevel="1" thickBot="1" x14ac:dyDescent="0.3">
      <c r="A95" s="496" t="s">
        <v>438</v>
      </c>
      <c r="B95" s="483">
        <f>B83+B93</f>
        <v>0</v>
      </c>
      <c r="C95" s="483">
        <f t="shared" ref="C95:AO95" si="19">C83+C93</f>
        <v>0</v>
      </c>
      <c r="D95" s="483">
        <f t="shared" si="19"/>
        <v>0</v>
      </c>
      <c r="E95" s="483">
        <f t="shared" si="19"/>
        <v>0</v>
      </c>
      <c r="F95" s="483">
        <f t="shared" si="19"/>
        <v>0</v>
      </c>
      <c r="G95" s="483">
        <f t="shared" si="19"/>
        <v>0</v>
      </c>
      <c r="H95" s="483">
        <f t="shared" si="19"/>
        <v>0</v>
      </c>
      <c r="I95" s="483">
        <f t="shared" si="19"/>
        <v>0</v>
      </c>
      <c r="J95" s="483">
        <f t="shared" si="19"/>
        <v>0</v>
      </c>
      <c r="K95" s="483">
        <f t="shared" si="19"/>
        <v>0</v>
      </c>
      <c r="L95" s="483">
        <f t="shared" si="19"/>
        <v>0</v>
      </c>
      <c r="M95" s="483">
        <f t="shared" si="19"/>
        <v>0</v>
      </c>
      <c r="N95" s="483">
        <f t="shared" si="19"/>
        <v>0</v>
      </c>
      <c r="O95" s="483">
        <f t="shared" si="19"/>
        <v>0</v>
      </c>
      <c r="P95" s="483">
        <f t="shared" si="19"/>
        <v>0</v>
      </c>
      <c r="Q95" s="483">
        <f t="shared" si="19"/>
        <v>0</v>
      </c>
      <c r="R95" s="483">
        <f t="shared" si="19"/>
        <v>0</v>
      </c>
      <c r="S95" s="483">
        <f t="shared" si="19"/>
        <v>0</v>
      </c>
      <c r="T95" s="483">
        <f t="shared" si="19"/>
        <v>0</v>
      </c>
      <c r="U95" s="483">
        <f t="shared" si="19"/>
        <v>0</v>
      </c>
      <c r="V95" s="483">
        <f t="shared" si="19"/>
        <v>0</v>
      </c>
      <c r="W95" s="483">
        <f t="shared" si="19"/>
        <v>0</v>
      </c>
      <c r="X95" s="483">
        <f t="shared" si="19"/>
        <v>0</v>
      </c>
      <c r="Y95" s="483">
        <f t="shared" si="19"/>
        <v>0</v>
      </c>
      <c r="Z95" s="483">
        <f t="shared" si="19"/>
        <v>0</v>
      </c>
      <c r="AA95" s="483">
        <f t="shared" si="19"/>
        <v>0</v>
      </c>
      <c r="AB95" s="483">
        <f t="shared" si="19"/>
        <v>0</v>
      </c>
      <c r="AC95" s="483">
        <f t="shared" si="19"/>
        <v>0</v>
      </c>
      <c r="AD95" s="483">
        <f t="shared" si="19"/>
        <v>0</v>
      </c>
      <c r="AE95" s="483">
        <f t="shared" si="19"/>
        <v>0</v>
      </c>
      <c r="AF95" s="483">
        <f t="shared" si="19"/>
        <v>0</v>
      </c>
      <c r="AG95" s="483">
        <f t="shared" si="19"/>
        <v>0</v>
      </c>
      <c r="AH95" s="483">
        <f t="shared" si="19"/>
        <v>0</v>
      </c>
      <c r="AI95" s="483">
        <f t="shared" si="19"/>
        <v>0</v>
      </c>
      <c r="AJ95" s="483">
        <f t="shared" si="19"/>
        <v>0</v>
      </c>
      <c r="AK95" s="483">
        <f t="shared" si="19"/>
        <v>0</v>
      </c>
      <c r="AL95" s="483">
        <f t="shared" si="19"/>
        <v>0</v>
      </c>
      <c r="AM95" s="483">
        <f t="shared" si="19"/>
        <v>0</v>
      </c>
      <c r="AN95" s="483">
        <f t="shared" si="19"/>
        <v>0</v>
      </c>
      <c r="AO95" s="483">
        <f t="shared" si="19"/>
        <v>0</v>
      </c>
      <c r="AP95" s="483">
        <f>SUM(B95:AO95)</f>
        <v>0</v>
      </c>
    </row>
    <row r="96" spans="1:42" ht="15.75" outlineLevel="1" thickTop="1" x14ac:dyDescent="0.25">
      <c r="A96" s="502"/>
      <c r="B96" s="500"/>
      <c r="C96" s="500"/>
      <c r="D96" s="500"/>
      <c r="E96" s="500"/>
      <c r="F96" s="500"/>
      <c r="G96" s="500"/>
      <c r="H96" s="500"/>
      <c r="I96" s="500"/>
      <c r="J96" s="500"/>
      <c r="K96" s="500"/>
      <c r="L96" s="500"/>
      <c r="M96" s="500"/>
      <c r="N96" s="500"/>
      <c r="O96" s="500"/>
      <c r="P96" s="500"/>
      <c r="Q96" s="500"/>
      <c r="R96" s="500"/>
      <c r="S96" s="500"/>
      <c r="T96" s="500"/>
      <c r="U96" s="500"/>
      <c r="V96" s="500"/>
      <c r="W96" s="500"/>
      <c r="X96" s="500"/>
      <c r="Y96" s="500"/>
      <c r="Z96" s="500"/>
      <c r="AA96" s="500"/>
      <c r="AB96" s="500"/>
      <c r="AC96" s="500"/>
      <c r="AD96" s="500"/>
      <c r="AE96" s="500"/>
      <c r="AF96" s="500"/>
      <c r="AG96" s="500"/>
      <c r="AH96" s="500"/>
      <c r="AI96" s="500"/>
      <c r="AJ96" s="500"/>
      <c r="AK96" s="500"/>
      <c r="AL96" s="500"/>
      <c r="AM96" s="500"/>
      <c r="AN96" s="500"/>
      <c r="AO96" s="500"/>
      <c r="AP96" s="501"/>
    </row>
    <row r="97" spans="1:42" outlineLevel="1" x14ac:dyDescent="0.25">
      <c r="A97" s="496" t="s">
        <v>439</v>
      </c>
      <c r="B97" s="478">
        <v>0</v>
      </c>
      <c r="C97" s="478">
        <v>0</v>
      </c>
      <c r="D97" s="478">
        <v>0</v>
      </c>
      <c r="E97" s="478">
        <v>0</v>
      </c>
      <c r="F97" s="478">
        <v>0</v>
      </c>
      <c r="G97" s="478">
        <v>0</v>
      </c>
      <c r="H97" s="478">
        <v>0</v>
      </c>
      <c r="I97" s="478">
        <v>0</v>
      </c>
      <c r="J97" s="478">
        <v>0</v>
      </c>
      <c r="K97" s="478">
        <v>0</v>
      </c>
      <c r="L97" s="478">
        <v>0</v>
      </c>
      <c r="M97" s="478">
        <v>0</v>
      </c>
      <c r="N97" s="478">
        <v>0</v>
      </c>
      <c r="O97" s="478">
        <v>0</v>
      </c>
      <c r="P97" s="478">
        <v>0</v>
      </c>
      <c r="Q97" s="478">
        <v>0</v>
      </c>
      <c r="R97" s="478">
        <v>0</v>
      </c>
      <c r="S97" s="478">
        <v>0</v>
      </c>
      <c r="T97" s="478">
        <v>0</v>
      </c>
      <c r="U97" s="478">
        <v>0</v>
      </c>
      <c r="V97" s="478">
        <v>0</v>
      </c>
      <c r="W97" s="478">
        <v>0</v>
      </c>
      <c r="X97" s="478">
        <v>0</v>
      </c>
      <c r="Y97" s="478">
        <v>0</v>
      </c>
      <c r="Z97" s="478">
        <v>0</v>
      </c>
      <c r="AA97" s="478">
        <v>0</v>
      </c>
      <c r="AB97" s="478">
        <v>0</v>
      </c>
      <c r="AC97" s="478">
        <v>0</v>
      </c>
      <c r="AD97" s="478">
        <v>0</v>
      </c>
      <c r="AE97" s="478">
        <v>0</v>
      </c>
      <c r="AF97" s="478">
        <v>0</v>
      </c>
      <c r="AG97" s="478">
        <v>0</v>
      </c>
      <c r="AH97" s="478">
        <v>0</v>
      </c>
      <c r="AI97" s="478">
        <v>0</v>
      </c>
      <c r="AJ97" s="478">
        <v>0</v>
      </c>
      <c r="AK97" s="478">
        <v>0</v>
      </c>
      <c r="AL97" s="478">
        <v>0</v>
      </c>
      <c r="AM97" s="478">
        <v>0</v>
      </c>
      <c r="AN97" s="478">
        <v>0</v>
      </c>
      <c r="AO97" s="478">
        <v>0</v>
      </c>
      <c r="AP97" s="478"/>
    </row>
    <row r="98" spans="1:42" s="493" customFormat="1" outlineLevel="1" x14ac:dyDescent="0.25">
      <c r="A98" s="496" t="s">
        <v>68</v>
      </c>
      <c r="B98" s="512" t="str">
        <f>IF(B97&gt;0,B95/B97,"")</f>
        <v/>
      </c>
      <c r="C98" s="512" t="str">
        <f t="shared" ref="C98:AO98" si="20">IF(C97&gt;0,C95/C97,"")</f>
        <v/>
      </c>
      <c r="D98" s="512" t="str">
        <f t="shared" si="20"/>
        <v/>
      </c>
      <c r="E98" s="512" t="str">
        <f t="shared" si="20"/>
        <v/>
      </c>
      <c r="F98" s="512" t="str">
        <f t="shared" si="20"/>
        <v/>
      </c>
      <c r="G98" s="512" t="str">
        <f t="shared" si="20"/>
        <v/>
      </c>
      <c r="H98" s="512" t="str">
        <f t="shared" si="20"/>
        <v/>
      </c>
      <c r="I98" s="512" t="str">
        <f t="shared" si="20"/>
        <v/>
      </c>
      <c r="J98" s="512" t="str">
        <f t="shared" si="20"/>
        <v/>
      </c>
      <c r="K98" s="512" t="str">
        <f t="shared" si="20"/>
        <v/>
      </c>
      <c r="L98" s="512" t="str">
        <f t="shared" si="20"/>
        <v/>
      </c>
      <c r="M98" s="512" t="str">
        <f t="shared" si="20"/>
        <v/>
      </c>
      <c r="N98" s="512" t="str">
        <f t="shared" si="20"/>
        <v/>
      </c>
      <c r="O98" s="512" t="str">
        <f t="shared" si="20"/>
        <v/>
      </c>
      <c r="P98" s="512" t="str">
        <f t="shared" si="20"/>
        <v/>
      </c>
      <c r="Q98" s="512" t="str">
        <f t="shared" si="20"/>
        <v/>
      </c>
      <c r="R98" s="512" t="str">
        <f t="shared" si="20"/>
        <v/>
      </c>
      <c r="S98" s="512" t="str">
        <f t="shared" si="20"/>
        <v/>
      </c>
      <c r="T98" s="512" t="str">
        <f t="shared" si="20"/>
        <v/>
      </c>
      <c r="U98" s="512" t="str">
        <f t="shared" si="20"/>
        <v/>
      </c>
      <c r="V98" s="512" t="str">
        <f t="shared" si="20"/>
        <v/>
      </c>
      <c r="W98" s="512" t="str">
        <f t="shared" si="20"/>
        <v/>
      </c>
      <c r="X98" s="512" t="str">
        <f t="shared" si="20"/>
        <v/>
      </c>
      <c r="Y98" s="512" t="str">
        <f t="shared" si="20"/>
        <v/>
      </c>
      <c r="Z98" s="512" t="str">
        <f t="shared" si="20"/>
        <v/>
      </c>
      <c r="AA98" s="512" t="str">
        <f t="shared" si="20"/>
        <v/>
      </c>
      <c r="AB98" s="512" t="str">
        <f t="shared" si="20"/>
        <v/>
      </c>
      <c r="AC98" s="512" t="str">
        <f t="shared" si="20"/>
        <v/>
      </c>
      <c r="AD98" s="512" t="str">
        <f t="shared" si="20"/>
        <v/>
      </c>
      <c r="AE98" s="512" t="str">
        <f t="shared" si="20"/>
        <v/>
      </c>
      <c r="AF98" s="512" t="str">
        <f t="shared" si="20"/>
        <v/>
      </c>
      <c r="AG98" s="512" t="str">
        <f t="shared" si="20"/>
        <v/>
      </c>
      <c r="AH98" s="512" t="str">
        <f t="shared" si="20"/>
        <v/>
      </c>
      <c r="AI98" s="512" t="str">
        <f t="shared" si="20"/>
        <v/>
      </c>
      <c r="AJ98" s="512" t="str">
        <f t="shared" si="20"/>
        <v/>
      </c>
      <c r="AK98" s="512" t="str">
        <f t="shared" si="20"/>
        <v/>
      </c>
      <c r="AL98" s="512" t="str">
        <f t="shared" si="20"/>
        <v/>
      </c>
      <c r="AM98" s="512" t="str">
        <f t="shared" si="20"/>
        <v/>
      </c>
      <c r="AN98" s="512" t="str">
        <f t="shared" si="20"/>
        <v/>
      </c>
      <c r="AO98" s="512" t="str">
        <f t="shared" si="20"/>
        <v/>
      </c>
      <c r="AP98" s="513"/>
    </row>
    <row r="99" spans="1:42" s="493" customFormat="1" outlineLevel="1" x14ac:dyDescent="0.25">
      <c r="A99" s="514"/>
      <c r="B99" s="515"/>
      <c r="C99" s="515"/>
      <c r="D99" s="515"/>
      <c r="E99" s="515"/>
      <c r="F99" s="515"/>
      <c r="G99" s="515"/>
      <c r="H99" s="515"/>
      <c r="I99" s="515"/>
      <c r="J99" s="515"/>
      <c r="K99" s="515"/>
      <c r="L99" s="515"/>
      <c r="M99" s="515"/>
      <c r="N99" s="515"/>
      <c r="O99" s="515"/>
      <c r="P99" s="515"/>
      <c r="Q99" s="515"/>
      <c r="R99" s="515"/>
      <c r="S99" s="515"/>
      <c r="T99" s="515"/>
      <c r="U99" s="515"/>
      <c r="V99" s="515"/>
      <c r="W99" s="515"/>
      <c r="X99" s="515"/>
      <c r="Y99" s="515"/>
      <c r="Z99" s="515"/>
      <c r="AA99" s="515"/>
      <c r="AB99" s="515"/>
      <c r="AC99" s="515"/>
      <c r="AD99" s="515"/>
      <c r="AE99" s="515"/>
      <c r="AF99" s="515"/>
      <c r="AG99" s="515"/>
      <c r="AH99" s="515"/>
      <c r="AI99" s="515"/>
      <c r="AJ99" s="515"/>
      <c r="AK99" s="515"/>
      <c r="AL99" s="515"/>
      <c r="AM99" s="515"/>
      <c r="AN99" s="515"/>
      <c r="AO99" s="515"/>
      <c r="AP99" s="513"/>
    </row>
    <row r="100" spans="1:42" outlineLevel="1" x14ac:dyDescent="0.25">
      <c r="A100" s="505" t="s">
        <v>124</v>
      </c>
      <c r="B100" s="500"/>
      <c r="C100" s="500"/>
      <c r="D100" s="500"/>
      <c r="E100" s="500"/>
      <c r="F100" s="500"/>
      <c r="G100" s="500"/>
      <c r="H100" s="500"/>
      <c r="I100" s="500"/>
      <c r="J100" s="500"/>
      <c r="K100" s="500"/>
      <c r="L100" s="500"/>
      <c r="M100" s="500"/>
      <c r="N100" s="500"/>
      <c r="O100" s="500"/>
      <c r="P100" s="500"/>
      <c r="Q100" s="500"/>
      <c r="R100" s="500"/>
      <c r="S100" s="500"/>
      <c r="T100" s="500"/>
      <c r="U100" s="500"/>
      <c r="V100" s="500"/>
      <c r="W100" s="500"/>
      <c r="X100" s="500"/>
      <c r="Y100" s="500"/>
      <c r="Z100" s="500"/>
      <c r="AA100" s="500"/>
      <c r="AB100" s="500"/>
      <c r="AC100" s="500"/>
      <c r="AD100" s="500"/>
      <c r="AE100" s="500"/>
      <c r="AF100" s="500"/>
      <c r="AG100" s="500"/>
      <c r="AH100" s="500"/>
      <c r="AI100" s="500"/>
      <c r="AJ100" s="500"/>
      <c r="AK100" s="500"/>
      <c r="AL100" s="500"/>
      <c r="AM100" s="500"/>
      <c r="AN100" s="500"/>
      <c r="AO100" s="500"/>
      <c r="AP100" s="501"/>
    </row>
    <row r="101" spans="1:42" outlineLevel="1" x14ac:dyDescent="0.25">
      <c r="A101" s="496" t="s">
        <v>425</v>
      </c>
    </row>
    <row r="102" spans="1:42" outlineLevel="1" x14ac:dyDescent="0.25">
      <c r="A102" s="506" t="s">
        <v>426</v>
      </c>
      <c r="B102" s="480">
        <f>SUMIF('4a - Electricity'!$B$7:$AP$7,'4 - NOI'!B$7,'4a - Electricity'!$B$81:$AP$81)</f>
        <v>0</v>
      </c>
      <c r="C102" s="480">
        <f>SUMIF('4a - Electricity'!$B$7:$AP$7,'4 - NOI'!C$7,'4a - Electricity'!$B$81:$AP$81)</f>
        <v>0</v>
      </c>
      <c r="D102" s="480">
        <f>SUMIF('4a - Electricity'!$B$7:$AP$7,'4 - NOI'!D$7,'4a - Electricity'!$B$81:$AP$81)</f>
        <v>0</v>
      </c>
      <c r="E102" s="480">
        <f>SUMIF('4a - Electricity'!$B$7:$AP$7,'4 - NOI'!E$7,'4a - Electricity'!$B$81:$AP$81)</f>
        <v>0</v>
      </c>
      <c r="F102" s="480">
        <f>SUMIF('4a - Electricity'!$B$7:$AP$7,'4 - NOI'!F$7,'4a - Electricity'!$B$81:$AP$81)</f>
        <v>0</v>
      </c>
      <c r="G102" s="480">
        <f>SUMIF('4a - Electricity'!$B$7:$AP$7,'4 - NOI'!G$7,'4a - Electricity'!$B$81:$AP$81)</f>
        <v>0</v>
      </c>
      <c r="H102" s="480">
        <f>SUMIF('4a - Electricity'!$B$7:$AP$7,'4 - NOI'!H$7,'4a - Electricity'!$B$81:$AP$81)</f>
        <v>0</v>
      </c>
      <c r="I102" s="480">
        <f>SUMIF('4a - Electricity'!$B$7:$AP$7,'4 - NOI'!I$7,'4a - Electricity'!$B$81:$AP$81)</f>
        <v>0</v>
      </c>
      <c r="J102" s="480">
        <f>SUMIF('4a - Electricity'!$B$7:$AP$7,'4 - NOI'!J$7,'4a - Electricity'!$B$81:$AP$81)</f>
        <v>0</v>
      </c>
      <c r="K102" s="480">
        <f>SUMIF('4a - Electricity'!$B$7:$AP$7,'4 - NOI'!K$7,'4a - Electricity'!$B$81:$AP$81)</f>
        <v>0</v>
      </c>
      <c r="L102" s="480">
        <f>SUMIF('4a - Electricity'!$B$7:$AP$7,'4 - NOI'!L$7,'4a - Electricity'!$B$81:$AP$81)</f>
        <v>0</v>
      </c>
      <c r="M102" s="480">
        <f>SUMIF('4a - Electricity'!$B$7:$AP$7,'4 - NOI'!M$7,'4a - Electricity'!$B$81:$AP$81)</f>
        <v>0</v>
      </c>
      <c r="N102" s="480">
        <f>SUMIF('4a - Electricity'!$B$7:$AP$7,'4 - NOI'!N$7,'4a - Electricity'!$B$81:$AP$81)</f>
        <v>0</v>
      </c>
      <c r="O102" s="480">
        <f>SUMIF('4a - Electricity'!$B$7:$AP$7,'4 - NOI'!O$7,'4a - Electricity'!$B$81:$AP$81)</f>
        <v>0</v>
      </c>
      <c r="P102" s="480">
        <f>SUMIF('4a - Electricity'!$B$7:$AP$7,'4 - NOI'!P$7,'4a - Electricity'!$B$81:$AP$81)</f>
        <v>0</v>
      </c>
      <c r="Q102" s="480">
        <f>SUMIF('4a - Electricity'!$B$7:$AP$7,'4 - NOI'!Q$7,'4a - Electricity'!$B$81:$AP$81)</f>
        <v>0</v>
      </c>
      <c r="R102" s="480">
        <f>SUMIF('4a - Electricity'!$B$7:$AP$7,'4 - NOI'!R$7,'4a - Electricity'!$B$81:$AP$81)</f>
        <v>0</v>
      </c>
      <c r="S102" s="480">
        <f>SUMIF('4a - Electricity'!$B$7:$AP$7,'4 - NOI'!S$7,'4a - Electricity'!$B$81:$AP$81)</f>
        <v>0</v>
      </c>
      <c r="T102" s="480">
        <f>SUMIF('4a - Electricity'!$B$7:$AP$7,'4 - NOI'!T$7,'4a - Electricity'!$B$81:$AP$81)</f>
        <v>0</v>
      </c>
      <c r="U102" s="480">
        <f>SUMIF('4a - Electricity'!$B$7:$AP$7,'4 - NOI'!U$7,'4a - Electricity'!$B$81:$AP$81)</f>
        <v>0</v>
      </c>
      <c r="V102" s="480">
        <f>SUMIF('4a - Electricity'!$B$7:$AP$7,'4 - NOI'!V$7,'4a - Electricity'!$B$81:$AP$81)</f>
        <v>0</v>
      </c>
      <c r="W102" s="480">
        <f>SUMIF('4a - Electricity'!$B$7:$AP$7,'4 - NOI'!W$7,'4a - Electricity'!$B$81:$AP$81)</f>
        <v>0</v>
      </c>
      <c r="X102" s="480">
        <f>SUMIF('4a - Electricity'!$B$7:$AP$7,'4 - NOI'!X$7,'4a - Electricity'!$B$81:$AP$81)</f>
        <v>0</v>
      </c>
      <c r="Y102" s="480">
        <f>SUMIF('4a - Electricity'!$B$7:$AP$7,'4 - NOI'!Y$7,'4a - Electricity'!$B$81:$AP$81)</f>
        <v>0</v>
      </c>
      <c r="Z102" s="480">
        <f>SUMIF('4a - Electricity'!$B$7:$AP$7,'4 - NOI'!Z$7,'4a - Electricity'!$B$81:$AP$81)</f>
        <v>0</v>
      </c>
      <c r="AA102" s="480">
        <f>SUMIF('4a - Electricity'!$B$7:$AP$7,'4 - NOI'!AA$7,'4a - Electricity'!$B$81:$AP$81)</f>
        <v>0</v>
      </c>
      <c r="AB102" s="480">
        <f>SUMIF('4a - Electricity'!$B$7:$AP$7,'4 - NOI'!AB$7,'4a - Electricity'!$B$81:$AP$81)</f>
        <v>0</v>
      </c>
      <c r="AC102" s="480">
        <f>SUMIF('4a - Electricity'!$B$7:$AP$7,'4 - NOI'!AC$7,'4a - Electricity'!$B$81:$AP$81)</f>
        <v>0</v>
      </c>
      <c r="AD102" s="480">
        <f>SUMIF('4a - Electricity'!$B$7:$AP$7,'4 - NOI'!AD$7,'4a - Electricity'!$B$81:$AP$81)</f>
        <v>0</v>
      </c>
      <c r="AE102" s="480">
        <f>SUMIF('4a - Electricity'!$B$7:$AP$7,'4 - NOI'!AE$7,'4a - Electricity'!$B$81:$AP$81)</f>
        <v>0</v>
      </c>
      <c r="AF102" s="480">
        <f>SUMIF('4a - Electricity'!$B$7:$AP$7,'4 - NOI'!AF$7,'4a - Electricity'!$B$81:$AP$81)</f>
        <v>0</v>
      </c>
      <c r="AG102" s="480">
        <f>SUMIF('4a - Electricity'!$B$7:$AP$7,'4 - NOI'!AG$7,'4a - Electricity'!$B$81:$AP$81)</f>
        <v>0</v>
      </c>
      <c r="AH102" s="480">
        <f>SUMIF('4a - Electricity'!$B$7:$AP$7,'4 - NOI'!AH$7,'4a - Electricity'!$B$81:$AP$81)</f>
        <v>0</v>
      </c>
      <c r="AI102" s="480">
        <f>SUMIF('4a - Electricity'!$B$7:$AP$7,'4 - NOI'!AI$7,'4a - Electricity'!$B$81:$AP$81)</f>
        <v>0</v>
      </c>
      <c r="AJ102" s="480">
        <f>SUMIF('4a - Electricity'!$B$7:$AP$7,'4 - NOI'!AJ$7,'4a - Electricity'!$B$81:$AP$81)</f>
        <v>0</v>
      </c>
      <c r="AK102" s="480">
        <f>SUMIF('4a - Electricity'!$B$7:$AP$7,'4 - NOI'!AK$7,'4a - Electricity'!$B$81:$AP$81)</f>
        <v>0</v>
      </c>
      <c r="AL102" s="480">
        <f>SUMIF('4a - Electricity'!$B$7:$AP$7,'4 - NOI'!AL$7,'4a - Electricity'!$B$81:$AP$81)</f>
        <v>0</v>
      </c>
      <c r="AM102" s="480">
        <f>SUMIF('4a - Electricity'!$B$7:$AP$7,'4 - NOI'!AM$7,'4a - Electricity'!$B$81:$AP$81)</f>
        <v>0</v>
      </c>
      <c r="AN102" s="480">
        <f>SUMIF('4a - Electricity'!$B$7:$AP$7,'4 - NOI'!AN$7,'4a - Electricity'!$B$81:$AP$81)</f>
        <v>0</v>
      </c>
      <c r="AO102" s="480">
        <f>SUMIF('4a - Electricity'!$B$7:$AP$7,'4 - NOI'!AO$7,'4a - Electricity'!$B$81:$AP$81)</f>
        <v>0</v>
      </c>
      <c r="AP102" s="480">
        <f>SUM(B102:AO102)</f>
        <v>0</v>
      </c>
    </row>
    <row r="103" spans="1:42" outlineLevel="1" x14ac:dyDescent="0.25">
      <c r="A103" s="506" t="s">
        <v>427</v>
      </c>
      <c r="B103" s="478">
        <f>SUMIF('4a - Electricity'!$B$7:$AP$7,'4 - NOI'!B$7,'4a - Electricity'!$B$86:$AP$86)</f>
        <v>0</v>
      </c>
      <c r="C103" s="478">
        <f>SUMIF('4a - Electricity'!$B$7:$AP$7,'4 - NOI'!C$7,'4a - Electricity'!$B$86:$AP$86)</f>
        <v>0</v>
      </c>
      <c r="D103" s="478">
        <f>SUMIF('4a - Electricity'!$B$7:$AP$7,'4 - NOI'!D$7,'4a - Electricity'!$B$86:$AP$86)</f>
        <v>0</v>
      </c>
      <c r="E103" s="478">
        <f>SUMIF('4a - Electricity'!$B$7:$AP$7,'4 - NOI'!E$7,'4a - Electricity'!$B$86:$AP$86)</f>
        <v>0</v>
      </c>
      <c r="F103" s="478">
        <f>SUMIF('4a - Electricity'!$B$7:$AP$7,'4 - NOI'!F$7,'4a - Electricity'!$B$86:$AP$86)</f>
        <v>0</v>
      </c>
      <c r="G103" s="478">
        <f>SUMIF('4a - Electricity'!$B$7:$AP$7,'4 - NOI'!G$7,'4a - Electricity'!$B$86:$AP$86)</f>
        <v>0</v>
      </c>
      <c r="H103" s="478">
        <f>SUMIF('4a - Electricity'!$B$7:$AP$7,'4 - NOI'!H$7,'4a - Electricity'!$B$86:$AP$86)</f>
        <v>0</v>
      </c>
      <c r="I103" s="478">
        <f>SUMIF('4a - Electricity'!$B$7:$AP$7,'4 - NOI'!I$7,'4a - Electricity'!$B$86:$AP$86)</f>
        <v>0</v>
      </c>
      <c r="J103" s="478">
        <f>SUMIF('4a - Electricity'!$B$7:$AP$7,'4 - NOI'!J$7,'4a - Electricity'!$B$86:$AP$86)</f>
        <v>0</v>
      </c>
      <c r="K103" s="478">
        <f>SUMIF('4a - Electricity'!$B$7:$AP$7,'4 - NOI'!K$7,'4a - Electricity'!$B$86:$AP$86)</f>
        <v>0</v>
      </c>
      <c r="L103" s="478">
        <f>SUMIF('4a - Electricity'!$B$7:$AP$7,'4 - NOI'!L$7,'4a - Electricity'!$B$86:$AP$86)</f>
        <v>0</v>
      </c>
      <c r="M103" s="478">
        <f>SUMIF('4a - Electricity'!$B$7:$AP$7,'4 - NOI'!M$7,'4a - Electricity'!$B$86:$AP$86)</f>
        <v>0</v>
      </c>
      <c r="N103" s="478">
        <f>SUMIF('4a - Electricity'!$B$7:$AP$7,'4 - NOI'!N$7,'4a - Electricity'!$B$86:$AP$86)</f>
        <v>0</v>
      </c>
      <c r="O103" s="478">
        <f>SUMIF('4a - Electricity'!$B$7:$AP$7,'4 - NOI'!O$7,'4a - Electricity'!$B$86:$AP$86)</f>
        <v>0</v>
      </c>
      <c r="P103" s="478">
        <f>SUMIF('4a - Electricity'!$B$7:$AP$7,'4 - NOI'!P$7,'4a - Electricity'!$B$86:$AP$86)</f>
        <v>0</v>
      </c>
      <c r="Q103" s="478">
        <f>SUMIF('4a - Electricity'!$B$7:$AP$7,'4 - NOI'!Q$7,'4a - Electricity'!$B$86:$AP$86)</f>
        <v>0</v>
      </c>
      <c r="R103" s="478">
        <f>SUMIF('4a - Electricity'!$B$7:$AP$7,'4 - NOI'!R$7,'4a - Electricity'!$B$86:$AP$86)</f>
        <v>0</v>
      </c>
      <c r="S103" s="478">
        <f>SUMIF('4a - Electricity'!$B$7:$AP$7,'4 - NOI'!S$7,'4a - Electricity'!$B$86:$AP$86)</f>
        <v>0</v>
      </c>
      <c r="T103" s="478">
        <f>SUMIF('4a - Electricity'!$B$7:$AP$7,'4 - NOI'!T$7,'4a - Electricity'!$B$86:$AP$86)</f>
        <v>0</v>
      </c>
      <c r="U103" s="478">
        <f>SUMIF('4a - Electricity'!$B$7:$AP$7,'4 - NOI'!U$7,'4a - Electricity'!$B$86:$AP$86)</f>
        <v>0</v>
      </c>
      <c r="V103" s="478">
        <f>SUMIF('4a - Electricity'!$B$7:$AP$7,'4 - NOI'!V$7,'4a - Electricity'!$B$86:$AP$86)</f>
        <v>0</v>
      </c>
      <c r="W103" s="478">
        <f>SUMIF('4a - Electricity'!$B$7:$AP$7,'4 - NOI'!W$7,'4a - Electricity'!$B$86:$AP$86)</f>
        <v>0</v>
      </c>
      <c r="X103" s="478">
        <f>SUMIF('4a - Electricity'!$B$7:$AP$7,'4 - NOI'!X$7,'4a - Electricity'!$B$86:$AP$86)</f>
        <v>0</v>
      </c>
      <c r="Y103" s="478">
        <f>SUMIF('4a - Electricity'!$B$7:$AP$7,'4 - NOI'!Y$7,'4a - Electricity'!$B$86:$AP$86)</f>
        <v>0</v>
      </c>
      <c r="Z103" s="478">
        <f>SUMIF('4a - Electricity'!$B$7:$AP$7,'4 - NOI'!Z$7,'4a - Electricity'!$B$86:$AP$86)</f>
        <v>0</v>
      </c>
      <c r="AA103" s="478">
        <f>SUMIF('4a - Electricity'!$B$7:$AP$7,'4 - NOI'!AA$7,'4a - Electricity'!$B$86:$AP$86)</f>
        <v>0</v>
      </c>
      <c r="AB103" s="478">
        <f>SUMIF('4a - Electricity'!$B$7:$AP$7,'4 - NOI'!AB$7,'4a - Electricity'!$B$86:$AP$86)</f>
        <v>0</v>
      </c>
      <c r="AC103" s="478">
        <f>SUMIF('4a - Electricity'!$B$7:$AP$7,'4 - NOI'!AC$7,'4a - Electricity'!$B$86:$AP$86)</f>
        <v>0</v>
      </c>
      <c r="AD103" s="478">
        <f>SUMIF('4a - Electricity'!$B$7:$AP$7,'4 - NOI'!AD$7,'4a - Electricity'!$B$86:$AP$86)</f>
        <v>0</v>
      </c>
      <c r="AE103" s="478">
        <f>SUMIF('4a - Electricity'!$B$7:$AP$7,'4 - NOI'!AE$7,'4a - Electricity'!$B$86:$AP$86)</f>
        <v>0</v>
      </c>
      <c r="AF103" s="478">
        <f>SUMIF('4a - Electricity'!$B$7:$AP$7,'4 - NOI'!AF$7,'4a - Electricity'!$B$86:$AP$86)</f>
        <v>0</v>
      </c>
      <c r="AG103" s="478">
        <f>SUMIF('4a - Electricity'!$B$7:$AP$7,'4 - NOI'!AG$7,'4a - Electricity'!$B$86:$AP$86)</f>
        <v>0</v>
      </c>
      <c r="AH103" s="478">
        <f>SUMIF('4a - Electricity'!$B$7:$AP$7,'4 - NOI'!AH$7,'4a - Electricity'!$B$86:$AP$86)</f>
        <v>0</v>
      </c>
      <c r="AI103" s="478">
        <f>SUMIF('4a - Electricity'!$B$7:$AP$7,'4 - NOI'!AI$7,'4a - Electricity'!$B$86:$AP$86)</f>
        <v>0</v>
      </c>
      <c r="AJ103" s="478">
        <f>SUMIF('4a - Electricity'!$B$7:$AP$7,'4 - NOI'!AJ$7,'4a - Electricity'!$B$86:$AP$86)</f>
        <v>0</v>
      </c>
      <c r="AK103" s="478">
        <f>SUMIF('4a - Electricity'!$B$7:$AP$7,'4 - NOI'!AK$7,'4a - Electricity'!$B$86:$AP$86)</f>
        <v>0</v>
      </c>
      <c r="AL103" s="478">
        <f>SUMIF('4a - Electricity'!$B$7:$AP$7,'4 - NOI'!AL$7,'4a - Electricity'!$B$86:$AP$86)</f>
        <v>0</v>
      </c>
      <c r="AM103" s="478">
        <f>SUMIF('4a - Electricity'!$B$7:$AP$7,'4 - NOI'!AM$7,'4a - Electricity'!$B$86:$AP$86)</f>
        <v>0</v>
      </c>
      <c r="AN103" s="478">
        <f>SUMIF('4a - Electricity'!$B$7:$AP$7,'4 - NOI'!AN$7,'4a - Electricity'!$B$86:$AP$86)</f>
        <v>0</v>
      </c>
      <c r="AO103" s="478">
        <f>SUMIF('4a - Electricity'!$B$7:$AP$7,'4 - NOI'!AO$7,'4a - Electricity'!$B$86:$AP$86)</f>
        <v>0</v>
      </c>
      <c r="AP103" s="507">
        <f>SUM(B103:AO103)</f>
        <v>0</v>
      </c>
    </row>
    <row r="104" spans="1:42" outlineLevel="1" x14ac:dyDescent="0.25">
      <c r="A104" s="506" t="s">
        <v>428</v>
      </c>
      <c r="B104" s="478">
        <f>SUMIF('4a - Electricity'!$B$7:$AP$7,'4 - NOI'!B$7,'4a - Electricity'!$B$91:$AP$91)</f>
        <v>0</v>
      </c>
      <c r="C104" s="478">
        <f>SUMIF('4a - Electricity'!$B$7:$AP$7,'4 - NOI'!C$7,'4a - Electricity'!$B$91:$AP$91)</f>
        <v>0</v>
      </c>
      <c r="D104" s="478">
        <f>SUMIF('4a - Electricity'!$B$7:$AP$7,'4 - NOI'!D$7,'4a - Electricity'!$B$91:$AP$91)</f>
        <v>0</v>
      </c>
      <c r="E104" s="478">
        <f>SUMIF('4a - Electricity'!$B$7:$AP$7,'4 - NOI'!E$7,'4a - Electricity'!$B$91:$AP$91)</f>
        <v>0</v>
      </c>
      <c r="F104" s="478">
        <f>SUMIF('4a - Electricity'!$B$7:$AP$7,'4 - NOI'!F$7,'4a - Electricity'!$B$91:$AP$91)</f>
        <v>0</v>
      </c>
      <c r="G104" s="478">
        <f>SUMIF('4a - Electricity'!$B$7:$AP$7,'4 - NOI'!G$7,'4a - Electricity'!$B$91:$AP$91)</f>
        <v>0</v>
      </c>
      <c r="H104" s="478">
        <f>SUMIF('4a - Electricity'!$B$7:$AP$7,'4 - NOI'!H$7,'4a - Electricity'!$B$91:$AP$91)</f>
        <v>0</v>
      </c>
      <c r="I104" s="478">
        <f>SUMIF('4a - Electricity'!$B$7:$AP$7,'4 - NOI'!I$7,'4a - Electricity'!$B$91:$AP$91)</f>
        <v>0</v>
      </c>
      <c r="J104" s="478">
        <f>SUMIF('4a - Electricity'!$B$7:$AP$7,'4 - NOI'!J$7,'4a - Electricity'!$B$91:$AP$91)</f>
        <v>0</v>
      </c>
      <c r="K104" s="478">
        <f>SUMIF('4a - Electricity'!$B$7:$AP$7,'4 - NOI'!K$7,'4a - Electricity'!$B$91:$AP$91)</f>
        <v>0</v>
      </c>
      <c r="L104" s="478">
        <f>SUMIF('4a - Electricity'!$B$7:$AP$7,'4 - NOI'!L$7,'4a - Electricity'!$B$91:$AP$91)</f>
        <v>0</v>
      </c>
      <c r="M104" s="478">
        <f>SUMIF('4a - Electricity'!$B$7:$AP$7,'4 - NOI'!M$7,'4a - Electricity'!$B$91:$AP$91)</f>
        <v>0</v>
      </c>
      <c r="N104" s="478">
        <f>SUMIF('4a - Electricity'!$B$7:$AP$7,'4 - NOI'!N$7,'4a - Electricity'!$B$91:$AP$91)</f>
        <v>0</v>
      </c>
      <c r="O104" s="478">
        <f>SUMIF('4a - Electricity'!$B$7:$AP$7,'4 - NOI'!O$7,'4a - Electricity'!$B$91:$AP$91)</f>
        <v>0</v>
      </c>
      <c r="P104" s="478">
        <f>SUMIF('4a - Electricity'!$B$7:$AP$7,'4 - NOI'!P$7,'4a - Electricity'!$B$91:$AP$91)</f>
        <v>0</v>
      </c>
      <c r="Q104" s="478">
        <f>SUMIF('4a - Electricity'!$B$7:$AP$7,'4 - NOI'!Q$7,'4a - Electricity'!$B$91:$AP$91)</f>
        <v>0</v>
      </c>
      <c r="R104" s="478">
        <f>SUMIF('4a - Electricity'!$B$7:$AP$7,'4 - NOI'!R$7,'4a - Electricity'!$B$91:$AP$91)</f>
        <v>0</v>
      </c>
      <c r="S104" s="478">
        <f>SUMIF('4a - Electricity'!$B$7:$AP$7,'4 - NOI'!S$7,'4a - Electricity'!$B$91:$AP$91)</f>
        <v>0</v>
      </c>
      <c r="T104" s="478">
        <f>SUMIF('4a - Electricity'!$B$7:$AP$7,'4 - NOI'!T$7,'4a - Electricity'!$B$91:$AP$91)</f>
        <v>0</v>
      </c>
      <c r="U104" s="478">
        <f>SUMIF('4a - Electricity'!$B$7:$AP$7,'4 - NOI'!U$7,'4a - Electricity'!$B$91:$AP$91)</f>
        <v>0</v>
      </c>
      <c r="V104" s="478">
        <f>SUMIF('4a - Electricity'!$B$7:$AP$7,'4 - NOI'!V$7,'4a - Electricity'!$B$91:$AP$91)</f>
        <v>0</v>
      </c>
      <c r="W104" s="478">
        <f>SUMIF('4a - Electricity'!$B$7:$AP$7,'4 - NOI'!W$7,'4a - Electricity'!$B$91:$AP$91)</f>
        <v>0</v>
      </c>
      <c r="X104" s="478">
        <f>SUMIF('4a - Electricity'!$B$7:$AP$7,'4 - NOI'!X$7,'4a - Electricity'!$B$91:$AP$91)</f>
        <v>0</v>
      </c>
      <c r="Y104" s="478">
        <f>SUMIF('4a - Electricity'!$B$7:$AP$7,'4 - NOI'!Y$7,'4a - Electricity'!$B$91:$AP$91)</f>
        <v>0</v>
      </c>
      <c r="Z104" s="478">
        <f>SUMIF('4a - Electricity'!$B$7:$AP$7,'4 - NOI'!Z$7,'4a - Electricity'!$B$91:$AP$91)</f>
        <v>0</v>
      </c>
      <c r="AA104" s="478">
        <f>SUMIF('4a - Electricity'!$B$7:$AP$7,'4 - NOI'!AA$7,'4a - Electricity'!$B$91:$AP$91)</f>
        <v>0</v>
      </c>
      <c r="AB104" s="478">
        <f>SUMIF('4a - Electricity'!$B$7:$AP$7,'4 - NOI'!AB$7,'4a - Electricity'!$B$91:$AP$91)</f>
        <v>0</v>
      </c>
      <c r="AC104" s="478">
        <f>SUMIF('4a - Electricity'!$B$7:$AP$7,'4 - NOI'!AC$7,'4a - Electricity'!$B$91:$AP$91)</f>
        <v>0</v>
      </c>
      <c r="AD104" s="478">
        <f>SUMIF('4a - Electricity'!$B$7:$AP$7,'4 - NOI'!AD$7,'4a - Electricity'!$B$91:$AP$91)</f>
        <v>0</v>
      </c>
      <c r="AE104" s="478">
        <f>SUMIF('4a - Electricity'!$B$7:$AP$7,'4 - NOI'!AE$7,'4a - Electricity'!$B$91:$AP$91)</f>
        <v>0</v>
      </c>
      <c r="AF104" s="478">
        <f>SUMIF('4a - Electricity'!$B$7:$AP$7,'4 - NOI'!AF$7,'4a - Electricity'!$B$91:$AP$91)</f>
        <v>0</v>
      </c>
      <c r="AG104" s="478">
        <f>SUMIF('4a - Electricity'!$B$7:$AP$7,'4 - NOI'!AG$7,'4a - Electricity'!$B$91:$AP$91)</f>
        <v>0</v>
      </c>
      <c r="AH104" s="478">
        <f>SUMIF('4a - Electricity'!$B$7:$AP$7,'4 - NOI'!AH$7,'4a - Electricity'!$B$91:$AP$91)</f>
        <v>0</v>
      </c>
      <c r="AI104" s="478">
        <f>SUMIF('4a - Electricity'!$B$7:$AP$7,'4 - NOI'!AI$7,'4a - Electricity'!$B$91:$AP$91)</f>
        <v>0</v>
      </c>
      <c r="AJ104" s="478">
        <f>SUMIF('4a - Electricity'!$B$7:$AP$7,'4 - NOI'!AJ$7,'4a - Electricity'!$B$91:$AP$91)</f>
        <v>0</v>
      </c>
      <c r="AK104" s="478">
        <f>SUMIF('4a - Electricity'!$B$7:$AP$7,'4 - NOI'!AK$7,'4a - Electricity'!$B$91:$AP$91)</f>
        <v>0</v>
      </c>
      <c r="AL104" s="478">
        <f>SUMIF('4a - Electricity'!$B$7:$AP$7,'4 - NOI'!AL$7,'4a - Electricity'!$B$91:$AP$91)</f>
        <v>0</v>
      </c>
      <c r="AM104" s="478">
        <f>SUMIF('4a - Electricity'!$B$7:$AP$7,'4 - NOI'!AM$7,'4a - Electricity'!$B$91:$AP$91)</f>
        <v>0</v>
      </c>
      <c r="AN104" s="478">
        <f>SUMIF('4a - Electricity'!$B$7:$AP$7,'4 - NOI'!AN$7,'4a - Electricity'!$B$91:$AP$91)</f>
        <v>0</v>
      </c>
      <c r="AO104" s="478">
        <f>SUMIF('4a - Electricity'!$B$7:$AP$7,'4 - NOI'!AO$7,'4a - Electricity'!$B$91:$AP$91)</f>
        <v>0</v>
      </c>
      <c r="AP104" s="507">
        <f>SUM(B104:AO104)</f>
        <v>0</v>
      </c>
    </row>
    <row r="105" spans="1:42" outlineLevel="1" x14ac:dyDescent="0.25">
      <c r="A105" s="506" t="s">
        <v>429</v>
      </c>
      <c r="B105" s="478">
        <v>0</v>
      </c>
      <c r="C105" s="478">
        <v>0</v>
      </c>
      <c r="D105" s="478">
        <v>0</v>
      </c>
      <c r="E105" s="478">
        <v>0</v>
      </c>
      <c r="F105" s="478">
        <v>0</v>
      </c>
      <c r="G105" s="478">
        <v>0</v>
      </c>
      <c r="H105" s="478">
        <v>0</v>
      </c>
      <c r="I105" s="478">
        <v>0</v>
      </c>
      <c r="J105" s="478">
        <v>0</v>
      </c>
      <c r="K105" s="478">
        <v>0</v>
      </c>
      <c r="L105" s="478">
        <v>0</v>
      </c>
      <c r="M105" s="478">
        <v>0</v>
      </c>
      <c r="N105" s="478">
        <v>0</v>
      </c>
      <c r="O105" s="478">
        <v>0</v>
      </c>
      <c r="P105" s="478">
        <v>0</v>
      </c>
      <c r="Q105" s="478">
        <v>0</v>
      </c>
      <c r="R105" s="478">
        <v>0</v>
      </c>
      <c r="S105" s="478">
        <v>0</v>
      </c>
      <c r="T105" s="478">
        <v>0</v>
      </c>
      <c r="U105" s="478">
        <v>0</v>
      </c>
      <c r="V105" s="478">
        <v>0</v>
      </c>
      <c r="W105" s="478">
        <v>0</v>
      </c>
      <c r="X105" s="478">
        <v>0</v>
      </c>
      <c r="Y105" s="478">
        <v>0</v>
      </c>
      <c r="Z105" s="478">
        <v>0</v>
      </c>
      <c r="AA105" s="478">
        <v>0</v>
      </c>
      <c r="AB105" s="478">
        <v>0</v>
      </c>
      <c r="AC105" s="478">
        <v>0</v>
      </c>
      <c r="AD105" s="478">
        <v>0</v>
      </c>
      <c r="AE105" s="478">
        <v>0</v>
      </c>
      <c r="AF105" s="478">
        <v>0</v>
      </c>
      <c r="AG105" s="478">
        <v>0</v>
      </c>
      <c r="AH105" s="478">
        <v>0</v>
      </c>
      <c r="AI105" s="478">
        <v>0</v>
      </c>
      <c r="AJ105" s="478">
        <v>0</v>
      </c>
      <c r="AK105" s="478">
        <v>0</v>
      </c>
      <c r="AL105" s="478">
        <v>0</v>
      </c>
      <c r="AM105" s="478">
        <v>0</v>
      </c>
      <c r="AN105" s="478">
        <v>0</v>
      </c>
      <c r="AO105" s="478">
        <v>0</v>
      </c>
      <c r="AP105" s="507">
        <f>SUM(B105:AO105)</f>
        <v>0</v>
      </c>
    </row>
    <row r="106" spans="1:42" outlineLevel="1" x14ac:dyDescent="0.25">
      <c r="A106" s="506" t="s">
        <v>119</v>
      </c>
      <c r="B106" s="508">
        <f>SUM(B102:B105)</f>
        <v>0</v>
      </c>
      <c r="C106" s="508">
        <f t="shared" ref="C106:AO106" si="21">SUM(C102:C105)</f>
        <v>0</v>
      </c>
      <c r="D106" s="508">
        <f t="shared" si="21"/>
        <v>0</v>
      </c>
      <c r="E106" s="508">
        <f t="shared" si="21"/>
        <v>0</v>
      </c>
      <c r="F106" s="508">
        <f t="shared" si="21"/>
        <v>0</v>
      </c>
      <c r="G106" s="508">
        <f t="shared" si="21"/>
        <v>0</v>
      </c>
      <c r="H106" s="508">
        <f t="shared" si="21"/>
        <v>0</v>
      </c>
      <c r="I106" s="508">
        <f t="shared" si="21"/>
        <v>0</v>
      </c>
      <c r="J106" s="508">
        <f t="shared" si="21"/>
        <v>0</v>
      </c>
      <c r="K106" s="508">
        <f t="shared" si="21"/>
        <v>0</v>
      </c>
      <c r="L106" s="508">
        <f t="shared" si="21"/>
        <v>0</v>
      </c>
      <c r="M106" s="508">
        <f t="shared" si="21"/>
        <v>0</v>
      </c>
      <c r="N106" s="508">
        <f t="shared" si="21"/>
        <v>0</v>
      </c>
      <c r="O106" s="508">
        <f t="shared" si="21"/>
        <v>0</v>
      </c>
      <c r="P106" s="508">
        <f t="shared" si="21"/>
        <v>0</v>
      </c>
      <c r="Q106" s="508">
        <f t="shared" si="21"/>
        <v>0</v>
      </c>
      <c r="R106" s="508">
        <f t="shared" si="21"/>
        <v>0</v>
      </c>
      <c r="S106" s="508">
        <f t="shared" si="21"/>
        <v>0</v>
      </c>
      <c r="T106" s="508">
        <f t="shared" si="21"/>
        <v>0</v>
      </c>
      <c r="U106" s="508">
        <f t="shared" si="21"/>
        <v>0</v>
      </c>
      <c r="V106" s="508">
        <f t="shared" si="21"/>
        <v>0</v>
      </c>
      <c r="W106" s="508">
        <f t="shared" si="21"/>
        <v>0</v>
      </c>
      <c r="X106" s="508">
        <f t="shared" si="21"/>
        <v>0</v>
      </c>
      <c r="Y106" s="508">
        <f t="shared" si="21"/>
        <v>0</v>
      </c>
      <c r="Z106" s="508">
        <f t="shared" si="21"/>
        <v>0</v>
      </c>
      <c r="AA106" s="508">
        <f t="shared" si="21"/>
        <v>0</v>
      </c>
      <c r="AB106" s="508">
        <f t="shared" si="21"/>
        <v>0</v>
      </c>
      <c r="AC106" s="508">
        <f t="shared" si="21"/>
        <v>0</v>
      </c>
      <c r="AD106" s="508">
        <f t="shared" si="21"/>
        <v>0</v>
      </c>
      <c r="AE106" s="508">
        <f t="shared" si="21"/>
        <v>0</v>
      </c>
      <c r="AF106" s="508">
        <f t="shared" si="21"/>
        <v>0</v>
      </c>
      <c r="AG106" s="508">
        <f t="shared" si="21"/>
        <v>0</v>
      </c>
      <c r="AH106" s="508">
        <f t="shared" si="21"/>
        <v>0</v>
      </c>
      <c r="AI106" s="508">
        <f t="shared" si="21"/>
        <v>0</v>
      </c>
      <c r="AJ106" s="508">
        <f t="shared" si="21"/>
        <v>0</v>
      </c>
      <c r="AK106" s="508">
        <f t="shared" si="21"/>
        <v>0</v>
      </c>
      <c r="AL106" s="508">
        <f t="shared" si="21"/>
        <v>0</v>
      </c>
      <c r="AM106" s="508">
        <f t="shared" si="21"/>
        <v>0</v>
      </c>
      <c r="AN106" s="508">
        <f t="shared" si="21"/>
        <v>0</v>
      </c>
      <c r="AO106" s="508">
        <f t="shared" si="21"/>
        <v>0</v>
      </c>
      <c r="AP106" s="508">
        <f>SUM(B106:AO106)</f>
        <v>0</v>
      </c>
    </row>
    <row r="107" spans="1:42" outlineLevel="1" x14ac:dyDescent="0.25">
      <c r="B107" s="509"/>
      <c r="C107" s="509"/>
      <c r="D107" s="509"/>
      <c r="E107" s="509"/>
      <c r="F107" s="509"/>
      <c r="G107" s="509"/>
      <c r="H107" s="509"/>
      <c r="I107" s="509"/>
      <c r="J107" s="509"/>
      <c r="K107" s="509"/>
      <c r="L107" s="509"/>
      <c r="M107" s="509"/>
      <c r="N107" s="509"/>
      <c r="O107" s="509"/>
      <c r="P107" s="509"/>
      <c r="Q107" s="509"/>
      <c r="R107" s="509"/>
      <c r="S107" s="509"/>
      <c r="T107" s="509"/>
      <c r="U107" s="509"/>
      <c r="V107" s="509"/>
      <c r="W107" s="509"/>
      <c r="X107" s="509"/>
      <c r="Y107" s="509"/>
      <c r="Z107" s="509"/>
      <c r="AA107" s="509"/>
      <c r="AB107" s="509"/>
      <c r="AC107" s="509"/>
      <c r="AD107" s="509"/>
      <c r="AE107" s="509"/>
      <c r="AF107" s="509"/>
      <c r="AG107" s="509"/>
      <c r="AH107" s="509"/>
      <c r="AI107" s="509"/>
      <c r="AJ107" s="509"/>
      <c r="AK107" s="509"/>
      <c r="AL107" s="509"/>
      <c r="AM107" s="509"/>
      <c r="AN107" s="509"/>
      <c r="AO107" s="509"/>
      <c r="AP107" s="509"/>
    </row>
    <row r="108" spans="1:42" outlineLevel="1" x14ac:dyDescent="0.25">
      <c r="A108" s="496" t="s">
        <v>430</v>
      </c>
      <c r="B108" s="509"/>
      <c r="C108" s="509"/>
      <c r="D108" s="509"/>
      <c r="E108" s="509"/>
      <c r="F108" s="509"/>
      <c r="G108" s="509"/>
      <c r="H108" s="509"/>
      <c r="I108" s="509"/>
      <c r="J108" s="509"/>
      <c r="K108" s="509"/>
      <c r="L108" s="509"/>
      <c r="M108" s="509"/>
      <c r="N108" s="509"/>
      <c r="O108" s="509"/>
      <c r="P108" s="509"/>
      <c r="Q108" s="509"/>
      <c r="R108" s="509"/>
      <c r="S108" s="509"/>
      <c r="T108" s="509"/>
      <c r="U108" s="509"/>
      <c r="V108" s="509"/>
      <c r="W108" s="509"/>
      <c r="X108" s="509"/>
      <c r="Y108" s="509"/>
      <c r="Z108" s="509"/>
      <c r="AA108" s="509"/>
      <c r="AB108" s="509"/>
      <c r="AC108" s="509"/>
      <c r="AD108" s="509"/>
      <c r="AE108" s="509"/>
      <c r="AF108" s="509"/>
      <c r="AG108" s="509"/>
      <c r="AH108" s="509"/>
      <c r="AI108" s="509"/>
      <c r="AJ108" s="509"/>
      <c r="AK108" s="509"/>
      <c r="AL108" s="509"/>
      <c r="AM108" s="509"/>
      <c r="AN108" s="509"/>
      <c r="AO108" s="509"/>
      <c r="AP108" s="509"/>
    </row>
    <row r="109" spans="1:42" outlineLevel="1" x14ac:dyDescent="0.25">
      <c r="A109" s="506" t="s">
        <v>431</v>
      </c>
      <c r="B109" s="507">
        <v>0</v>
      </c>
      <c r="C109" s="507">
        <v>0</v>
      </c>
      <c r="D109" s="507">
        <v>0</v>
      </c>
      <c r="E109" s="507">
        <v>0</v>
      </c>
      <c r="F109" s="507">
        <v>0</v>
      </c>
      <c r="G109" s="507">
        <v>0</v>
      </c>
      <c r="H109" s="507">
        <v>0</v>
      </c>
      <c r="I109" s="507">
        <v>0</v>
      </c>
      <c r="J109" s="507">
        <v>0</v>
      </c>
      <c r="K109" s="507">
        <v>0</v>
      </c>
      <c r="L109" s="507">
        <v>0</v>
      </c>
      <c r="M109" s="507">
        <v>0</v>
      </c>
      <c r="N109" s="507">
        <v>0</v>
      </c>
      <c r="O109" s="507">
        <v>0</v>
      </c>
      <c r="P109" s="507">
        <v>0</v>
      </c>
      <c r="Q109" s="507">
        <v>0</v>
      </c>
      <c r="R109" s="507">
        <v>0</v>
      </c>
      <c r="S109" s="507">
        <v>0</v>
      </c>
      <c r="T109" s="507">
        <v>0</v>
      </c>
      <c r="U109" s="507">
        <v>0</v>
      </c>
      <c r="V109" s="507">
        <v>0</v>
      </c>
      <c r="W109" s="507">
        <v>0</v>
      </c>
      <c r="X109" s="507">
        <v>0</v>
      </c>
      <c r="Y109" s="507">
        <v>0</v>
      </c>
      <c r="Z109" s="507">
        <v>0</v>
      </c>
      <c r="AA109" s="507">
        <v>0</v>
      </c>
      <c r="AB109" s="507">
        <v>0</v>
      </c>
      <c r="AC109" s="507">
        <v>0</v>
      </c>
      <c r="AD109" s="507">
        <v>0</v>
      </c>
      <c r="AE109" s="507">
        <v>0</v>
      </c>
      <c r="AF109" s="507">
        <v>0</v>
      </c>
      <c r="AG109" s="507">
        <v>0</v>
      </c>
      <c r="AH109" s="507">
        <v>0</v>
      </c>
      <c r="AI109" s="507">
        <v>0</v>
      </c>
      <c r="AJ109" s="507">
        <v>0</v>
      </c>
      <c r="AK109" s="507">
        <v>0</v>
      </c>
      <c r="AL109" s="507">
        <v>0</v>
      </c>
      <c r="AM109" s="507">
        <v>0</v>
      </c>
      <c r="AN109" s="507">
        <v>0</v>
      </c>
      <c r="AO109" s="507">
        <v>0</v>
      </c>
      <c r="AP109" s="507">
        <f t="shared" ref="AP109:AP116" si="22">SUM(B109:AO109)</f>
        <v>0</v>
      </c>
    </row>
    <row r="110" spans="1:42" outlineLevel="1" x14ac:dyDescent="0.25">
      <c r="A110" s="506" t="s">
        <v>432</v>
      </c>
      <c r="B110" s="507">
        <v>0</v>
      </c>
      <c r="C110" s="507">
        <v>0</v>
      </c>
      <c r="D110" s="507">
        <v>0</v>
      </c>
      <c r="E110" s="507">
        <v>0</v>
      </c>
      <c r="F110" s="507">
        <v>0</v>
      </c>
      <c r="G110" s="507">
        <v>0</v>
      </c>
      <c r="H110" s="507">
        <v>0</v>
      </c>
      <c r="I110" s="507">
        <v>0</v>
      </c>
      <c r="J110" s="507">
        <v>0</v>
      </c>
      <c r="K110" s="507">
        <v>0</v>
      </c>
      <c r="L110" s="507">
        <v>0</v>
      </c>
      <c r="M110" s="507">
        <v>0</v>
      </c>
      <c r="N110" s="507">
        <v>0</v>
      </c>
      <c r="O110" s="507">
        <v>0</v>
      </c>
      <c r="P110" s="507">
        <v>0</v>
      </c>
      <c r="Q110" s="507">
        <v>0</v>
      </c>
      <c r="R110" s="507">
        <v>0</v>
      </c>
      <c r="S110" s="507">
        <v>0</v>
      </c>
      <c r="T110" s="507">
        <v>0</v>
      </c>
      <c r="U110" s="507">
        <v>0</v>
      </c>
      <c r="V110" s="507">
        <v>0</v>
      </c>
      <c r="W110" s="507">
        <v>0</v>
      </c>
      <c r="X110" s="507">
        <v>0</v>
      </c>
      <c r="Y110" s="507">
        <v>0</v>
      </c>
      <c r="Z110" s="507">
        <v>0</v>
      </c>
      <c r="AA110" s="507">
        <v>0</v>
      </c>
      <c r="AB110" s="507">
        <v>0</v>
      </c>
      <c r="AC110" s="507">
        <v>0</v>
      </c>
      <c r="AD110" s="507">
        <v>0</v>
      </c>
      <c r="AE110" s="507">
        <v>0</v>
      </c>
      <c r="AF110" s="507">
        <v>0</v>
      </c>
      <c r="AG110" s="507">
        <v>0</v>
      </c>
      <c r="AH110" s="507">
        <v>0</v>
      </c>
      <c r="AI110" s="507">
        <v>0</v>
      </c>
      <c r="AJ110" s="507">
        <v>0</v>
      </c>
      <c r="AK110" s="507">
        <v>0</v>
      </c>
      <c r="AL110" s="507">
        <v>0</v>
      </c>
      <c r="AM110" s="507">
        <v>0</v>
      </c>
      <c r="AN110" s="507">
        <v>0</v>
      </c>
      <c r="AO110" s="507">
        <v>0</v>
      </c>
      <c r="AP110" s="507">
        <f t="shared" si="22"/>
        <v>0</v>
      </c>
    </row>
    <row r="111" spans="1:42" outlineLevel="1" x14ac:dyDescent="0.25">
      <c r="A111" s="510" t="s">
        <v>433</v>
      </c>
      <c r="B111" s="507">
        <v>0</v>
      </c>
      <c r="C111" s="507">
        <v>0</v>
      </c>
      <c r="D111" s="507">
        <v>0</v>
      </c>
      <c r="E111" s="507">
        <v>0</v>
      </c>
      <c r="F111" s="507">
        <v>0</v>
      </c>
      <c r="G111" s="507">
        <v>0</v>
      </c>
      <c r="H111" s="507">
        <v>0</v>
      </c>
      <c r="I111" s="507">
        <v>0</v>
      </c>
      <c r="J111" s="507">
        <v>0</v>
      </c>
      <c r="K111" s="507">
        <v>0</v>
      </c>
      <c r="L111" s="507">
        <v>0</v>
      </c>
      <c r="M111" s="507">
        <v>0</v>
      </c>
      <c r="N111" s="507">
        <v>0</v>
      </c>
      <c r="O111" s="507">
        <v>0</v>
      </c>
      <c r="P111" s="507">
        <v>0</v>
      </c>
      <c r="Q111" s="507">
        <v>0</v>
      </c>
      <c r="R111" s="507">
        <v>0</v>
      </c>
      <c r="S111" s="507">
        <v>0</v>
      </c>
      <c r="T111" s="507">
        <v>0</v>
      </c>
      <c r="U111" s="507">
        <v>0</v>
      </c>
      <c r="V111" s="507">
        <v>0</v>
      </c>
      <c r="W111" s="507">
        <v>0</v>
      </c>
      <c r="X111" s="507">
        <v>0</v>
      </c>
      <c r="Y111" s="507">
        <v>0</v>
      </c>
      <c r="Z111" s="507">
        <v>0</v>
      </c>
      <c r="AA111" s="507">
        <v>0</v>
      </c>
      <c r="AB111" s="507">
        <v>0</v>
      </c>
      <c r="AC111" s="507">
        <v>0</v>
      </c>
      <c r="AD111" s="507">
        <v>0</v>
      </c>
      <c r="AE111" s="507">
        <v>0</v>
      </c>
      <c r="AF111" s="507">
        <v>0</v>
      </c>
      <c r="AG111" s="507">
        <v>0</v>
      </c>
      <c r="AH111" s="507">
        <v>0</v>
      </c>
      <c r="AI111" s="507">
        <v>0</v>
      </c>
      <c r="AJ111" s="507">
        <v>0</v>
      </c>
      <c r="AK111" s="507">
        <v>0</v>
      </c>
      <c r="AL111" s="507">
        <v>0</v>
      </c>
      <c r="AM111" s="507">
        <v>0</v>
      </c>
      <c r="AN111" s="507">
        <v>0</v>
      </c>
      <c r="AO111" s="507">
        <v>0</v>
      </c>
      <c r="AP111" s="507">
        <f t="shared" si="22"/>
        <v>0</v>
      </c>
    </row>
    <row r="112" spans="1:42" outlineLevel="1" x14ac:dyDescent="0.25">
      <c r="A112" s="510" t="s">
        <v>434</v>
      </c>
      <c r="B112" s="507">
        <v>0</v>
      </c>
      <c r="C112" s="507">
        <v>0</v>
      </c>
      <c r="D112" s="507">
        <v>0</v>
      </c>
      <c r="E112" s="507">
        <v>0</v>
      </c>
      <c r="F112" s="507">
        <v>0</v>
      </c>
      <c r="G112" s="507">
        <v>0</v>
      </c>
      <c r="H112" s="507">
        <v>0</v>
      </c>
      <c r="I112" s="507">
        <v>0</v>
      </c>
      <c r="J112" s="507">
        <v>0</v>
      </c>
      <c r="K112" s="507">
        <v>0</v>
      </c>
      <c r="L112" s="507">
        <v>0</v>
      </c>
      <c r="M112" s="507">
        <v>0</v>
      </c>
      <c r="N112" s="507">
        <v>0</v>
      </c>
      <c r="O112" s="507">
        <v>0</v>
      </c>
      <c r="P112" s="507">
        <v>0</v>
      </c>
      <c r="Q112" s="507">
        <v>0</v>
      </c>
      <c r="R112" s="507">
        <v>0</v>
      </c>
      <c r="S112" s="507">
        <v>0</v>
      </c>
      <c r="T112" s="507">
        <v>0</v>
      </c>
      <c r="U112" s="507">
        <v>0</v>
      </c>
      <c r="V112" s="507">
        <v>0</v>
      </c>
      <c r="W112" s="507">
        <v>0</v>
      </c>
      <c r="X112" s="507">
        <v>0</v>
      </c>
      <c r="Y112" s="507">
        <v>0</v>
      </c>
      <c r="Z112" s="507">
        <v>0</v>
      </c>
      <c r="AA112" s="507">
        <v>0</v>
      </c>
      <c r="AB112" s="507">
        <v>0</v>
      </c>
      <c r="AC112" s="507">
        <v>0</v>
      </c>
      <c r="AD112" s="507">
        <v>0</v>
      </c>
      <c r="AE112" s="507">
        <v>0</v>
      </c>
      <c r="AF112" s="507">
        <v>0</v>
      </c>
      <c r="AG112" s="507">
        <v>0</v>
      </c>
      <c r="AH112" s="507">
        <v>0</v>
      </c>
      <c r="AI112" s="507">
        <v>0</v>
      </c>
      <c r="AJ112" s="507">
        <v>0</v>
      </c>
      <c r="AK112" s="507">
        <v>0</v>
      </c>
      <c r="AL112" s="507">
        <v>0</v>
      </c>
      <c r="AM112" s="507">
        <v>0</v>
      </c>
      <c r="AN112" s="507">
        <v>0</v>
      </c>
      <c r="AO112" s="507">
        <v>0</v>
      </c>
      <c r="AP112" s="507">
        <f t="shared" si="22"/>
        <v>0</v>
      </c>
    </row>
    <row r="113" spans="1:42" outlineLevel="1" x14ac:dyDescent="0.25">
      <c r="A113" s="510" t="s">
        <v>435</v>
      </c>
      <c r="B113" s="507">
        <v>0</v>
      </c>
      <c r="C113" s="507">
        <v>0</v>
      </c>
      <c r="D113" s="507">
        <v>0</v>
      </c>
      <c r="E113" s="507">
        <v>0</v>
      </c>
      <c r="F113" s="507">
        <v>0</v>
      </c>
      <c r="G113" s="507">
        <v>0</v>
      </c>
      <c r="H113" s="507">
        <v>0</v>
      </c>
      <c r="I113" s="507">
        <v>0</v>
      </c>
      <c r="J113" s="507">
        <v>0</v>
      </c>
      <c r="K113" s="507">
        <v>0</v>
      </c>
      <c r="L113" s="507">
        <v>0</v>
      </c>
      <c r="M113" s="507">
        <v>0</v>
      </c>
      <c r="N113" s="507">
        <v>0</v>
      </c>
      <c r="O113" s="507">
        <v>0</v>
      </c>
      <c r="P113" s="507">
        <v>0</v>
      </c>
      <c r="Q113" s="507">
        <v>0</v>
      </c>
      <c r="R113" s="507">
        <v>0</v>
      </c>
      <c r="S113" s="507">
        <v>0</v>
      </c>
      <c r="T113" s="507">
        <v>0</v>
      </c>
      <c r="U113" s="507">
        <v>0</v>
      </c>
      <c r="V113" s="507">
        <v>0</v>
      </c>
      <c r="W113" s="507">
        <v>0</v>
      </c>
      <c r="X113" s="507">
        <v>0</v>
      </c>
      <c r="Y113" s="507">
        <v>0</v>
      </c>
      <c r="Z113" s="507">
        <v>0</v>
      </c>
      <c r="AA113" s="507">
        <v>0</v>
      </c>
      <c r="AB113" s="507">
        <v>0</v>
      </c>
      <c r="AC113" s="507">
        <v>0</v>
      </c>
      <c r="AD113" s="507">
        <v>0</v>
      </c>
      <c r="AE113" s="507">
        <v>0</v>
      </c>
      <c r="AF113" s="507">
        <v>0</v>
      </c>
      <c r="AG113" s="507">
        <v>0</v>
      </c>
      <c r="AH113" s="507">
        <v>0</v>
      </c>
      <c r="AI113" s="507">
        <v>0</v>
      </c>
      <c r="AJ113" s="507">
        <v>0</v>
      </c>
      <c r="AK113" s="507">
        <v>0</v>
      </c>
      <c r="AL113" s="507">
        <v>0</v>
      </c>
      <c r="AM113" s="507">
        <v>0</v>
      </c>
      <c r="AN113" s="507">
        <v>0</v>
      </c>
      <c r="AO113" s="507">
        <v>0</v>
      </c>
      <c r="AP113" s="507">
        <f t="shared" si="22"/>
        <v>0</v>
      </c>
    </row>
    <row r="114" spans="1:42" outlineLevel="1" x14ac:dyDescent="0.25">
      <c r="A114" s="510" t="s">
        <v>436</v>
      </c>
      <c r="B114" s="507">
        <v>0</v>
      </c>
      <c r="C114" s="507">
        <v>0</v>
      </c>
      <c r="D114" s="507">
        <v>0</v>
      </c>
      <c r="E114" s="507">
        <v>0</v>
      </c>
      <c r="F114" s="507">
        <v>0</v>
      </c>
      <c r="G114" s="507">
        <v>0</v>
      </c>
      <c r="H114" s="507">
        <v>0</v>
      </c>
      <c r="I114" s="507">
        <v>0</v>
      </c>
      <c r="J114" s="507">
        <v>0</v>
      </c>
      <c r="K114" s="507">
        <v>0</v>
      </c>
      <c r="L114" s="507">
        <v>0</v>
      </c>
      <c r="M114" s="507">
        <v>0</v>
      </c>
      <c r="N114" s="507">
        <v>0</v>
      </c>
      <c r="O114" s="507">
        <v>0</v>
      </c>
      <c r="P114" s="507">
        <v>0</v>
      </c>
      <c r="Q114" s="507">
        <v>0</v>
      </c>
      <c r="R114" s="507">
        <v>0</v>
      </c>
      <c r="S114" s="507">
        <v>0</v>
      </c>
      <c r="T114" s="507">
        <v>0</v>
      </c>
      <c r="U114" s="507">
        <v>0</v>
      </c>
      <c r="V114" s="507">
        <v>0</v>
      </c>
      <c r="W114" s="507">
        <v>0</v>
      </c>
      <c r="X114" s="507">
        <v>0</v>
      </c>
      <c r="Y114" s="507">
        <v>0</v>
      </c>
      <c r="Z114" s="507">
        <v>0</v>
      </c>
      <c r="AA114" s="507">
        <v>0</v>
      </c>
      <c r="AB114" s="507">
        <v>0</v>
      </c>
      <c r="AC114" s="507">
        <v>0</v>
      </c>
      <c r="AD114" s="507">
        <v>0</v>
      </c>
      <c r="AE114" s="507">
        <v>0</v>
      </c>
      <c r="AF114" s="507">
        <v>0</v>
      </c>
      <c r="AG114" s="507">
        <v>0</v>
      </c>
      <c r="AH114" s="507">
        <v>0</v>
      </c>
      <c r="AI114" s="507">
        <v>0</v>
      </c>
      <c r="AJ114" s="507">
        <v>0</v>
      </c>
      <c r="AK114" s="507">
        <v>0</v>
      </c>
      <c r="AL114" s="507">
        <v>0</v>
      </c>
      <c r="AM114" s="507">
        <v>0</v>
      </c>
      <c r="AN114" s="507">
        <v>0</v>
      </c>
      <c r="AO114" s="507">
        <v>0</v>
      </c>
      <c r="AP114" s="507">
        <f t="shared" si="22"/>
        <v>0</v>
      </c>
    </row>
    <row r="115" spans="1:42" outlineLevel="1" x14ac:dyDescent="0.25">
      <c r="A115" s="510" t="s">
        <v>437</v>
      </c>
      <c r="B115" s="507">
        <v>0</v>
      </c>
      <c r="C115" s="507">
        <v>0</v>
      </c>
      <c r="D115" s="507">
        <v>0</v>
      </c>
      <c r="E115" s="507">
        <v>0</v>
      </c>
      <c r="F115" s="507">
        <v>0</v>
      </c>
      <c r="G115" s="507">
        <v>0</v>
      </c>
      <c r="H115" s="507">
        <v>0</v>
      </c>
      <c r="I115" s="507">
        <v>0</v>
      </c>
      <c r="J115" s="507">
        <v>0</v>
      </c>
      <c r="K115" s="507">
        <v>0</v>
      </c>
      <c r="L115" s="507">
        <v>0</v>
      </c>
      <c r="M115" s="507">
        <v>0</v>
      </c>
      <c r="N115" s="507">
        <v>0</v>
      </c>
      <c r="O115" s="507">
        <v>0</v>
      </c>
      <c r="P115" s="507">
        <v>0</v>
      </c>
      <c r="Q115" s="507">
        <v>0</v>
      </c>
      <c r="R115" s="507">
        <v>0</v>
      </c>
      <c r="S115" s="507">
        <v>0</v>
      </c>
      <c r="T115" s="507">
        <v>0</v>
      </c>
      <c r="U115" s="507">
        <v>0</v>
      </c>
      <c r="V115" s="507">
        <v>0</v>
      </c>
      <c r="W115" s="507">
        <v>0</v>
      </c>
      <c r="X115" s="507">
        <v>0</v>
      </c>
      <c r="Y115" s="507">
        <v>0</v>
      </c>
      <c r="Z115" s="507">
        <v>0</v>
      </c>
      <c r="AA115" s="507">
        <v>0</v>
      </c>
      <c r="AB115" s="507">
        <v>0</v>
      </c>
      <c r="AC115" s="507">
        <v>0</v>
      </c>
      <c r="AD115" s="507">
        <v>0</v>
      </c>
      <c r="AE115" s="507">
        <v>0</v>
      </c>
      <c r="AF115" s="507">
        <v>0</v>
      </c>
      <c r="AG115" s="507">
        <v>0</v>
      </c>
      <c r="AH115" s="507">
        <v>0</v>
      </c>
      <c r="AI115" s="507">
        <v>0</v>
      </c>
      <c r="AJ115" s="507">
        <v>0</v>
      </c>
      <c r="AK115" s="507">
        <v>0</v>
      </c>
      <c r="AL115" s="507">
        <v>0</v>
      </c>
      <c r="AM115" s="507">
        <v>0</v>
      </c>
      <c r="AN115" s="507">
        <v>0</v>
      </c>
      <c r="AO115" s="507">
        <v>0</v>
      </c>
      <c r="AP115" s="507">
        <f t="shared" si="22"/>
        <v>0</v>
      </c>
    </row>
    <row r="116" spans="1:42" outlineLevel="1" x14ac:dyDescent="0.25">
      <c r="A116" s="496" t="s">
        <v>119</v>
      </c>
      <c r="B116" s="511">
        <f>SUM(B109:B115)</f>
        <v>0</v>
      </c>
      <c r="C116" s="511">
        <f t="shared" ref="C116:AO116" si="23">SUM(C109:C115)</f>
        <v>0</v>
      </c>
      <c r="D116" s="511">
        <f t="shared" si="23"/>
        <v>0</v>
      </c>
      <c r="E116" s="511">
        <f t="shared" si="23"/>
        <v>0</v>
      </c>
      <c r="F116" s="511">
        <f t="shared" si="23"/>
        <v>0</v>
      </c>
      <c r="G116" s="511">
        <f t="shared" si="23"/>
        <v>0</v>
      </c>
      <c r="H116" s="511">
        <f t="shared" si="23"/>
        <v>0</v>
      </c>
      <c r="I116" s="511">
        <f t="shared" si="23"/>
        <v>0</v>
      </c>
      <c r="J116" s="511">
        <f t="shared" si="23"/>
        <v>0</v>
      </c>
      <c r="K116" s="511">
        <f t="shared" si="23"/>
        <v>0</v>
      </c>
      <c r="L116" s="511">
        <f t="shared" si="23"/>
        <v>0</v>
      </c>
      <c r="M116" s="511">
        <f t="shared" si="23"/>
        <v>0</v>
      </c>
      <c r="N116" s="511">
        <f t="shared" si="23"/>
        <v>0</v>
      </c>
      <c r="O116" s="511">
        <f t="shared" si="23"/>
        <v>0</v>
      </c>
      <c r="P116" s="511">
        <f t="shared" si="23"/>
        <v>0</v>
      </c>
      <c r="Q116" s="511">
        <f t="shared" si="23"/>
        <v>0</v>
      </c>
      <c r="R116" s="511">
        <f t="shared" si="23"/>
        <v>0</v>
      </c>
      <c r="S116" s="511">
        <f t="shared" si="23"/>
        <v>0</v>
      </c>
      <c r="T116" s="511">
        <f t="shared" si="23"/>
        <v>0</v>
      </c>
      <c r="U116" s="511">
        <f t="shared" si="23"/>
        <v>0</v>
      </c>
      <c r="V116" s="511">
        <f t="shared" si="23"/>
        <v>0</v>
      </c>
      <c r="W116" s="511">
        <f t="shared" si="23"/>
        <v>0</v>
      </c>
      <c r="X116" s="511">
        <f t="shared" si="23"/>
        <v>0</v>
      </c>
      <c r="Y116" s="511">
        <f t="shared" si="23"/>
        <v>0</v>
      </c>
      <c r="Z116" s="511">
        <f t="shared" si="23"/>
        <v>0</v>
      </c>
      <c r="AA116" s="511">
        <f t="shared" si="23"/>
        <v>0</v>
      </c>
      <c r="AB116" s="511">
        <f t="shared" si="23"/>
        <v>0</v>
      </c>
      <c r="AC116" s="511">
        <f t="shared" si="23"/>
        <v>0</v>
      </c>
      <c r="AD116" s="511">
        <f t="shared" si="23"/>
        <v>0</v>
      </c>
      <c r="AE116" s="511">
        <f t="shared" si="23"/>
        <v>0</v>
      </c>
      <c r="AF116" s="511">
        <f t="shared" si="23"/>
        <v>0</v>
      </c>
      <c r="AG116" s="511">
        <f t="shared" si="23"/>
        <v>0</v>
      </c>
      <c r="AH116" s="511">
        <f t="shared" si="23"/>
        <v>0</v>
      </c>
      <c r="AI116" s="511">
        <f t="shared" si="23"/>
        <v>0</v>
      </c>
      <c r="AJ116" s="511">
        <f t="shared" si="23"/>
        <v>0</v>
      </c>
      <c r="AK116" s="511">
        <f t="shared" si="23"/>
        <v>0</v>
      </c>
      <c r="AL116" s="511">
        <f t="shared" si="23"/>
        <v>0</v>
      </c>
      <c r="AM116" s="511">
        <f t="shared" si="23"/>
        <v>0</v>
      </c>
      <c r="AN116" s="511">
        <f t="shared" si="23"/>
        <v>0</v>
      </c>
      <c r="AO116" s="511">
        <f t="shared" si="23"/>
        <v>0</v>
      </c>
      <c r="AP116" s="511">
        <f t="shared" si="22"/>
        <v>0</v>
      </c>
    </row>
    <row r="117" spans="1:42" outlineLevel="1" x14ac:dyDescent="0.25">
      <c r="B117" s="509"/>
      <c r="C117" s="509"/>
      <c r="D117" s="509"/>
      <c r="E117" s="509"/>
      <c r="F117" s="509"/>
      <c r="G117" s="509"/>
      <c r="H117" s="509"/>
      <c r="I117" s="509"/>
      <c r="J117" s="509"/>
      <c r="K117" s="509"/>
      <c r="L117" s="509"/>
      <c r="M117" s="509"/>
      <c r="N117" s="509"/>
      <c r="O117" s="509"/>
      <c r="P117" s="509"/>
      <c r="Q117" s="509"/>
      <c r="R117" s="509"/>
      <c r="S117" s="509"/>
      <c r="T117" s="509"/>
      <c r="U117" s="509"/>
      <c r="V117" s="509"/>
      <c r="W117" s="509"/>
      <c r="X117" s="509"/>
      <c r="Y117" s="509"/>
      <c r="Z117" s="509"/>
      <c r="AA117" s="509"/>
      <c r="AB117" s="509"/>
      <c r="AC117" s="509"/>
      <c r="AD117" s="509"/>
      <c r="AE117" s="509"/>
      <c r="AF117" s="509"/>
      <c r="AG117" s="509"/>
      <c r="AH117" s="509"/>
      <c r="AI117" s="509"/>
      <c r="AJ117" s="509"/>
      <c r="AK117" s="509"/>
      <c r="AL117" s="509"/>
      <c r="AM117" s="509"/>
      <c r="AN117" s="509"/>
      <c r="AO117" s="509"/>
      <c r="AP117" s="509"/>
    </row>
    <row r="118" spans="1:42" ht="15.75" outlineLevel="1" thickBot="1" x14ac:dyDescent="0.3">
      <c r="A118" s="496" t="s">
        <v>438</v>
      </c>
      <c r="B118" s="483">
        <f>B106+B116</f>
        <v>0</v>
      </c>
      <c r="C118" s="483">
        <f t="shared" ref="C118:AO118" si="24">C106+C116</f>
        <v>0</v>
      </c>
      <c r="D118" s="483">
        <f t="shared" si="24"/>
        <v>0</v>
      </c>
      <c r="E118" s="483">
        <f t="shared" si="24"/>
        <v>0</v>
      </c>
      <c r="F118" s="483">
        <f t="shared" si="24"/>
        <v>0</v>
      </c>
      <c r="G118" s="483">
        <f t="shared" si="24"/>
        <v>0</v>
      </c>
      <c r="H118" s="483">
        <f t="shared" si="24"/>
        <v>0</v>
      </c>
      <c r="I118" s="483">
        <f t="shared" si="24"/>
        <v>0</v>
      </c>
      <c r="J118" s="483">
        <f t="shared" si="24"/>
        <v>0</v>
      </c>
      <c r="K118" s="483">
        <f t="shared" si="24"/>
        <v>0</v>
      </c>
      <c r="L118" s="483">
        <f t="shared" si="24"/>
        <v>0</v>
      </c>
      <c r="M118" s="483">
        <f t="shared" si="24"/>
        <v>0</v>
      </c>
      <c r="N118" s="483">
        <f t="shared" si="24"/>
        <v>0</v>
      </c>
      <c r="O118" s="483">
        <f t="shared" si="24"/>
        <v>0</v>
      </c>
      <c r="P118" s="483">
        <f t="shared" si="24"/>
        <v>0</v>
      </c>
      <c r="Q118" s="483">
        <f t="shared" si="24"/>
        <v>0</v>
      </c>
      <c r="R118" s="483">
        <f t="shared" si="24"/>
        <v>0</v>
      </c>
      <c r="S118" s="483">
        <f t="shared" si="24"/>
        <v>0</v>
      </c>
      <c r="T118" s="483">
        <f t="shared" si="24"/>
        <v>0</v>
      </c>
      <c r="U118" s="483">
        <f t="shared" si="24"/>
        <v>0</v>
      </c>
      <c r="V118" s="483">
        <f t="shared" si="24"/>
        <v>0</v>
      </c>
      <c r="W118" s="483">
        <f t="shared" si="24"/>
        <v>0</v>
      </c>
      <c r="X118" s="483">
        <f t="shared" si="24"/>
        <v>0</v>
      </c>
      <c r="Y118" s="483">
        <f t="shared" si="24"/>
        <v>0</v>
      </c>
      <c r="Z118" s="483">
        <f t="shared" si="24"/>
        <v>0</v>
      </c>
      <c r="AA118" s="483">
        <f t="shared" si="24"/>
        <v>0</v>
      </c>
      <c r="AB118" s="483">
        <f t="shared" si="24"/>
        <v>0</v>
      </c>
      <c r="AC118" s="483">
        <f t="shared" si="24"/>
        <v>0</v>
      </c>
      <c r="AD118" s="483">
        <f t="shared" si="24"/>
        <v>0</v>
      </c>
      <c r="AE118" s="483">
        <f t="shared" si="24"/>
        <v>0</v>
      </c>
      <c r="AF118" s="483">
        <f t="shared" si="24"/>
        <v>0</v>
      </c>
      <c r="AG118" s="483">
        <f t="shared" si="24"/>
        <v>0</v>
      </c>
      <c r="AH118" s="483">
        <f t="shared" si="24"/>
        <v>0</v>
      </c>
      <c r="AI118" s="483">
        <f t="shared" si="24"/>
        <v>0</v>
      </c>
      <c r="AJ118" s="483">
        <f t="shared" si="24"/>
        <v>0</v>
      </c>
      <c r="AK118" s="483">
        <f t="shared" si="24"/>
        <v>0</v>
      </c>
      <c r="AL118" s="483">
        <f t="shared" si="24"/>
        <v>0</v>
      </c>
      <c r="AM118" s="483">
        <f t="shared" si="24"/>
        <v>0</v>
      </c>
      <c r="AN118" s="483">
        <f t="shared" si="24"/>
        <v>0</v>
      </c>
      <c r="AO118" s="483">
        <f t="shared" si="24"/>
        <v>0</v>
      </c>
      <c r="AP118" s="483">
        <f>SUM(B118:AO118)</f>
        <v>0</v>
      </c>
    </row>
    <row r="119" spans="1:42" ht="17.25" customHeight="1" outlineLevel="1" thickTop="1" x14ac:dyDescent="0.25">
      <c r="A119" s="502"/>
      <c r="B119" s="500"/>
      <c r="C119" s="500"/>
      <c r="D119" s="500"/>
      <c r="E119" s="500"/>
      <c r="F119" s="500"/>
      <c r="G119" s="500"/>
      <c r="H119" s="500"/>
      <c r="I119" s="500"/>
      <c r="J119" s="500"/>
      <c r="K119" s="500"/>
      <c r="L119" s="500"/>
      <c r="M119" s="500"/>
      <c r="N119" s="500"/>
      <c r="O119" s="500"/>
      <c r="P119" s="500"/>
      <c r="Q119" s="500"/>
      <c r="R119" s="500"/>
      <c r="S119" s="500"/>
      <c r="T119" s="500"/>
      <c r="U119" s="500"/>
      <c r="V119" s="500"/>
      <c r="W119" s="500"/>
      <c r="X119" s="500"/>
      <c r="Y119" s="500"/>
      <c r="Z119" s="500"/>
      <c r="AA119" s="500"/>
      <c r="AB119" s="500"/>
      <c r="AC119" s="500"/>
      <c r="AD119" s="500"/>
      <c r="AE119" s="500"/>
      <c r="AF119" s="500"/>
      <c r="AG119" s="500"/>
      <c r="AH119" s="500"/>
      <c r="AI119" s="500"/>
      <c r="AJ119" s="500"/>
      <c r="AK119" s="500"/>
      <c r="AL119" s="500"/>
      <c r="AM119" s="500"/>
      <c r="AN119" s="500"/>
      <c r="AO119" s="500"/>
      <c r="AP119" s="501"/>
    </row>
    <row r="120" spans="1:42" outlineLevel="1" x14ac:dyDescent="0.25">
      <c r="A120" s="496" t="s">
        <v>439</v>
      </c>
      <c r="B120" s="478">
        <v>0</v>
      </c>
      <c r="C120" s="478">
        <v>0</v>
      </c>
      <c r="D120" s="478">
        <v>0</v>
      </c>
      <c r="E120" s="478">
        <v>0</v>
      </c>
      <c r="F120" s="478">
        <v>0</v>
      </c>
      <c r="G120" s="478">
        <v>0</v>
      </c>
      <c r="H120" s="478">
        <v>0</v>
      </c>
      <c r="I120" s="478">
        <v>0</v>
      </c>
      <c r="J120" s="478">
        <v>0</v>
      </c>
      <c r="K120" s="478">
        <v>0</v>
      </c>
      <c r="L120" s="478">
        <v>0</v>
      </c>
      <c r="M120" s="478">
        <v>0</v>
      </c>
      <c r="N120" s="478">
        <v>0</v>
      </c>
      <c r="O120" s="478">
        <v>0</v>
      </c>
      <c r="P120" s="478">
        <v>0</v>
      </c>
      <c r="Q120" s="478">
        <v>0</v>
      </c>
      <c r="R120" s="478">
        <v>0</v>
      </c>
      <c r="S120" s="478">
        <v>0</v>
      </c>
      <c r="T120" s="478">
        <v>0</v>
      </c>
      <c r="U120" s="478">
        <v>0</v>
      </c>
      <c r="V120" s="478">
        <v>0</v>
      </c>
      <c r="W120" s="478">
        <v>0</v>
      </c>
      <c r="X120" s="478">
        <v>0</v>
      </c>
      <c r="Y120" s="478">
        <v>0</v>
      </c>
      <c r="Z120" s="478">
        <v>0</v>
      </c>
      <c r="AA120" s="478">
        <v>0</v>
      </c>
      <c r="AB120" s="478">
        <v>0</v>
      </c>
      <c r="AC120" s="478">
        <v>0</v>
      </c>
      <c r="AD120" s="478">
        <v>0</v>
      </c>
      <c r="AE120" s="478">
        <v>0</v>
      </c>
      <c r="AF120" s="478">
        <v>0</v>
      </c>
      <c r="AG120" s="478">
        <v>0</v>
      </c>
      <c r="AH120" s="478">
        <v>0</v>
      </c>
      <c r="AI120" s="478">
        <v>0</v>
      </c>
      <c r="AJ120" s="478">
        <v>0</v>
      </c>
      <c r="AK120" s="478">
        <v>0</v>
      </c>
      <c r="AL120" s="478">
        <v>0</v>
      </c>
      <c r="AM120" s="478">
        <v>0</v>
      </c>
      <c r="AN120" s="478">
        <v>0</v>
      </c>
      <c r="AO120" s="478">
        <v>0</v>
      </c>
      <c r="AP120" s="478"/>
    </row>
    <row r="121" spans="1:42" s="493" customFormat="1" outlineLevel="1" x14ac:dyDescent="0.25">
      <c r="A121" s="496" t="s">
        <v>68</v>
      </c>
      <c r="B121" s="512" t="str">
        <f>IF(B120&gt;0,B118/B120,"")</f>
        <v/>
      </c>
      <c r="C121" s="512" t="str">
        <f t="shared" ref="C121:AO121" si="25">IF(C120&gt;0,C118/C120,"")</f>
        <v/>
      </c>
      <c r="D121" s="512" t="str">
        <f t="shared" si="25"/>
        <v/>
      </c>
      <c r="E121" s="512" t="str">
        <f t="shared" si="25"/>
        <v/>
      </c>
      <c r="F121" s="512" t="str">
        <f t="shared" si="25"/>
        <v/>
      </c>
      <c r="G121" s="512" t="str">
        <f t="shared" si="25"/>
        <v/>
      </c>
      <c r="H121" s="512" t="str">
        <f t="shared" si="25"/>
        <v/>
      </c>
      <c r="I121" s="512" t="str">
        <f t="shared" si="25"/>
        <v/>
      </c>
      <c r="J121" s="512" t="str">
        <f t="shared" si="25"/>
        <v/>
      </c>
      <c r="K121" s="512" t="str">
        <f t="shared" si="25"/>
        <v/>
      </c>
      <c r="L121" s="512" t="str">
        <f t="shared" si="25"/>
        <v/>
      </c>
      <c r="M121" s="512" t="str">
        <f t="shared" si="25"/>
        <v/>
      </c>
      <c r="N121" s="512" t="str">
        <f t="shared" si="25"/>
        <v/>
      </c>
      <c r="O121" s="512" t="str">
        <f t="shared" si="25"/>
        <v/>
      </c>
      <c r="P121" s="512" t="str">
        <f t="shared" si="25"/>
        <v/>
      </c>
      <c r="Q121" s="512" t="str">
        <f t="shared" si="25"/>
        <v/>
      </c>
      <c r="R121" s="512" t="str">
        <f t="shared" si="25"/>
        <v/>
      </c>
      <c r="S121" s="512" t="str">
        <f t="shared" si="25"/>
        <v/>
      </c>
      <c r="T121" s="512" t="str">
        <f t="shared" si="25"/>
        <v/>
      </c>
      <c r="U121" s="512" t="str">
        <f t="shared" si="25"/>
        <v/>
      </c>
      <c r="V121" s="512" t="str">
        <f t="shared" si="25"/>
        <v/>
      </c>
      <c r="W121" s="512" t="str">
        <f t="shared" si="25"/>
        <v/>
      </c>
      <c r="X121" s="512" t="str">
        <f t="shared" si="25"/>
        <v/>
      </c>
      <c r="Y121" s="512" t="str">
        <f t="shared" si="25"/>
        <v/>
      </c>
      <c r="Z121" s="512" t="str">
        <f t="shared" si="25"/>
        <v/>
      </c>
      <c r="AA121" s="512" t="str">
        <f t="shared" si="25"/>
        <v/>
      </c>
      <c r="AB121" s="512" t="str">
        <f t="shared" si="25"/>
        <v/>
      </c>
      <c r="AC121" s="512" t="str">
        <f t="shared" si="25"/>
        <v/>
      </c>
      <c r="AD121" s="512" t="str">
        <f t="shared" si="25"/>
        <v/>
      </c>
      <c r="AE121" s="512" t="str">
        <f t="shared" si="25"/>
        <v/>
      </c>
      <c r="AF121" s="512" t="str">
        <f t="shared" si="25"/>
        <v/>
      </c>
      <c r="AG121" s="512" t="str">
        <f t="shared" si="25"/>
        <v/>
      </c>
      <c r="AH121" s="512" t="str">
        <f t="shared" si="25"/>
        <v/>
      </c>
      <c r="AI121" s="512" t="str">
        <f t="shared" si="25"/>
        <v/>
      </c>
      <c r="AJ121" s="512" t="str">
        <f t="shared" si="25"/>
        <v/>
      </c>
      <c r="AK121" s="512" t="str">
        <f t="shared" si="25"/>
        <v/>
      </c>
      <c r="AL121" s="512" t="str">
        <f t="shared" si="25"/>
        <v/>
      </c>
      <c r="AM121" s="512" t="str">
        <f t="shared" si="25"/>
        <v/>
      </c>
      <c r="AN121" s="512" t="str">
        <f t="shared" si="25"/>
        <v/>
      </c>
      <c r="AO121" s="512" t="str">
        <f t="shared" si="25"/>
        <v/>
      </c>
      <c r="AP121" s="513"/>
    </row>
    <row r="122" spans="1:42" s="493" customFormat="1" outlineLevel="1" x14ac:dyDescent="0.25">
      <c r="A122" s="514"/>
      <c r="B122" s="515"/>
      <c r="C122" s="515"/>
      <c r="D122" s="515"/>
      <c r="E122" s="515"/>
      <c r="F122" s="515"/>
      <c r="G122" s="515"/>
      <c r="H122" s="515"/>
      <c r="I122" s="515"/>
      <c r="J122" s="515"/>
      <c r="K122" s="515"/>
      <c r="L122" s="515"/>
      <c r="M122" s="515"/>
      <c r="N122" s="515"/>
      <c r="O122" s="515"/>
      <c r="P122" s="515"/>
      <c r="Q122" s="515"/>
      <c r="R122" s="515"/>
      <c r="S122" s="515"/>
      <c r="T122" s="515"/>
      <c r="U122" s="515"/>
      <c r="V122" s="515"/>
      <c r="W122" s="515"/>
      <c r="X122" s="515"/>
      <c r="Y122" s="515"/>
      <c r="Z122" s="515"/>
      <c r="AA122" s="515"/>
      <c r="AB122" s="515"/>
      <c r="AC122" s="515"/>
      <c r="AD122" s="515"/>
      <c r="AE122" s="515"/>
      <c r="AF122" s="515"/>
      <c r="AG122" s="515"/>
      <c r="AH122" s="515"/>
      <c r="AI122" s="515"/>
      <c r="AJ122" s="515"/>
      <c r="AK122" s="515"/>
      <c r="AL122" s="515"/>
      <c r="AM122" s="515"/>
      <c r="AN122" s="515"/>
      <c r="AO122" s="515"/>
      <c r="AP122" s="513"/>
    </row>
    <row r="123" spans="1:42" outlineLevel="1" x14ac:dyDescent="0.25">
      <c r="A123" s="505" t="s">
        <v>125</v>
      </c>
      <c r="B123" s="500"/>
      <c r="C123" s="500"/>
      <c r="D123" s="500"/>
      <c r="E123" s="500"/>
      <c r="F123" s="500"/>
      <c r="G123" s="500"/>
      <c r="H123" s="500"/>
      <c r="I123" s="500"/>
      <c r="J123" s="500"/>
      <c r="K123" s="500"/>
      <c r="L123" s="500"/>
      <c r="M123" s="500"/>
      <c r="N123" s="500"/>
      <c r="O123" s="500"/>
      <c r="P123" s="500"/>
      <c r="Q123" s="500"/>
      <c r="R123" s="500"/>
      <c r="S123" s="500"/>
      <c r="T123" s="500"/>
      <c r="U123" s="500"/>
      <c r="V123" s="500"/>
      <c r="W123" s="500"/>
      <c r="X123" s="500"/>
      <c r="Y123" s="500"/>
      <c r="Z123" s="500"/>
      <c r="AA123" s="500"/>
      <c r="AB123" s="500"/>
      <c r="AC123" s="500"/>
      <c r="AD123" s="500"/>
      <c r="AE123" s="500"/>
      <c r="AF123" s="500"/>
      <c r="AG123" s="500"/>
      <c r="AH123" s="500"/>
      <c r="AI123" s="500"/>
      <c r="AJ123" s="500"/>
      <c r="AK123" s="500"/>
      <c r="AL123" s="500"/>
      <c r="AM123" s="500"/>
      <c r="AN123" s="500"/>
      <c r="AO123" s="500"/>
      <c r="AP123" s="501"/>
    </row>
    <row r="124" spans="1:42" outlineLevel="1" x14ac:dyDescent="0.25">
      <c r="A124" s="496" t="s">
        <v>425</v>
      </c>
    </row>
    <row r="125" spans="1:42" outlineLevel="1" x14ac:dyDescent="0.25">
      <c r="A125" s="506" t="s">
        <v>426</v>
      </c>
      <c r="B125" s="480">
        <f>SUMIF('4a - Electricity'!$B$7:$AP$7,'4 - NOI'!B$7,'4a - Electricity'!$B$98:$AP$98)</f>
        <v>0</v>
      </c>
      <c r="C125" s="480">
        <f>SUMIF('4a - Electricity'!$B$7:$AP$7,'4 - NOI'!C$7,'4a - Electricity'!$B$98:$AP$98)</f>
        <v>0</v>
      </c>
      <c r="D125" s="480">
        <f>SUMIF('4a - Electricity'!$B$7:$AP$7,'4 - NOI'!D$7,'4a - Electricity'!$B$98:$AP$98)</f>
        <v>0</v>
      </c>
      <c r="E125" s="480">
        <f>SUMIF('4a - Electricity'!$B$7:$AP$7,'4 - NOI'!E$7,'4a - Electricity'!$B$98:$AP$98)</f>
        <v>0</v>
      </c>
      <c r="F125" s="480">
        <f>SUMIF('4a - Electricity'!$B$7:$AP$7,'4 - NOI'!F$7,'4a - Electricity'!$B$98:$AP$98)</f>
        <v>0</v>
      </c>
      <c r="G125" s="480">
        <f>SUMIF('4a - Electricity'!$B$7:$AP$7,'4 - NOI'!G$7,'4a - Electricity'!$B$98:$AP$98)</f>
        <v>0</v>
      </c>
      <c r="H125" s="480">
        <f>SUMIF('4a - Electricity'!$B$7:$AP$7,'4 - NOI'!H$7,'4a - Electricity'!$B$98:$AP$98)</f>
        <v>0</v>
      </c>
      <c r="I125" s="480">
        <f>SUMIF('4a - Electricity'!$B$7:$AP$7,'4 - NOI'!I$7,'4a - Electricity'!$B$98:$AP$98)</f>
        <v>0</v>
      </c>
      <c r="J125" s="480">
        <f>SUMIF('4a - Electricity'!$B$7:$AP$7,'4 - NOI'!J$7,'4a - Electricity'!$B$98:$AP$98)</f>
        <v>0</v>
      </c>
      <c r="K125" s="480">
        <f>SUMIF('4a - Electricity'!$B$7:$AP$7,'4 - NOI'!K$7,'4a - Electricity'!$B$98:$AP$98)</f>
        <v>0</v>
      </c>
      <c r="L125" s="480">
        <f>SUMIF('4a - Electricity'!$B$7:$AP$7,'4 - NOI'!L$7,'4a - Electricity'!$B$98:$AP$98)</f>
        <v>0</v>
      </c>
      <c r="M125" s="480">
        <f>SUMIF('4a - Electricity'!$B$7:$AP$7,'4 - NOI'!M$7,'4a - Electricity'!$B$98:$AP$98)</f>
        <v>0</v>
      </c>
      <c r="N125" s="480">
        <f>SUMIF('4a - Electricity'!$B$7:$AP$7,'4 - NOI'!N$7,'4a - Electricity'!$B$98:$AP$98)</f>
        <v>0</v>
      </c>
      <c r="O125" s="480">
        <f>SUMIF('4a - Electricity'!$B$7:$AP$7,'4 - NOI'!O$7,'4a - Electricity'!$B$98:$AP$98)</f>
        <v>0</v>
      </c>
      <c r="P125" s="480">
        <f>SUMIF('4a - Electricity'!$B$7:$AP$7,'4 - NOI'!P$7,'4a - Electricity'!$B$98:$AP$98)</f>
        <v>0</v>
      </c>
      <c r="Q125" s="480">
        <f>SUMIF('4a - Electricity'!$B$7:$AP$7,'4 - NOI'!Q$7,'4a - Electricity'!$B$98:$AP$98)</f>
        <v>0</v>
      </c>
      <c r="R125" s="480">
        <f>SUMIF('4a - Electricity'!$B$7:$AP$7,'4 - NOI'!R$7,'4a - Electricity'!$B$98:$AP$98)</f>
        <v>0</v>
      </c>
      <c r="S125" s="480">
        <f>SUMIF('4a - Electricity'!$B$7:$AP$7,'4 - NOI'!S$7,'4a - Electricity'!$B$98:$AP$98)</f>
        <v>0</v>
      </c>
      <c r="T125" s="480">
        <f>SUMIF('4a - Electricity'!$B$7:$AP$7,'4 - NOI'!T$7,'4a - Electricity'!$B$98:$AP$98)</f>
        <v>0</v>
      </c>
      <c r="U125" s="480">
        <f>SUMIF('4a - Electricity'!$B$7:$AP$7,'4 - NOI'!U$7,'4a - Electricity'!$B$98:$AP$98)</f>
        <v>0</v>
      </c>
      <c r="V125" s="480">
        <f>SUMIF('4a - Electricity'!$B$7:$AP$7,'4 - NOI'!V$7,'4a - Electricity'!$B$98:$AP$98)</f>
        <v>0</v>
      </c>
      <c r="W125" s="480">
        <f>SUMIF('4a - Electricity'!$B$7:$AP$7,'4 - NOI'!W$7,'4a - Electricity'!$B$98:$AP$98)</f>
        <v>0</v>
      </c>
      <c r="X125" s="480">
        <f>SUMIF('4a - Electricity'!$B$7:$AP$7,'4 - NOI'!X$7,'4a - Electricity'!$B$98:$AP$98)</f>
        <v>0</v>
      </c>
      <c r="Y125" s="480">
        <f>SUMIF('4a - Electricity'!$B$7:$AP$7,'4 - NOI'!Y$7,'4a - Electricity'!$B$98:$AP$98)</f>
        <v>0</v>
      </c>
      <c r="Z125" s="480">
        <f>SUMIF('4a - Electricity'!$B$7:$AP$7,'4 - NOI'!Z$7,'4a - Electricity'!$B$98:$AP$98)</f>
        <v>0</v>
      </c>
      <c r="AA125" s="480">
        <f>SUMIF('4a - Electricity'!$B$7:$AP$7,'4 - NOI'!AA$7,'4a - Electricity'!$B$98:$AP$98)</f>
        <v>0</v>
      </c>
      <c r="AB125" s="480">
        <f>SUMIF('4a - Electricity'!$B$7:$AP$7,'4 - NOI'!AB$7,'4a - Electricity'!$B$98:$AP$98)</f>
        <v>0</v>
      </c>
      <c r="AC125" s="480">
        <f>SUMIF('4a - Electricity'!$B$7:$AP$7,'4 - NOI'!AC$7,'4a - Electricity'!$B$98:$AP$98)</f>
        <v>0</v>
      </c>
      <c r="AD125" s="480">
        <f>SUMIF('4a - Electricity'!$B$7:$AP$7,'4 - NOI'!AD$7,'4a - Electricity'!$B$98:$AP$98)</f>
        <v>0</v>
      </c>
      <c r="AE125" s="480">
        <f>SUMIF('4a - Electricity'!$B$7:$AP$7,'4 - NOI'!AE$7,'4a - Electricity'!$B$98:$AP$98)</f>
        <v>0</v>
      </c>
      <c r="AF125" s="480">
        <f>SUMIF('4a - Electricity'!$B$7:$AP$7,'4 - NOI'!AF$7,'4a - Electricity'!$B$98:$AP$98)</f>
        <v>0</v>
      </c>
      <c r="AG125" s="480">
        <f>SUMIF('4a - Electricity'!$B$7:$AP$7,'4 - NOI'!AG$7,'4a - Electricity'!$B$98:$AP$98)</f>
        <v>0</v>
      </c>
      <c r="AH125" s="480">
        <f>SUMIF('4a - Electricity'!$B$7:$AP$7,'4 - NOI'!AH$7,'4a - Electricity'!$B$98:$AP$98)</f>
        <v>0</v>
      </c>
      <c r="AI125" s="480">
        <f>SUMIF('4a - Electricity'!$B$7:$AP$7,'4 - NOI'!AI$7,'4a - Electricity'!$B$98:$AP$98)</f>
        <v>0</v>
      </c>
      <c r="AJ125" s="480">
        <f>SUMIF('4a - Electricity'!$B$7:$AP$7,'4 - NOI'!AJ$7,'4a - Electricity'!$B$98:$AP$98)</f>
        <v>0</v>
      </c>
      <c r="AK125" s="480">
        <f>SUMIF('4a - Electricity'!$B$7:$AP$7,'4 - NOI'!AK$7,'4a - Electricity'!$B$98:$AP$98)</f>
        <v>0</v>
      </c>
      <c r="AL125" s="480">
        <f>SUMIF('4a - Electricity'!$B$7:$AP$7,'4 - NOI'!AL$7,'4a - Electricity'!$B$98:$AP$98)</f>
        <v>0</v>
      </c>
      <c r="AM125" s="480">
        <f>SUMIF('4a - Electricity'!$B$7:$AP$7,'4 - NOI'!AM$7,'4a - Electricity'!$B$98:$AP$98)</f>
        <v>0</v>
      </c>
      <c r="AN125" s="480">
        <f>SUMIF('4a - Electricity'!$B$7:$AP$7,'4 - NOI'!AN$7,'4a - Electricity'!$B$98:$AP$98)</f>
        <v>0</v>
      </c>
      <c r="AO125" s="480">
        <f>SUMIF('4a - Electricity'!$B$7:$AP$7,'4 - NOI'!AO$7,'4a - Electricity'!$B$98:$AP$98)</f>
        <v>0</v>
      </c>
      <c r="AP125" s="480">
        <f>SUM(B125:AO125)</f>
        <v>0</v>
      </c>
    </row>
    <row r="126" spans="1:42" outlineLevel="1" x14ac:dyDescent="0.25">
      <c r="A126" s="506" t="s">
        <v>427</v>
      </c>
      <c r="B126" s="478">
        <f>SUMIF('4a - Electricity'!$B$7:$AP$7,'4 - NOI'!B$7,'4a - Electricity'!$B$103:$AP$103)</f>
        <v>0</v>
      </c>
      <c r="C126" s="478">
        <f>SUMIF('4a - Electricity'!$B$7:$AP$7,'4 - NOI'!C$7,'4a - Electricity'!$B$103:$AP$103)</f>
        <v>0</v>
      </c>
      <c r="D126" s="478">
        <f>SUMIF('4a - Electricity'!$B$7:$AP$7,'4 - NOI'!D$7,'4a - Electricity'!$B$103:$AP$103)</f>
        <v>0</v>
      </c>
      <c r="E126" s="478">
        <f>SUMIF('4a - Electricity'!$B$7:$AP$7,'4 - NOI'!E$7,'4a - Electricity'!$B$103:$AP$103)</f>
        <v>0</v>
      </c>
      <c r="F126" s="478">
        <f>SUMIF('4a - Electricity'!$B$7:$AP$7,'4 - NOI'!F$7,'4a - Electricity'!$B$103:$AP$103)</f>
        <v>0</v>
      </c>
      <c r="G126" s="478">
        <f>SUMIF('4a - Electricity'!$B$7:$AP$7,'4 - NOI'!G$7,'4a - Electricity'!$B$103:$AP$103)</f>
        <v>0</v>
      </c>
      <c r="H126" s="478">
        <f>SUMIF('4a - Electricity'!$B$7:$AP$7,'4 - NOI'!H$7,'4a - Electricity'!$B$103:$AP$103)</f>
        <v>0</v>
      </c>
      <c r="I126" s="478">
        <f>SUMIF('4a - Electricity'!$B$7:$AP$7,'4 - NOI'!I$7,'4a - Electricity'!$B$103:$AP$103)</f>
        <v>0</v>
      </c>
      <c r="J126" s="478">
        <f>SUMIF('4a - Electricity'!$B$7:$AP$7,'4 - NOI'!J$7,'4a - Electricity'!$B$103:$AP$103)</f>
        <v>0</v>
      </c>
      <c r="K126" s="478">
        <f>SUMIF('4a - Electricity'!$B$7:$AP$7,'4 - NOI'!K$7,'4a - Electricity'!$B$103:$AP$103)</f>
        <v>0</v>
      </c>
      <c r="L126" s="478">
        <f>SUMIF('4a - Electricity'!$B$7:$AP$7,'4 - NOI'!L$7,'4a - Electricity'!$B$103:$AP$103)</f>
        <v>0</v>
      </c>
      <c r="M126" s="478">
        <f>SUMIF('4a - Electricity'!$B$7:$AP$7,'4 - NOI'!M$7,'4a - Electricity'!$B$103:$AP$103)</f>
        <v>0</v>
      </c>
      <c r="N126" s="478">
        <f>SUMIF('4a - Electricity'!$B$7:$AP$7,'4 - NOI'!N$7,'4a - Electricity'!$B$103:$AP$103)</f>
        <v>0</v>
      </c>
      <c r="O126" s="478">
        <f>SUMIF('4a - Electricity'!$B$7:$AP$7,'4 - NOI'!O$7,'4a - Electricity'!$B$103:$AP$103)</f>
        <v>0</v>
      </c>
      <c r="P126" s="478">
        <f>SUMIF('4a - Electricity'!$B$7:$AP$7,'4 - NOI'!P$7,'4a - Electricity'!$B$103:$AP$103)</f>
        <v>0</v>
      </c>
      <c r="Q126" s="478">
        <f>SUMIF('4a - Electricity'!$B$7:$AP$7,'4 - NOI'!Q$7,'4a - Electricity'!$B$103:$AP$103)</f>
        <v>0</v>
      </c>
      <c r="R126" s="478">
        <f>SUMIF('4a - Electricity'!$B$7:$AP$7,'4 - NOI'!R$7,'4a - Electricity'!$B$103:$AP$103)</f>
        <v>0</v>
      </c>
      <c r="S126" s="478">
        <f>SUMIF('4a - Electricity'!$B$7:$AP$7,'4 - NOI'!S$7,'4a - Electricity'!$B$103:$AP$103)</f>
        <v>0</v>
      </c>
      <c r="T126" s="478">
        <f>SUMIF('4a - Electricity'!$B$7:$AP$7,'4 - NOI'!T$7,'4a - Electricity'!$B$103:$AP$103)</f>
        <v>0</v>
      </c>
      <c r="U126" s="478">
        <f>SUMIF('4a - Electricity'!$B$7:$AP$7,'4 - NOI'!U$7,'4a - Electricity'!$B$103:$AP$103)</f>
        <v>0</v>
      </c>
      <c r="V126" s="478">
        <f>SUMIF('4a - Electricity'!$B$7:$AP$7,'4 - NOI'!V$7,'4a - Electricity'!$B$103:$AP$103)</f>
        <v>0</v>
      </c>
      <c r="W126" s="478">
        <f>SUMIF('4a - Electricity'!$B$7:$AP$7,'4 - NOI'!W$7,'4a - Electricity'!$B$103:$AP$103)</f>
        <v>0</v>
      </c>
      <c r="X126" s="478">
        <f>SUMIF('4a - Electricity'!$B$7:$AP$7,'4 - NOI'!X$7,'4a - Electricity'!$B$103:$AP$103)</f>
        <v>0</v>
      </c>
      <c r="Y126" s="478">
        <f>SUMIF('4a - Electricity'!$B$7:$AP$7,'4 - NOI'!Y$7,'4a - Electricity'!$B$103:$AP$103)</f>
        <v>0</v>
      </c>
      <c r="Z126" s="478">
        <f>SUMIF('4a - Electricity'!$B$7:$AP$7,'4 - NOI'!Z$7,'4a - Electricity'!$B$103:$AP$103)</f>
        <v>0</v>
      </c>
      <c r="AA126" s="478">
        <f>SUMIF('4a - Electricity'!$B$7:$AP$7,'4 - NOI'!AA$7,'4a - Electricity'!$B$103:$AP$103)</f>
        <v>0</v>
      </c>
      <c r="AB126" s="478">
        <f>SUMIF('4a - Electricity'!$B$7:$AP$7,'4 - NOI'!AB$7,'4a - Electricity'!$B$103:$AP$103)</f>
        <v>0</v>
      </c>
      <c r="AC126" s="478">
        <f>SUMIF('4a - Electricity'!$B$7:$AP$7,'4 - NOI'!AC$7,'4a - Electricity'!$B$103:$AP$103)</f>
        <v>0</v>
      </c>
      <c r="AD126" s="478">
        <f>SUMIF('4a - Electricity'!$B$7:$AP$7,'4 - NOI'!AD$7,'4a - Electricity'!$B$103:$AP$103)</f>
        <v>0</v>
      </c>
      <c r="AE126" s="478">
        <f>SUMIF('4a - Electricity'!$B$7:$AP$7,'4 - NOI'!AE$7,'4a - Electricity'!$B$103:$AP$103)</f>
        <v>0</v>
      </c>
      <c r="AF126" s="478">
        <f>SUMIF('4a - Electricity'!$B$7:$AP$7,'4 - NOI'!AF$7,'4a - Electricity'!$B$103:$AP$103)</f>
        <v>0</v>
      </c>
      <c r="AG126" s="478">
        <f>SUMIF('4a - Electricity'!$B$7:$AP$7,'4 - NOI'!AG$7,'4a - Electricity'!$B$103:$AP$103)</f>
        <v>0</v>
      </c>
      <c r="AH126" s="478">
        <f>SUMIF('4a - Electricity'!$B$7:$AP$7,'4 - NOI'!AH$7,'4a - Electricity'!$B$103:$AP$103)</f>
        <v>0</v>
      </c>
      <c r="AI126" s="478">
        <f>SUMIF('4a - Electricity'!$B$7:$AP$7,'4 - NOI'!AI$7,'4a - Electricity'!$B$103:$AP$103)</f>
        <v>0</v>
      </c>
      <c r="AJ126" s="478">
        <f>SUMIF('4a - Electricity'!$B$7:$AP$7,'4 - NOI'!AJ$7,'4a - Electricity'!$B$103:$AP$103)</f>
        <v>0</v>
      </c>
      <c r="AK126" s="478">
        <f>SUMIF('4a - Electricity'!$B$7:$AP$7,'4 - NOI'!AK$7,'4a - Electricity'!$B$103:$AP$103)</f>
        <v>0</v>
      </c>
      <c r="AL126" s="478">
        <f>SUMIF('4a - Electricity'!$B$7:$AP$7,'4 - NOI'!AL$7,'4a - Electricity'!$B$103:$AP$103)</f>
        <v>0</v>
      </c>
      <c r="AM126" s="478">
        <f>SUMIF('4a - Electricity'!$B$7:$AP$7,'4 - NOI'!AM$7,'4a - Electricity'!$B$103:$AP$103)</f>
        <v>0</v>
      </c>
      <c r="AN126" s="478">
        <f>SUMIF('4a - Electricity'!$B$7:$AP$7,'4 - NOI'!AN$7,'4a - Electricity'!$B$103:$AP$103)</f>
        <v>0</v>
      </c>
      <c r="AO126" s="478">
        <f>SUMIF('4a - Electricity'!$B$7:$AP$7,'4 - NOI'!AO$7,'4a - Electricity'!$B$103:$AP$103)</f>
        <v>0</v>
      </c>
      <c r="AP126" s="507">
        <f>SUM(B126:AO126)</f>
        <v>0</v>
      </c>
    </row>
    <row r="127" spans="1:42" outlineLevel="1" x14ac:dyDescent="0.25">
      <c r="A127" s="506" t="s">
        <v>428</v>
      </c>
      <c r="B127" s="478">
        <f>SUMIF('4a - Electricity'!$B$7:$AP$7,'4 - NOI'!B$7,'4a - Electricity'!$B$108:$AP$108)</f>
        <v>0</v>
      </c>
      <c r="C127" s="478">
        <f>SUMIF('4a - Electricity'!$B$7:$AP$7,'4 - NOI'!C$7,'4a - Electricity'!$B$108:$AP$108)</f>
        <v>0</v>
      </c>
      <c r="D127" s="478">
        <f>SUMIF('4a - Electricity'!$B$7:$AP$7,'4 - NOI'!D$7,'4a - Electricity'!$B$108:$AP$108)</f>
        <v>0</v>
      </c>
      <c r="E127" s="478">
        <f>SUMIF('4a - Electricity'!$B$7:$AP$7,'4 - NOI'!E$7,'4a - Electricity'!$B$108:$AP$108)</f>
        <v>0</v>
      </c>
      <c r="F127" s="478">
        <f>SUMIF('4a - Electricity'!$B$7:$AP$7,'4 - NOI'!F$7,'4a - Electricity'!$B$108:$AP$108)</f>
        <v>0</v>
      </c>
      <c r="G127" s="478">
        <f>SUMIF('4a - Electricity'!$B$7:$AP$7,'4 - NOI'!G$7,'4a - Electricity'!$B$108:$AP$108)</f>
        <v>0</v>
      </c>
      <c r="H127" s="478">
        <f>SUMIF('4a - Electricity'!$B$7:$AP$7,'4 - NOI'!H$7,'4a - Electricity'!$B$108:$AP$108)</f>
        <v>0</v>
      </c>
      <c r="I127" s="478">
        <f>SUMIF('4a - Electricity'!$B$7:$AP$7,'4 - NOI'!I$7,'4a - Electricity'!$B$108:$AP$108)</f>
        <v>0</v>
      </c>
      <c r="J127" s="478">
        <f>SUMIF('4a - Electricity'!$B$7:$AP$7,'4 - NOI'!J$7,'4a - Electricity'!$B$108:$AP$108)</f>
        <v>0</v>
      </c>
      <c r="K127" s="478">
        <f>SUMIF('4a - Electricity'!$B$7:$AP$7,'4 - NOI'!K$7,'4a - Electricity'!$B$108:$AP$108)</f>
        <v>0</v>
      </c>
      <c r="L127" s="478">
        <f>SUMIF('4a - Electricity'!$B$7:$AP$7,'4 - NOI'!L$7,'4a - Electricity'!$B$108:$AP$108)</f>
        <v>0</v>
      </c>
      <c r="M127" s="478">
        <f>SUMIF('4a - Electricity'!$B$7:$AP$7,'4 - NOI'!M$7,'4a - Electricity'!$B$108:$AP$108)</f>
        <v>0</v>
      </c>
      <c r="N127" s="478">
        <f>SUMIF('4a - Electricity'!$B$7:$AP$7,'4 - NOI'!N$7,'4a - Electricity'!$B$108:$AP$108)</f>
        <v>0</v>
      </c>
      <c r="O127" s="478">
        <f>SUMIF('4a - Electricity'!$B$7:$AP$7,'4 - NOI'!O$7,'4a - Electricity'!$B$108:$AP$108)</f>
        <v>0</v>
      </c>
      <c r="P127" s="478">
        <f>SUMIF('4a - Electricity'!$B$7:$AP$7,'4 - NOI'!P$7,'4a - Electricity'!$B$108:$AP$108)</f>
        <v>0</v>
      </c>
      <c r="Q127" s="478">
        <f>SUMIF('4a - Electricity'!$B$7:$AP$7,'4 - NOI'!Q$7,'4a - Electricity'!$B$108:$AP$108)</f>
        <v>0</v>
      </c>
      <c r="R127" s="478">
        <f>SUMIF('4a - Electricity'!$B$7:$AP$7,'4 - NOI'!R$7,'4a - Electricity'!$B$108:$AP$108)</f>
        <v>0</v>
      </c>
      <c r="S127" s="478">
        <f>SUMIF('4a - Electricity'!$B$7:$AP$7,'4 - NOI'!S$7,'4a - Electricity'!$B$108:$AP$108)</f>
        <v>0</v>
      </c>
      <c r="T127" s="478">
        <f>SUMIF('4a - Electricity'!$B$7:$AP$7,'4 - NOI'!T$7,'4a - Electricity'!$B$108:$AP$108)</f>
        <v>0</v>
      </c>
      <c r="U127" s="478">
        <f>SUMIF('4a - Electricity'!$B$7:$AP$7,'4 - NOI'!U$7,'4a - Electricity'!$B$108:$AP$108)</f>
        <v>0</v>
      </c>
      <c r="V127" s="478">
        <f>SUMIF('4a - Electricity'!$B$7:$AP$7,'4 - NOI'!V$7,'4a - Electricity'!$B$108:$AP$108)</f>
        <v>0</v>
      </c>
      <c r="W127" s="478">
        <f>SUMIF('4a - Electricity'!$B$7:$AP$7,'4 - NOI'!W$7,'4a - Electricity'!$B$108:$AP$108)</f>
        <v>0</v>
      </c>
      <c r="X127" s="478">
        <f>SUMIF('4a - Electricity'!$B$7:$AP$7,'4 - NOI'!X$7,'4a - Electricity'!$B$108:$AP$108)</f>
        <v>0</v>
      </c>
      <c r="Y127" s="478">
        <f>SUMIF('4a - Electricity'!$B$7:$AP$7,'4 - NOI'!Y$7,'4a - Electricity'!$B$108:$AP$108)</f>
        <v>0</v>
      </c>
      <c r="Z127" s="478">
        <f>SUMIF('4a - Electricity'!$B$7:$AP$7,'4 - NOI'!Z$7,'4a - Electricity'!$B$108:$AP$108)</f>
        <v>0</v>
      </c>
      <c r="AA127" s="478">
        <f>SUMIF('4a - Electricity'!$B$7:$AP$7,'4 - NOI'!AA$7,'4a - Electricity'!$B$108:$AP$108)</f>
        <v>0</v>
      </c>
      <c r="AB127" s="478">
        <f>SUMIF('4a - Electricity'!$B$7:$AP$7,'4 - NOI'!AB$7,'4a - Electricity'!$B$108:$AP$108)</f>
        <v>0</v>
      </c>
      <c r="AC127" s="478">
        <f>SUMIF('4a - Electricity'!$B$7:$AP$7,'4 - NOI'!AC$7,'4a - Electricity'!$B$108:$AP$108)</f>
        <v>0</v>
      </c>
      <c r="AD127" s="478">
        <f>SUMIF('4a - Electricity'!$B$7:$AP$7,'4 - NOI'!AD$7,'4a - Electricity'!$B$108:$AP$108)</f>
        <v>0</v>
      </c>
      <c r="AE127" s="478">
        <f>SUMIF('4a - Electricity'!$B$7:$AP$7,'4 - NOI'!AE$7,'4a - Electricity'!$B$108:$AP$108)</f>
        <v>0</v>
      </c>
      <c r="AF127" s="478">
        <f>SUMIF('4a - Electricity'!$B$7:$AP$7,'4 - NOI'!AF$7,'4a - Electricity'!$B$108:$AP$108)</f>
        <v>0</v>
      </c>
      <c r="AG127" s="478">
        <f>SUMIF('4a - Electricity'!$B$7:$AP$7,'4 - NOI'!AG$7,'4a - Electricity'!$B$108:$AP$108)</f>
        <v>0</v>
      </c>
      <c r="AH127" s="478">
        <f>SUMIF('4a - Electricity'!$B$7:$AP$7,'4 - NOI'!AH$7,'4a - Electricity'!$B$108:$AP$108)</f>
        <v>0</v>
      </c>
      <c r="AI127" s="478">
        <f>SUMIF('4a - Electricity'!$B$7:$AP$7,'4 - NOI'!AI$7,'4a - Electricity'!$B$108:$AP$108)</f>
        <v>0</v>
      </c>
      <c r="AJ127" s="478">
        <f>SUMIF('4a - Electricity'!$B$7:$AP$7,'4 - NOI'!AJ$7,'4a - Electricity'!$B$108:$AP$108)</f>
        <v>0</v>
      </c>
      <c r="AK127" s="478">
        <f>SUMIF('4a - Electricity'!$B$7:$AP$7,'4 - NOI'!AK$7,'4a - Electricity'!$B$108:$AP$108)</f>
        <v>0</v>
      </c>
      <c r="AL127" s="478">
        <f>SUMIF('4a - Electricity'!$B$7:$AP$7,'4 - NOI'!AL$7,'4a - Electricity'!$B$108:$AP$108)</f>
        <v>0</v>
      </c>
      <c r="AM127" s="478">
        <f>SUMIF('4a - Electricity'!$B$7:$AP$7,'4 - NOI'!AM$7,'4a - Electricity'!$B$108:$AP$108)</f>
        <v>0</v>
      </c>
      <c r="AN127" s="478">
        <f>SUMIF('4a - Electricity'!$B$7:$AP$7,'4 - NOI'!AN$7,'4a - Electricity'!$B$108:$AP$108)</f>
        <v>0</v>
      </c>
      <c r="AO127" s="478">
        <f>SUMIF('4a - Electricity'!$B$7:$AP$7,'4 - NOI'!AO$7,'4a - Electricity'!$B$108:$AP$108)</f>
        <v>0</v>
      </c>
      <c r="AP127" s="507">
        <f>SUM(B127:AO127)</f>
        <v>0</v>
      </c>
    </row>
    <row r="128" spans="1:42" outlineLevel="1" x14ac:dyDescent="0.25">
      <c r="A128" s="506" t="s">
        <v>429</v>
      </c>
      <c r="B128" s="478">
        <v>0</v>
      </c>
      <c r="C128" s="478">
        <v>0</v>
      </c>
      <c r="D128" s="478">
        <v>0</v>
      </c>
      <c r="E128" s="478">
        <v>0</v>
      </c>
      <c r="F128" s="478">
        <v>0</v>
      </c>
      <c r="G128" s="478">
        <v>0</v>
      </c>
      <c r="H128" s="478">
        <v>0</v>
      </c>
      <c r="I128" s="478">
        <v>0</v>
      </c>
      <c r="J128" s="478">
        <v>0</v>
      </c>
      <c r="K128" s="478">
        <v>0</v>
      </c>
      <c r="L128" s="478">
        <v>0</v>
      </c>
      <c r="M128" s="478">
        <v>0</v>
      </c>
      <c r="N128" s="478">
        <v>0</v>
      </c>
      <c r="O128" s="478">
        <v>0</v>
      </c>
      <c r="P128" s="478">
        <v>0</v>
      </c>
      <c r="Q128" s="478">
        <v>0</v>
      </c>
      <c r="R128" s="478">
        <v>0</v>
      </c>
      <c r="S128" s="478">
        <v>0</v>
      </c>
      <c r="T128" s="478">
        <v>0</v>
      </c>
      <c r="U128" s="478">
        <v>0</v>
      </c>
      <c r="V128" s="478">
        <v>0</v>
      </c>
      <c r="W128" s="478">
        <v>0</v>
      </c>
      <c r="X128" s="478">
        <v>0</v>
      </c>
      <c r="Y128" s="478">
        <v>0</v>
      </c>
      <c r="Z128" s="478">
        <v>0</v>
      </c>
      <c r="AA128" s="478">
        <v>0</v>
      </c>
      <c r="AB128" s="478">
        <v>0</v>
      </c>
      <c r="AC128" s="478">
        <v>0</v>
      </c>
      <c r="AD128" s="478">
        <v>0</v>
      </c>
      <c r="AE128" s="478">
        <v>0</v>
      </c>
      <c r="AF128" s="478">
        <v>0</v>
      </c>
      <c r="AG128" s="478">
        <v>0</v>
      </c>
      <c r="AH128" s="478">
        <v>0</v>
      </c>
      <c r="AI128" s="478">
        <v>0</v>
      </c>
      <c r="AJ128" s="478">
        <v>0</v>
      </c>
      <c r="AK128" s="478">
        <v>0</v>
      </c>
      <c r="AL128" s="478">
        <v>0</v>
      </c>
      <c r="AM128" s="478">
        <v>0</v>
      </c>
      <c r="AN128" s="478">
        <v>0</v>
      </c>
      <c r="AO128" s="478">
        <v>0</v>
      </c>
      <c r="AP128" s="507">
        <f>SUM(B128:AO128)</f>
        <v>0</v>
      </c>
    </row>
    <row r="129" spans="1:42" outlineLevel="1" x14ac:dyDescent="0.25">
      <c r="A129" s="506" t="s">
        <v>119</v>
      </c>
      <c r="B129" s="508">
        <f>SUM(B125:B128)</f>
        <v>0</v>
      </c>
      <c r="C129" s="508">
        <f t="shared" ref="C129:AO129" si="26">SUM(C125:C128)</f>
        <v>0</v>
      </c>
      <c r="D129" s="508">
        <f t="shared" si="26"/>
        <v>0</v>
      </c>
      <c r="E129" s="508">
        <f t="shared" si="26"/>
        <v>0</v>
      </c>
      <c r="F129" s="508">
        <f t="shared" si="26"/>
        <v>0</v>
      </c>
      <c r="G129" s="508">
        <f t="shared" si="26"/>
        <v>0</v>
      </c>
      <c r="H129" s="508">
        <f t="shared" si="26"/>
        <v>0</v>
      </c>
      <c r="I129" s="508">
        <f t="shared" si="26"/>
        <v>0</v>
      </c>
      <c r="J129" s="508">
        <f t="shared" si="26"/>
        <v>0</v>
      </c>
      <c r="K129" s="508">
        <f t="shared" si="26"/>
        <v>0</v>
      </c>
      <c r="L129" s="508">
        <f t="shared" si="26"/>
        <v>0</v>
      </c>
      <c r="M129" s="508">
        <f t="shared" si="26"/>
        <v>0</v>
      </c>
      <c r="N129" s="508">
        <f t="shared" si="26"/>
        <v>0</v>
      </c>
      <c r="O129" s="508">
        <f t="shared" si="26"/>
        <v>0</v>
      </c>
      <c r="P129" s="508">
        <f t="shared" si="26"/>
        <v>0</v>
      </c>
      <c r="Q129" s="508">
        <f t="shared" si="26"/>
        <v>0</v>
      </c>
      <c r="R129" s="508">
        <f t="shared" si="26"/>
        <v>0</v>
      </c>
      <c r="S129" s="508">
        <f t="shared" si="26"/>
        <v>0</v>
      </c>
      <c r="T129" s="508">
        <f t="shared" si="26"/>
        <v>0</v>
      </c>
      <c r="U129" s="508">
        <f t="shared" si="26"/>
        <v>0</v>
      </c>
      <c r="V129" s="508">
        <f t="shared" si="26"/>
        <v>0</v>
      </c>
      <c r="W129" s="508">
        <f t="shared" si="26"/>
        <v>0</v>
      </c>
      <c r="X129" s="508">
        <f t="shared" si="26"/>
        <v>0</v>
      </c>
      <c r="Y129" s="508">
        <f t="shared" si="26"/>
        <v>0</v>
      </c>
      <c r="Z129" s="508">
        <f t="shared" si="26"/>
        <v>0</v>
      </c>
      <c r="AA129" s="508">
        <f t="shared" si="26"/>
        <v>0</v>
      </c>
      <c r="AB129" s="508">
        <f t="shared" si="26"/>
        <v>0</v>
      </c>
      <c r="AC129" s="508">
        <f t="shared" si="26"/>
        <v>0</v>
      </c>
      <c r="AD129" s="508">
        <f t="shared" si="26"/>
        <v>0</v>
      </c>
      <c r="AE129" s="508">
        <f t="shared" si="26"/>
        <v>0</v>
      </c>
      <c r="AF129" s="508">
        <f t="shared" si="26"/>
        <v>0</v>
      </c>
      <c r="AG129" s="508">
        <f t="shared" si="26"/>
        <v>0</v>
      </c>
      <c r="AH129" s="508">
        <f t="shared" si="26"/>
        <v>0</v>
      </c>
      <c r="AI129" s="508">
        <f t="shared" si="26"/>
        <v>0</v>
      </c>
      <c r="AJ129" s="508">
        <f t="shared" si="26"/>
        <v>0</v>
      </c>
      <c r="AK129" s="508">
        <f t="shared" si="26"/>
        <v>0</v>
      </c>
      <c r="AL129" s="508">
        <f t="shared" si="26"/>
        <v>0</v>
      </c>
      <c r="AM129" s="508">
        <f t="shared" si="26"/>
        <v>0</v>
      </c>
      <c r="AN129" s="508">
        <f t="shared" si="26"/>
        <v>0</v>
      </c>
      <c r="AO129" s="508">
        <f t="shared" si="26"/>
        <v>0</v>
      </c>
      <c r="AP129" s="508">
        <f>SUM(B129:AO129)</f>
        <v>0</v>
      </c>
    </row>
    <row r="130" spans="1:42" outlineLevel="1" x14ac:dyDescent="0.25">
      <c r="B130" s="509"/>
      <c r="C130" s="509"/>
      <c r="D130" s="509"/>
      <c r="E130" s="509"/>
      <c r="F130" s="509"/>
      <c r="G130" s="509"/>
      <c r="H130" s="509"/>
      <c r="I130" s="509"/>
      <c r="J130" s="509"/>
      <c r="K130" s="509"/>
      <c r="L130" s="509"/>
      <c r="M130" s="509"/>
      <c r="N130" s="509"/>
      <c r="O130" s="509"/>
      <c r="P130" s="509"/>
      <c r="Q130" s="509"/>
      <c r="R130" s="509"/>
      <c r="S130" s="509"/>
      <c r="T130" s="509"/>
      <c r="U130" s="509"/>
      <c r="V130" s="509"/>
      <c r="W130" s="509"/>
      <c r="X130" s="509"/>
      <c r="Y130" s="509"/>
      <c r="Z130" s="509"/>
      <c r="AA130" s="509"/>
      <c r="AB130" s="509"/>
      <c r="AC130" s="509"/>
      <c r="AD130" s="509"/>
      <c r="AE130" s="509"/>
      <c r="AF130" s="509"/>
      <c r="AG130" s="509"/>
      <c r="AH130" s="509"/>
      <c r="AI130" s="509"/>
      <c r="AJ130" s="509"/>
      <c r="AK130" s="509"/>
      <c r="AL130" s="509"/>
      <c r="AM130" s="509"/>
      <c r="AN130" s="509"/>
      <c r="AO130" s="509"/>
      <c r="AP130" s="509"/>
    </row>
    <row r="131" spans="1:42" outlineLevel="1" x14ac:dyDescent="0.25">
      <c r="A131" s="496" t="s">
        <v>430</v>
      </c>
      <c r="B131" s="509"/>
      <c r="C131" s="509"/>
      <c r="D131" s="509"/>
      <c r="E131" s="509"/>
      <c r="F131" s="509"/>
      <c r="G131" s="509"/>
      <c r="H131" s="509"/>
      <c r="I131" s="509"/>
      <c r="J131" s="509"/>
      <c r="K131" s="509"/>
      <c r="L131" s="509"/>
      <c r="M131" s="509"/>
      <c r="N131" s="509"/>
      <c r="O131" s="509"/>
      <c r="P131" s="509"/>
      <c r="Q131" s="509"/>
      <c r="R131" s="509"/>
      <c r="S131" s="509"/>
      <c r="T131" s="509"/>
      <c r="U131" s="509"/>
      <c r="V131" s="509"/>
      <c r="W131" s="509"/>
      <c r="X131" s="509"/>
      <c r="Y131" s="509"/>
      <c r="Z131" s="509"/>
      <c r="AA131" s="509"/>
      <c r="AB131" s="509"/>
      <c r="AC131" s="509"/>
      <c r="AD131" s="509"/>
      <c r="AE131" s="509"/>
      <c r="AF131" s="509"/>
      <c r="AG131" s="509"/>
      <c r="AH131" s="509"/>
      <c r="AI131" s="509"/>
      <c r="AJ131" s="509"/>
      <c r="AK131" s="509"/>
      <c r="AL131" s="509"/>
      <c r="AM131" s="509"/>
      <c r="AN131" s="509"/>
      <c r="AO131" s="509"/>
      <c r="AP131" s="509"/>
    </row>
    <row r="132" spans="1:42" outlineLevel="1" x14ac:dyDescent="0.25">
      <c r="A132" s="506" t="s">
        <v>431</v>
      </c>
      <c r="B132" s="507">
        <v>0</v>
      </c>
      <c r="C132" s="507">
        <v>0</v>
      </c>
      <c r="D132" s="507">
        <v>0</v>
      </c>
      <c r="E132" s="507">
        <v>0</v>
      </c>
      <c r="F132" s="507">
        <v>0</v>
      </c>
      <c r="G132" s="507">
        <v>0</v>
      </c>
      <c r="H132" s="507">
        <v>0</v>
      </c>
      <c r="I132" s="507">
        <v>0</v>
      </c>
      <c r="J132" s="507">
        <v>0</v>
      </c>
      <c r="K132" s="507">
        <v>0</v>
      </c>
      <c r="L132" s="507">
        <v>0</v>
      </c>
      <c r="M132" s="507">
        <v>0</v>
      </c>
      <c r="N132" s="507">
        <v>0</v>
      </c>
      <c r="O132" s="507">
        <v>0</v>
      </c>
      <c r="P132" s="507">
        <v>0</v>
      </c>
      <c r="Q132" s="507">
        <v>0</v>
      </c>
      <c r="R132" s="507">
        <v>0</v>
      </c>
      <c r="S132" s="507">
        <v>0</v>
      </c>
      <c r="T132" s="507">
        <v>0</v>
      </c>
      <c r="U132" s="507">
        <v>0</v>
      </c>
      <c r="V132" s="507">
        <v>0</v>
      </c>
      <c r="W132" s="507">
        <v>0</v>
      </c>
      <c r="X132" s="507">
        <v>0</v>
      </c>
      <c r="Y132" s="507">
        <v>0</v>
      </c>
      <c r="Z132" s="507">
        <v>0</v>
      </c>
      <c r="AA132" s="507">
        <v>0</v>
      </c>
      <c r="AB132" s="507">
        <v>0</v>
      </c>
      <c r="AC132" s="507">
        <v>0</v>
      </c>
      <c r="AD132" s="507">
        <v>0</v>
      </c>
      <c r="AE132" s="507">
        <v>0</v>
      </c>
      <c r="AF132" s="507">
        <v>0</v>
      </c>
      <c r="AG132" s="507">
        <v>0</v>
      </c>
      <c r="AH132" s="507">
        <v>0</v>
      </c>
      <c r="AI132" s="507">
        <v>0</v>
      </c>
      <c r="AJ132" s="507">
        <v>0</v>
      </c>
      <c r="AK132" s="507">
        <v>0</v>
      </c>
      <c r="AL132" s="507">
        <v>0</v>
      </c>
      <c r="AM132" s="507">
        <v>0</v>
      </c>
      <c r="AN132" s="507">
        <v>0</v>
      </c>
      <c r="AO132" s="507">
        <v>0</v>
      </c>
      <c r="AP132" s="507">
        <f t="shared" ref="AP132:AP139" si="27">SUM(B132:AO132)</f>
        <v>0</v>
      </c>
    </row>
    <row r="133" spans="1:42" outlineLevel="1" x14ac:dyDescent="0.25">
      <c r="A133" s="506" t="s">
        <v>432</v>
      </c>
      <c r="B133" s="507">
        <v>0</v>
      </c>
      <c r="C133" s="507">
        <v>0</v>
      </c>
      <c r="D133" s="507">
        <v>0</v>
      </c>
      <c r="E133" s="507">
        <v>0</v>
      </c>
      <c r="F133" s="507">
        <v>0</v>
      </c>
      <c r="G133" s="507">
        <v>0</v>
      </c>
      <c r="H133" s="507">
        <v>0</v>
      </c>
      <c r="I133" s="507">
        <v>0</v>
      </c>
      <c r="J133" s="507">
        <v>0</v>
      </c>
      <c r="K133" s="507">
        <v>0</v>
      </c>
      <c r="L133" s="507">
        <v>0</v>
      </c>
      <c r="M133" s="507">
        <v>0</v>
      </c>
      <c r="N133" s="507">
        <v>0</v>
      </c>
      <c r="O133" s="507">
        <v>0</v>
      </c>
      <c r="P133" s="507">
        <v>0</v>
      </c>
      <c r="Q133" s="507">
        <v>0</v>
      </c>
      <c r="R133" s="507">
        <v>0</v>
      </c>
      <c r="S133" s="507">
        <v>0</v>
      </c>
      <c r="T133" s="507">
        <v>0</v>
      </c>
      <c r="U133" s="507">
        <v>0</v>
      </c>
      <c r="V133" s="507">
        <v>0</v>
      </c>
      <c r="W133" s="507">
        <v>0</v>
      </c>
      <c r="X133" s="507">
        <v>0</v>
      </c>
      <c r="Y133" s="507">
        <v>0</v>
      </c>
      <c r="Z133" s="507">
        <v>0</v>
      </c>
      <c r="AA133" s="507">
        <v>0</v>
      </c>
      <c r="AB133" s="507">
        <v>0</v>
      </c>
      <c r="AC133" s="507">
        <v>0</v>
      </c>
      <c r="AD133" s="507">
        <v>0</v>
      </c>
      <c r="AE133" s="507">
        <v>0</v>
      </c>
      <c r="AF133" s="507">
        <v>0</v>
      </c>
      <c r="AG133" s="507">
        <v>0</v>
      </c>
      <c r="AH133" s="507">
        <v>0</v>
      </c>
      <c r="AI133" s="507">
        <v>0</v>
      </c>
      <c r="AJ133" s="507">
        <v>0</v>
      </c>
      <c r="AK133" s="507">
        <v>0</v>
      </c>
      <c r="AL133" s="507">
        <v>0</v>
      </c>
      <c r="AM133" s="507">
        <v>0</v>
      </c>
      <c r="AN133" s="507">
        <v>0</v>
      </c>
      <c r="AO133" s="507">
        <v>0</v>
      </c>
      <c r="AP133" s="507">
        <f t="shared" si="27"/>
        <v>0</v>
      </c>
    </row>
    <row r="134" spans="1:42" outlineLevel="1" x14ac:dyDescent="0.25">
      <c r="A134" s="510" t="s">
        <v>433</v>
      </c>
      <c r="B134" s="507">
        <v>0</v>
      </c>
      <c r="C134" s="507">
        <v>0</v>
      </c>
      <c r="D134" s="507">
        <v>0</v>
      </c>
      <c r="E134" s="507">
        <v>0</v>
      </c>
      <c r="F134" s="507">
        <v>0</v>
      </c>
      <c r="G134" s="507">
        <v>0</v>
      </c>
      <c r="H134" s="507">
        <v>0</v>
      </c>
      <c r="I134" s="507">
        <v>0</v>
      </c>
      <c r="J134" s="507">
        <v>0</v>
      </c>
      <c r="K134" s="507">
        <v>0</v>
      </c>
      <c r="L134" s="507">
        <v>0</v>
      </c>
      <c r="M134" s="507">
        <v>0</v>
      </c>
      <c r="N134" s="507">
        <v>0</v>
      </c>
      <c r="O134" s="507">
        <v>0</v>
      </c>
      <c r="P134" s="507">
        <v>0</v>
      </c>
      <c r="Q134" s="507">
        <v>0</v>
      </c>
      <c r="R134" s="507">
        <v>0</v>
      </c>
      <c r="S134" s="507">
        <v>0</v>
      </c>
      <c r="T134" s="507">
        <v>0</v>
      </c>
      <c r="U134" s="507">
        <v>0</v>
      </c>
      <c r="V134" s="507">
        <v>0</v>
      </c>
      <c r="W134" s="507">
        <v>0</v>
      </c>
      <c r="X134" s="507">
        <v>0</v>
      </c>
      <c r="Y134" s="507">
        <v>0</v>
      </c>
      <c r="Z134" s="507">
        <v>0</v>
      </c>
      <c r="AA134" s="507">
        <v>0</v>
      </c>
      <c r="AB134" s="507">
        <v>0</v>
      </c>
      <c r="AC134" s="507">
        <v>0</v>
      </c>
      <c r="AD134" s="507">
        <v>0</v>
      </c>
      <c r="AE134" s="507">
        <v>0</v>
      </c>
      <c r="AF134" s="507">
        <v>0</v>
      </c>
      <c r="AG134" s="507">
        <v>0</v>
      </c>
      <c r="AH134" s="507">
        <v>0</v>
      </c>
      <c r="AI134" s="507">
        <v>0</v>
      </c>
      <c r="AJ134" s="507">
        <v>0</v>
      </c>
      <c r="AK134" s="507">
        <v>0</v>
      </c>
      <c r="AL134" s="507">
        <v>0</v>
      </c>
      <c r="AM134" s="507">
        <v>0</v>
      </c>
      <c r="AN134" s="507">
        <v>0</v>
      </c>
      <c r="AO134" s="507">
        <v>0</v>
      </c>
      <c r="AP134" s="507">
        <f t="shared" si="27"/>
        <v>0</v>
      </c>
    </row>
    <row r="135" spans="1:42" outlineLevel="1" x14ac:dyDescent="0.25">
      <c r="A135" s="510" t="s">
        <v>434</v>
      </c>
      <c r="B135" s="507">
        <v>0</v>
      </c>
      <c r="C135" s="507">
        <v>0</v>
      </c>
      <c r="D135" s="507">
        <v>0</v>
      </c>
      <c r="E135" s="507">
        <v>0</v>
      </c>
      <c r="F135" s="507">
        <v>0</v>
      </c>
      <c r="G135" s="507">
        <v>0</v>
      </c>
      <c r="H135" s="507">
        <v>0</v>
      </c>
      <c r="I135" s="507">
        <v>0</v>
      </c>
      <c r="J135" s="507">
        <v>0</v>
      </c>
      <c r="K135" s="507">
        <v>0</v>
      </c>
      <c r="L135" s="507">
        <v>0</v>
      </c>
      <c r="M135" s="507">
        <v>0</v>
      </c>
      <c r="N135" s="507">
        <v>0</v>
      </c>
      <c r="O135" s="507">
        <v>0</v>
      </c>
      <c r="P135" s="507">
        <v>0</v>
      </c>
      <c r="Q135" s="507">
        <v>0</v>
      </c>
      <c r="R135" s="507">
        <v>0</v>
      </c>
      <c r="S135" s="507">
        <v>0</v>
      </c>
      <c r="T135" s="507">
        <v>0</v>
      </c>
      <c r="U135" s="507">
        <v>0</v>
      </c>
      <c r="V135" s="507">
        <v>0</v>
      </c>
      <c r="W135" s="507">
        <v>0</v>
      </c>
      <c r="X135" s="507">
        <v>0</v>
      </c>
      <c r="Y135" s="507">
        <v>0</v>
      </c>
      <c r="Z135" s="507">
        <v>0</v>
      </c>
      <c r="AA135" s="507">
        <v>0</v>
      </c>
      <c r="AB135" s="507">
        <v>0</v>
      </c>
      <c r="AC135" s="507">
        <v>0</v>
      </c>
      <c r="AD135" s="507">
        <v>0</v>
      </c>
      <c r="AE135" s="507">
        <v>0</v>
      </c>
      <c r="AF135" s="507">
        <v>0</v>
      </c>
      <c r="AG135" s="507">
        <v>0</v>
      </c>
      <c r="AH135" s="507">
        <v>0</v>
      </c>
      <c r="AI135" s="507">
        <v>0</v>
      </c>
      <c r="AJ135" s="507">
        <v>0</v>
      </c>
      <c r="AK135" s="507">
        <v>0</v>
      </c>
      <c r="AL135" s="507">
        <v>0</v>
      </c>
      <c r="AM135" s="507">
        <v>0</v>
      </c>
      <c r="AN135" s="507">
        <v>0</v>
      </c>
      <c r="AO135" s="507">
        <v>0</v>
      </c>
      <c r="AP135" s="507">
        <f t="shared" si="27"/>
        <v>0</v>
      </c>
    </row>
    <row r="136" spans="1:42" outlineLevel="1" x14ac:dyDescent="0.25">
      <c r="A136" s="510" t="s">
        <v>435</v>
      </c>
      <c r="B136" s="507">
        <v>0</v>
      </c>
      <c r="C136" s="507">
        <v>0</v>
      </c>
      <c r="D136" s="507">
        <v>0</v>
      </c>
      <c r="E136" s="507">
        <v>0</v>
      </c>
      <c r="F136" s="507">
        <v>0</v>
      </c>
      <c r="G136" s="507">
        <v>0</v>
      </c>
      <c r="H136" s="507">
        <v>0</v>
      </c>
      <c r="I136" s="507">
        <v>0</v>
      </c>
      <c r="J136" s="507">
        <v>0</v>
      </c>
      <c r="K136" s="507">
        <v>0</v>
      </c>
      <c r="L136" s="507">
        <v>0</v>
      </c>
      <c r="M136" s="507">
        <v>0</v>
      </c>
      <c r="N136" s="507">
        <v>0</v>
      </c>
      <c r="O136" s="507">
        <v>0</v>
      </c>
      <c r="P136" s="507">
        <v>0</v>
      </c>
      <c r="Q136" s="507">
        <v>0</v>
      </c>
      <c r="R136" s="507">
        <v>0</v>
      </c>
      <c r="S136" s="507">
        <v>0</v>
      </c>
      <c r="T136" s="507">
        <v>0</v>
      </c>
      <c r="U136" s="507">
        <v>0</v>
      </c>
      <c r="V136" s="507">
        <v>0</v>
      </c>
      <c r="W136" s="507">
        <v>0</v>
      </c>
      <c r="X136" s="507">
        <v>0</v>
      </c>
      <c r="Y136" s="507">
        <v>0</v>
      </c>
      <c r="Z136" s="507">
        <v>0</v>
      </c>
      <c r="AA136" s="507">
        <v>0</v>
      </c>
      <c r="AB136" s="507">
        <v>0</v>
      </c>
      <c r="AC136" s="507">
        <v>0</v>
      </c>
      <c r="AD136" s="507">
        <v>0</v>
      </c>
      <c r="AE136" s="507">
        <v>0</v>
      </c>
      <c r="AF136" s="507">
        <v>0</v>
      </c>
      <c r="AG136" s="507">
        <v>0</v>
      </c>
      <c r="AH136" s="507">
        <v>0</v>
      </c>
      <c r="AI136" s="507">
        <v>0</v>
      </c>
      <c r="AJ136" s="507">
        <v>0</v>
      </c>
      <c r="AK136" s="507">
        <v>0</v>
      </c>
      <c r="AL136" s="507">
        <v>0</v>
      </c>
      <c r="AM136" s="507">
        <v>0</v>
      </c>
      <c r="AN136" s="507">
        <v>0</v>
      </c>
      <c r="AO136" s="507">
        <v>0</v>
      </c>
      <c r="AP136" s="507">
        <f t="shared" si="27"/>
        <v>0</v>
      </c>
    </row>
    <row r="137" spans="1:42" outlineLevel="1" x14ac:dyDescent="0.25">
      <c r="A137" s="510" t="s">
        <v>436</v>
      </c>
      <c r="B137" s="507">
        <v>0</v>
      </c>
      <c r="C137" s="507">
        <v>0</v>
      </c>
      <c r="D137" s="507">
        <v>0</v>
      </c>
      <c r="E137" s="507">
        <v>0</v>
      </c>
      <c r="F137" s="507">
        <v>0</v>
      </c>
      <c r="G137" s="507">
        <v>0</v>
      </c>
      <c r="H137" s="507">
        <v>0</v>
      </c>
      <c r="I137" s="507">
        <v>0</v>
      </c>
      <c r="J137" s="507">
        <v>0</v>
      </c>
      <c r="K137" s="507">
        <v>0</v>
      </c>
      <c r="L137" s="507">
        <v>0</v>
      </c>
      <c r="M137" s="507">
        <v>0</v>
      </c>
      <c r="N137" s="507">
        <v>0</v>
      </c>
      <c r="O137" s="507">
        <v>0</v>
      </c>
      <c r="P137" s="507">
        <v>0</v>
      </c>
      <c r="Q137" s="507">
        <v>0</v>
      </c>
      <c r="R137" s="507">
        <v>0</v>
      </c>
      <c r="S137" s="507">
        <v>0</v>
      </c>
      <c r="T137" s="507">
        <v>0</v>
      </c>
      <c r="U137" s="507">
        <v>0</v>
      </c>
      <c r="V137" s="507">
        <v>0</v>
      </c>
      <c r="W137" s="507">
        <v>0</v>
      </c>
      <c r="X137" s="507">
        <v>0</v>
      </c>
      <c r="Y137" s="507">
        <v>0</v>
      </c>
      <c r="Z137" s="507">
        <v>0</v>
      </c>
      <c r="AA137" s="507">
        <v>0</v>
      </c>
      <c r="AB137" s="507">
        <v>0</v>
      </c>
      <c r="AC137" s="507">
        <v>0</v>
      </c>
      <c r="AD137" s="507">
        <v>0</v>
      </c>
      <c r="AE137" s="507">
        <v>0</v>
      </c>
      <c r="AF137" s="507">
        <v>0</v>
      </c>
      <c r="AG137" s="507">
        <v>0</v>
      </c>
      <c r="AH137" s="507">
        <v>0</v>
      </c>
      <c r="AI137" s="507">
        <v>0</v>
      </c>
      <c r="AJ137" s="507">
        <v>0</v>
      </c>
      <c r="AK137" s="507">
        <v>0</v>
      </c>
      <c r="AL137" s="507">
        <v>0</v>
      </c>
      <c r="AM137" s="507">
        <v>0</v>
      </c>
      <c r="AN137" s="507">
        <v>0</v>
      </c>
      <c r="AO137" s="507">
        <v>0</v>
      </c>
      <c r="AP137" s="507">
        <f t="shared" si="27"/>
        <v>0</v>
      </c>
    </row>
    <row r="138" spans="1:42" outlineLevel="1" x14ac:dyDescent="0.25">
      <c r="A138" s="510" t="s">
        <v>437</v>
      </c>
      <c r="B138" s="507">
        <v>0</v>
      </c>
      <c r="C138" s="507">
        <v>0</v>
      </c>
      <c r="D138" s="507">
        <v>0</v>
      </c>
      <c r="E138" s="507">
        <v>0</v>
      </c>
      <c r="F138" s="507">
        <v>0</v>
      </c>
      <c r="G138" s="507">
        <v>0</v>
      </c>
      <c r="H138" s="507">
        <v>0</v>
      </c>
      <c r="I138" s="507">
        <v>0</v>
      </c>
      <c r="J138" s="507">
        <v>0</v>
      </c>
      <c r="K138" s="507">
        <v>0</v>
      </c>
      <c r="L138" s="507">
        <v>0</v>
      </c>
      <c r="M138" s="507">
        <v>0</v>
      </c>
      <c r="N138" s="507">
        <v>0</v>
      </c>
      <c r="O138" s="507">
        <v>0</v>
      </c>
      <c r="P138" s="507">
        <v>0</v>
      </c>
      <c r="Q138" s="507">
        <v>0</v>
      </c>
      <c r="R138" s="507">
        <v>0</v>
      </c>
      <c r="S138" s="507">
        <v>0</v>
      </c>
      <c r="T138" s="507">
        <v>0</v>
      </c>
      <c r="U138" s="507">
        <v>0</v>
      </c>
      <c r="V138" s="507">
        <v>0</v>
      </c>
      <c r="W138" s="507">
        <v>0</v>
      </c>
      <c r="X138" s="507">
        <v>0</v>
      </c>
      <c r="Y138" s="507">
        <v>0</v>
      </c>
      <c r="Z138" s="507">
        <v>0</v>
      </c>
      <c r="AA138" s="507">
        <v>0</v>
      </c>
      <c r="AB138" s="507">
        <v>0</v>
      </c>
      <c r="AC138" s="507">
        <v>0</v>
      </c>
      <c r="AD138" s="507">
        <v>0</v>
      </c>
      <c r="AE138" s="507">
        <v>0</v>
      </c>
      <c r="AF138" s="507">
        <v>0</v>
      </c>
      <c r="AG138" s="507">
        <v>0</v>
      </c>
      <c r="AH138" s="507">
        <v>0</v>
      </c>
      <c r="AI138" s="507">
        <v>0</v>
      </c>
      <c r="AJ138" s="507">
        <v>0</v>
      </c>
      <c r="AK138" s="507">
        <v>0</v>
      </c>
      <c r="AL138" s="507">
        <v>0</v>
      </c>
      <c r="AM138" s="507">
        <v>0</v>
      </c>
      <c r="AN138" s="507">
        <v>0</v>
      </c>
      <c r="AO138" s="507">
        <v>0</v>
      </c>
      <c r="AP138" s="507">
        <f t="shared" si="27"/>
        <v>0</v>
      </c>
    </row>
    <row r="139" spans="1:42" outlineLevel="1" x14ac:dyDescent="0.25">
      <c r="A139" s="496" t="s">
        <v>119</v>
      </c>
      <c r="B139" s="511">
        <f>SUM(B132:B138)</f>
        <v>0</v>
      </c>
      <c r="C139" s="511">
        <f t="shared" ref="C139:AO139" si="28">SUM(C132:C138)</f>
        <v>0</v>
      </c>
      <c r="D139" s="511">
        <f t="shared" si="28"/>
        <v>0</v>
      </c>
      <c r="E139" s="511">
        <f t="shared" si="28"/>
        <v>0</v>
      </c>
      <c r="F139" s="511">
        <f t="shared" si="28"/>
        <v>0</v>
      </c>
      <c r="G139" s="511">
        <f t="shared" si="28"/>
        <v>0</v>
      </c>
      <c r="H139" s="511">
        <f t="shared" si="28"/>
        <v>0</v>
      </c>
      <c r="I139" s="511">
        <f t="shared" si="28"/>
        <v>0</v>
      </c>
      <c r="J139" s="511">
        <f t="shared" si="28"/>
        <v>0</v>
      </c>
      <c r="K139" s="511">
        <f t="shared" si="28"/>
        <v>0</v>
      </c>
      <c r="L139" s="511">
        <f t="shared" si="28"/>
        <v>0</v>
      </c>
      <c r="M139" s="511">
        <f t="shared" si="28"/>
        <v>0</v>
      </c>
      <c r="N139" s="511">
        <f t="shared" si="28"/>
        <v>0</v>
      </c>
      <c r="O139" s="511">
        <f t="shared" si="28"/>
        <v>0</v>
      </c>
      <c r="P139" s="511">
        <f t="shared" si="28"/>
        <v>0</v>
      </c>
      <c r="Q139" s="511">
        <f t="shared" si="28"/>
        <v>0</v>
      </c>
      <c r="R139" s="511">
        <f t="shared" si="28"/>
        <v>0</v>
      </c>
      <c r="S139" s="511">
        <f t="shared" si="28"/>
        <v>0</v>
      </c>
      <c r="T139" s="511">
        <f t="shared" si="28"/>
        <v>0</v>
      </c>
      <c r="U139" s="511">
        <f t="shared" si="28"/>
        <v>0</v>
      </c>
      <c r="V139" s="511">
        <f t="shared" si="28"/>
        <v>0</v>
      </c>
      <c r="W139" s="511">
        <f t="shared" si="28"/>
        <v>0</v>
      </c>
      <c r="X139" s="511">
        <f t="shared" si="28"/>
        <v>0</v>
      </c>
      <c r="Y139" s="511">
        <f t="shared" si="28"/>
        <v>0</v>
      </c>
      <c r="Z139" s="511">
        <f t="shared" si="28"/>
        <v>0</v>
      </c>
      <c r="AA139" s="511">
        <f t="shared" si="28"/>
        <v>0</v>
      </c>
      <c r="AB139" s="511">
        <f t="shared" si="28"/>
        <v>0</v>
      </c>
      <c r="AC139" s="511">
        <f t="shared" si="28"/>
        <v>0</v>
      </c>
      <c r="AD139" s="511">
        <f t="shared" si="28"/>
        <v>0</v>
      </c>
      <c r="AE139" s="511">
        <f t="shared" si="28"/>
        <v>0</v>
      </c>
      <c r="AF139" s="511">
        <f t="shared" si="28"/>
        <v>0</v>
      </c>
      <c r="AG139" s="511">
        <f t="shared" si="28"/>
        <v>0</v>
      </c>
      <c r="AH139" s="511">
        <f t="shared" si="28"/>
        <v>0</v>
      </c>
      <c r="AI139" s="511">
        <f t="shared" si="28"/>
        <v>0</v>
      </c>
      <c r="AJ139" s="511">
        <f t="shared" si="28"/>
        <v>0</v>
      </c>
      <c r="AK139" s="511">
        <f t="shared" si="28"/>
        <v>0</v>
      </c>
      <c r="AL139" s="511">
        <f t="shared" si="28"/>
        <v>0</v>
      </c>
      <c r="AM139" s="511">
        <f t="shared" si="28"/>
        <v>0</v>
      </c>
      <c r="AN139" s="511">
        <f t="shared" si="28"/>
        <v>0</v>
      </c>
      <c r="AO139" s="511">
        <f t="shared" si="28"/>
        <v>0</v>
      </c>
      <c r="AP139" s="511">
        <f t="shared" si="27"/>
        <v>0</v>
      </c>
    </row>
    <row r="140" spans="1:42" outlineLevel="1" x14ac:dyDescent="0.25">
      <c r="B140" s="509"/>
      <c r="C140" s="509"/>
      <c r="D140" s="509"/>
      <c r="E140" s="509"/>
      <c r="F140" s="509"/>
      <c r="G140" s="509"/>
      <c r="H140" s="509"/>
      <c r="I140" s="509"/>
      <c r="J140" s="509"/>
      <c r="K140" s="509"/>
      <c r="L140" s="509"/>
      <c r="M140" s="509"/>
      <c r="N140" s="509"/>
      <c r="O140" s="509"/>
      <c r="P140" s="509"/>
      <c r="Q140" s="509"/>
      <c r="R140" s="509"/>
      <c r="S140" s="509"/>
      <c r="T140" s="509"/>
      <c r="U140" s="509"/>
      <c r="V140" s="509"/>
      <c r="W140" s="509"/>
      <c r="X140" s="509"/>
      <c r="Y140" s="509"/>
      <c r="Z140" s="509"/>
      <c r="AA140" s="509"/>
      <c r="AB140" s="509"/>
      <c r="AC140" s="509"/>
      <c r="AD140" s="509"/>
      <c r="AE140" s="509"/>
      <c r="AF140" s="509"/>
      <c r="AG140" s="509"/>
      <c r="AH140" s="509"/>
      <c r="AI140" s="509"/>
      <c r="AJ140" s="509"/>
      <c r="AK140" s="509"/>
      <c r="AL140" s="509"/>
      <c r="AM140" s="509"/>
      <c r="AN140" s="509"/>
      <c r="AO140" s="509"/>
      <c r="AP140" s="509"/>
    </row>
    <row r="141" spans="1:42" ht="15.75" outlineLevel="1" thickBot="1" x14ac:dyDescent="0.3">
      <c r="A141" s="496" t="s">
        <v>438</v>
      </c>
      <c r="B141" s="483">
        <f>B129+B139</f>
        <v>0</v>
      </c>
      <c r="C141" s="483">
        <f t="shared" ref="C141:AO141" si="29">C129+C139</f>
        <v>0</v>
      </c>
      <c r="D141" s="483">
        <f t="shared" si="29"/>
        <v>0</v>
      </c>
      <c r="E141" s="483">
        <f t="shared" si="29"/>
        <v>0</v>
      </c>
      <c r="F141" s="483">
        <f t="shared" si="29"/>
        <v>0</v>
      </c>
      <c r="G141" s="483">
        <f t="shared" si="29"/>
        <v>0</v>
      </c>
      <c r="H141" s="483">
        <f t="shared" si="29"/>
        <v>0</v>
      </c>
      <c r="I141" s="483">
        <f t="shared" si="29"/>
        <v>0</v>
      </c>
      <c r="J141" s="483">
        <f t="shared" si="29"/>
        <v>0</v>
      </c>
      <c r="K141" s="483">
        <f t="shared" si="29"/>
        <v>0</v>
      </c>
      <c r="L141" s="483">
        <f t="shared" si="29"/>
        <v>0</v>
      </c>
      <c r="M141" s="483">
        <f t="shared" si="29"/>
        <v>0</v>
      </c>
      <c r="N141" s="483">
        <f t="shared" si="29"/>
        <v>0</v>
      </c>
      <c r="O141" s="483">
        <f t="shared" si="29"/>
        <v>0</v>
      </c>
      <c r="P141" s="483">
        <f t="shared" si="29"/>
        <v>0</v>
      </c>
      <c r="Q141" s="483">
        <f t="shared" si="29"/>
        <v>0</v>
      </c>
      <c r="R141" s="483">
        <f t="shared" si="29"/>
        <v>0</v>
      </c>
      <c r="S141" s="483">
        <f t="shared" si="29"/>
        <v>0</v>
      </c>
      <c r="T141" s="483">
        <f t="shared" si="29"/>
        <v>0</v>
      </c>
      <c r="U141" s="483">
        <f t="shared" si="29"/>
        <v>0</v>
      </c>
      <c r="V141" s="483">
        <f t="shared" si="29"/>
        <v>0</v>
      </c>
      <c r="W141" s="483">
        <f t="shared" si="29"/>
        <v>0</v>
      </c>
      <c r="X141" s="483">
        <f t="shared" si="29"/>
        <v>0</v>
      </c>
      <c r="Y141" s="483">
        <f t="shared" si="29"/>
        <v>0</v>
      </c>
      <c r="Z141" s="483">
        <f t="shared" si="29"/>
        <v>0</v>
      </c>
      <c r="AA141" s="483">
        <f t="shared" si="29"/>
        <v>0</v>
      </c>
      <c r="AB141" s="483">
        <f t="shared" si="29"/>
        <v>0</v>
      </c>
      <c r="AC141" s="483">
        <f t="shared" si="29"/>
        <v>0</v>
      </c>
      <c r="AD141" s="483">
        <f t="shared" si="29"/>
        <v>0</v>
      </c>
      <c r="AE141" s="483">
        <f t="shared" si="29"/>
        <v>0</v>
      </c>
      <c r="AF141" s="483">
        <f t="shared" si="29"/>
        <v>0</v>
      </c>
      <c r="AG141" s="483">
        <f t="shared" si="29"/>
        <v>0</v>
      </c>
      <c r="AH141" s="483">
        <f t="shared" si="29"/>
        <v>0</v>
      </c>
      <c r="AI141" s="483">
        <f t="shared" si="29"/>
        <v>0</v>
      </c>
      <c r="AJ141" s="483">
        <f t="shared" si="29"/>
        <v>0</v>
      </c>
      <c r="AK141" s="483">
        <f t="shared" si="29"/>
        <v>0</v>
      </c>
      <c r="AL141" s="483">
        <f t="shared" si="29"/>
        <v>0</v>
      </c>
      <c r="AM141" s="483">
        <f t="shared" si="29"/>
        <v>0</v>
      </c>
      <c r="AN141" s="483">
        <f t="shared" si="29"/>
        <v>0</v>
      </c>
      <c r="AO141" s="483">
        <f t="shared" si="29"/>
        <v>0</v>
      </c>
      <c r="AP141" s="483">
        <f>SUM(B141:AO141)</f>
        <v>0</v>
      </c>
    </row>
    <row r="142" spans="1:42" ht="15.75" outlineLevel="1" thickTop="1" x14ac:dyDescent="0.25">
      <c r="B142" s="516"/>
      <c r="C142" s="516"/>
      <c r="D142" s="516"/>
      <c r="E142" s="516"/>
      <c r="F142" s="516"/>
      <c r="G142" s="516"/>
      <c r="H142" s="516"/>
      <c r="I142" s="516"/>
      <c r="J142" s="516"/>
      <c r="K142" s="516"/>
      <c r="L142" s="516"/>
      <c r="M142" s="516"/>
      <c r="N142" s="516"/>
      <c r="O142" s="516"/>
      <c r="P142" s="516"/>
      <c r="Q142" s="516"/>
      <c r="R142" s="516"/>
      <c r="S142" s="516"/>
      <c r="T142" s="516"/>
      <c r="U142" s="516"/>
      <c r="V142" s="516"/>
      <c r="W142" s="516"/>
      <c r="X142" s="516"/>
      <c r="Y142" s="516"/>
      <c r="Z142" s="516"/>
      <c r="AA142" s="516"/>
      <c r="AB142" s="516"/>
      <c r="AC142" s="516"/>
      <c r="AD142" s="516"/>
      <c r="AE142" s="516"/>
      <c r="AF142" s="516"/>
      <c r="AG142" s="516"/>
      <c r="AH142" s="516"/>
      <c r="AI142" s="516"/>
      <c r="AJ142" s="516"/>
      <c r="AK142" s="516"/>
      <c r="AL142" s="516"/>
      <c r="AM142" s="516"/>
      <c r="AN142" s="516"/>
      <c r="AO142" s="516"/>
      <c r="AP142" s="516"/>
    </row>
    <row r="143" spans="1:42" outlineLevel="1" x14ac:dyDescent="0.25">
      <c r="A143" s="496" t="s">
        <v>439</v>
      </c>
      <c r="B143" s="478">
        <v>0</v>
      </c>
      <c r="C143" s="478">
        <v>0</v>
      </c>
      <c r="D143" s="478">
        <v>0</v>
      </c>
      <c r="E143" s="478">
        <v>0</v>
      </c>
      <c r="F143" s="478">
        <v>0</v>
      </c>
      <c r="G143" s="478">
        <v>0</v>
      </c>
      <c r="H143" s="478">
        <v>0</v>
      </c>
      <c r="I143" s="478">
        <v>0</v>
      </c>
      <c r="J143" s="478">
        <v>0</v>
      </c>
      <c r="K143" s="478">
        <v>0</v>
      </c>
      <c r="L143" s="478">
        <v>0</v>
      </c>
      <c r="M143" s="478">
        <v>0</v>
      </c>
      <c r="N143" s="478">
        <v>0</v>
      </c>
      <c r="O143" s="478">
        <v>0</v>
      </c>
      <c r="P143" s="478">
        <v>0</v>
      </c>
      <c r="Q143" s="478">
        <v>0</v>
      </c>
      <c r="R143" s="478">
        <v>0</v>
      </c>
      <c r="S143" s="478">
        <v>0</v>
      </c>
      <c r="T143" s="478">
        <v>0</v>
      </c>
      <c r="U143" s="478">
        <v>0</v>
      </c>
      <c r="V143" s="478">
        <v>0</v>
      </c>
      <c r="W143" s="478">
        <v>0</v>
      </c>
      <c r="X143" s="478">
        <v>0</v>
      </c>
      <c r="Y143" s="478">
        <v>0</v>
      </c>
      <c r="Z143" s="478">
        <v>0</v>
      </c>
      <c r="AA143" s="478">
        <v>0</v>
      </c>
      <c r="AB143" s="478">
        <v>0</v>
      </c>
      <c r="AC143" s="478">
        <v>0</v>
      </c>
      <c r="AD143" s="478">
        <v>0</v>
      </c>
      <c r="AE143" s="478">
        <v>0</v>
      </c>
      <c r="AF143" s="478">
        <v>0</v>
      </c>
      <c r="AG143" s="478">
        <v>0</v>
      </c>
      <c r="AH143" s="478">
        <v>0</v>
      </c>
      <c r="AI143" s="478">
        <v>0</v>
      </c>
      <c r="AJ143" s="478">
        <v>0</v>
      </c>
      <c r="AK143" s="478">
        <v>0</v>
      </c>
      <c r="AL143" s="478">
        <v>0</v>
      </c>
      <c r="AM143" s="478">
        <v>0</v>
      </c>
      <c r="AN143" s="478">
        <v>0</v>
      </c>
      <c r="AO143" s="478">
        <v>0</v>
      </c>
      <c r="AP143" s="478"/>
    </row>
    <row r="144" spans="1:42" s="493" customFormat="1" outlineLevel="1" x14ac:dyDescent="0.25">
      <c r="A144" s="496" t="s">
        <v>68</v>
      </c>
      <c r="B144" s="512" t="str">
        <f>IF(B143&gt;0,B141/B143,"")</f>
        <v/>
      </c>
      <c r="C144" s="512" t="str">
        <f t="shared" ref="C144:AO144" si="30">IF(C143&gt;0,C141/C143,"")</f>
        <v/>
      </c>
      <c r="D144" s="512" t="str">
        <f t="shared" si="30"/>
        <v/>
      </c>
      <c r="E144" s="512" t="str">
        <f t="shared" si="30"/>
        <v/>
      </c>
      <c r="F144" s="512" t="str">
        <f t="shared" si="30"/>
        <v/>
      </c>
      <c r="G144" s="512" t="str">
        <f t="shared" si="30"/>
        <v/>
      </c>
      <c r="H144" s="512" t="str">
        <f t="shared" si="30"/>
        <v/>
      </c>
      <c r="I144" s="512" t="str">
        <f t="shared" si="30"/>
        <v/>
      </c>
      <c r="J144" s="512" t="str">
        <f t="shared" si="30"/>
        <v/>
      </c>
      <c r="K144" s="512" t="str">
        <f t="shared" si="30"/>
        <v/>
      </c>
      <c r="L144" s="512" t="str">
        <f t="shared" si="30"/>
        <v/>
      </c>
      <c r="M144" s="512" t="str">
        <f t="shared" si="30"/>
        <v/>
      </c>
      <c r="N144" s="512" t="str">
        <f t="shared" si="30"/>
        <v/>
      </c>
      <c r="O144" s="512" t="str">
        <f t="shared" si="30"/>
        <v/>
      </c>
      <c r="P144" s="512" t="str">
        <f t="shared" si="30"/>
        <v/>
      </c>
      <c r="Q144" s="512" t="str">
        <f t="shared" si="30"/>
        <v/>
      </c>
      <c r="R144" s="512" t="str">
        <f t="shared" si="30"/>
        <v/>
      </c>
      <c r="S144" s="512" t="str">
        <f t="shared" si="30"/>
        <v/>
      </c>
      <c r="T144" s="512" t="str">
        <f t="shared" si="30"/>
        <v/>
      </c>
      <c r="U144" s="512" t="str">
        <f t="shared" si="30"/>
        <v/>
      </c>
      <c r="V144" s="512" t="str">
        <f t="shared" si="30"/>
        <v/>
      </c>
      <c r="W144" s="512" t="str">
        <f t="shared" si="30"/>
        <v/>
      </c>
      <c r="X144" s="512" t="str">
        <f t="shared" si="30"/>
        <v/>
      </c>
      <c r="Y144" s="512" t="str">
        <f t="shared" si="30"/>
        <v/>
      </c>
      <c r="Z144" s="512" t="str">
        <f t="shared" si="30"/>
        <v/>
      </c>
      <c r="AA144" s="512" t="str">
        <f t="shared" si="30"/>
        <v/>
      </c>
      <c r="AB144" s="512" t="str">
        <f t="shared" si="30"/>
        <v/>
      </c>
      <c r="AC144" s="512" t="str">
        <f t="shared" si="30"/>
        <v/>
      </c>
      <c r="AD144" s="512" t="str">
        <f t="shared" si="30"/>
        <v/>
      </c>
      <c r="AE144" s="512" t="str">
        <f t="shared" si="30"/>
        <v/>
      </c>
      <c r="AF144" s="512" t="str">
        <f t="shared" si="30"/>
        <v/>
      </c>
      <c r="AG144" s="512" t="str">
        <f t="shared" si="30"/>
        <v/>
      </c>
      <c r="AH144" s="512" t="str">
        <f t="shared" si="30"/>
        <v/>
      </c>
      <c r="AI144" s="512" t="str">
        <f t="shared" si="30"/>
        <v/>
      </c>
      <c r="AJ144" s="512" t="str">
        <f t="shared" si="30"/>
        <v/>
      </c>
      <c r="AK144" s="512" t="str">
        <f t="shared" si="30"/>
        <v/>
      </c>
      <c r="AL144" s="512" t="str">
        <f t="shared" si="30"/>
        <v/>
      </c>
      <c r="AM144" s="512" t="str">
        <f t="shared" si="30"/>
        <v/>
      </c>
      <c r="AN144" s="512" t="str">
        <f t="shared" si="30"/>
        <v/>
      </c>
      <c r="AO144" s="512" t="str">
        <f t="shared" si="30"/>
        <v/>
      </c>
      <c r="AP144" s="513"/>
    </row>
    <row r="145" spans="1:42" s="493" customFormat="1" outlineLevel="1" x14ac:dyDescent="0.25">
      <c r="A145" s="514"/>
      <c r="B145" s="515"/>
      <c r="C145" s="515"/>
      <c r="D145" s="515"/>
      <c r="E145" s="515"/>
      <c r="F145" s="515"/>
      <c r="G145" s="515"/>
      <c r="H145" s="515"/>
      <c r="I145" s="515"/>
      <c r="J145" s="515"/>
      <c r="K145" s="515"/>
      <c r="L145" s="515"/>
      <c r="M145" s="515"/>
      <c r="N145" s="515"/>
      <c r="O145" s="515"/>
      <c r="P145" s="515"/>
      <c r="Q145" s="515"/>
      <c r="R145" s="515"/>
      <c r="S145" s="515"/>
      <c r="T145" s="515"/>
      <c r="U145" s="515"/>
      <c r="V145" s="515"/>
      <c r="W145" s="515"/>
      <c r="X145" s="515"/>
      <c r="Y145" s="515"/>
      <c r="Z145" s="515"/>
      <c r="AA145" s="515"/>
      <c r="AB145" s="515"/>
      <c r="AC145" s="515"/>
      <c r="AD145" s="515"/>
      <c r="AE145" s="515"/>
      <c r="AF145" s="515"/>
      <c r="AG145" s="515"/>
      <c r="AH145" s="515"/>
      <c r="AI145" s="515"/>
      <c r="AJ145" s="515"/>
      <c r="AK145" s="515"/>
      <c r="AL145" s="515"/>
      <c r="AM145" s="515"/>
      <c r="AN145" s="515"/>
      <c r="AO145" s="515"/>
      <c r="AP145" s="513"/>
    </row>
    <row r="146" spans="1:42" outlineLevel="1" x14ac:dyDescent="0.25">
      <c r="A146" s="505" t="s">
        <v>126</v>
      </c>
      <c r="B146" s="500"/>
      <c r="C146" s="500"/>
      <c r="D146" s="500"/>
      <c r="E146" s="500"/>
      <c r="F146" s="500"/>
      <c r="G146" s="500"/>
      <c r="H146" s="500"/>
      <c r="I146" s="500"/>
      <c r="J146" s="500"/>
      <c r="K146" s="500"/>
      <c r="L146" s="500"/>
      <c r="M146" s="500"/>
      <c r="N146" s="500"/>
      <c r="O146" s="500"/>
      <c r="P146" s="500"/>
      <c r="Q146" s="500"/>
      <c r="R146" s="500"/>
      <c r="S146" s="500"/>
      <c r="T146" s="500"/>
      <c r="U146" s="500"/>
      <c r="V146" s="500"/>
      <c r="W146" s="500"/>
      <c r="X146" s="500"/>
      <c r="Y146" s="500"/>
      <c r="Z146" s="500"/>
      <c r="AA146" s="500"/>
      <c r="AB146" s="500"/>
      <c r="AC146" s="500"/>
      <c r="AD146" s="500"/>
      <c r="AE146" s="500"/>
      <c r="AF146" s="500"/>
      <c r="AG146" s="500"/>
      <c r="AH146" s="500"/>
      <c r="AI146" s="500"/>
      <c r="AJ146" s="500"/>
      <c r="AK146" s="500"/>
      <c r="AL146" s="500"/>
      <c r="AM146" s="500"/>
      <c r="AN146" s="500"/>
      <c r="AO146" s="500"/>
      <c r="AP146" s="501"/>
    </row>
    <row r="147" spans="1:42" outlineLevel="1" x14ac:dyDescent="0.25">
      <c r="A147" s="496" t="s">
        <v>425</v>
      </c>
    </row>
    <row r="148" spans="1:42" outlineLevel="1" x14ac:dyDescent="0.25">
      <c r="A148" s="506" t="s">
        <v>426</v>
      </c>
      <c r="B148" s="480">
        <f>SUMIF('4a - Electricity'!$B$7:$AP$7,'4 - NOI'!B$7,'4a - Electricity'!$B$115:$AP$115)</f>
        <v>0</v>
      </c>
      <c r="C148" s="480">
        <f>SUMIF('4a - Electricity'!$B$7:$AP$7,'4 - NOI'!C$7,'4a - Electricity'!$B$115:$AP$115)</f>
        <v>0</v>
      </c>
      <c r="D148" s="480">
        <f>SUMIF('4a - Electricity'!$B$7:$AP$7,'4 - NOI'!D$7,'4a - Electricity'!$B$115:$AP$115)</f>
        <v>0</v>
      </c>
      <c r="E148" s="480">
        <f>SUMIF('4a - Electricity'!$B$7:$AP$7,'4 - NOI'!E$7,'4a - Electricity'!$B$115:$AP$115)</f>
        <v>0</v>
      </c>
      <c r="F148" s="480">
        <f>SUMIF('4a - Electricity'!$B$7:$AP$7,'4 - NOI'!F$7,'4a - Electricity'!$B$115:$AP$115)</f>
        <v>0</v>
      </c>
      <c r="G148" s="480">
        <f>SUMIF('4a - Electricity'!$B$7:$AP$7,'4 - NOI'!G$7,'4a - Electricity'!$B$115:$AP$115)</f>
        <v>0</v>
      </c>
      <c r="H148" s="480">
        <f>SUMIF('4a - Electricity'!$B$7:$AP$7,'4 - NOI'!H$7,'4a - Electricity'!$B$115:$AP$115)</f>
        <v>0</v>
      </c>
      <c r="I148" s="480">
        <f>SUMIF('4a - Electricity'!$B$7:$AP$7,'4 - NOI'!I$7,'4a - Electricity'!$B$115:$AP$115)</f>
        <v>0</v>
      </c>
      <c r="J148" s="480">
        <f>SUMIF('4a - Electricity'!$B$7:$AP$7,'4 - NOI'!J$7,'4a - Electricity'!$B$115:$AP$115)</f>
        <v>0</v>
      </c>
      <c r="K148" s="480">
        <f>SUMIF('4a - Electricity'!$B$7:$AP$7,'4 - NOI'!K$7,'4a - Electricity'!$B$115:$AP$115)</f>
        <v>0</v>
      </c>
      <c r="L148" s="480">
        <f>SUMIF('4a - Electricity'!$B$7:$AP$7,'4 - NOI'!L$7,'4a - Electricity'!$B$115:$AP$115)</f>
        <v>0</v>
      </c>
      <c r="M148" s="480">
        <f>SUMIF('4a - Electricity'!$B$7:$AP$7,'4 - NOI'!M$7,'4a - Electricity'!$B$115:$AP$115)</f>
        <v>0</v>
      </c>
      <c r="N148" s="480">
        <f>SUMIF('4a - Electricity'!$B$7:$AP$7,'4 - NOI'!N$7,'4a - Electricity'!$B$115:$AP$115)</f>
        <v>0</v>
      </c>
      <c r="O148" s="480">
        <f>SUMIF('4a - Electricity'!$B$7:$AP$7,'4 - NOI'!O$7,'4a - Electricity'!$B$115:$AP$115)</f>
        <v>0</v>
      </c>
      <c r="P148" s="480">
        <f>SUMIF('4a - Electricity'!$B$7:$AP$7,'4 - NOI'!P$7,'4a - Electricity'!$B$115:$AP$115)</f>
        <v>0</v>
      </c>
      <c r="Q148" s="480">
        <f>SUMIF('4a - Electricity'!$B$7:$AP$7,'4 - NOI'!Q$7,'4a - Electricity'!$B$115:$AP$115)</f>
        <v>0</v>
      </c>
      <c r="R148" s="480">
        <f>SUMIF('4a - Electricity'!$B$7:$AP$7,'4 - NOI'!R$7,'4a - Electricity'!$B$115:$AP$115)</f>
        <v>0</v>
      </c>
      <c r="S148" s="480">
        <f>SUMIF('4a - Electricity'!$B$7:$AP$7,'4 - NOI'!S$7,'4a - Electricity'!$B$115:$AP$115)</f>
        <v>0</v>
      </c>
      <c r="T148" s="480">
        <f>SUMIF('4a - Electricity'!$B$7:$AP$7,'4 - NOI'!T$7,'4a - Electricity'!$B$115:$AP$115)</f>
        <v>0</v>
      </c>
      <c r="U148" s="480">
        <f>SUMIF('4a - Electricity'!$B$7:$AP$7,'4 - NOI'!U$7,'4a - Electricity'!$B$115:$AP$115)</f>
        <v>0</v>
      </c>
      <c r="V148" s="480">
        <f>SUMIF('4a - Electricity'!$B$7:$AP$7,'4 - NOI'!V$7,'4a - Electricity'!$B$115:$AP$115)</f>
        <v>0</v>
      </c>
      <c r="W148" s="480">
        <f>SUMIF('4a - Electricity'!$B$7:$AP$7,'4 - NOI'!W$7,'4a - Electricity'!$B$115:$AP$115)</f>
        <v>0</v>
      </c>
      <c r="X148" s="480">
        <f>SUMIF('4a - Electricity'!$B$7:$AP$7,'4 - NOI'!X$7,'4a - Electricity'!$B$115:$AP$115)</f>
        <v>0</v>
      </c>
      <c r="Y148" s="480">
        <f>SUMIF('4a - Electricity'!$B$7:$AP$7,'4 - NOI'!Y$7,'4a - Electricity'!$B$115:$AP$115)</f>
        <v>0</v>
      </c>
      <c r="Z148" s="480">
        <f>SUMIF('4a - Electricity'!$B$7:$AP$7,'4 - NOI'!Z$7,'4a - Electricity'!$B$115:$AP$115)</f>
        <v>0</v>
      </c>
      <c r="AA148" s="480">
        <f>SUMIF('4a - Electricity'!$B$7:$AP$7,'4 - NOI'!AA$7,'4a - Electricity'!$B$115:$AP$115)</f>
        <v>0</v>
      </c>
      <c r="AB148" s="480">
        <f>SUMIF('4a - Electricity'!$B$7:$AP$7,'4 - NOI'!AB$7,'4a - Electricity'!$B$115:$AP$115)</f>
        <v>0</v>
      </c>
      <c r="AC148" s="480">
        <f>SUMIF('4a - Electricity'!$B$7:$AP$7,'4 - NOI'!AC$7,'4a - Electricity'!$B$115:$AP$115)</f>
        <v>0</v>
      </c>
      <c r="AD148" s="480">
        <f>SUMIF('4a - Electricity'!$B$7:$AP$7,'4 - NOI'!AD$7,'4a - Electricity'!$B$115:$AP$115)</f>
        <v>0</v>
      </c>
      <c r="AE148" s="480">
        <f>SUMIF('4a - Electricity'!$B$7:$AP$7,'4 - NOI'!AE$7,'4a - Electricity'!$B$115:$AP$115)</f>
        <v>0</v>
      </c>
      <c r="AF148" s="480">
        <f>SUMIF('4a - Electricity'!$B$7:$AP$7,'4 - NOI'!AF$7,'4a - Electricity'!$B$115:$AP$115)</f>
        <v>0</v>
      </c>
      <c r="AG148" s="480">
        <f>SUMIF('4a - Electricity'!$B$7:$AP$7,'4 - NOI'!AG$7,'4a - Electricity'!$B$115:$AP$115)</f>
        <v>0</v>
      </c>
      <c r="AH148" s="480">
        <f>SUMIF('4a - Electricity'!$B$7:$AP$7,'4 - NOI'!AH$7,'4a - Electricity'!$B$115:$AP$115)</f>
        <v>0</v>
      </c>
      <c r="AI148" s="480">
        <f>SUMIF('4a - Electricity'!$B$7:$AP$7,'4 - NOI'!AI$7,'4a - Electricity'!$B$115:$AP$115)</f>
        <v>0</v>
      </c>
      <c r="AJ148" s="480">
        <f>SUMIF('4a - Electricity'!$B$7:$AP$7,'4 - NOI'!AJ$7,'4a - Electricity'!$B$115:$AP$115)</f>
        <v>0</v>
      </c>
      <c r="AK148" s="480">
        <f>SUMIF('4a - Electricity'!$B$7:$AP$7,'4 - NOI'!AK$7,'4a - Electricity'!$B$115:$AP$115)</f>
        <v>0</v>
      </c>
      <c r="AL148" s="480">
        <f>SUMIF('4a - Electricity'!$B$7:$AP$7,'4 - NOI'!AL$7,'4a - Electricity'!$B$115:$AP$115)</f>
        <v>0</v>
      </c>
      <c r="AM148" s="480">
        <f>SUMIF('4a - Electricity'!$B$7:$AP$7,'4 - NOI'!AM$7,'4a - Electricity'!$B$115:$AP$115)</f>
        <v>0</v>
      </c>
      <c r="AN148" s="480">
        <f>SUMIF('4a - Electricity'!$B$7:$AP$7,'4 - NOI'!AN$7,'4a - Electricity'!$B$115:$AP$115)</f>
        <v>0</v>
      </c>
      <c r="AO148" s="480">
        <f>SUMIF('4a - Electricity'!$B$7:$AP$7,'4 - NOI'!AO$7,'4a - Electricity'!$B$115:$AP$115)</f>
        <v>0</v>
      </c>
      <c r="AP148" s="480">
        <f>SUM(B148:AO148)</f>
        <v>0</v>
      </c>
    </row>
    <row r="149" spans="1:42" outlineLevel="1" x14ac:dyDescent="0.25">
      <c r="A149" s="506" t="s">
        <v>427</v>
      </c>
      <c r="B149" s="478">
        <f>SUMIF('4a - Electricity'!$B$7:$AP$7,'4 - NOI'!B$7,'4a - Electricity'!$B$120:$AP$120)</f>
        <v>0</v>
      </c>
      <c r="C149" s="478">
        <f>SUMIF('4a - Electricity'!$B$7:$AP$7,'4 - NOI'!C$7,'4a - Electricity'!$B$120:$AP$120)</f>
        <v>0</v>
      </c>
      <c r="D149" s="478">
        <f>SUMIF('4a - Electricity'!$B$7:$AP$7,'4 - NOI'!D$7,'4a - Electricity'!$B$120:$AP$120)</f>
        <v>0</v>
      </c>
      <c r="E149" s="478">
        <f>SUMIF('4a - Electricity'!$B$7:$AP$7,'4 - NOI'!E$7,'4a - Electricity'!$B$120:$AP$120)</f>
        <v>0</v>
      </c>
      <c r="F149" s="478">
        <f>SUMIF('4a - Electricity'!$B$7:$AP$7,'4 - NOI'!F$7,'4a - Electricity'!$B$120:$AP$120)</f>
        <v>0</v>
      </c>
      <c r="G149" s="478">
        <f>SUMIF('4a - Electricity'!$B$7:$AP$7,'4 - NOI'!G$7,'4a - Electricity'!$B$120:$AP$120)</f>
        <v>0</v>
      </c>
      <c r="H149" s="478">
        <f>SUMIF('4a - Electricity'!$B$7:$AP$7,'4 - NOI'!H$7,'4a - Electricity'!$B$120:$AP$120)</f>
        <v>0</v>
      </c>
      <c r="I149" s="478">
        <f>SUMIF('4a - Electricity'!$B$7:$AP$7,'4 - NOI'!I$7,'4a - Electricity'!$B$120:$AP$120)</f>
        <v>0</v>
      </c>
      <c r="J149" s="478">
        <f>SUMIF('4a - Electricity'!$B$7:$AP$7,'4 - NOI'!J$7,'4a - Electricity'!$B$120:$AP$120)</f>
        <v>0</v>
      </c>
      <c r="K149" s="478">
        <f>SUMIF('4a - Electricity'!$B$7:$AP$7,'4 - NOI'!K$7,'4a - Electricity'!$B$120:$AP$120)</f>
        <v>0</v>
      </c>
      <c r="L149" s="478">
        <f>SUMIF('4a - Electricity'!$B$7:$AP$7,'4 - NOI'!L$7,'4a - Electricity'!$B$120:$AP$120)</f>
        <v>0</v>
      </c>
      <c r="M149" s="478">
        <f>SUMIF('4a - Electricity'!$B$7:$AP$7,'4 - NOI'!M$7,'4a - Electricity'!$B$120:$AP$120)</f>
        <v>0</v>
      </c>
      <c r="N149" s="478">
        <f>SUMIF('4a - Electricity'!$B$7:$AP$7,'4 - NOI'!N$7,'4a - Electricity'!$B$120:$AP$120)</f>
        <v>0</v>
      </c>
      <c r="O149" s="478">
        <f>SUMIF('4a - Electricity'!$B$7:$AP$7,'4 - NOI'!O$7,'4a - Electricity'!$B$120:$AP$120)</f>
        <v>0</v>
      </c>
      <c r="P149" s="478">
        <f>SUMIF('4a - Electricity'!$B$7:$AP$7,'4 - NOI'!P$7,'4a - Electricity'!$B$120:$AP$120)</f>
        <v>0</v>
      </c>
      <c r="Q149" s="478">
        <f>SUMIF('4a - Electricity'!$B$7:$AP$7,'4 - NOI'!Q$7,'4a - Electricity'!$B$120:$AP$120)</f>
        <v>0</v>
      </c>
      <c r="R149" s="478">
        <f>SUMIF('4a - Electricity'!$B$7:$AP$7,'4 - NOI'!R$7,'4a - Electricity'!$B$120:$AP$120)</f>
        <v>0</v>
      </c>
      <c r="S149" s="478">
        <f>SUMIF('4a - Electricity'!$B$7:$AP$7,'4 - NOI'!S$7,'4a - Electricity'!$B$120:$AP$120)</f>
        <v>0</v>
      </c>
      <c r="T149" s="478">
        <f>SUMIF('4a - Electricity'!$B$7:$AP$7,'4 - NOI'!T$7,'4a - Electricity'!$B$120:$AP$120)</f>
        <v>0</v>
      </c>
      <c r="U149" s="478">
        <f>SUMIF('4a - Electricity'!$B$7:$AP$7,'4 - NOI'!U$7,'4a - Electricity'!$B$120:$AP$120)</f>
        <v>0</v>
      </c>
      <c r="V149" s="478">
        <f>SUMIF('4a - Electricity'!$B$7:$AP$7,'4 - NOI'!V$7,'4a - Electricity'!$B$120:$AP$120)</f>
        <v>0</v>
      </c>
      <c r="W149" s="478">
        <f>SUMIF('4a - Electricity'!$B$7:$AP$7,'4 - NOI'!W$7,'4a - Electricity'!$B$120:$AP$120)</f>
        <v>0</v>
      </c>
      <c r="X149" s="478">
        <f>SUMIF('4a - Electricity'!$B$7:$AP$7,'4 - NOI'!X$7,'4a - Electricity'!$B$120:$AP$120)</f>
        <v>0</v>
      </c>
      <c r="Y149" s="478">
        <f>SUMIF('4a - Electricity'!$B$7:$AP$7,'4 - NOI'!Y$7,'4a - Electricity'!$B$120:$AP$120)</f>
        <v>0</v>
      </c>
      <c r="Z149" s="478">
        <f>SUMIF('4a - Electricity'!$B$7:$AP$7,'4 - NOI'!Z$7,'4a - Electricity'!$B$120:$AP$120)</f>
        <v>0</v>
      </c>
      <c r="AA149" s="478">
        <f>SUMIF('4a - Electricity'!$B$7:$AP$7,'4 - NOI'!AA$7,'4a - Electricity'!$B$120:$AP$120)</f>
        <v>0</v>
      </c>
      <c r="AB149" s="478">
        <f>SUMIF('4a - Electricity'!$B$7:$AP$7,'4 - NOI'!AB$7,'4a - Electricity'!$B$120:$AP$120)</f>
        <v>0</v>
      </c>
      <c r="AC149" s="478">
        <f>SUMIF('4a - Electricity'!$B$7:$AP$7,'4 - NOI'!AC$7,'4a - Electricity'!$B$120:$AP$120)</f>
        <v>0</v>
      </c>
      <c r="AD149" s="478">
        <f>SUMIF('4a - Electricity'!$B$7:$AP$7,'4 - NOI'!AD$7,'4a - Electricity'!$B$120:$AP$120)</f>
        <v>0</v>
      </c>
      <c r="AE149" s="478">
        <f>SUMIF('4a - Electricity'!$B$7:$AP$7,'4 - NOI'!AE$7,'4a - Electricity'!$B$120:$AP$120)</f>
        <v>0</v>
      </c>
      <c r="AF149" s="478">
        <f>SUMIF('4a - Electricity'!$B$7:$AP$7,'4 - NOI'!AF$7,'4a - Electricity'!$B$120:$AP$120)</f>
        <v>0</v>
      </c>
      <c r="AG149" s="478">
        <f>SUMIF('4a - Electricity'!$B$7:$AP$7,'4 - NOI'!AG$7,'4a - Electricity'!$B$120:$AP$120)</f>
        <v>0</v>
      </c>
      <c r="AH149" s="478">
        <f>SUMIF('4a - Electricity'!$B$7:$AP$7,'4 - NOI'!AH$7,'4a - Electricity'!$B$120:$AP$120)</f>
        <v>0</v>
      </c>
      <c r="AI149" s="478">
        <f>SUMIF('4a - Electricity'!$B$7:$AP$7,'4 - NOI'!AI$7,'4a - Electricity'!$B$120:$AP$120)</f>
        <v>0</v>
      </c>
      <c r="AJ149" s="478">
        <f>SUMIF('4a - Electricity'!$B$7:$AP$7,'4 - NOI'!AJ$7,'4a - Electricity'!$B$120:$AP$120)</f>
        <v>0</v>
      </c>
      <c r="AK149" s="478">
        <f>SUMIF('4a - Electricity'!$B$7:$AP$7,'4 - NOI'!AK$7,'4a - Electricity'!$B$120:$AP$120)</f>
        <v>0</v>
      </c>
      <c r="AL149" s="478">
        <f>SUMIF('4a - Electricity'!$B$7:$AP$7,'4 - NOI'!AL$7,'4a - Electricity'!$B$120:$AP$120)</f>
        <v>0</v>
      </c>
      <c r="AM149" s="478">
        <f>SUMIF('4a - Electricity'!$B$7:$AP$7,'4 - NOI'!AM$7,'4a - Electricity'!$B$120:$AP$120)</f>
        <v>0</v>
      </c>
      <c r="AN149" s="478">
        <f>SUMIF('4a - Electricity'!$B$7:$AP$7,'4 - NOI'!AN$7,'4a - Electricity'!$B$120:$AP$120)</f>
        <v>0</v>
      </c>
      <c r="AO149" s="478">
        <f>SUMIF('4a - Electricity'!$B$7:$AP$7,'4 - NOI'!AO$7,'4a - Electricity'!$B$120:$AP$120)</f>
        <v>0</v>
      </c>
      <c r="AP149" s="507">
        <f>SUM(B149:AO149)</f>
        <v>0</v>
      </c>
    </row>
    <row r="150" spans="1:42" outlineLevel="1" x14ac:dyDescent="0.25">
      <c r="A150" s="506" t="s">
        <v>428</v>
      </c>
      <c r="B150" s="478">
        <f>SUMIF('4a - Electricity'!$B$7:$AP$7,'4 - NOI'!B$7,'4a - Electricity'!$B$125:$AP$125)</f>
        <v>0</v>
      </c>
      <c r="C150" s="478">
        <f>SUMIF('4a - Electricity'!$B$7:$AP$7,'4 - NOI'!C$7,'4a - Electricity'!$B$125:$AP$125)</f>
        <v>0</v>
      </c>
      <c r="D150" s="478">
        <f>SUMIF('4a - Electricity'!$B$7:$AP$7,'4 - NOI'!D$7,'4a - Electricity'!$B$125:$AP$125)</f>
        <v>0</v>
      </c>
      <c r="E150" s="478">
        <f>SUMIF('4a - Electricity'!$B$7:$AP$7,'4 - NOI'!E$7,'4a - Electricity'!$B$125:$AP$125)</f>
        <v>0</v>
      </c>
      <c r="F150" s="478">
        <f>SUMIF('4a - Electricity'!$B$7:$AP$7,'4 - NOI'!F$7,'4a - Electricity'!$B$125:$AP$125)</f>
        <v>0</v>
      </c>
      <c r="G150" s="478">
        <f>SUMIF('4a - Electricity'!$B$7:$AP$7,'4 - NOI'!G$7,'4a - Electricity'!$B$125:$AP$125)</f>
        <v>0</v>
      </c>
      <c r="H150" s="478">
        <f>SUMIF('4a - Electricity'!$B$7:$AP$7,'4 - NOI'!H$7,'4a - Electricity'!$B$125:$AP$125)</f>
        <v>0</v>
      </c>
      <c r="I150" s="478">
        <f>SUMIF('4a - Electricity'!$B$7:$AP$7,'4 - NOI'!I$7,'4a - Electricity'!$B$125:$AP$125)</f>
        <v>0</v>
      </c>
      <c r="J150" s="478">
        <f>SUMIF('4a - Electricity'!$B$7:$AP$7,'4 - NOI'!J$7,'4a - Electricity'!$B$125:$AP$125)</f>
        <v>0</v>
      </c>
      <c r="K150" s="478">
        <f>SUMIF('4a - Electricity'!$B$7:$AP$7,'4 - NOI'!K$7,'4a - Electricity'!$B$125:$AP$125)</f>
        <v>0</v>
      </c>
      <c r="L150" s="478">
        <f>SUMIF('4a - Electricity'!$B$7:$AP$7,'4 - NOI'!L$7,'4a - Electricity'!$B$125:$AP$125)</f>
        <v>0</v>
      </c>
      <c r="M150" s="478">
        <f>SUMIF('4a - Electricity'!$B$7:$AP$7,'4 - NOI'!M$7,'4a - Electricity'!$B$125:$AP$125)</f>
        <v>0</v>
      </c>
      <c r="N150" s="478">
        <f>SUMIF('4a - Electricity'!$B$7:$AP$7,'4 - NOI'!N$7,'4a - Electricity'!$B$125:$AP$125)</f>
        <v>0</v>
      </c>
      <c r="O150" s="478">
        <f>SUMIF('4a - Electricity'!$B$7:$AP$7,'4 - NOI'!O$7,'4a - Electricity'!$B$125:$AP$125)</f>
        <v>0</v>
      </c>
      <c r="P150" s="478">
        <f>SUMIF('4a - Electricity'!$B$7:$AP$7,'4 - NOI'!P$7,'4a - Electricity'!$B$125:$AP$125)</f>
        <v>0</v>
      </c>
      <c r="Q150" s="478">
        <f>SUMIF('4a - Electricity'!$B$7:$AP$7,'4 - NOI'!Q$7,'4a - Electricity'!$B$125:$AP$125)</f>
        <v>0</v>
      </c>
      <c r="R150" s="478">
        <f>SUMIF('4a - Electricity'!$B$7:$AP$7,'4 - NOI'!R$7,'4a - Electricity'!$B$125:$AP$125)</f>
        <v>0</v>
      </c>
      <c r="S150" s="478">
        <f>SUMIF('4a - Electricity'!$B$7:$AP$7,'4 - NOI'!S$7,'4a - Electricity'!$B$125:$AP$125)</f>
        <v>0</v>
      </c>
      <c r="T150" s="478">
        <f>SUMIF('4a - Electricity'!$B$7:$AP$7,'4 - NOI'!T$7,'4a - Electricity'!$B$125:$AP$125)</f>
        <v>0</v>
      </c>
      <c r="U150" s="478">
        <f>SUMIF('4a - Electricity'!$B$7:$AP$7,'4 - NOI'!U$7,'4a - Electricity'!$B$125:$AP$125)</f>
        <v>0</v>
      </c>
      <c r="V150" s="478">
        <f>SUMIF('4a - Electricity'!$B$7:$AP$7,'4 - NOI'!V$7,'4a - Electricity'!$B$125:$AP$125)</f>
        <v>0</v>
      </c>
      <c r="W150" s="478">
        <f>SUMIF('4a - Electricity'!$B$7:$AP$7,'4 - NOI'!W$7,'4a - Electricity'!$B$125:$AP$125)</f>
        <v>0</v>
      </c>
      <c r="X150" s="478">
        <f>SUMIF('4a - Electricity'!$B$7:$AP$7,'4 - NOI'!X$7,'4a - Electricity'!$B$125:$AP$125)</f>
        <v>0</v>
      </c>
      <c r="Y150" s="478">
        <f>SUMIF('4a - Electricity'!$B$7:$AP$7,'4 - NOI'!Y$7,'4a - Electricity'!$B$125:$AP$125)</f>
        <v>0</v>
      </c>
      <c r="Z150" s="478">
        <f>SUMIF('4a - Electricity'!$B$7:$AP$7,'4 - NOI'!Z$7,'4a - Electricity'!$B$125:$AP$125)</f>
        <v>0</v>
      </c>
      <c r="AA150" s="478">
        <f>SUMIF('4a - Electricity'!$B$7:$AP$7,'4 - NOI'!AA$7,'4a - Electricity'!$B$125:$AP$125)</f>
        <v>0</v>
      </c>
      <c r="AB150" s="478">
        <f>SUMIF('4a - Electricity'!$B$7:$AP$7,'4 - NOI'!AB$7,'4a - Electricity'!$B$125:$AP$125)</f>
        <v>0</v>
      </c>
      <c r="AC150" s="478">
        <f>SUMIF('4a - Electricity'!$B$7:$AP$7,'4 - NOI'!AC$7,'4a - Electricity'!$B$125:$AP$125)</f>
        <v>0</v>
      </c>
      <c r="AD150" s="478">
        <f>SUMIF('4a - Electricity'!$B$7:$AP$7,'4 - NOI'!AD$7,'4a - Electricity'!$B$125:$AP$125)</f>
        <v>0</v>
      </c>
      <c r="AE150" s="478">
        <f>SUMIF('4a - Electricity'!$B$7:$AP$7,'4 - NOI'!AE$7,'4a - Electricity'!$B$125:$AP$125)</f>
        <v>0</v>
      </c>
      <c r="AF150" s="478">
        <f>SUMIF('4a - Electricity'!$B$7:$AP$7,'4 - NOI'!AF$7,'4a - Electricity'!$B$125:$AP$125)</f>
        <v>0</v>
      </c>
      <c r="AG150" s="478">
        <f>SUMIF('4a - Electricity'!$B$7:$AP$7,'4 - NOI'!AG$7,'4a - Electricity'!$B$125:$AP$125)</f>
        <v>0</v>
      </c>
      <c r="AH150" s="478">
        <f>SUMIF('4a - Electricity'!$B$7:$AP$7,'4 - NOI'!AH$7,'4a - Electricity'!$B$125:$AP$125)</f>
        <v>0</v>
      </c>
      <c r="AI150" s="478">
        <f>SUMIF('4a - Electricity'!$B$7:$AP$7,'4 - NOI'!AI$7,'4a - Electricity'!$B$125:$AP$125)</f>
        <v>0</v>
      </c>
      <c r="AJ150" s="478">
        <f>SUMIF('4a - Electricity'!$B$7:$AP$7,'4 - NOI'!AJ$7,'4a - Electricity'!$B$125:$AP$125)</f>
        <v>0</v>
      </c>
      <c r="AK150" s="478">
        <f>SUMIF('4a - Electricity'!$B$7:$AP$7,'4 - NOI'!AK$7,'4a - Electricity'!$B$125:$AP$125)</f>
        <v>0</v>
      </c>
      <c r="AL150" s="478">
        <f>SUMIF('4a - Electricity'!$B$7:$AP$7,'4 - NOI'!AL$7,'4a - Electricity'!$B$125:$AP$125)</f>
        <v>0</v>
      </c>
      <c r="AM150" s="478">
        <f>SUMIF('4a - Electricity'!$B$7:$AP$7,'4 - NOI'!AM$7,'4a - Electricity'!$B$125:$AP$125)</f>
        <v>0</v>
      </c>
      <c r="AN150" s="478">
        <f>SUMIF('4a - Electricity'!$B$7:$AP$7,'4 - NOI'!AN$7,'4a - Electricity'!$B$125:$AP$125)</f>
        <v>0</v>
      </c>
      <c r="AO150" s="478">
        <f>SUMIF('4a - Electricity'!$B$7:$AP$7,'4 - NOI'!AO$7,'4a - Electricity'!$B$125:$AP$125)</f>
        <v>0</v>
      </c>
      <c r="AP150" s="507">
        <f>SUM(B150:AO150)</f>
        <v>0</v>
      </c>
    </row>
    <row r="151" spans="1:42" outlineLevel="1" x14ac:dyDescent="0.25">
      <c r="A151" s="506" t="s">
        <v>429</v>
      </c>
      <c r="B151" s="478">
        <v>0</v>
      </c>
      <c r="C151" s="478">
        <v>0</v>
      </c>
      <c r="D151" s="478">
        <v>0</v>
      </c>
      <c r="E151" s="478">
        <v>0</v>
      </c>
      <c r="F151" s="478">
        <v>0</v>
      </c>
      <c r="G151" s="478">
        <v>0</v>
      </c>
      <c r="H151" s="478">
        <v>0</v>
      </c>
      <c r="I151" s="478">
        <v>0</v>
      </c>
      <c r="J151" s="478">
        <v>0</v>
      </c>
      <c r="K151" s="478">
        <v>0</v>
      </c>
      <c r="L151" s="478">
        <v>0</v>
      </c>
      <c r="M151" s="478">
        <v>0</v>
      </c>
      <c r="N151" s="478">
        <v>0</v>
      </c>
      <c r="O151" s="478">
        <v>0</v>
      </c>
      <c r="P151" s="478">
        <v>0</v>
      </c>
      <c r="Q151" s="478">
        <v>0</v>
      </c>
      <c r="R151" s="478">
        <v>0</v>
      </c>
      <c r="S151" s="478">
        <v>0</v>
      </c>
      <c r="T151" s="478">
        <v>0</v>
      </c>
      <c r="U151" s="478">
        <v>0</v>
      </c>
      <c r="V151" s="478">
        <v>0</v>
      </c>
      <c r="W151" s="478">
        <v>0</v>
      </c>
      <c r="X151" s="478">
        <v>0</v>
      </c>
      <c r="Y151" s="478">
        <v>0</v>
      </c>
      <c r="Z151" s="478">
        <v>0</v>
      </c>
      <c r="AA151" s="478">
        <v>0</v>
      </c>
      <c r="AB151" s="478">
        <v>0</v>
      </c>
      <c r="AC151" s="478">
        <v>0</v>
      </c>
      <c r="AD151" s="478">
        <v>0</v>
      </c>
      <c r="AE151" s="478">
        <v>0</v>
      </c>
      <c r="AF151" s="478">
        <v>0</v>
      </c>
      <c r="AG151" s="478">
        <v>0</v>
      </c>
      <c r="AH151" s="478">
        <v>0</v>
      </c>
      <c r="AI151" s="478">
        <v>0</v>
      </c>
      <c r="AJ151" s="478">
        <v>0</v>
      </c>
      <c r="AK151" s="478">
        <v>0</v>
      </c>
      <c r="AL151" s="478">
        <v>0</v>
      </c>
      <c r="AM151" s="478">
        <v>0</v>
      </c>
      <c r="AN151" s="478">
        <v>0</v>
      </c>
      <c r="AO151" s="478">
        <v>0</v>
      </c>
      <c r="AP151" s="507">
        <f>SUM(B151:AO151)</f>
        <v>0</v>
      </c>
    </row>
    <row r="152" spans="1:42" outlineLevel="1" x14ac:dyDescent="0.25">
      <c r="A152" s="506" t="s">
        <v>119</v>
      </c>
      <c r="B152" s="508">
        <f>SUM(B148:B151)</f>
        <v>0</v>
      </c>
      <c r="C152" s="508">
        <f t="shared" ref="C152:AO152" si="31">SUM(C148:C151)</f>
        <v>0</v>
      </c>
      <c r="D152" s="508">
        <f t="shared" si="31"/>
        <v>0</v>
      </c>
      <c r="E152" s="508">
        <f t="shared" si="31"/>
        <v>0</v>
      </c>
      <c r="F152" s="508">
        <f t="shared" si="31"/>
        <v>0</v>
      </c>
      <c r="G152" s="508">
        <f t="shared" si="31"/>
        <v>0</v>
      </c>
      <c r="H152" s="508">
        <f t="shared" si="31"/>
        <v>0</v>
      </c>
      <c r="I152" s="508">
        <f t="shared" si="31"/>
        <v>0</v>
      </c>
      <c r="J152" s="508">
        <f t="shared" si="31"/>
        <v>0</v>
      </c>
      <c r="K152" s="508">
        <f t="shared" si="31"/>
        <v>0</v>
      </c>
      <c r="L152" s="508">
        <f t="shared" si="31"/>
        <v>0</v>
      </c>
      <c r="M152" s="508">
        <f t="shared" si="31"/>
        <v>0</v>
      </c>
      <c r="N152" s="508">
        <f t="shared" si="31"/>
        <v>0</v>
      </c>
      <c r="O152" s="508">
        <f t="shared" si="31"/>
        <v>0</v>
      </c>
      <c r="P152" s="508">
        <f t="shared" si="31"/>
        <v>0</v>
      </c>
      <c r="Q152" s="508">
        <f t="shared" si="31"/>
        <v>0</v>
      </c>
      <c r="R152" s="508">
        <f t="shared" si="31"/>
        <v>0</v>
      </c>
      <c r="S152" s="508">
        <f t="shared" si="31"/>
        <v>0</v>
      </c>
      <c r="T152" s="508">
        <f t="shared" si="31"/>
        <v>0</v>
      </c>
      <c r="U152" s="508">
        <f t="shared" si="31"/>
        <v>0</v>
      </c>
      <c r="V152" s="508">
        <f t="shared" si="31"/>
        <v>0</v>
      </c>
      <c r="W152" s="508">
        <f t="shared" si="31"/>
        <v>0</v>
      </c>
      <c r="X152" s="508">
        <f t="shared" si="31"/>
        <v>0</v>
      </c>
      <c r="Y152" s="508">
        <f t="shared" si="31"/>
        <v>0</v>
      </c>
      <c r="Z152" s="508">
        <f t="shared" si="31"/>
        <v>0</v>
      </c>
      <c r="AA152" s="508">
        <f t="shared" si="31"/>
        <v>0</v>
      </c>
      <c r="AB152" s="508">
        <f t="shared" si="31"/>
        <v>0</v>
      </c>
      <c r="AC152" s="508">
        <f t="shared" si="31"/>
        <v>0</v>
      </c>
      <c r="AD152" s="508">
        <f t="shared" si="31"/>
        <v>0</v>
      </c>
      <c r="AE152" s="508">
        <f t="shared" si="31"/>
        <v>0</v>
      </c>
      <c r="AF152" s="508">
        <f t="shared" si="31"/>
        <v>0</v>
      </c>
      <c r="AG152" s="508">
        <f t="shared" si="31"/>
        <v>0</v>
      </c>
      <c r="AH152" s="508">
        <f t="shared" si="31"/>
        <v>0</v>
      </c>
      <c r="AI152" s="508">
        <f t="shared" si="31"/>
        <v>0</v>
      </c>
      <c r="AJ152" s="508">
        <f t="shared" si="31"/>
        <v>0</v>
      </c>
      <c r="AK152" s="508">
        <f t="shared" si="31"/>
        <v>0</v>
      </c>
      <c r="AL152" s="508">
        <f t="shared" si="31"/>
        <v>0</v>
      </c>
      <c r="AM152" s="508">
        <f t="shared" si="31"/>
        <v>0</v>
      </c>
      <c r="AN152" s="508">
        <f t="shared" si="31"/>
        <v>0</v>
      </c>
      <c r="AO152" s="508">
        <f t="shared" si="31"/>
        <v>0</v>
      </c>
      <c r="AP152" s="508">
        <f>SUM(B152:AO152)</f>
        <v>0</v>
      </c>
    </row>
    <row r="153" spans="1:42" outlineLevel="1" x14ac:dyDescent="0.25">
      <c r="B153" s="509"/>
      <c r="C153" s="509"/>
      <c r="D153" s="509"/>
      <c r="E153" s="509"/>
      <c r="F153" s="509"/>
      <c r="G153" s="509"/>
      <c r="H153" s="509"/>
      <c r="I153" s="509"/>
      <c r="J153" s="509"/>
      <c r="K153" s="509"/>
      <c r="L153" s="509"/>
      <c r="M153" s="509"/>
      <c r="N153" s="509"/>
      <c r="O153" s="509"/>
      <c r="P153" s="509"/>
      <c r="Q153" s="509"/>
      <c r="R153" s="509"/>
      <c r="S153" s="509"/>
      <c r="T153" s="509"/>
      <c r="U153" s="509"/>
      <c r="V153" s="509"/>
      <c r="W153" s="509"/>
      <c r="X153" s="509"/>
      <c r="Y153" s="509"/>
      <c r="Z153" s="509"/>
      <c r="AA153" s="509"/>
      <c r="AB153" s="509"/>
      <c r="AC153" s="509"/>
      <c r="AD153" s="509"/>
      <c r="AE153" s="509"/>
      <c r="AF153" s="509"/>
      <c r="AG153" s="509"/>
      <c r="AH153" s="509"/>
      <c r="AI153" s="509"/>
      <c r="AJ153" s="509"/>
      <c r="AK153" s="509"/>
      <c r="AL153" s="509"/>
      <c r="AM153" s="509"/>
      <c r="AN153" s="509"/>
      <c r="AO153" s="509"/>
      <c r="AP153" s="509"/>
    </row>
    <row r="154" spans="1:42" outlineLevel="1" x14ac:dyDescent="0.25">
      <c r="A154" s="496" t="s">
        <v>430</v>
      </c>
      <c r="B154" s="509"/>
      <c r="C154" s="509"/>
      <c r="D154" s="509"/>
      <c r="E154" s="509"/>
      <c r="F154" s="509"/>
      <c r="G154" s="509"/>
      <c r="H154" s="509"/>
      <c r="I154" s="509"/>
      <c r="J154" s="509"/>
      <c r="K154" s="509"/>
      <c r="L154" s="509"/>
      <c r="M154" s="509"/>
      <c r="N154" s="509"/>
      <c r="O154" s="509"/>
      <c r="P154" s="509"/>
      <c r="Q154" s="509"/>
      <c r="R154" s="509"/>
      <c r="S154" s="509"/>
      <c r="T154" s="509"/>
      <c r="U154" s="509"/>
      <c r="V154" s="509"/>
      <c r="W154" s="509"/>
      <c r="X154" s="509"/>
      <c r="Y154" s="509"/>
      <c r="Z154" s="509"/>
      <c r="AA154" s="509"/>
      <c r="AB154" s="509"/>
      <c r="AC154" s="509"/>
      <c r="AD154" s="509"/>
      <c r="AE154" s="509"/>
      <c r="AF154" s="509"/>
      <c r="AG154" s="509"/>
      <c r="AH154" s="509"/>
      <c r="AI154" s="509"/>
      <c r="AJ154" s="509"/>
      <c r="AK154" s="509"/>
      <c r="AL154" s="509"/>
      <c r="AM154" s="509"/>
      <c r="AN154" s="509"/>
      <c r="AO154" s="509"/>
      <c r="AP154" s="509"/>
    </row>
    <row r="155" spans="1:42" outlineLevel="1" x14ac:dyDescent="0.25">
      <c r="A155" s="506" t="s">
        <v>431</v>
      </c>
      <c r="B155" s="507">
        <v>0</v>
      </c>
      <c r="C155" s="507">
        <v>0</v>
      </c>
      <c r="D155" s="507">
        <v>0</v>
      </c>
      <c r="E155" s="507">
        <v>0</v>
      </c>
      <c r="F155" s="507">
        <v>0</v>
      </c>
      <c r="G155" s="507">
        <v>0</v>
      </c>
      <c r="H155" s="507">
        <v>0</v>
      </c>
      <c r="I155" s="507">
        <v>0</v>
      </c>
      <c r="J155" s="507">
        <v>0</v>
      </c>
      <c r="K155" s="507">
        <v>0</v>
      </c>
      <c r="L155" s="507">
        <v>0</v>
      </c>
      <c r="M155" s="507">
        <v>0</v>
      </c>
      <c r="N155" s="507">
        <v>0</v>
      </c>
      <c r="O155" s="507">
        <v>0</v>
      </c>
      <c r="P155" s="507">
        <v>0</v>
      </c>
      <c r="Q155" s="507">
        <v>0</v>
      </c>
      <c r="R155" s="507">
        <v>0</v>
      </c>
      <c r="S155" s="507">
        <v>0</v>
      </c>
      <c r="T155" s="507">
        <v>0</v>
      </c>
      <c r="U155" s="507">
        <v>0</v>
      </c>
      <c r="V155" s="507">
        <v>0</v>
      </c>
      <c r="W155" s="507">
        <v>0</v>
      </c>
      <c r="X155" s="507">
        <v>0</v>
      </c>
      <c r="Y155" s="507">
        <v>0</v>
      </c>
      <c r="Z155" s="507">
        <v>0</v>
      </c>
      <c r="AA155" s="507">
        <v>0</v>
      </c>
      <c r="AB155" s="507">
        <v>0</v>
      </c>
      <c r="AC155" s="507">
        <v>0</v>
      </c>
      <c r="AD155" s="507">
        <v>0</v>
      </c>
      <c r="AE155" s="507">
        <v>0</v>
      </c>
      <c r="AF155" s="507">
        <v>0</v>
      </c>
      <c r="AG155" s="507">
        <v>0</v>
      </c>
      <c r="AH155" s="507">
        <v>0</v>
      </c>
      <c r="AI155" s="507">
        <v>0</v>
      </c>
      <c r="AJ155" s="507">
        <v>0</v>
      </c>
      <c r="AK155" s="507">
        <v>0</v>
      </c>
      <c r="AL155" s="507">
        <v>0</v>
      </c>
      <c r="AM155" s="507">
        <v>0</v>
      </c>
      <c r="AN155" s="507">
        <v>0</v>
      </c>
      <c r="AO155" s="507">
        <v>0</v>
      </c>
      <c r="AP155" s="507">
        <f t="shared" ref="AP155:AP162" si="32">SUM(B155:AO155)</f>
        <v>0</v>
      </c>
    </row>
    <row r="156" spans="1:42" outlineLevel="1" x14ac:dyDescent="0.25">
      <c r="A156" s="506" t="s">
        <v>432</v>
      </c>
      <c r="B156" s="507">
        <v>0</v>
      </c>
      <c r="C156" s="507">
        <v>0</v>
      </c>
      <c r="D156" s="507">
        <v>0</v>
      </c>
      <c r="E156" s="507">
        <v>0</v>
      </c>
      <c r="F156" s="507">
        <v>0</v>
      </c>
      <c r="G156" s="507">
        <v>0</v>
      </c>
      <c r="H156" s="507">
        <v>0</v>
      </c>
      <c r="I156" s="507">
        <v>0</v>
      </c>
      <c r="J156" s="507">
        <v>0</v>
      </c>
      <c r="K156" s="507">
        <v>0</v>
      </c>
      <c r="L156" s="507">
        <v>0</v>
      </c>
      <c r="M156" s="507">
        <v>0</v>
      </c>
      <c r="N156" s="507">
        <v>0</v>
      </c>
      <c r="O156" s="507">
        <v>0</v>
      </c>
      <c r="P156" s="507">
        <v>0</v>
      </c>
      <c r="Q156" s="507">
        <v>0</v>
      </c>
      <c r="R156" s="507">
        <v>0</v>
      </c>
      <c r="S156" s="507">
        <v>0</v>
      </c>
      <c r="T156" s="507">
        <v>0</v>
      </c>
      <c r="U156" s="507">
        <v>0</v>
      </c>
      <c r="V156" s="507">
        <v>0</v>
      </c>
      <c r="W156" s="507">
        <v>0</v>
      </c>
      <c r="X156" s="507">
        <v>0</v>
      </c>
      <c r="Y156" s="507">
        <v>0</v>
      </c>
      <c r="Z156" s="507">
        <v>0</v>
      </c>
      <c r="AA156" s="507">
        <v>0</v>
      </c>
      <c r="AB156" s="507">
        <v>0</v>
      </c>
      <c r="AC156" s="507">
        <v>0</v>
      </c>
      <c r="AD156" s="507">
        <v>0</v>
      </c>
      <c r="AE156" s="507">
        <v>0</v>
      </c>
      <c r="AF156" s="507">
        <v>0</v>
      </c>
      <c r="AG156" s="507">
        <v>0</v>
      </c>
      <c r="AH156" s="507">
        <v>0</v>
      </c>
      <c r="AI156" s="507">
        <v>0</v>
      </c>
      <c r="AJ156" s="507">
        <v>0</v>
      </c>
      <c r="AK156" s="507">
        <v>0</v>
      </c>
      <c r="AL156" s="507">
        <v>0</v>
      </c>
      <c r="AM156" s="507">
        <v>0</v>
      </c>
      <c r="AN156" s="507">
        <v>0</v>
      </c>
      <c r="AO156" s="507">
        <v>0</v>
      </c>
      <c r="AP156" s="507">
        <f t="shared" si="32"/>
        <v>0</v>
      </c>
    </row>
    <row r="157" spans="1:42" outlineLevel="1" x14ac:dyDescent="0.25">
      <c r="A157" s="510" t="s">
        <v>433</v>
      </c>
      <c r="B157" s="507">
        <v>0</v>
      </c>
      <c r="C157" s="507">
        <v>0</v>
      </c>
      <c r="D157" s="507">
        <v>0</v>
      </c>
      <c r="E157" s="507">
        <v>0</v>
      </c>
      <c r="F157" s="507">
        <v>0</v>
      </c>
      <c r="G157" s="507">
        <v>0</v>
      </c>
      <c r="H157" s="507">
        <v>0</v>
      </c>
      <c r="I157" s="507">
        <v>0</v>
      </c>
      <c r="J157" s="507">
        <v>0</v>
      </c>
      <c r="K157" s="507">
        <v>0</v>
      </c>
      <c r="L157" s="507">
        <v>0</v>
      </c>
      <c r="M157" s="507">
        <v>0</v>
      </c>
      <c r="N157" s="507">
        <v>0</v>
      </c>
      <c r="O157" s="507">
        <v>0</v>
      </c>
      <c r="P157" s="507">
        <v>0</v>
      </c>
      <c r="Q157" s="507">
        <v>0</v>
      </c>
      <c r="R157" s="507">
        <v>0</v>
      </c>
      <c r="S157" s="507">
        <v>0</v>
      </c>
      <c r="T157" s="507">
        <v>0</v>
      </c>
      <c r="U157" s="507">
        <v>0</v>
      </c>
      <c r="V157" s="507">
        <v>0</v>
      </c>
      <c r="W157" s="507">
        <v>0</v>
      </c>
      <c r="X157" s="507">
        <v>0</v>
      </c>
      <c r="Y157" s="507">
        <v>0</v>
      </c>
      <c r="Z157" s="507">
        <v>0</v>
      </c>
      <c r="AA157" s="507">
        <v>0</v>
      </c>
      <c r="AB157" s="507">
        <v>0</v>
      </c>
      <c r="AC157" s="507">
        <v>0</v>
      </c>
      <c r="AD157" s="507">
        <v>0</v>
      </c>
      <c r="AE157" s="507">
        <v>0</v>
      </c>
      <c r="AF157" s="507">
        <v>0</v>
      </c>
      <c r="AG157" s="507">
        <v>0</v>
      </c>
      <c r="AH157" s="507">
        <v>0</v>
      </c>
      <c r="AI157" s="507">
        <v>0</v>
      </c>
      <c r="AJ157" s="507">
        <v>0</v>
      </c>
      <c r="AK157" s="507">
        <v>0</v>
      </c>
      <c r="AL157" s="507">
        <v>0</v>
      </c>
      <c r="AM157" s="507">
        <v>0</v>
      </c>
      <c r="AN157" s="507">
        <v>0</v>
      </c>
      <c r="AO157" s="507">
        <v>0</v>
      </c>
      <c r="AP157" s="507">
        <f t="shared" si="32"/>
        <v>0</v>
      </c>
    </row>
    <row r="158" spans="1:42" outlineLevel="1" x14ac:dyDescent="0.25">
      <c r="A158" s="510" t="s">
        <v>434</v>
      </c>
      <c r="B158" s="507">
        <v>0</v>
      </c>
      <c r="C158" s="507">
        <v>0</v>
      </c>
      <c r="D158" s="507">
        <v>0</v>
      </c>
      <c r="E158" s="507">
        <v>0</v>
      </c>
      <c r="F158" s="507">
        <v>0</v>
      </c>
      <c r="G158" s="507">
        <v>0</v>
      </c>
      <c r="H158" s="507">
        <v>0</v>
      </c>
      <c r="I158" s="507">
        <v>0</v>
      </c>
      <c r="J158" s="507">
        <v>0</v>
      </c>
      <c r="K158" s="507">
        <v>0</v>
      </c>
      <c r="L158" s="507">
        <v>0</v>
      </c>
      <c r="M158" s="507">
        <v>0</v>
      </c>
      <c r="N158" s="507">
        <v>0</v>
      </c>
      <c r="O158" s="507">
        <v>0</v>
      </c>
      <c r="P158" s="507">
        <v>0</v>
      </c>
      <c r="Q158" s="507">
        <v>0</v>
      </c>
      <c r="R158" s="507">
        <v>0</v>
      </c>
      <c r="S158" s="507">
        <v>0</v>
      </c>
      <c r="T158" s="507">
        <v>0</v>
      </c>
      <c r="U158" s="507">
        <v>0</v>
      </c>
      <c r="V158" s="507">
        <v>0</v>
      </c>
      <c r="W158" s="507">
        <v>0</v>
      </c>
      <c r="X158" s="507">
        <v>0</v>
      </c>
      <c r="Y158" s="507">
        <v>0</v>
      </c>
      <c r="Z158" s="507">
        <v>0</v>
      </c>
      <c r="AA158" s="507">
        <v>0</v>
      </c>
      <c r="AB158" s="507">
        <v>0</v>
      </c>
      <c r="AC158" s="507">
        <v>0</v>
      </c>
      <c r="AD158" s="507">
        <v>0</v>
      </c>
      <c r="AE158" s="507">
        <v>0</v>
      </c>
      <c r="AF158" s="507">
        <v>0</v>
      </c>
      <c r="AG158" s="507">
        <v>0</v>
      </c>
      <c r="AH158" s="507">
        <v>0</v>
      </c>
      <c r="AI158" s="507">
        <v>0</v>
      </c>
      <c r="AJ158" s="507">
        <v>0</v>
      </c>
      <c r="AK158" s="507">
        <v>0</v>
      </c>
      <c r="AL158" s="507">
        <v>0</v>
      </c>
      <c r="AM158" s="507">
        <v>0</v>
      </c>
      <c r="AN158" s="507">
        <v>0</v>
      </c>
      <c r="AO158" s="507">
        <v>0</v>
      </c>
      <c r="AP158" s="507">
        <f t="shared" si="32"/>
        <v>0</v>
      </c>
    </row>
    <row r="159" spans="1:42" outlineLevel="1" x14ac:dyDescent="0.25">
      <c r="A159" s="510" t="s">
        <v>435</v>
      </c>
      <c r="B159" s="507">
        <v>0</v>
      </c>
      <c r="C159" s="507">
        <v>0</v>
      </c>
      <c r="D159" s="507">
        <v>0</v>
      </c>
      <c r="E159" s="507">
        <v>0</v>
      </c>
      <c r="F159" s="507">
        <v>0</v>
      </c>
      <c r="G159" s="507">
        <v>0</v>
      </c>
      <c r="H159" s="507">
        <v>0</v>
      </c>
      <c r="I159" s="507">
        <v>0</v>
      </c>
      <c r="J159" s="507">
        <v>0</v>
      </c>
      <c r="K159" s="507">
        <v>0</v>
      </c>
      <c r="L159" s="507">
        <v>0</v>
      </c>
      <c r="M159" s="507">
        <v>0</v>
      </c>
      <c r="N159" s="507">
        <v>0</v>
      </c>
      <c r="O159" s="507">
        <v>0</v>
      </c>
      <c r="P159" s="507">
        <v>0</v>
      </c>
      <c r="Q159" s="507">
        <v>0</v>
      </c>
      <c r="R159" s="507">
        <v>0</v>
      </c>
      <c r="S159" s="507">
        <v>0</v>
      </c>
      <c r="T159" s="507">
        <v>0</v>
      </c>
      <c r="U159" s="507">
        <v>0</v>
      </c>
      <c r="V159" s="507">
        <v>0</v>
      </c>
      <c r="W159" s="507">
        <v>0</v>
      </c>
      <c r="X159" s="507">
        <v>0</v>
      </c>
      <c r="Y159" s="507">
        <v>0</v>
      </c>
      <c r="Z159" s="507">
        <v>0</v>
      </c>
      <c r="AA159" s="507">
        <v>0</v>
      </c>
      <c r="AB159" s="507">
        <v>0</v>
      </c>
      <c r="AC159" s="507">
        <v>0</v>
      </c>
      <c r="AD159" s="507">
        <v>0</v>
      </c>
      <c r="AE159" s="507">
        <v>0</v>
      </c>
      <c r="AF159" s="507">
        <v>0</v>
      </c>
      <c r="AG159" s="507">
        <v>0</v>
      </c>
      <c r="AH159" s="507">
        <v>0</v>
      </c>
      <c r="AI159" s="507">
        <v>0</v>
      </c>
      <c r="AJ159" s="507">
        <v>0</v>
      </c>
      <c r="AK159" s="507">
        <v>0</v>
      </c>
      <c r="AL159" s="507">
        <v>0</v>
      </c>
      <c r="AM159" s="507">
        <v>0</v>
      </c>
      <c r="AN159" s="507">
        <v>0</v>
      </c>
      <c r="AO159" s="507">
        <v>0</v>
      </c>
      <c r="AP159" s="507">
        <f t="shared" si="32"/>
        <v>0</v>
      </c>
    </row>
    <row r="160" spans="1:42" outlineLevel="1" x14ac:dyDescent="0.25">
      <c r="A160" s="510" t="s">
        <v>436</v>
      </c>
      <c r="B160" s="507">
        <v>0</v>
      </c>
      <c r="C160" s="507">
        <v>0</v>
      </c>
      <c r="D160" s="507">
        <v>0</v>
      </c>
      <c r="E160" s="507">
        <v>0</v>
      </c>
      <c r="F160" s="507">
        <v>0</v>
      </c>
      <c r="G160" s="507">
        <v>0</v>
      </c>
      <c r="H160" s="507">
        <v>0</v>
      </c>
      <c r="I160" s="507">
        <v>0</v>
      </c>
      <c r="J160" s="507">
        <v>0</v>
      </c>
      <c r="K160" s="507">
        <v>0</v>
      </c>
      <c r="L160" s="507">
        <v>0</v>
      </c>
      <c r="M160" s="507">
        <v>0</v>
      </c>
      <c r="N160" s="507">
        <v>0</v>
      </c>
      <c r="O160" s="507">
        <v>0</v>
      </c>
      <c r="P160" s="507">
        <v>0</v>
      </c>
      <c r="Q160" s="507">
        <v>0</v>
      </c>
      <c r="R160" s="507">
        <v>0</v>
      </c>
      <c r="S160" s="507">
        <v>0</v>
      </c>
      <c r="T160" s="507">
        <v>0</v>
      </c>
      <c r="U160" s="507">
        <v>0</v>
      </c>
      <c r="V160" s="507">
        <v>0</v>
      </c>
      <c r="W160" s="507">
        <v>0</v>
      </c>
      <c r="X160" s="507">
        <v>0</v>
      </c>
      <c r="Y160" s="507">
        <v>0</v>
      </c>
      <c r="Z160" s="507">
        <v>0</v>
      </c>
      <c r="AA160" s="507">
        <v>0</v>
      </c>
      <c r="AB160" s="507">
        <v>0</v>
      </c>
      <c r="AC160" s="507">
        <v>0</v>
      </c>
      <c r="AD160" s="507">
        <v>0</v>
      </c>
      <c r="AE160" s="507">
        <v>0</v>
      </c>
      <c r="AF160" s="507">
        <v>0</v>
      </c>
      <c r="AG160" s="507">
        <v>0</v>
      </c>
      <c r="AH160" s="507">
        <v>0</v>
      </c>
      <c r="AI160" s="507">
        <v>0</v>
      </c>
      <c r="AJ160" s="507">
        <v>0</v>
      </c>
      <c r="AK160" s="507">
        <v>0</v>
      </c>
      <c r="AL160" s="507">
        <v>0</v>
      </c>
      <c r="AM160" s="507">
        <v>0</v>
      </c>
      <c r="AN160" s="507">
        <v>0</v>
      </c>
      <c r="AO160" s="507">
        <v>0</v>
      </c>
      <c r="AP160" s="507">
        <f t="shared" si="32"/>
        <v>0</v>
      </c>
    </row>
    <row r="161" spans="1:42" outlineLevel="1" x14ac:dyDescent="0.25">
      <c r="A161" s="510" t="s">
        <v>437</v>
      </c>
      <c r="B161" s="507">
        <v>0</v>
      </c>
      <c r="C161" s="507">
        <v>0</v>
      </c>
      <c r="D161" s="507">
        <v>0</v>
      </c>
      <c r="E161" s="507">
        <v>0</v>
      </c>
      <c r="F161" s="507">
        <v>0</v>
      </c>
      <c r="G161" s="507">
        <v>0</v>
      </c>
      <c r="H161" s="507">
        <v>0</v>
      </c>
      <c r="I161" s="507">
        <v>0</v>
      </c>
      <c r="J161" s="507">
        <v>0</v>
      </c>
      <c r="K161" s="507">
        <v>0</v>
      </c>
      <c r="L161" s="507">
        <v>0</v>
      </c>
      <c r="M161" s="507">
        <v>0</v>
      </c>
      <c r="N161" s="507">
        <v>0</v>
      </c>
      <c r="O161" s="507">
        <v>0</v>
      </c>
      <c r="P161" s="507">
        <v>0</v>
      </c>
      <c r="Q161" s="507">
        <v>0</v>
      </c>
      <c r="R161" s="507">
        <v>0</v>
      </c>
      <c r="S161" s="507">
        <v>0</v>
      </c>
      <c r="T161" s="507">
        <v>0</v>
      </c>
      <c r="U161" s="507">
        <v>0</v>
      </c>
      <c r="V161" s="507">
        <v>0</v>
      </c>
      <c r="W161" s="507">
        <v>0</v>
      </c>
      <c r="X161" s="507">
        <v>0</v>
      </c>
      <c r="Y161" s="507">
        <v>0</v>
      </c>
      <c r="Z161" s="507">
        <v>0</v>
      </c>
      <c r="AA161" s="507">
        <v>0</v>
      </c>
      <c r="AB161" s="507">
        <v>0</v>
      </c>
      <c r="AC161" s="507">
        <v>0</v>
      </c>
      <c r="AD161" s="507">
        <v>0</v>
      </c>
      <c r="AE161" s="507">
        <v>0</v>
      </c>
      <c r="AF161" s="507">
        <v>0</v>
      </c>
      <c r="AG161" s="507">
        <v>0</v>
      </c>
      <c r="AH161" s="507">
        <v>0</v>
      </c>
      <c r="AI161" s="507">
        <v>0</v>
      </c>
      <c r="AJ161" s="507">
        <v>0</v>
      </c>
      <c r="AK161" s="507">
        <v>0</v>
      </c>
      <c r="AL161" s="507">
        <v>0</v>
      </c>
      <c r="AM161" s="507">
        <v>0</v>
      </c>
      <c r="AN161" s="507">
        <v>0</v>
      </c>
      <c r="AO161" s="507">
        <v>0</v>
      </c>
      <c r="AP161" s="507">
        <f t="shared" si="32"/>
        <v>0</v>
      </c>
    </row>
    <row r="162" spans="1:42" outlineLevel="1" x14ac:dyDescent="0.25">
      <c r="A162" s="496" t="s">
        <v>119</v>
      </c>
      <c r="B162" s="511">
        <f>SUM(B155:B161)</f>
        <v>0</v>
      </c>
      <c r="C162" s="511">
        <f t="shared" ref="C162:AO162" si="33">SUM(C155:C161)</f>
        <v>0</v>
      </c>
      <c r="D162" s="511">
        <f t="shared" si="33"/>
        <v>0</v>
      </c>
      <c r="E162" s="511">
        <f t="shared" si="33"/>
        <v>0</v>
      </c>
      <c r="F162" s="511">
        <f t="shared" si="33"/>
        <v>0</v>
      </c>
      <c r="G162" s="511">
        <f t="shared" si="33"/>
        <v>0</v>
      </c>
      <c r="H162" s="511">
        <f t="shared" si="33"/>
        <v>0</v>
      </c>
      <c r="I162" s="511">
        <f t="shared" si="33"/>
        <v>0</v>
      </c>
      <c r="J162" s="511">
        <f t="shared" si="33"/>
        <v>0</v>
      </c>
      <c r="K162" s="511">
        <f t="shared" si="33"/>
        <v>0</v>
      </c>
      <c r="L162" s="511">
        <f t="shared" si="33"/>
        <v>0</v>
      </c>
      <c r="M162" s="511">
        <f t="shared" si="33"/>
        <v>0</v>
      </c>
      <c r="N162" s="511">
        <f t="shared" si="33"/>
        <v>0</v>
      </c>
      <c r="O162" s="511">
        <f t="shared" si="33"/>
        <v>0</v>
      </c>
      <c r="P162" s="511">
        <f t="shared" si="33"/>
        <v>0</v>
      </c>
      <c r="Q162" s="511">
        <f t="shared" si="33"/>
        <v>0</v>
      </c>
      <c r="R162" s="511">
        <f t="shared" si="33"/>
        <v>0</v>
      </c>
      <c r="S162" s="511">
        <f t="shared" si="33"/>
        <v>0</v>
      </c>
      <c r="T162" s="511">
        <f t="shared" si="33"/>
        <v>0</v>
      </c>
      <c r="U162" s="511">
        <f t="shared" si="33"/>
        <v>0</v>
      </c>
      <c r="V162" s="511">
        <f t="shared" si="33"/>
        <v>0</v>
      </c>
      <c r="W162" s="511">
        <f t="shared" si="33"/>
        <v>0</v>
      </c>
      <c r="X162" s="511">
        <f t="shared" si="33"/>
        <v>0</v>
      </c>
      <c r="Y162" s="511">
        <f t="shared" si="33"/>
        <v>0</v>
      </c>
      <c r="Z162" s="511">
        <f t="shared" si="33"/>
        <v>0</v>
      </c>
      <c r="AA162" s="511">
        <f t="shared" si="33"/>
        <v>0</v>
      </c>
      <c r="AB162" s="511">
        <f t="shared" si="33"/>
        <v>0</v>
      </c>
      <c r="AC162" s="511">
        <f t="shared" si="33"/>
        <v>0</v>
      </c>
      <c r="AD162" s="511">
        <f t="shared" si="33"/>
        <v>0</v>
      </c>
      <c r="AE162" s="511">
        <f t="shared" si="33"/>
        <v>0</v>
      </c>
      <c r="AF162" s="511">
        <f t="shared" si="33"/>
        <v>0</v>
      </c>
      <c r="AG162" s="511">
        <f t="shared" si="33"/>
        <v>0</v>
      </c>
      <c r="AH162" s="511">
        <f t="shared" si="33"/>
        <v>0</v>
      </c>
      <c r="AI162" s="511">
        <f t="shared" si="33"/>
        <v>0</v>
      </c>
      <c r="AJ162" s="511">
        <f t="shared" si="33"/>
        <v>0</v>
      </c>
      <c r="AK162" s="511">
        <f t="shared" si="33"/>
        <v>0</v>
      </c>
      <c r="AL162" s="511">
        <f t="shared" si="33"/>
        <v>0</v>
      </c>
      <c r="AM162" s="511">
        <f t="shared" si="33"/>
        <v>0</v>
      </c>
      <c r="AN162" s="511">
        <f t="shared" si="33"/>
        <v>0</v>
      </c>
      <c r="AO162" s="511">
        <f t="shared" si="33"/>
        <v>0</v>
      </c>
      <c r="AP162" s="511">
        <f t="shared" si="32"/>
        <v>0</v>
      </c>
    </row>
    <row r="163" spans="1:42" outlineLevel="1" x14ac:dyDescent="0.25">
      <c r="B163" s="509"/>
      <c r="C163" s="509"/>
      <c r="D163" s="509"/>
      <c r="E163" s="509"/>
      <c r="F163" s="509"/>
      <c r="G163" s="509"/>
      <c r="H163" s="509"/>
      <c r="I163" s="509"/>
      <c r="J163" s="509"/>
      <c r="K163" s="509"/>
      <c r="L163" s="509"/>
      <c r="M163" s="509"/>
      <c r="N163" s="509"/>
      <c r="O163" s="509"/>
      <c r="P163" s="509"/>
      <c r="Q163" s="509"/>
      <c r="R163" s="509"/>
      <c r="S163" s="509"/>
      <c r="T163" s="509"/>
      <c r="U163" s="509"/>
      <c r="V163" s="509"/>
      <c r="W163" s="509"/>
      <c r="X163" s="509"/>
      <c r="Y163" s="509"/>
      <c r="Z163" s="509"/>
      <c r="AA163" s="509"/>
      <c r="AB163" s="509"/>
      <c r="AC163" s="509"/>
      <c r="AD163" s="509"/>
      <c r="AE163" s="509"/>
      <c r="AF163" s="509"/>
      <c r="AG163" s="509"/>
      <c r="AH163" s="509"/>
      <c r="AI163" s="509"/>
      <c r="AJ163" s="509"/>
      <c r="AK163" s="509"/>
      <c r="AL163" s="509"/>
      <c r="AM163" s="509"/>
      <c r="AN163" s="509"/>
      <c r="AO163" s="509"/>
      <c r="AP163" s="509"/>
    </row>
    <row r="164" spans="1:42" ht="15.75" outlineLevel="1" thickBot="1" x14ac:dyDescent="0.3">
      <c r="A164" s="496" t="s">
        <v>438</v>
      </c>
      <c r="B164" s="483">
        <f>B152+B162</f>
        <v>0</v>
      </c>
      <c r="C164" s="483">
        <f t="shared" ref="C164:AO164" si="34">C152+C162</f>
        <v>0</v>
      </c>
      <c r="D164" s="483">
        <f t="shared" si="34"/>
        <v>0</v>
      </c>
      <c r="E164" s="483">
        <f t="shared" si="34"/>
        <v>0</v>
      </c>
      <c r="F164" s="483">
        <f t="shared" si="34"/>
        <v>0</v>
      </c>
      <c r="G164" s="483">
        <f t="shared" si="34"/>
        <v>0</v>
      </c>
      <c r="H164" s="483">
        <f t="shared" si="34"/>
        <v>0</v>
      </c>
      <c r="I164" s="483">
        <f t="shared" si="34"/>
        <v>0</v>
      </c>
      <c r="J164" s="483">
        <f t="shared" si="34"/>
        <v>0</v>
      </c>
      <c r="K164" s="483">
        <f t="shared" si="34"/>
        <v>0</v>
      </c>
      <c r="L164" s="483">
        <f t="shared" si="34"/>
        <v>0</v>
      </c>
      <c r="M164" s="483">
        <f t="shared" si="34"/>
        <v>0</v>
      </c>
      <c r="N164" s="483">
        <f t="shared" si="34"/>
        <v>0</v>
      </c>
      <c r="O164" s="483">
        <f t="shared" si="34"/>
        <v>0</v>
      </c>
      <c r="P164" s="483">
        <f t="shared" si="34"/>
        <v>0</v>
      </c>
      <c r="Q164" s="483">
        <f t="shared" si="34"/>
        <v>0</v>
      </c>
      <c r="R164" s="483">
        <f t="shared" si="34"/>
        <v>0</v>
      </c>
      <c r="S164" s="483">
        <f t="shared" si="34"/>
        <v>0</v>
      </c>
      <c r="T164" s="483">
        <f t="shared" si="34"/>
        <v>0</v>
      </c>
      <c r="U164" s="483">
        <f t="shared" si="34"/>
        <v>0</v>
      </c>
      <c r="V164" s="483">
        <f t="shared" si="34"/>
        <v>0</v>
      </c>
      <c r="W164" s="483">
        <f t="shared" si="34"/>
        <v>0</v>
      </c>
      <c r="X164" s="483">
        <f t="shared" si="34"/>
        <v>0</v>
      </c>
      <c r="Y164" s="483">
        <f t="shared" si="34"/>
        <v>0</v>
      </c>
      <c r="Z164" s="483">
        <f t="shared" si="34"/>
        <v>0</v>
      </c>
      <c r="AA164" s="483">
        <f t="shared" si="34"/>
        <v>0</v>
      </c>
      <c r="AB164" s="483">
        <f t="shared" si="34"/>
        <v>0</v>
      </c>
      <c r="AC164" s="483">
        <f t="shared" si="34"/>
        <v>0</v>
      </c>
      <c r="AD164" s="483">
        <f t="shared" si="34"/>
        <v>0</v>
      </c>
      <c r="AE164" s="483">
        <f t="shared" si="34"/>
        <v>0</v>
      </c>
      <c r="AF164" s="483">
        <f t="shared" si="34"/>
        <v>0</v>
      </c>
      <c r="AG164" s="483">
        <f t="shared" si="34"/>
        <v>0</v>
      </c>
      <c r="AH164" s="483">
        <f t="shared" si="34"/>
        <v>0</v>
      </c>
      <c r="AI164" s="483">
        <f t="shared" si="34"/>
        <v>0</v>
      </c>
      <c r="AJ164" s="483">
        <f t="shared" si="34"/>
        <v>0</v>
      </c>
      <c r="AK164" s="483">
        <f t="shared" si="34"/>
        <v>0</v>
      </c>
      <c r="AL164" s="483">
        <f t="shared" si="34"/>
        <v>0</v>
      </c>
      <c r="AM164" s="483">
        <f t="shared" si="34"/>
        <v>0</v>
      </c>
      <c r="AN164" s="483">
        <f t="shared" si="34"/>
        <v>0</v>
      </c>
      <c r="AO164" s="483">
        <f t="shared" si="34"/>
        <v>0</v>
      </c>
      <c r="AP164" s="483">
        <f>SUM(B164:AO164)</f>
        <v>0</v>
      </c>
    </row>
    <row r="165" spans="1:42" ht="15.75" outlineLevel="1" thickTop="1" x14ac:dyDescent="0.25">
      <c r="B165" s="516"/>
      <c r="C165" s="516"/>
      <c r="D165" s="516"/>
      <c r="E165" s="516"/>
      <c r="F165" s="516"/>
      <c r="G165" s="516"/>
      <c r="H165" s="516"/>
      <c r="I165" s="516"/>
      <c r="J165" s="516"/>
      <c r="K165" s="516"/>
      <c r="L165" s="516"/>
      <c r="M165" s="516"/>
      <c r="N165" s="516"/>
      <c r="O165" s="516"/>
      <c r="P165" s="516"/>
      <c r="Q165" s="516"/>
      <c r="R165" s="516"/>
      <c r="S165" s="516"/>
      <c r="T165" s="516"/>
      <c r="U165" s="516"/>
      <c r="V165" s="516"/>
      <c r="W165" s="516"/>
      <c r="X165" s="516"/>
      <c r="Y165" s="516"/>
      <c r="Z165" s="516"/>
      <c r="AA165" s="516"/>
      <c r="AB165" s="516"/>
      <c r="AC165" s="516"/>
      <c r="AD165" s="516"/>
      <c r="AE165" s="516"/>
      <c r="AF165" s="516"/>
      <c r="AG165" s="516"/>
      <c r="AH165" s="516"/>
      <c r="AI165" s="516"/>
      <c r="AJ165" s="516"/>
      <c r="AK165" s="516"/>
      <c r="AL165" s="516"/>
      <c r="AM165" s="516"/>
      <c r="AN165" s="516"/>
      <c r="AO165" s="516"/>
      <c r="AP165" s="516"/>
    </row>
    <row r="166" spans="1:42" outlineLevel="1" x14ac:dyDescent="0.25">
      <c r="A166" s="496" t="s">
        <v>439</v>
      </c>
      <c r="B166" s="478">
        <v>0</v>
      </c>
      <c r="C166" s="478">
        <v>0</v>
      </c>
      <c r="D166" s="478">
        <v>0</v>
      </c>
      <c r="E166" s="478">
        <v>0</v>
      </c>
      <c r="F166" s="478">
        <v>0</v>
      </c>
      <c r="G166" s="478">
        <v>0</v>
      </c>
      <c r="H166" s="478">
        <v>0</v>
      </c>
      <c r="I166" s="478">
        <v>0</v>
      </c>
      <c r="J166" s="478">
        <v>0</v>
      </c>
      <c r="K166" s="478">
        <v>0</v>
      </c>
      <c r="L166" s="478">
        <v>0</v>
      </c>
      <c r="M166" s="478">
        <v>0</v>
      </c>
      <c r="N166" s="478">
        <v>0</v>
      </c>
      <c r="O166" s="478">
        <v>0</v>
      </c>
      <c r="P166" s="478">
        <v>0</v>
      </c>
      <c r="Q166" s="478">
        <v>0</v>
      </c>
      <c r="R166" s="478">
        <v>0</v>
      </c>
      <c r="S166" s="478">
        <v>0</v>
      </c>
      <c r="T166" s="478">
        <v>0</v>
      </c>
      <c r="U166" s="478">
        <v>0</v>
      </c>
      <c r="V166" s="478">
        <v>0</v>
      </c>
      <c r="W166" s="478">
        <v>0</v>
      </c>
      <c r="X166" s="478">
        <v>0</v>
      </c>
      <c r="Y166" s="478">
        <v>0</v>
      </c>
      <c r="Z166" s="478">
        <v>0</v>
      </c>
      <c r="AA166" s="478">
        <v>0</v>
      </c>
      <c r="AB166" s="478">
        <v>0</v>
      </c>
      <c r="AC166" s="478">
        <v>0</v>
      </c>
      <c r="AD166" s="478">
        <v>0</v>
      </c>
      <c r="AE166" s="478">
        <v>0</v>
      </c>
      <c r="AF166" s="478">
        <v>0</v>
      </c>
      <c r="AG166" s="478">
        <v>0</v>
      </c>
      <c r="AH166" s="478">
        <v>0</v>
      </c>
      <c r="AI166" s="478">
        <v>0</v>
      </c>
      <c r="AJ166" s="478">
        <v>0</v>
      </c>
      <c r="AK166" s="478">
        <v>0</v>
      </c>
      <c r="AL166" s="478">
        <v>0</v>
      </c>
      <c r="AM166" s="478">
        <v>0</v>
      </c>
      <c r="AN166" s="478">
        <v>0</v>
      </c>
      <c r="AO166" s="478">
        <v>0</v>
      </c>
      <c r="AP166" s="478"/>
    </row>
    <row r="167" spans="1:42" s="493" customFormat="1" outlineLevel="1" x14ac:dyDescent="0.25">
      <c r="A167" s="496" t="s">
        <v>68</v>
      </c>
      <c r="B167" s="512" t="str">
        <f>IF(B166&gt;0,B164/B166,"")</f>
        <v/>
      </c>
      <c r="C167" s="512" t="str">
        <f t="shared" ref="C167:AO167" si="35">IF(C166&gt;0,C164/C166,"")</f>
        <v/>
      </c>
      <c r="D167" s="512" t="str">
        <f t="shared" si="35"/>
        <v/>
      </c>
      <c r="E167" s="512" t="str">
        <f t="shared" si="35"/>
        <v/>
      </c>
      <c r="F167" s="512" t="str">
        <f t="shared" si="35"/>
        <v/>
      </c>
      <c r="G167" s="512" t="str">
        <f t="shared" si="35"/>
        <v/>
      </c>
      <c r="H167" s="512" t="str">
        <f t="shared" si="35"/>
        <v/>
      </c>
      <c r="I167" s="512" t="str">
        <f t="shared" si="35"/>
        <v/>
      </c>
      <c r="J167" s="512" t="str">
        <f t="shared" si="35"/>
        <v/>
      </c>
      <c r="K167" s="512" t="str">
        <f t="shared" si="35"/>
        <v/>
      </c>
      <c r="L167" s="512" t="str">
        <f t="shared" si="35"/>
        <v/>
      </c>
      <c r="M167" s="512" t="str">
        <f t="shared" si="35"/>
        <v/>
      </c>
      <c r="N167" s="512" t="str">
        <f t="shared" si="35"/>
        <v/>
      </c>
      <c r="O167" s="512" t="str">
        <f t="shared" si="35"/>
        <v/>
      </c>
      <c r="P167" s="512" t="str">
        <f t="shared" si="35"/>
        <v/>
      </c>
      <c r="Q167" s="512" t="str">
        <f t="shared" si="35"/>
        <v/>
      </c>
      <c r="R167" s="512" t="str">
        <f t="shared" si="35"/>
        <v/>
      </c>
      <c r="S167" s="512" t="str">
        <f t="shared" si="35"/>
        <v/>
      </c>
      <c r="T167" s="512" t="str">
        <f t="shared" si="35"/>
        <v/>
      </c>
      <c r="U167" s="512" t="str">
        <f t="shared" si="35"/>
        <v/>
      </c>
      <c r="V167" s="512" t="str">
        <f t="shared" si="35"/>
        <v/>
      </c>
      <c r="W167" s="512" t="str">
        <f t="shared" si="35"/>
        <v/>
      </c>
      <c r="X167" s="512" t="str">
        <f t="shared" si="35"/>
        <v/>
      </c>
      <c r="Y167" s="512" t="str">
        <f t="shared" si="35"/>
        <v/>
      </c>
      <c r="Z167" s="512" t="str">
        <f t="shared" si="35"/>
        <v/>
      </c>
      <c r="AA167" s="512" t="str">
        <f t="shared" si="35"/>
        <v/>
      </c>
      <c r="AB167" s="512" t="str">
        <f t="shared" si="35"/>
        <v/>
      </c>
      <c r="AC167" s="512" t="str">
        <f t="shared" si="35"/>
        <v/>
      </c>
      <c r="AD167" s="512" t="str">
        <f t="shared" si="35"/>
        <v/>
      </c>
      <c r="AE167" s="512" t="str">
        <f t="shared" si="35"/>
        <v/>
      </c>
      <c r="AF167" s="512" t="str">
        <f t="shared" si="35"/>
        <v/>
      </c>
      <c r="AG167" s="512" t="str">
        <f t="shared" si="35"/>
        <v/>
      </c>
      <c r="AH167" s="512" t="str">
        <f t="shared" si="35"/>
        <v/>
      </c>
      <c r="AI167" s="512" t="str">
        <f t="shared" si="35"/>
        <v/>
      </c>
      <c r="AJ167" s="512" t="str">
        <f t="shared" si="35"/>
        <v/>
      </c>
      <c r="AK167" s="512" t="str">
        <f t="shared" si="35"/>
        <v/>
      </c>
      <c r="AL167" s="512" t="str">
        <f t="shared" si="35"/>
        <v/>
      </c>
      <c r="AM167" s="512" t="str">
        <f t="shared" si="35"/>
        <v/>
      </c>
      <c r="AN167" s="512" t="str">
        <f t="shared" si="35"/>
        <v/>
      </c>
      <c r="AO167" s="512" t="str">
        <f t="shared" si="35"/>
        <v/>
      </c>
      <c r="AP167" s="513"/>
    </row>
    <row r="168" spans="1:42" s="493" customFormat="1" outlineLevel="1" x14ac:dyDescent="0.25">
      <c r="A168" s="514"/>
      <c r="B168" s="515"/>
      <c r="C168" s="515"/>
      <c r="D168" s="515"/>
      <c r="E168" s="515"/>
      <c r="F168" s="515"/>
      <c r="G168" s="515"/>
      <c r="H168" s="515"/>
      <c r="I168" s="515"/>
      <c r="J168" s="515"/>
      <c r="K168" s="515"/>
      <c r="L168" s="515"/>
      <c r="M168" s="515"/>
      <c r="N168" s="515"/>
      <c r="O168" s="515"/>
      <c r="P168" s="515"/>
      <c r="Q168" s="515"/>
      <c r="R168" s="515"/>
      <c r="S168" s="515"/>
      <c r="T168" s="515"/>
      <c r="U168" s="515"/>
      <c r="V168" s="515"/>
      <c r="W168" s="515"/>
      <c r="X168" s="515"/>
      <c r="Y168" s="515"/>
      <c r="Z168" s="515"/>
      <c r="AA168" s="515"/>
      <c r="AB168" s="515"/>
      <c r="AC168" s="515"/>
      <c r="AD168" s="515"/>
      <c r="AE168" s="515"/>
      <c r="AF168" s="515"/>
      <c r="AG168" s="515"/>
      <c r="AH168" s="515"/>
      <c r="AI168" s="515"/>
      <c r="AJ168" s="515"/>
      <c r="AK168" s="515"/>
      <c r="AL168" s="515"/>
      <c r="AM168" s="515"/>
      <c r="AN168" s="515"/>
      <c r="AO168" s="515"/>
      <c r="AP168" s="513"/>
    </row>
    <row r="169" spans="1:42" outlineLevel="1" x14ac:dyDescent="0.25">
      <c r="A169" s="505" t="s">
        <v>127</v>
      </c>
      <c r="B169" s="500"/>
      <c r="C169" s="500"/>
      <c r="D169" s="500"/>
      <c r="E169" s="500"/>
      <c r="F169" s="500"/>
      <c r="G169" s="500"/>
      <c r="H169" s="500"/>
      <c r="I169" s="500"/>
      <c r="J169" s="500"/>
      <c r="K169" s="500"/>
      <c r="L169" s="500"/>
      <c r="M169" s="500"/>
      <c r="N169" s="500"/>
      <c r="O169" s="500"/>
      <c r="P169" s="500"/>
      <c r="Q169" s="500"/>
      <c r="R169" s="500"/>
      <c r="S169" s="500"/>
      <c r="T169" s="500"/>
      <c r="U169" s="500"/>
      <c r="V169" s="500"/>
      <c r="W169" s="500"/>
      <c r="X169" s="500"/>
      <c r="Y169" s="500"/>
      <c r="Z169" s="500"/>
      <c r="AA169" s="500"/>
      <c r="AB169" s="500"/>
      <c r="AC169" s="500"/>
      <c r="AD169" s="500"/>
      <c r="AE169" s="500"/>
      <c r="AF169" s="500"/>
      <c r="AG169" s="500"/>
      <c r="AH169" s="500"/>
      <c r="AI169" s="500"/>
      <c r="AJ169" s="500"/>
      <c r="AK169" s="500"/>
      <c r="AL169" s="500"/>
      <c r="AM169" s="500"/>
      <c r="AN169" s="500"/>
      <c r="AO169" s="500"/>
      <c r="AP169" s="501"/>
    </row>
    <row r="170" spans="1:42" outlineLevel="1" x14ac:dyDescent="0.25">
      <c r="A170" s="496" t="s">
        <v>425</v>
      </c>
    </row>
    <row r="171" spans="1:42" outlineLevel="1" x14ac:dyDescent="0.25">
      <c r="A171" s="506" t="s">
        <v>426</v>
      </c>
      <c r="B171" s="480">
        <f>SUMIF('4a - Electricity'!$B$7:$AP$7,'4 - NOI'!B$7,'4a - Electricity'!$B$132:$AP$132)</f>
        <v>0</v>
      </c>
      <c r="C171" s="480">
        <f>SUMIF('4a - Electricity'!$B$7:$AP$7,'4 - NOI'!C$7,'4a - Electricity'!$B$132:$AP$132)</f>
        <v>0</v>
      </c>
      <c r="D171" s="480">
        <f>SUMIF('4a - Electricity'!$B$7:$AP$7,'4 - NOI'!D$7,'4a - Electricity'!$B$132:$AP$132)</f>
        <v>0</v>
      </c>
      <c r="E171" s="480">
        <f>SUMIF('4a - Electricity'!$B$7:$AP$7,'4 - NOI'!E$7,'4a - Electricity'!$B$132:$AP$132)</f>
        <v>0</v>
      </c>
      <c r="F171" s="480">
        <f>SUMIF('4a - Electricity'!$B$7:$AP$7,'4 - NOI'!F$7,'4a - Electricity'!$B$132:$AP$132)</f>
        <v>0</v>
      </c>
      <c r="G171" s="480">
        <f>SUMIF('4a - Electricity'!$B$7:$AP$7,'4 - NOI'!G$7,'4a - Electricity'!$B$132:$AP$132)</f>
        <v>0</v>
      </c>
      <c r="H171" s="480">
        <f>SUMIF('4a - Electricity'!$B$7:$AP$7,'4 - NOI'!H$7,'4a - Electricity'!$B$132:$AP$132)</f>
        <v>0</v>
      </c>
      <c r="I171" s="480">
        <f>SUMIF('4a - Electricity'!$B$7:$AP$7,'4 - NOI'!I$7,'4a - Electricity'!$B$132:$AP$132)</f>
        <v>0</v>
      </c>
      <c r="J171" s="480">
        <f>SUMIF('4a - Electricity'!$B$7:$AP$7,'4 - NOI'!J$7,'4a - Electricity'!$B$132:$AP$132)</f>
        <v>0</v>
      </c>
      <c r="K171" s="480">
        <f>SUMIF('4a - Electricity'!$B$7:$AP$7,'4 - NOI'!K$7,'4a - Electricity'!$B$132:$AP$132)</f>
        <v>0</v>
      </c>
      <c r="L171" s="480">
        <f>SUMIF('4a - Electricity'!$B$7:$AP$7,'4 - NOI'!L$7,'4a - Electricity'!$B$132:$AP$132)</f>
        <v>0</v>
      </c>
      <c r="M171" s="480">
        <f>SUMIF('4a - Electricity'!$B$7:$AP$7,'4 - NOI'!M$7,'4a - Electricity'!$B$132:$AP$132)</f>
        <v>0</v>
      </c>
      <c r="N171" s="480">
        <f>SUMIF('4a - Electricity'!$B$7:$AP$7,'4 - NOI'!N$7,'4a - Electricity'!$B$132:$AP$132)</f>
        <v>0</v>
      </c>
      <c r="O171" s="480">
        <f>SUMIF('4a - Electricity'!$B$7:$AP$7,'4 - NOI'!O$7,'4a - Electricity'!$B$132:$AP$132)</f>
        <v>0</v>
      </c>
      <c r="P171" s="480">
        <f>SUMIF('4a - Electricity'!$B$7:$AP$7,'4 - NOI'!P$7,'4a - Electricity'!$B$132:$AP$132)</f>
        <v>0</v>
      </c>
      <c r="Q171" s="480">
        <f>SUMIF('4a - Electricity'!$B$7:$AP$7,'4 - NOI'!Q$7,'4a - Electricity'!$B$132:$AP$132)</f>
        <v>0</v>
      </c>
      <c r="R171" s="480">
        <f>SUMIF('4a - Electricity'!$B$7:$AP$7,'4 - NOI'!R$7,'4a - Electricity'!$B$132:$AP$132)</f>
        <v>0</v>
      </c>
      <c r="S171" s="480">
        <f>SUMIF('4a - Electricity'!$B$7:$AP$7,'4 - NOI'!S$7,'4a - Electricity'!$B$132:$AP$132)</f>
        <v>0</v>
      </c>
      <c r="T171" s="480">
        <f>SUMIF('4a - Electricity'!$B$7:$AP$7,'4 - NOI'!T$7,'4a - Electricity'!$B$132:$AP$132)</f>
        <v>0</v>
      </c>
      <c r="U171" s="480">
        <f>SUMIF('4a - Electricity'!$B$7:$AP$7,'4 - NOI'!U$7,'4a - Electricity'!$B$132:$AP$132)</f>
        <v>0</v>
      </c>
      <c r="V171" s="480">
        <f>SUMIF('4a - Electricity'!$B$7:$AP$7,'4 - NOI'!V$7,'4a - Electricity'!$B$132:$AP$132)</f>
        <v>0</v>
      </c>
      <c r="W171" s="480">
        <f>SUMIF('4a - Electricity'!$B$7:$AP$7,'4 - NOI'!W$7,'4a - Electricity'!$B$132:$AP$132)</f>
        <v>0</v>
      </c>
      <c r="X171" s="480">
        <f>SUMIF('4a - Electricity'!$B$7:$AP$7,'4 - NOI'!X$7,'4a - Electricity'!$B$132:$AP$132)</f>
        <v>0</v>
      </c>
      <c r="Y171" s="480">
        <f>SUMIF('4a - Electricity'!$B$7:$AP$7,'4 - NOI'!Y$7,'4a - Electricity'!$B$132:$AP$132)</f>
        <v>0</v>
      </c>
      <c r="Z171" s="480">
        <f>SUMIF('4a - Electricity'!$B$7:$AP$7,'4 - NOI'!Z$7,'4a - Electricity'!$B$132:$AP$132)</f>
        <v>0</v>
      </c>
      <c r="AA171" s="480">
        <f>SUMIF('4a - Electricity'!$B$7:$AP$7,'4 - NOI'!AA$7,'4a - Electricity'!$B$132:$AP$132)</f>
        <v>0</v>
      </c>
      <c r="AB171" s="480">
        <f>SUMIF('4a - Electricity'!$B$7:$AP$7,'4 - NOI'!AB$7,'4a - Electricity'!$B$132:$AP$132)</f>
        <v>0</v>
      </c>
      <c r="AC171" s="480">
        <f>SUMIF('4a - Electricity'!$B$7:$AP$7,'4 - NOI'!AC$7,'4a - Electricity'!$B$132:$AP$132)</f>
        <v>0</v>
      </c>
      <c r="AD171" s="480">
        <f>SUMIF('4a - Electricity'!$B$7:$AP$7,'4 - NOI'!AD$7,'4a - Electricity'!$B$132:$AP$132)</f>
        <v>0</v>
      </c>
      <c r="AE171" s="480">
        <f>SUMIF('4a - Electricity'!$B$7:$AP$7,'4 - NOI'!AE$7,'4a - Electricity'!$B$132:$AP$132)</f>
        <v>0</v>
      </c>
      <c r="AF171" s="480">
        <f>SUMIF('4a - Electricity'!$B$7:$AP$7,'4 - NOI'!AF$7,'4a - Electricity'!$B$132:$AP$132)</f>
        <v>0</v>
      </c>
      <c r="AG171" s="480">
        <f>SUMIF('4a - Electricity'!$B$7:$AP$7,'4 - NOI'!AG$7,'4a - Electricity'!$B$132:$AP$132)</f>
        <v>0</v>
      </c>
      <c r="AH171" s="480">
        <f>SUMIF('4a - Electricity'!$B$7:$AP$7,'4 - NOI'!AH$7,'4a - Electricity'!$B$132:$AP$132)</f>
        <v>0</v>
      </c>
      <c r="AI171" s="480">
        <f>SUMIF('4a - Electricity'!$B$7:$AP$7,'4 - NOI'!AI$7,'4a - Electricity'!$B$132:$AP$132)</f>
        <v>0</v>
      </c>
      <c r="AJ171" s="480">
        <f>SUMIF('4a - Electricity'!$B$7:$AP$7,'4 - NOI'!AJ$7,'4a - Electricity'!$B$132:$AP$132)</f>
        <v>0</v>
      </c>
      <c r="AK171" s="480">
        <f>SUMIF('4a - Electricity'!$B$7:$AP$7,'4 - NOI'!AK$7,'4a - Electricity'!$B$132:$AP$132)</f>
        <v>0</v>
      </c>
      <c r="AL171" s="480">
        <f>SUMIF('4a - Electricity'!$B$7:$AP$7,'4 - NOI'!AL$7,'4a - Electricity'!$B$132:$AP$132)</f>
        <v>0</v>
      </c>
      <c r="AM171" s="480">
        <f>SUMIF('4a - Electricity'!$B$7:$AP$7,'4 - NOI'!AM$7,'4a - Electricity'!$B$132:$AP$132)</f>
        <v>0</v>
      </c>
      <c r="AN171" s="480">
        <f>SUMIF('4a - Electricity'!$B$7:$AP$7,'4 - NOI'!AN$7,'4a - Electricity'!$B$132:$AP$132)</f>
        <v>0</v>
      </c>
      <c r="AO171" s="480">
        <f>SUMIF('4a - Electricity'!$B$7:$AP$7,'4 - NOI'!AO$7,'4a - Electricity'!$B$132:$AP$132)</f>
        <v>0</v>
      </c>
      <c r="AP171" s="480">
        <f>SUM(B171:AO171)</f>
        <v>0</v>
      </c>
    </row>
    <row r="172" spans="1:42" outlineLevel="1" x14ac:dyDescent="0.25">
      <c r="A172" s="506" t="s">
        <v>427</v>
      </c>
      <c r="B172" s="478">
        <f>SUMIF('4a - Electricity'!$B$7:$AP$7,'4 - NOI'!B$7,'4a - Electricity'!$B$137:$AP$137)</f>
        <v>0</v>
      </c>
      <c r="C172" s="478">
        <f>SUMIF('4a - Electricity'!$B$7:$AP$7,'4 - NOI'!C$7,'4a - Electricity'!$B$137:$AP$137)</f>
        <v>0</v>
      </c>
      <c r="D172" s="478">
        <f>SUMIF('4a - Electricity'!$B$7:$AP$7,'4 - NOI'!D$7,'4a - Electricity'!$B$137:$AP$137)</f>
        <v>0</v>
      </c>
      <c r="E172" s="478">
        <f>SUMIF('4a - Electricity'!$B$7:$AP$7,'4 - NOI'!E$7,'4a - Electricity'!$B$137:$AP$137)</f>
        <v>0</v>
      </c>
      <c r="F172" s="478">
        <f>SUMIF('4a - Electricity'!$B$7:$AP$7,'4 - NOI'!F$7,'4a - Electricity'!$B$137:$AP$137)</f>
        <v>0</v>
      </c>
      <c r="G172" s="478">
        <f>SUMIF('4a - Electricity'!$B$7:$AP$7,'4 - NOI'!G$7,'4a - Electricity'!$B$137:$AP$137)</f>
        <v>0</v>
      </c>
      <c r="H172" s="478">
        <f>SUMIF('4a - Electricity'!$B$7:$AP$7,'4 - NOI'!H$7,'4a - Electricity'!$B$137:$AP$137)</f>
        <v>0</v>
      </c>
      <c r="I172" s="478">
        <f>SUMIF('4a - Electricity'!$B$7:$AP$7,'4 - NOI'!I$7,'4a - Electricity'!$B$137:$AP$137)</f>
        <v>0</v>
      </c>
      <c r="J172" s="478">
        <f>SUMIF('4a - Electricity'!$B$7:$AP$7,'4 - NOI'!J$7,'4a - Electricity'!$B$137:$AP$137)</f>
        <v>0</v>
      </c>
      <c r="K172" s="478">
        <f>SUMIF('4a - Electricity'!$B$7:$AP$7,'4 - NOI'!K$7,'4a - Electricity'!$B$137:$AP$137)</f>
        <v>0</v>
      </c>
      <c r="L172" s="478">
        <f>SUMIF('4a - Electricity'!$B$7:$AP$7,'4 - NOI'!L$7,'4a - Electricity'!$B$137:$AP$137)</f>
        <v>0</v>
      </c>
      <c r="M172" s="478">
        <f>SUMIF('4a - Electricity'!$B$7:$AP$7,'4 - NOI'!M$7,'4a - Electricity'!$B$137:$AP$137)</f>
        <v>0</v>
      </c>
      <c r="N172" s="478">
        <f>SUMIF('4a - Electricity'!$B$7:$AP$7,'4 - NOI'!N$7,'4a - Electricity'!$B$137:$AP$137)</f>
        <v>0</v>
      </c>
      <c r="O172" s="478">
        <f>SUMIF('4a - Electricity'!$B$7:$AP$7,'4 - NOI'!O$7,'4a - Electricity'!$B$137:$AP$137)</f>
        <v>0</v>
      </c>
      <c r="P172" s="478">
        <f>SUMIF('4a - Electricity'!$B$7:$AP$7,'4 - NOI'!P$7,'4a - Electricity'!$B$137:$AP$137)</f>
        <v>0</v>
      </c>
      <c r="Q172" s="478">
        <f>SUMIF('4a - Electricity'!$B$7:$AP$7,'4 - NOI'!Q$7,'4a - Electricity'!$B$137:$AP$137)</f>
        <v>0</v>
      </c>
      <c r="R172" s="478">
        <f>SUMIF('4a - Electricity'!$B$7:$AP$7,'4 - NOI'!R$7,'4a - Electricity'!$B$137:$AP$137)</f>
        <v>0</v>
      </c>
      <c r="S172" s="478">
        <f>SUMIF('4a - Electricity'!$B$7:$AP$7,'4 - NOI'!S$7,'4a - Electricity'!$B$137:$AP$137)</f>
        <v>0</v>
      </c>
      <c r="T172" s="478">
        <f>SUMIF('4a - Electricity'!$B$7:$AP$7,'4 - NOI'!T$7,'4a - Electricity'!$B$137:$AP$137)</f>
        <v>0</v>
      </c>
      <c r="U172" s="478">
        <f>SUMIF('4a - Electricity'!$B$7:$AP$7,'4 - NOI'!U$7,'4a - Electricity'!$B$137:$AP$137)</f>
        <v>0</v>
      </c>
      <c r="V172" s="478">
        <f>SUMIF('4a - Electricity'!$B$7:$AP$7,'4 - NOI'!V$7,'4a - Electricity'!$B$137:$AP$137)</f>
        <v>0</v>
      </c>
      <c r="W172" s="478">
        <f>SUMIF('4a - Electricity'!$B$7:$AP$7,'4 - NOI'!W$7,'4a - Electricity'!$B$137:$AP$137)</f>
        <v>0</v>
      </c>
      <c r="X172" s="478">
        <f>SUMIF('4a - Electricity'!$B$7:$AP$7,'4 - NOI'!X$7,'4a - Electricity'!$B$137:$AP$137)</f>
        <v>0</v>
      </c>
      <c r="Y172" s="478">
        <f>SUMIF('4a - Electricity'!$B$7:$AP$7,'4 - NOI'!Y$7,'4a - Electricity'!$B$137:$AP$137)</f>
        <v>0</v>
      </c>
      <c r="Z172" s="478">
        <f>SUMIF('4a - Electricity'!$B$7:$AP$7,'4 - NOI'!Z$7,'4a - Electricity'!$B$137:$AP$137)</f>
        <v>0</v>
      </c>
      <c r="AA172" s="478">
        <f>SUMIF('4a - Electricity'!$B$7:$AP$7,'4 - NOI'!AA$7,'4a - Electricity'!$B$137:$AP$137)</f>
        <v>0</v>
      </c>
      <c r="AB172" s="478">
        <f>SUMIF('4a - Electricity'!$B$7:$AP$7,'4 - NOI'!AB$7,'4a - Electricity'!$B$137:$AP$137)</f>
        <v>0</v>
      </c>
      <c r="AC172" s="478">
        <f>SUMIF('4a - Electricity'!$B$7:$AP$7,'4 - NOI'!AC$7,'4a - Electricity'!$B$137:$AP$137)</f>
        <v>0</v>
      </c>
      <c r="AD172" s="478">
        <f>SUMIF('4a - Electricity'!$B$7:$AP$7,'4 - NOI'!AD$7,'4a - Electricity'!$B$137:$AP$137)</f>
        <v>0</v>
      </c>
      <c r="AE172" s="478">
        <f>SUMIF('4a - Electricity'!$B$7:$AP$7,'4 - NOI'!AE$7,'4a - Electricity'!$B$137:$AP$137)</f>
        <v>0</v>
      </c>
      <c r="AF172" s="478">
        <f>SUMIF('4a - Electricity'!$B$7:$AP$7,'4 - NOI'!AF$7,'4a - Electricity'!$B$137:$AP$137)</f>
        <v>0</v>
      </c>
      <c r="AG172" s="478">
        <f>SUMIF('4a - Electricity'!$B$7:$AP$7,'4 - NOI'!AG$7,'4a - Electricity'!$B$137:$AP$137)</f>
        <v>0</v>
      </c>
      <c r="AH172" s="478">
        <f>SUMIF('4a - Electricity'!$B$7:$AP$7,'4 - NOI'!AH$7,'4a - Electricity'!$B$137:$AP$137)</f>
        <v>0</v>
      </c>
      <c r="AI172" s="478">
        <f>SUMIF('4a - Electricity'!$B$7:$AP$7,'4 - NOI'!AI$7,'4a - Electricity'!$B$137:$AP$137)</f>
        <v>0</v>
      </c>
      <c r="AJ172" s="478">
        <f>SUMIF('4a - Electricity'!$B$7:$AP$7,'4 - NOI'!AJ$7,'4a - Electricity'!$B$137:$AP$137)</f>
        <v>0</v>
      </c>
      <c r="AK172" s="478">
        <f>SUMIF('4a - Electricity'!$B$7:$AP$7,'4 - NOI'!AK$7,'4a - Electricity'!$B$137:$AP$137)</f>
        <v>0</v>
      </c>
      <c r="AL172" s="478">
        <f>SUMIF('4a - Electricity'!$B$7:$AP$7,'4 - NOI'!AL$7,'4a - Electricity'!$B$137:$AP$137)</f>
        <v>0</v>
      </c>
      <c r="AM172" s="478">
        <f>SUMIF('4a - Electricity'!$B$7:$AP$7,'4 - NOI'!AM$7,'4a - Electricity'!$B$137:$AP$137)</f>
        <v>0</v>
      </c>
      <c r="AN172" s="478">
        <f>SUMIF('4a - Electricity'!$B$7:$AP$7,'4 - NOI'!AN$7,'4a - Electricity'!$B$137:$AP$137)</f>
        <v>0</v>
      </c>
      <c r="AO172" s="478">
        <f>SUMIF('4a - Electricity'!$B$7:$AP$7,'4 - NOI'!AO$7,'4a - Electricity'!$B$137:$AP$137)</f>
        <v>0</v>
      </c>
      <c r="AP172" s="507">
        <f>SUM(B172:AO172)</f>
        <v>0</v>
      </c>
    </row>
    <row r="173" spans="1:42" outlineLevel="1" x14ac:dyDescent="0.25">
      <c r="A173" s="506" t="s">
        <v>428</v>
      </c>
      <c r="B173" s="478">
        <f>SUMIF('4a - Electricity'!$B$7:$AP$7,'4 - NOI'!B$7,'4a - Electricity'!$B$142:$AP$142)</f>
        <v>0</v>
      </c>
      <c r="C173" s="478">
        <f>SUMIF('4a - Electricity'!$B$7:$AP$7,'4 - NOI'!C$7,'4a - Electricity'!$B$142:$AP$142)</f>
        <v>0</v>
      </c>
      <c r="D173" s="478">
        <f>SUMIF('4a - Electricity'!$B$7:$AP$7,'4 - NOI'!D$7,'4a - Electricity'!$B$142:$AP$142)</f>
        <v>0</v>
      </c>
      <c r="E173" s="478">
        <f>SUMIF('4a - Electricity'!$B$7:$AP$7,'4 - NOI'!E$7,'4a - Electricity'!$B$142:$AP$142)</f>
        <v>0</v>
      </c>
      <c r="F173" s="478">
        <f>SUMIF('4a - Electricity'!$B$7:$AP$7,'4 - NOI'!F$7,'4a - Electricity'!$B$142:$AP$142)</f>
        <v>0</v>
      </c>
      <c r="G173" s="478">
        <f>SUMIF('4a - Electricity'!$B$7:$AP$7,'4 - NOI'!G$7,'4a - Electricity'!$B$142:$AP$142)</f>
        <v>0</v>
      </c>
      <c r="H173" s="478">
        <f>SUMIF('4a - Electricity'!$B$7:$AP$7,'4 - NOI'!H$7,'4a - Electricity'!$B$142:$AP$142)</f>
        <v>0</v>
      </c>
      <c r="I173" s="478">
        <f>SUMIF('4a - Electricity'!$B$7:$AP$7,'4 - NOI'!I$7,'4a - Electricity'!$B$142:$AP$142)</f>
        <v>0</v>
      </c>
      <c r="J173" s="478">
        <f>SUMIF('4a - Electricity'!$B$7:$AP$7,'4 - NOI'!J$7,'4a - Electricity'!$B$142:$AP$142)</f>
        <v>0</v>
      </c>
      <c r="K173" s="478">
        <f>SUMIF('4a - Electricity'!$B$7:$AP$7,'4 - NOI'!K$7,'4a - Electricity'!$B$142:$AP$142)</f>
        <v>0</v>
      </c>
      <c r="L173" s="478">
        <f>SUMIF('4a - Electricity'!$B$7:$AP$7,'4 - NOI'!L$7,'4a - Electricity'!$B$142:$AP$142)</f>
        <v>0</v>
      </c>
      <c r="M173" s="478">
        <f>SUMIF('4a - Electricity'!$B$7:$AP$7,'4 - NOI'!M$7,'4a - Electricity'!$B$142:$AP$142)</f>
        <v>0</v>
      </c>
      <c r="N173" s="478">
        <f>SUMIF('4a - Electricity'!$B$7:$AP$7,'4 - NOI'!N$7,'4a - Electricity'!$B$142:$AP$142)</f>
        <v>0</v>
      </c>
      <c r="O173" s="478">
        <f>SUMIF('4a - Electricity'!$B$7:$AP$7,'4 - NOI'!O$7,'4a - Electricity'!$B$142:$AP$142)</f>
        <v>0</v>
      </c>
      <c r="P173" s="478">
        <f>SUMIF('4a - Electricity'!$B$7:$AP$7,'4 - NOI'!P$7,'4a - Electricity'!$B$142:$AP$142)</f>
        <v>0</v>
      </c>
      <c r="Q173" s="478">
        <f>SUMIF('4a - Electricity'!$B$7:$AP$7,'4 - NOI'!Q$7,'4a - Electricity'!$B$142:$AP$142)</f>
        <v>0</v>
      </c>
      <c r="R173" s="478">
        <f>SUMIF('4a - Electricity'!$B$7:$AP$7,'4 - NOI'!R$7,'4a - Electricity'!$B$142:$AP$142)</f>
        <v>0</v>
      </c>
      <c r="S173" s="478">
        <f>SUMIF('4a - Electricity'!$B$7:$AP$7,'4 - NOI'!S$7,'4a - Electricity'!$B$142:$AP$142)</f>
        <v>0</v>
      </c>
      <c r="T173" s="478">
        <f>SUMIF('4a - Electricity'!$B$7:$AP$7,'4 - NOI'!T$7,'4a - Electricity'!$B$142:$AP$142)</f>
        <v>0</v>
      </c>
      <c r="U173" s="478">
        <f>SUMIF('4a - Electricity'!$B$7:$AP$7,'4 - NOI'!U$7,'4a - Electricity'!$B$142:$AP$142)</f>
        <v>0</v>
      </c>
      <c r="V173" s="478">
        <f>SUMIF('4a - Electricity'!$B$7:$AP$7,'4 - NOI'!V$7,'4a - Electricity'!$B$142:$AP$142)</f>
        <v>0</v>
      </c>
      <c r="W173" s="478">
        <f>SUMIF('4a - Electricity'!$B$7:$AP$7,'4 - NOI'!W$7,'4a - Electricity'!$B$142:$AP$142)</f>
        <v>0</v>
      </c>
      <c r="X173" s="478">
        <f>SUMIF('4a - Electricity'!$B$7:$AP$7,'4 - NOI'!X$7,'4a - Electricity'!$B$142:$AP$142)</f>
        <v>0</v>
      </c>
      <c r="Y173" s="478">
        <f>SUMIF('4a - Electricity'!$B$7:$AP$7,'4 - NOI'!Y$7,'4a - Electricity'!$B$142:$AP$142)</f>
        <v>0</v>
      </c>
      <c r="Z173" s="478">
        <f>SUMIF('4a - Electricity'!$B$7:$AP$7,'4 - NOI'!Z$7,'4a - Electricity'!$B$142:$AP$142)</f>
        <v>0</v>
      </c>
      <c r="AA173" s="478">
        <f>SUMIF('4a - Electricity'!$B$7:$AP$7,'4 - NOI'!AA$7,'4a - Electricity'!$B$142:$AP$142)</f>
        <v>0</v>
      </c>
      <c r="AB173" s="478">
        <f>SUMIF('4a - Electricity'!$B$7:$AP$7,'4 - NOI'!AB$7,'4a - Electricity'!$B$142:$AP$142)</f>
        <v>0</v>
      </c>
      <c r="AC173" s="478">
        <f>SUMIF('4a - Electricity'!$B$7:$AP$7,'4 - NOI'!AC$7,'4a - Electricity'!$B$142:$AP$142)</f>
        <v>0</v>
      </c>
      <c r="AD173" s="478">
        <f>SUMIF('4a - Electricity'!$B$7:$AP$7,'4 - NOI'!AD$7,'4a - Electricity'!$B$142:$AP$142)</f>
        <v>0</v>
      </c>
      <c r="AE173" s="478">
        <f>SUMIF('4a - Electricity'!$B$7:$AP$7,'4 - NOI'!AE$7,'4a - Electricity'!$B$142:$AP$142)</f>
        <v>0</v>
      </c>
      <c r="AF173" s="478">
        <f>SUMIF('4a - Electricity'!$B$7:$AP$7,'4 - NOI'!AF$7,'4a - Electricity'!$B$142:$AP$142)</f>
        <v>0</v>
      </c>
      <c r="AG173" s="478">
        <f>SUMIF('4a - Electricity'!$B$7:$AP$7,'4 - NOI'!AG$7,'4a - Electricity'!$B$142:$AP$142)</f>
        <v>0</v>
      </c>
      <c r="AH173" s="478">
        <f>SUMIF('4a - Electricity'!$B$7:$AP$7,'4 - NOI'!AH$7,'4a - Electricity'!$B$142:$AP$142)</f>
        <v>0</v>
      </c>
      <c r="AI173" s="478">
        <f>SUMIF('4a - Electricity'!$B$7:$AP$7,'4 - NOI'!AI$7,'4a - Electricity'!$B$142:$AP$142)</f>
        <v>0</v>
      </c>
      <c r="AJ173" s="478">
        <f>SUMIF('4a - Electricity'!$B$7:$AP$7,'4 - NOI'!AJ$7,'4a - Electricity'!$B$142:$AP$142)</f>
        <v>0</v>
      </c>
      <c r="AK173" s="478">
        <f>SUMIF('4a - Electricity'!$B$7:$AP$7,'4 - NOI'!AK$7,'4a - Electricity'!$B$142:$AP$142)</f>
        <v>0</v>
      </c>
      <c r="AL173" s="478">
        <f>SUMIF('4a - Electricity'!$B$7:$AP$7,'4 - NOI'!AL$7,'4a - Electricity'!$B$142:$AP$142)</f>
        <v>0</v>
      </c>
      <c r="AM173" s="478">
        <f>SUMIF('4a - Electricity'!$B$7:$AP$7,'4 - NOI'!AM$7,'4a - Electricity'!$B$142:$AP$142)</f>
        <v>0</v>
      </c>
      <c r="AN173" s="478">
        <f>SUMIF('4a - Electricity'!$B$7:$AP$7,'4 - NOI'!AN$7,'4a - Electricity'!$B$142:$AP$142)</f>
        <v>0</v>
      </c>
      <c r="AO173" s="478">
        <f>SUMIF('4a - Electricity'!$B$7:$AP$7,'4 - NOI'!AO$7,'4a - Electricity'!$B$142:$AP$142)</f>
        <v>0</v>
      </c>
      <c r="AP173" s="507">
        <f>SUM(B173:AO173)</f>
        <v>0</v>
      </c>
    </row>
    <row r="174" spans="1:42" outlineLevel="1" x14ac:dyDescent="0.25">
      <c r="A174" s="506" t="s">
        <v>429</v>
      </c>
      <c r="B174" s="478">
        <v>0</v>
      </c>
      <c r="C174" s="478">
        <v>0</v>
      </c>
      <c r="D174" s="478">
        <v>0</v>
      </c>
      <c r="E174" s="478">
        <v>0</v>
      </c>
      <c r="F174" s="478">
        <v>0</v>
      </c>
      <c r="G174" s="478">
        <v>0</v>
      </c>
      <c r="H174" s="478">
        <v>0</v>
      </c>
      <c r="I174" s="478">
        <v>0</v>
      </c>
      <c r="J174" s="478">
        <v>0</v>
      </c>
      <c r="K174" s="478">
        <v>0</v>
      </c>
      <c r="L174" s="478">
        <v>0</v>
      </c>
      <c r="M174" s="478">
        <v>0</v>
      </c>
      <c r="N174" s="478">
        <v>0</v>
      </c>
      <c r="O174" s="478">
        <v>0</v>
      </c>
      <c r="P174" s="478">
        <v>0</v>
      </c>
      <c r="Q174" s="478">
        <v>0</v>
      </c>
      <c r="R174" s="478">
        <v>0</v>
      </c>
      <c r="S174" s="478">
        <v>0</v>
      </c>
      <c r="T174" s="478">
        <v>0</v>
      </c>
      <c r="U174" s="478">
        <v>0</v>
      </c>
      <c r="V174" s="478">
        <v>0</v>
      </c>
      <c r="W174" s="478">
        <v>0</v>
      </c>
      <c r="X174" s="478">
        <v>0</v>
      </c>
      <c r="Y174" s="478">
        <v>0</v>
      </c>
      <c r="Z174" s="478">
        <v>0</v>
      </c>
      <c r="AA174" s="478">
        <v>0</v>
      </c>
      <c r="AB174" s="478">
        <v>0</v>
      </c>
      <c r="AC174" s="478">
        <v>0</v>
      </c>
      <c r="AD174" s="478">
        <v>0</v>
      </c>
      <c r="AE174" s="478">
        <v>0</v>
      </c>
      <c r="AF174" s="478">
        <v>0</v>
      </c>
      <c r="AG174" s="478">
        <v>0</v>
      </c>
      <c r="AH174" s="478">
        <v>0</v>
      </c>
      <c r="AI174" s="478">
        <v>0</v>
      </c>
      <c r="AJ174" s="478">
        <v>0</v>
      </c>
      <c r="AK174" s="478">
        <v>0</v>
      </c>
      <c r="AL174" s="478">
        <v>0</v>
      </c>
      <c r="AM174" s="478">
        <v>0</v>
      </c>
      <c r="AN174" s="478">
        <v>0</v>
      </c>
      <c r="AO174" s="478">
        <v>0</v>
      </c>
      <c r="AP174" s="507">
        <f>SUM(B174:AO174)</f>
        <v>0</v>
      </c>
    </row>
    <row r="175" spans="1:42" outlineLevel="1" x14ac:dyDescent="0.25">
      <c r="A175" s="506" t="s">
        <v>119</v>
      </c>
      <c r="B175" s="508">
        <f>SUM(B171:B174)</f>
        <v>0</v>
      </c>
      <c r="C175" s="508">
        <f t="shared" ref="C175:AO175" si="36">SUM(C171:C174)</f>
        <v>0</v>
      </c>
      <c r="D175" s="508">
        <f t="shared" si="36"/>
        <v>0</v>
      </c>
      <c r="E175" s="508">
        <f t="shared" si="36"/>
        <v>0</v>
      </c>
      <c r="F175" s="508">
        <f t="shared" si="36"/>
        <v>0</v>
      </c>
      <c r="G175" s="508">
        <f t="shared" si="36"/>
        <v>0</v>
      </c>
      <c r="H175" s="508">
        <f t="shared" si="36"/>
        <v>0</v>
      </c>
      <c r="I175" s="508">
        <f t="shared" si="36"/>
        <v>0</v>
      </c>
      <c r="J175" s="508">
        <f t="shared" si="36"/>
        <v>0</v>
      </c>
      <c r="K175" s="508">
        <f t="shared" si="36"/>
        <v>0</v>
      </c>
      <c r="L175" s="508">
        <f t="shared" si="36"/>
        <v>0</v>
      </c>
      <c r="M175" s="508">
        <f t="shared" si="36"/>
        <v>0</v>
      </c>
      <c r="N175" s="508">
        <f t="shared" si="36"/>
        <v>0</v>
      </c>
      <c r="O175" s="508">
        <f t="shared" si="36"/>
        <v>0</v>
      </c>
      <c r="P175" s="508">
        <f t="shared" si="36"/>
        <v>0</v>
      </c>
      <c r="Q175" s="508">
        <f t="shared" si="36"/>
        <v>0</v>
      </c>
      <c r="R175" s="508">
        <f t="shared" si="36"/>
        <v>0</v>
      </c>
      <c r="S175" s="508">
        <f t="shared" si="36"/>
        <v>0</v>
      </c>
      <c r="T175" s="508">
        <f t="shared" si="36"/>
        <v>0</v>
      </c>
      <c r="U175" s="508">
        <f t="shared" si="36"/>
        <v>0</v>
      </c>
      <c r="V175" s="508">
        <f t="shared" si="36"/>
        <v>0</v>
      </c>
      <c r="W175" s="508">
        <f t="shared" si="36"/>
        <v>0</v>
      </c>
      <c r="X175" s="508">
        <f t="shared" si="36"/>
        <v>0</v>
      </c>
      <c r="Y175" s="508">
        <f t="shared" si="36"/>
        <v>0</v>
      </c>
      <c r="Z175" s="508">
        <f t="shared" si="36"/>
        <v>0</v>
      </c>
      <c r="AA175" s="508">
        <f t="shared" si="36"/>
        <v>0</v>
      </c>
      <c r="AB175" s="508">
        <f t="shared" si="36"/>
        <v>0</v>
      </c>
      <c r="AC175" s="508">
        <f t="shared" si="36"/>
        <v>0</v>
      </c>
      <c r="AD175" s="508">
        <f t="shared" si="36"/>
        <v>0</v>
      </c>
      <c r="AE175" s="508">
        <f t="shared" si="36"/>
        <v>0</v>
      </c>
      <c r="AF175" s="508">
        <f t="shared" si="36"/>
        <v>0</v>
      </c>
      <c r="AG175" s="508">
        <f t="shared" si="36"/>
        <v>0</v>
      </c>
      <c r="AH175" s="508">
        <f t="shared" si="36"/>
        <v>0</v>
      </c>
      <c r="AI175" s="508">
        <f t="shared" si="36"/>
        <v>0</v>
      </c>
      <c r="AJ175" s="508">
        <f t="shared" si="36"/>
        <v>0</v>
      </c>
      <c r="AK175" s="508">
        <f t="shared" si="36"/>
        <v>0</v>
      </c>
      <c r="AL175" s="508">
        <f t="shared" si="36"/>
        <v>0</v>
      </c>
      <c r="AM175" s="508">
        <f t="shared" si="36"/>
        <v>0</v>
      </c>
      <c r="AN175" s="508">
        <f t="shared" si="36"/>
        <v>0</v>
      </c>
      <c r="AO175" s="508">
        <f t="shared" si="36"/>
        <v>0</v>
      </c>
      <c r="AP175" s="508">
        <f>SUM(B175:AO175)</f>
        <v>0</v>
      </c>
    </row>
    <row r="176" spans="1:42" outlineLevel="1" x14ac:dyDescent="0.25">
      <c r="B176" s="509"/>
      <c r="C176" s="509"/>
      <c r="D176" s="509"/>
      <c r="E176" s="509"/>
      <c r="F176" s="509"/>
      <c r="G176" s="509"/>
      <c r="H176" s="509"/>
      <c r="I176" s="509"/>
      <c r="J176" s="509"/>
      <c r="K176" s="509"/>
      <c r="L176" s="509"/>
      <c r="M176" s="509"/>
      <c r="N176" s="509"/>
      <c r="O176" s="509"/>
      <c r="P176" s="509"/>
      <c r="Q176" s="509"/>
      <c r="R176" s="509"/>
      <c r="S176" s="509"/>
      <c r="T176" s="509"/>
      <c r="U176" s="509"/>
      <c r="V176" s="509"/>
      <c r="W176" s="509"/>
      <c r="X176" s="509"/>
      <c r="Y176" s="509"/>
      <c r="Z176" s="509"/>
      <c r="AA176" s="509"/>
      <c r="AB176" s="509"/>
      <c r="AC176" s="509"/>
      <c r="AD176" s="509"/>
      <c r="AE176" s="509"/>
      <c r="AF176" s="509"/>
      <c r="AG176" s="509"/>
      <c r="AH176" s="509"/>
      <c r="AI176" s="509"/>
      <c r="AJ176" s="509"/>
      <c r="AK176" s="509"/>
      <c r="AL176" s="509"/>
      <c r="AM176" s="509"/>
      <c r="AN176" s="509"/>
      <c r="AO176" s="509"/>
      <c r="AP176" s="509"/>
    </row>
    <row r="177" spans="1:42" outlineLevel="1" x14ac:dyDescent="0.25">
      <c r="A177" s="496" t="s">
        <v>430</v>
      </c>
      <c r="B177" s="509"/>
      <c r="C177" s="509"/>
      <c r="D177" s="509"/>
      <c r="E177" s="509"/>
      <c r="F177" s="509"/>
      <c r="G177" s="509"/>
      <c r="H177" s="509"/>
      <c r="I177" s="509"/>
      <c r="J177" s="509"/>
      <c r="K177" s="509"/>
      <c r="L177" s="509"/>
      <c r="M177" s="509"/>
      <c r="N177" s="509"/>
      <c r="O177" s="509"/>
      <c r="P177" s="509"/>
      <c r="Q177" s="509"/>
      <c r="R177" s="509"/>
      <c r="S177" s="509"/>
      <c r="T177" s="509"/>
      <c r="U177" s="509"/>
      <c r="V177" s="509"/>
      <c r="W177" s="509"/>
      <c r="X177" s="509"/>
      <c r="Y177" s="509"/>
      <c r="Z177" s="509"/>
      <c r="AA177" s="509"/>
      <c r="AB177" s="509"/>
      <c r="AC177" s="509"/>
      <c r="AD177" s="509"/>
      <c r="AE177" s="509"/>
      <c r="AF177" s="509"/>
      <c r="AG177" s="509"/>
      <c r="AH177" s="509"/>
      <c r="AI177" s="509"/>
      <c r="AJ177" s="509"/>
      <c r="AK177" s="509"/>
      <c r="AL177" s="509"/>
      <c r="AM177" s="509"/>
      <c r="AN177" s="509"/>
      <c r="AO177" s="509"/>
      <c r="AP177" s="509"/>
    </row>
    <row r="178" spans="1:42" outlineLevel="1" x14ac:dyDescent="0.25">
      <c r="A178" s="506" t="s">
        <v>431</v>
      </c>
      <c r="B178" s="507">
        <v>0</v>
      </c>
      <c r="C178" s="507">
        <v>0</v>
      </c>
      <c r="D178" s="507">
        <v>0</v>
      </c>
      <c r="E178" s="507">
        <v>0</v>
      </c>
      <c r="F178" s="507">
        <v>0</v>
      </c>
      <c r="G178" s="507">
        <v>0</v>
      </c>
      <c r="H178" s="507">
        <v>0</v>
      </c>
      <c r="I178" s="507">
        <v>0</v>
      </c>
      <c r="J178" s="507">
        <v>0</v>
      </c>
      <c r="K178" s="507">
        <v>0</v>
      </c>
      <c r="L178" s="507">
        <v>0</v>
      </c>
      <c r="M178" s="507">
        <v>0</v>
      </c>
      <c r="N178" s="507">
        <v>0</v>
      </c>
      <c r="O178" s="507">
        <v>0</v>
      </c>
      <c r="P178" s="507">
        <v>0</v>
      </c>
      <c r="Q178" s="507">
        <v>0</v>
      </c>
      <c r="R178" s="507">
        <v>0</v>
      </c>
      <c r="S178" s="507">
        <v>0</v>
      </c>
      <c r="T178" s="507">
        <v>0</v>
      </c>
      <c r="U178" s="507">
        <v>0</v>
      </c>
      <c r="V178" s="507">
        <v>0</v>
      </c>
      <c r="W178" s="507">
        <v>0</v>
      </c>
      <c r="X178" s="507">
        <v>0</v>
      </c>
      <c r="Y178" s="507">
        <v>0</v>
      </c>
      <c r="Z178" s="507">
        <v>0</v>
      </c>
      <c r="AA178" s="507">
        <v>0</v>
      </c>
      <c r="AB178" s="507">
        <v>0</v>
      </c>
      <c r="AC178" s="507">
        <v>0</v>
      </c>
      <c r="AD178" s="507">
        <v>0</v>
      </c>
      <c r="AE178" s="507">
        <v>0</v>
      </c>
      <c r="AF178" s="507">
        <v>0</v>
      </c>
      <c r="AG178" s="507">
        <v>0</v>
      </c>
      <c r="AH178" s="507">
        <v>0</v>
      </c>
      <c r="AI178" s="507">
        <v>0</v>
      </c>
      <c r="AJ178" s="507">
        <v>0</v>
      </c>
      <c r="AK178" s="507">
        <v>0</v>
      </c>
      <c r="AL178" s="507">
        <v>0</v>
      </c>
      <c r="AM178" s="507">
        <v>0</v>
      </c>
      <c r="AN178" s="507">
        <v>0</v>
      </c>
      <c r="AO178" s="507">
        <v>0</v>
      </c>
      <c r="AP178" s="507">
        <f t="shared" ref="AP178:AP185" si="37">SUM(B178:AO178)</f>
        <v>0</v>
      </c>
    </row>
    <row r="179" spans="1:42" outlineLevel="1" x14ac:dyDescent="0.25">
      <c r="A179" s="506" t="s">
        <v>432</v>
      </c>
      <c r="B179" s="507">
        <v>0</v>
      </c>
      <c r="C179" s="507">
        <v>0</v>
      </c>
      <c r="D179" s="507">
        <v>0</v>
      </c>
      <c r="E179" s="507">
        <v>0</v>
      </c>
      <c r="F179" s="507">
        <v>0</v>
      </c>
      <c r="G179" s="507">
        <v>0</v>
      </c>
      <c r="H179" s="507">
        <v>0</v>
      </c>
      <c r="I179" s="507">
        <v>0</v>
      </c>
      <c r="J179" s="507">
        <v>0</v>
      </c>
      <c r="K179" s="507">
        <v>0</v>
      </c>
      <c r="L179" s="507">
        <v>0</v>
      </c>
      <c r="M179" s="507">
        <v>0</v>
      </c>
      <c r="N179" s="507">
        <v>0</v>
      </c>
      <c r="O179" s="507">
        <v>0</v>
      </c>
      <c r="P179" s="507">
        <v>0</v>
      </c>
      <c r="Q179" s="507">
        <v>0</v>
      </c>
      <c r="R179" s="507">
        <v>0</v>
      </c>
      <c r="S179" s="507">
        <v>0</v>
      </c>
      <c r="T179" s="507">
        <v>0</v>
      </c>
      <c r="U179" s="507">
        <v>0</v>
      </c>
      <c r="V179" s="507">
        <v>0</v>
      </c>
      <c r="W179" s="507">
        <v>0</v>
      </c>
      <c r="X179" s="507">
        <v>0</v>
      </c>
      <c r="Y179" s="507">
        <v>0</v>
      </c>
      <c r="Z179" s="507">
        <v>0</v>
      </c>
      <c r="AA179" s="507">
        <v>0</v>
      </c>
      <c r="AB179" s="507">
        <v>0</v>
      </c>
      <c r="AC179" s="507">
        <v>0</v>
      </c>
      <c r="AD179" s="507">
        <v>0</v>
      </c>
      <c r="AE179" s="507">
        <v>0</v>
      </c>
      <c r="AF179" s="507">
        <v>0</v>
      </c>
      <c r="AG179" s="507">
        <v>0</v>
      </c>
      <c r="AH179" s="507">
        <v>0</v>
      </c>
      <c r="AI179" s="507">
        <v>0</v>
      </c>
      <c r="AJ179" s="507">
        <v>0</v>
      </c>
      <c r="AK179" s="507">
        <v>0</v>
      </c>
      <c r="AL179" s="507">
        <v>0</v>
      </c>
      <c r="AM179" s="507">
        <v>0</v>
      </c>
      <c r="AN179" s="507">
        <v>0</v>
      </c>
      <c r="AO179" s="507">
        <v>0</v>
      </c>
      <c r="AP179" s="507">
        <f t="shared" si="37"/>
        <v>0</v>
      </c>
    </row>
    <row r="180" spans="1:42" outlineLevel="1" x14ac:dyDescent="0.25">
      <c r="A180" s="510" t="s">
        <v>433</v>
      </c>
      <c r="B180" s="507">
        <v>0</v>
      </c>
      <c r="C180" s="507">
        <v>0</v>
      </c>
      <c r="D180" s="507">
        <v>0</v>
      </c>
      <c r="E180" s="507">
        <v>0</v>
      </c>
      <c r="F180" s="507">
        <v>0</v>
      </c>
      <c r="G180" s="507">
        <v>0</v>
      </c>
      <c r="H180" s="507">
        <v>0</v>
      </c>
      <c r="I180" s="507">
        <v>0</v>
      </c>
      <c r="J180" s="507">
        <v>0</v>
      </c>
      <c r="K180" s="507">
        <v>0</v>
      </c>
      <c r="L180" s="507">
        <v>0</v>
      </c>
      <c r="M180" s="507">
        <v>0</v>
      </c>
      <c r="N180" s="507">
        <v>0</v>
      </c>
      <c r="O180" s="507">
        <v>0</v>
      </c>
      <c r="P180" s="507">
        <v>0</v>
      </c>
      <c r="Q180" s="507">
        <v>0</v>
      </c>
      <c r="R180" s="507">
        <v>0</v>
      </c>
      <c r="S180" s="507">
        <v>0</v>
      </c>
      <c r="T180" s="507">
        <v>0</v>
      </c>
      <c r="U180" s="507">
        <v>0</v>
      </c>
      <c r="V180" s="507">
        <v>0</v>
      </c>
      <c r="W180" s="507">
        <v>0</v>
      </c>
      <c r="X180" s="507">
        <v>0</v>
      </c>
      <c r="Y180" s="507">
        <v>0</v>
      </c>
      <c r="Z180" s="507">
        <v>0</v>
      </c>
      <c r="AA180" s="507">
        <v>0</v>
      </c>
      <c r="AB180" s="507">
        <v>0</v>
      </c>
      <c r="AC180" s="507">
        <v>0</v>
      </c>
      <c r="AD180" s="507">
        <v>0</v>
      </c>
      <c r="AE180" s="507">
        <v>0</v>
      </c>
      <c r="AF180" s="507">
        <v>0</v>
      </c>
      <c r="AG180" s="507">
        <v>0</v>
      </c>
      <c r="AH180" s="507">
        <v>0</v>
      </c>
      <c r="AI180" s="507">
        <v>0</v>
      </c>
      <c r="AJ180" s="507">
        <v>0</v>
      </c>
      <c r="AK180" s="507">
        <v>0</v>
      </c>
      <c r="AL180" s="507">
        <v>0</v>
      </c>
      <c r="AM180" s="507">
        <v>0</v>
      </c>
      <c r="AN180" s="507">
        <v>0</v>
      </c>
      <c r="AO180" s="507">
        <v>0</v>
      </c>
      <c r="AP180" s="507">
        <f t="shared" si="37"/>
        <v>0</v>
      </c>
    </row>
    <row r="181" spans="1:42" outlineLevel="1" x14ac:dyDescent="0.25">
      <c r="A181" s="510" t="s">
        <v>434</v>
      </c>
      <c r="B181" s="507">
        <v>0</v>
      </c>
      <c r="C181" s="507">
        <v>0</v>
      </c>
      <c r="D181" s="507">
        <v>0</v>
      </c>
      <c r="E181" s="507">
        <v>0</v>
      </c>
      <c r="F181" s="507">
        <v>0</v>
      </c>
      <c r="G181" s="507">
        <v>0</v>
      </c>
      <c r="H181" s="507">
        <v>0</v>
      </c>
      <c r="I181" s="507">
        <v>0</v>
      </c>
      <c r="J181" s="507">
        <v>0</v>
      </c>
      <c r="K181" s="507">
        <v>0</v>
      </c>
      <c r="L181" s="507">
        <v>0</v>
      </c>
      <c r="M181" s="507">
        <v>0</v>
      </c>
      <c r="N181" s="507">
        <v>0</v>
      </c>
      <c r="O181" s="507">
        <v>0</v>
      </c>
      <c r="P181" s="507">
        <v>0</v>
      </c>
      <c r="Q181" s="507">
        <v>0</v>
      </c>
      <c r="R181" s="507">
        <v>0</v>
      </c>
      <c r="S181" s="507">
        <v>0</v>
      </c>
      <c r="T181" s="507">
        <v>0</v>
      </c>
      <c r="U181" s="507">
        <v>0</v>
      </c>
      <c r="V181" s="507">
        <v>0</v>
      </c>
      <c r="W181" s="507">
        <v>0</v>
      </c>
      <c r="X181" s="507">
        <v>0</v>
      </c>
      <c r="Y181" s="507">
        <v>0</v>
      </c>
      <c r="Z181" s="507">
        <v>0</v>
      </c>
      <c r="AA181" s="507">
        <v>0</v>
      </c>
      <c r="AB181" s="507">
        <v>0</v>
      </c>
      <c r="AC181" s="507">
        <v>0</v>
      </c>
      <c r="AD181" s="507">
        <v>0</v>
      </c>
      <c r="AE181" s="507">
        <v>0</v>
      </c>
      <c r="AF181" s="507">
        <v>0</v>
      </c>
      <c r="AG181" s="507">
        <v>0</v>
      </c>
      <c r="AH181" s="507">
        <v>0</v>
      </c>
      <c r="AI181" s="507">
        <v>0</v>
      </c>
      <c r="AJ181" s="507">
        <v>0</v>
      </c>
      <c r="AK181" s="507">
        <v>0</v>
      </c>
      <c r="AL181" s="507">
        <v>0</v>
      </c>
      <c r="AM181" s="507">
        <v>0</v>
      </c>
      <c r="AN181" s="507">
        <v>0</v>
      </c>
      <c r="AO181" s="507">
        <v>0</v>
      </c>
      <c r="AP181" s="507">
        <f t="shared" si="37"/>
        <v>0</v>
      </c>
    </row>
    <row r="182" spans="1:42" outlineLevel="1" x14ac:dyDescent="0.25">
      <c r="A182" s="510" t="s">
        <v>435</v>
      </c>
      <c r="B182" s="507">
        <v>0</v>
      </c>
      <c r="C182" s="507">
        <v>0</v>
      </c>
      <c r="D182" s="507">
        <v>0</v>
      </c>
      <c r="E182" s="507">
        <v>0</v>
      </c>
      <c r="F182" s="507">
        <v>0</v>
      </c>
      <c r="G182" s="507">
        <v>0</v>
      </c>
      <c r="H182" s="507">
        <v>0</v>
      </c>
      <c r="I182" s="507">
        <v>0</v>
      </c>
      <c r="J182" s="507">
        <v>0</v>
      </c>
      <c r="K182" s="507">
        <v>0</v>
      </c>
      <c r="L182" s="507">
        <v>0</v>
      </c>
      <c r="M182" s="507">
        <v>0</v>
      </c>
      <c r="N182" s="507">
        <v>0</v>
      </c>
      <c r="O182" s="507">
        <v>0</v>
      </c>
      <c r="P182" s="507">
        <v>0</v>
      </c>
      <c r="Q182" s="507">
        <v>0</v>
      </c>
      <c r="R182" s="507">
        <v>0</v>
      </c>
      <c r="S182" s="507">
        <v>0</v>
      </c>
      <c r="T182" s="507">
        <v>0</v>
      </c>
      <c r="U182" s="507">
        <v>0</v>
      </c>
      <c r="V182" s="507">
        <v>0</v>
      </c>
      <c r="W182" s="507">
        <v>0</v>
      </c>
      <c r="X182" s="507">
        <v>0</v>
      </c>
      <c r="Y182" s="507">
        <v>0</v>
      </c>
      <c r="Z182" s="507">
        <v>0</v>
      </c>
      <c r="AA182" s="507">
        <v>0</v>
      </c>
      <c r="AB182" s="507">
        <v>0</v>
      </c>
      <c r="AC182" s="507">
        <v>0</v>
      </c>
      <c r="AD182" s="507">
        <v>0</v>
      </c>
      <c r="AE182" s="507">
        <v>0</v>
      </c>
      <c r="AF182" s="507">
        <v>0</v>
      </c>
      <c r="AG182" s="507">
        <v>0</v>
      </c>
      <c r="AH182" s="507">
        <v>0</v>
      </c>
      <c r="AI182" s="507">
        <v>0</v>
      </c>
      <c r="AJ182" s="507">
        <v>0</v>
      </c>
      <c r="AK182" s="507">
        <v>0</v>
      </c>
      <c r="AL182" s="507">
        <v>0</v>
      </c>
      <c r="AM182" s="507">
        <v>0</v>
      </c>
      <c r="AN182" s="507">
        <v>0</v>
      </c>
      <c r="AO182" s="507">
        <v>0</v>
      </c>
      <c r="AP182" s="507">
        <f t="shared" si="37"/>
        <v>0</v>
      </c>
    </row>
    <row r="183" spans="1:42" outlineLevel="1" x14ac:dyDescent="0.25">
      <c r="A183" s="510" t="s">
        <v>436</v>
      </c>
      <c r="B183" s="507">
        <v>0</v>
      </c>
      <c r="C183" s="507">
        <v>0</v>
      </c>
      <c r="D183" s="507">
        <v>0</v>
      </c>
      <c r="E183" s="507">
        <v>0</v>
      </c>
      <c r="F183" s="507">
        <v>0</v>
      </c>
      <c r="G183" s="507">
        <v>0</v>
      </c>
      <c r="H183" s="507">
        <v>0</v>
      </c>
      <c r="I183" s="507">
        <v>0</v>
      </c>
      <c r="J183" s="507">
        <v>0</v>
      </c>
      <c r="K183" s="507">
        <v>0</v>
      </c>
      <c r="L183" s="507">
        <v>0</v>
      </c>
      <c r="M183" s="507">
        <v>0</v>
      </c>
      <c r="N183" s="507">
        <v>0</v>
      </c>
      <c r="O183" s="507">
        <v>0</v>
      </c>
      <c r="P183" s="507">
        <v>0</v>
      </c>
      <c r="Q183" s="507">
        <v>0</v>
      </c>
      <c r="R183" s="507">
        <v>0</v>
      </c>
      <c r="S183" s="507">
        <v>0</v>
      </c>
      <c r="T183" s="507">
        <v>0</v>
      </c>
      <c r="U183" s="507">
        <v>0</v>
      </c>
      <c r="V183" s="507">
        <v>0</v>
      </c>
      <c r="W183" s="507">
        <v>0</v>
      </c>
      <c r="X183" s="507">
        <v>0</v>
      </c>
      <c r="Y183" s="507">
        <v>0</v>
      </c>
      <c r="Z183" s="507">
        <v>0</v>
      </c>
      <c r="AA183" s="507">
        <v>0</v>
      </c>
      <c r="AB183" s="507">
        <v>0</v>
      </c>
      <c r="AC183" s="507">
        <v>0</v>
      </c>
      <c r="AD183" s="507">
        <v>0</v>
      </c>
      <c r="AE183" s="507">
        <v>0</v>
      </c>
      <c r="AF183" s="507">
        <v>0</v>
      </c>
      <c r="AG183" s="507">
        <v>0</v>
      </c>
      <c r="AH183" s="507">
        <v>0</v>
      </c>
      <c r="AI183" s="507">
        <v>0</v>
      </c>
      <c r="AJ183" s="507">
        <v>0</v>
      </c>
      <c r="AK183" s="507">
        <v>0</v>
      </c>
      <c r="AL183" s="507">
        <v>0</v>
      </c>
      <c r="AM183" s="507">
        <v>0</v>
      </c>
      <c r="AN183" s="507">
        <v>0</v>
      </c>
      <c r="AO183" s="507">
        <v>0</v>
      </c>
      <c r="AP183" s="507">
        <f t="shared" si="37"/>
        <v>0</v>
      </c>
    </row>
    <row r="184" spans="1:42" outlineLevel="1" x14ac:dyDescent="0.25">
      <c r="A184" s="510" t="s">
        <v>437</v>
      </c>
      <c r="B184" s="507">
        <v>0</v>
      </c>
      <c r="C184" s="507">
        <v>0</v>
      </c>
      <c r="D184" s="507">
        <v>0</v>
      </c>
      <c r="E184" s="507">
        <v>0</v>
      </c>
      <c r="F184" s="507">
        <v>0</v>
      </c>
      <c r="G184" s="507">
        <v>0</v>
      </c>
      <c r="H184" s="507">
        <v>0</v>
      </c>
      <c r="I184" s="507">
        <v>0</v>
      </c>
      <c r="J184" s="507">
        <v>0</v>
      </c>
      <c r="K184" s="507">
        <v>0</v>
      </c>
      <c r="L184" s="507">
        <v>0</v>
      </c>
      <c r="M184" s="507">
        <v>0</v>
      </c>
      <c r="N184" s="507">
        <v>0</v>
      </c>
      <c r="O184" s="507">
        <v>0</v>
      </c>
      <c r="P184" s="507">
        <v>0</v>
      </c>
      <c r="Q184" s="507">
        <v>0</v>
      </c>
      <c r="R184" s="507">
        <v>0</v>
      </c>
      <c r="S184" s="507">
        <v>0</v>
      </c>
      <c r="T184" s="507">
        <v>0</v>
      </c>
      <c r="U184" s="507">
        <v>0</v>
      </c>
      <c r="V184" s="507">
        <v>0</v>
      </c>
      <c r="W184" s="507">
        <v>0</v>
      </c>
      <c r="X184" s="507">
        <v>0</v>
      </c>
      <c r="Y184" s="507">
        <v>0</v>
      </c>
      <c r="Z184" s="507">
        <v>0</v>
      </c>
      <c r="AA184" s="507">
        <v>0</v>
      </c>
      <c r="AB184" s="507">
        <v>0</v>
      </c>
      <c r="AC184" s="507">
        <v>0</v>
      </c>
      <c r="AD184" s="507">
        <v>0</v>
      </c>
      <c r="AE184" s="507">
        <v>0</v>
      </c>
      <c r="AF184" s="507">
        <v>0</v>
      </c>
      <c r="AG184" s="507">
        <v>0</v>
      </c>
      <c r="AH184" s="507">
        <v>0</v>
      </c>
      <c r="AI184" s="507">
        <v>0</v>
      </c>
      <c r="AJ184" s="507">
        <v>0</v>
      </c>
      <c r="AK184" s="507">
        <v>0</v>
      </c>
      <c r="AL184" s="507">
        <v>0</v>
      </c>
      <c r="AM184" s="507">
        <v>0</v>
      </c>
      <c r="AN184" s="507">
        <v>0</v>
      </c>
      <c r="AO184" s="507">
        <v>0</v>
      </c>
      <c r="AP184" s="507">
        <f t="shared" si="37"/>
        <v>0</v>
      </c>
    </row>
    <row r="185" spans="1:42" outlineLevel="1" x14ac:dyDescent="0.25">
      <c r="A185" s="496" t="s">
        <v>119</v>
      </c>
      <c r="B185" s="511">
        <f>SUM(B178:B184)</f>
        <v>0</v>
      </c>
      <c r="C185" s="511">
        <f t="shared" ref="C185:AO185" si="38">SUM(C178:C184)</f>
        <v>0</v>
      </c>
      <c r="D185" s="511">
        <f t="shared" si="38"/>
        <v>0</v>
      </c>
      <c r="E185" s="511">
        <f t="shared" si="38"/>
        <v>0</v>
      </c>
      <c r="F185" s="511">
        <f t="shared" si="38"/>
        <v>0</v>
      </c>
      <c r="G185" s="511">
        <f t="shared" si="38"/>
        <v>0</v>
      </c>
      <c r="H185" s="511">
        <f t="shared" si="38"/>
        <v>0</v>
      </c>
      <c r="I185" s="511">
        <f t="shared" si="38"/>
        <v>0</v>
      </c>
      <c r="J185" s="511">
        <f t="shared" si="38"/>
        <v>0</v>
      </c>
      <c r="K185" s="511">
        <f t="shared" si="38"/>
        <v>0</v>
      </c>
      <c r="L185" s="511">
        <f t="shared" si="38"/>
        <v>0</v>
      </c>
      <c r="M185" s="511">
        <f t="shared" si="38"/>
        <v>0</v>
      </c>
      <c r="N185" s="511">
        <f t="shared" si="38"/>
        <v>0</v>
      </c>
      <c r="O185" s="511">
        <f t="shared" si="38"/>
        <v>0</v>
      </c>
      <c r="P185" s="511">
        <f t="shared" si="38"/>
        <v>0</v>
      </c>
      <c r="Q185" s="511">
        <f t="shared" si="38"/>
        <v>0</v>
      </c>
      <c r="R185" s="511">
        <f t="shared" si="38"/>
        <v>0</v>
      </c>
      <c r="S185" s="511">
        <f t="shared" si="38"/>
        <v>0</v>
      </c>
      <c r="T185" s="511">
        <f t="shared" si="38"/>
        <v>0</v>
      </c>
      <c r="U185" s="511">
        <f t="shared" si="38"/>
        <v>0</v>
      </c>
      <c r="V185" s="511">
        <f t="shared" si="38"/>
        <v>0</v>
      </c>
      <c r="W185" s="511">
        <f t="shared" si="38"/>
        <v>0</v>
      </c>
      <c r="X185" s="511">
        <f t="shared" si="38"/>
        <v>0</v>
      </c>
      <c r="Y185" s="511">
        <f t="shared" si="38"/>
        <v>0</v>
      </c>
      <c r="Z185" s="511">
        <f t="shared" si="38"/>
        <v>0</v>
      </c>
      <c r="AA185" s="511">
        <f t="shared" si="38"/>
        <v>0</v>
      </c>
      <c r="AB185" s="511">
        <f t="shared" si="38"/>
        <v>0</v>
      </c>
      <c r="AC185" s="511">
        <f t="shared" si="38"/>
        <v>0</v>
      </c>
      <c r="AD185" s="511">
        <f t="shared" si="38"/>
        <v>0</v>
      </c>
      <c r="AE185" s="511">
        <f t="shared" si="38"/>
        <v>0</v>
      </c>
      <c r="AF185" s="511">
        <f t="shared" si="38"/>
        <v>0</v>
      </c>
      <c r="AG185" s="511">
        <f t="shared" si="38"/>
        <v>0</v>
      </c>
      <c r="AH185" s="511">
        <f t="shared" si="38"/>
        <v>0</v>
      </c>
      <c r="AI185" s="511">
        <f t="shared" si="38"/>
        <v>0</v>
      </c>
      <c r="AJ185" s="511">
        <f t="shared" si="38"/>
        <v>0</v>
      </c>
      <c r="AK185" s="511">
        <f t="shared" si="38"/>
        <v>0</v>
      </c>
      <c r="AL185" s="511">
        <f t="shared" si="38"/>
        <v>0</v>
      </c>
      <c r="AM185" s="511">
        <f t="shared" si="38"/>
        <v>0</v>
      </c>
      <c r="AN185" s="511">
        <f t="shared" si="38"/>
        <v>0</v>
      </c>
      <c r="AO185" s="511">
        <f t="shared" si="38"/>
        <v>0</v>
      </c>
      <c r="AP185" s="511">
        <f t="shared" si="37"/>
        <v>0</v>
      </c>
    </row>
    <row r="186" spans="1:42" outlineLevel="1" x14ac:dyDescent="0.25">
      <c r="B186" s="509"/>
      <c r="C186" s="509"/>
      <c r="D186" s="509"/>
      <c r="E186" s="509"/>
      <c r="F186" s="509"/>
      <c r="G186" s="509"/>
      <c r="H186" s="509"/>
      <c r="I186" s="509"/>
      <c r="J186" s="509"/>
      <c r="K186" s="509"/>
      <c r="L186" s="509"/>
      <c r="M186" s="509"/>
      <c r="N186" s="509"/>
      <c r="O186" s="509"/>
      <c r="P186" s="509"/>
      <c r="Q186" s="509"/>
      <c r="R186" s="509"/>
      <c r="S186" s="509"/>
      <c r="T186" s="509"/>
      <c r="U186" s="509"/>
      <c r="V186" s="509"/>
      <c r="W186" s="509"/>
      <c r="X186" s="509"/>
      <c r="Y186" s="509"/>
      <c r="Z186" s="509"/>
      <c r="AA186" s="509"/>
      <c r="AB186" s="509"/>
      <c r="AC186" s="509"/>
      <c r="AD186" s="509"/>
      <c r="AE186" s="509"/>
      <c r="AF186" s="509"/>
      <c r="AG186" s="509"/>
      <c r="AH186" s="509"/>
      <c r="AI186" s="509"/>
      <c r="AJ186" s="509"/>
      <c r="AK186" s="509"/>
      <c r="AL186" s="509"/>
      <c r="AM186" s="509"/>
      <c r="AN186" s="509"/>
      <c r="AO186" s="509"/>
      <c r="AP186" s="509"/>
    </row>
    <row r="187" spans="1:42" ht="15.75" outlineLevel="1" thickBot="1" x14ac:dyDescent="0.3">
      <c r="A187" s="496" t="s">
        <v>438</v>
      </c>
      <c r="B187" s="483">
        <f>B175+B185</f>
        <v>0</v>
      </c>
      <c r="C187" s="483">
        <f t="shared" ref="C187:AO187" si="39">C175+C185</f>
        <v>0</v>
      </c>
      <c r="D187" s="483">
        <f t="shared" si="39"/>
        <v>0</v>
      </c>
      <c r="E187" s="483">
        <f t="shared" si="39"/>
        <v>0</v>
      </c>
      <c r="F187" s="483">
        <f t="shared" si="39"/>
        <v>0</v>
      </c>
      <c r="G187" s="483">
        <f t="shared" si="39"/>
        <v>0</v>
      </c>
      <c r="H187" s="483">
        <f t="shared" si="39"/>
        <v>0</v>
      </c>
      <c r="I187" s="483">
        <f t="shared" si="39"/>
        <v>0</v>
      </c>
      <c r="J187" s="483">
        <f t="shared" si="39"/>
        <v>0</v>
      </c>
      <c r="K187" s="483">
        <f t="shared" si="39"/>
        <v>0</v>
      </c>
      <c r="L187" s="483">
        <f t="shared" si="39"/>
        <v>0</v>
      </c>
      <c r="M187" s="483">
        <f t="shared" si="39"/>
        <v>0</v>
      </c>
      <c r="N187" s="483">
        <f t="shared" si="39"/>
        <v>0</v>
      </c>
      <c r="O187" s="483">
        <f t="shared" si="39"/>
        <v>0</v>
      </c>
      <c r="P187" s="483">
        <f t="shared" si="39"/>
        <v>0</v>
      </c>
      <c r="Q187" s="483">
        <f t="shared" si="39"/>
        <v>0</v>
      </c>
      <c r="R187" s="483">
        <f t="shared" si="39"/>
        <v>0</v>
      </c>
      <c r="S187" s="483">
        <f t="shared" si="39"/>
        <v>0</v>
      </c>
      <c r="T187" s="483">
        <f t="shared" si="39"/>
        <v>0</v>
      </c>
      <c r="U187" s="483">
        <f t="shared" si="39"/>
        <v>0</v>
      </c>
      <c r="V187" s="483">
        <f t="shared" si="39"/>
        <v>0</v>
      </c>
      <c r="W187" s="483">
        <f t="shared" si="39"/>
        <v>0</v>
      </c>
      <c r="X187" s="483">
        <f t="shared" si="39"/>
        <v>0</v>
      </c>
      <c r="Y187" s="483">
        <f t="shared" si="39"/>
        <v>0</v>
      </c>
      <c r="Z187" s="483">
        <f t="shared" si="39"/>
        <v>0</v>
      </c>
      <c r="AA187" s="483">
        <f t="shared" si="39"/>
        <v>0</v>
      </c>
      <c r="AB187" s="483">
        <f t="shared" si="39"/>
        <v>0</v>
      </c>
      <c r="AC187" s="483">
        <f t="shared" si="39"/>
        <v>0</v>
      </c>
      <c r="AD187" s="483">
        <f t="shared" si="39"/>
        <v>0</v>
      </c>
      <c r="AE187" s="483">
        <f t="shared" si="39"/>
        <v>0</v>
      </c>
      <c r="AF187" s="483">
        <f t="shared" si="39"/>
        <v>0</v>
      </c>
      <c r="AG187" s="483">
        <f t="shared" si="39"/>
        <v>0</v>
      </c>
      <c r="AH187" s="483">
        <f t="shared" si="39"/>
        <v>0</v>
      </c>
      <c r="AI187" s="483">
        <f t="shared" si="39"/>
        <v>0</v>
      </c>
      <c r="AJ187" s="483">
        <f t="shared" si="39"/>
        <v>0</v>
      </c>
      <c r="AK187" s="483">
        <f t="shared" si="39"/>
        <v>0</v>
      </c>
      <c r="AL187" s="483">
        <f t="shared" si="39"/>
        <v>0</v>
      </c>
      <c r="AM187" s="483">
        <f t="shared" si="39"/>
        <v>0</v>
      </c>
      <c r="AN187" s="483">
        <f t="shared" si="39"/>
        <v>0</v>
      </c>
      <c r="AO187" s="483">
        <f t="shared" si="39"/>
        <v>0</v>
      </c>
      <c r="AP187" s="483">
        <f>SUM(B187:AO187)</f>
        <v>0</v>
      </c>
    </row>
    <row r="188" spans="1:42" ht="15.75" outlineLevel="1" thickTop="1" x14ac:dyDescent="0.25">
      <c r="A188" s="502"/>
      <c r="B188" s="500"/>
      <c r="C188" s="500"/>
      <c r="D188" s="500"/>
      <c r="E188" s="500"/>
      <c r="F188" s="500"/>
      <c r="G188" s="500"/>
      <c r="H188" s="500"/>
      <c r="I188" s="500"/>
      <c r="J188" s="500"/>
      <c r="K188" s="500"/>
      <c r="L188" s="500"/>
      <c r="M188" s="500"/>
      <c r="N188" s="500"/>
      <c r="O188" s="500"/>
      <c r="P188" s="500"/>
      <c r="Q188" s="500"/>
      <c r="R188" s="500"/>
      <c r="S188" s="500"/>
      <c r="T188" s="500"/>
      <c r="U188" s="500"/>
      <c r="V188" s="500"/>
      <c r="W188" s="500"/>
      <c r="X188" s="500"/>
      <c r="Y188" s="500"/>
      <c r="Z188" s="500"/>
      <c r="AA188" s="500"/>
      <c r="AB188" s="500"/>
      <c r="AC188" s="500"/>
      <c r="AD188" s="500"/>
      <c r="AE188" s="500"/>
      <c r="AF188" s="500"/>
      <c r="AG188" s="500"/>
      <c r="AH188" s="500"/>
      <c r="AI188" s="500"/>
      <c r="AJ188" s="500"/>
      <c r="AK188" s="500"/>
      <c r="AL188" s="500"/>
      <c r="AM188" s="500"/>
      <c r="AN188" s="500"/>
      <c r="AO188" s="500"/>
      <c r="AP188" s="501"/>
    </row>
    <row r="189" spans="1:42" outlineLevel="1" x14ac:dyDescent="0.25">
      <c r="A189" s="496" t="s">
        <v>439</v>
      </c>
      <c r="B189" s="478">
        <v>0</v>
      </c>
      <c r="C189" s="478">
        <v>0</v>
      </c>
      <c r="D189" s="478">
        <v>0</v>
      </c>
      <c r="E189" s="478">
        <v>0</v>
      </c>
      <c r="F189" s="478">
        <v>0</v>
      </c>
      <c r="G189" s="478">
        <v>0</v>
      </c>
      <c r="H189" s="478">
        <v>0</v>
      </c>
      <c r="I189" s="478">
        <v>0</v>
      </c>
      <c r="J189" s="478">
        <v>0</v>
      </c>
      <c r="K189" s="478">
        <v>0</v>
      </c>
      <c r="L189" s="478">
        <v>0</v>
      </c>
      <c r="M189" s="478">
        <v>0</v>
      </c>
      <c r="N189" s="478">
        <v>0</v>
      </c>
      <c r="O189" s="478">
        <v>0</v>
      </c>
      <c r="P189" s="478">
        <v>0</v>
      </c>
      <c r="Q189" s="478">
        <v>0</v>
      </c>
      <c r="R189" s="478">
        <v>0</v>
      </c>
      <c r="S189" s="478">
        <v>0</v>
      </c>
      <c r="T189" s="478">
        <v>0</v>
      </c>
      <c r="U189" s="478">
        <v>0</v>
      </c>
      <c r="V189" s="478">
        <v>0</v>
      </c>
      <c r="W189" s="478">
        <v>0</v>
      </c>
      <c r="X189" s="478">
        <v>0</v>
      </c>
      <c r="Y189" s="478">
        <v>0</v>
      </c>
      <c r="Z189" s="478">
        <v>0</v>
      </c>
      <c r="AA189" s="478">
        <v>0</v>
      </c>
      <c r="AB189" s="478">
        <v>0</v>
      </c>
      <c r="AC189" s="478">
        <v>0</v>
      </c>
      <c r="AD189" s="478">
        <v>0</v>
      </c>
      <c r="AE189" s="478">
        <v>0</v>
      </c>
      <c r="AF189" s="478">
        <v>0</v>
      </c>
      <c r="AG189" s="478">
        <v>0</v>
      </c>
      <c r="AH189" s="478">
        <v>0</v>
      </c>
      <c r="AI189" s="478">
        <v>0</v>
      </c>
      <c r="AJ189" s="478">
        <v>0</v>
      </c>
      <c r="AK189" s="478">
        <v>0</v>
      </c>
      <c r="AL189" s="478">
        <v>0</v>
      </c>
      <c r="AM189" s="478">
        <v>0</v>
      </c>
      <c r="AN189" s="478">
        <v>0</v>
      </c>
      <c r="AO189" s="478">
        <v>0</v>
      </c>
      <c r="AP189" s="478"/>
    </row>
    <row r="190" spans="1:42" s="493" customFormat="1" outlineLevel="1" x14ac:dyDescent="0.25">
      <c r="A190" s="496" t="s">
        <v>68</v>
      </c>
      <c r="B190" s="512" t="str">
        <f>IF(B189&gt;0,B187/B189,"")</f>
        <v/>
      </c>
      <c r="C190" s="512" t="str">
        <f t="shared" ref="C190:AO190" si="40">IF(C189&gt;0,C187/C189,"")</f>
        <v/>
      </c>
      <c r="D190" s="512" t="str">
        <f t="shared" si="40"/>
        <v/>
      </c>
      <c r="E190" s="512" t="str">
        <f t="shared" si="40"/>
        <v/>
      </c>
      <c r="F190" s="512" t="str">
        <f t="shared" si="40"/>
        <v/>
      </c>
      <c r="G190" s="512" t="str">
        <f t="shared" si="40"/>
        <v/>
      </c>
      <c r="H190" s="512" t="str">
        <f t="shared" si="40"/>
        <v/>
      </c>
      <c r="I190" s="512" t="str">
        <f t="shared" si="40"/>
        <v/>
      </c>
      <c r="J190" s="512" t="str">
        <f t="shared" si="40"/>
        <v/>
      </c>
      <c r="K190" s="512" t="str">
        <f t="shared" si="40"/>
        <v/>
      </c>
      <c r="L190" s="512" t="str">
        <f t="shared" si="40"/>
        <v/>
      </c>
      <c r="M190" s="512" t="str">
        <f t="shared" si="40"/>
        <v/>
      </c>
      <c r="N190" s="512" t="str">
        <f t="shared" si="40"/>
        <v/>
      </c>
      <c r="O190" s="512" t="str">
        <f t="shared" si="40"/>
        <v/>
      </c>
      <c r="P190" s="512" t="str">
        <f t="shared" si="40"/>
        <v/>
      </c>
      <c r="Q190" s="512" t="str">
        <f t="shared" si="40"/>
        <v/>
      </c>
      <c r="R190" s="512" t="str">
        <f t="shared" si="40"/>
        <v/>
      </c>
      <c r="S190" s="512" t="str">
        <f t="shared" si="40"/>
        <v/>
      </c>
      <c r="T190" s="512" t="str">
        <f t="shared" si="40"/>
        <v/>
      </c>
      <c r="U190" s="512" t="str">
        <f t="shared" si="40"/>
        <v/>
      </c>
      <c r="V190" s="512" t="str">
        <f t="shared" si="40"/>
        <v/>
      </c>
      <c r="W190" s="512" t="str">
        <f t="shared" si="40"/>
        <v/>
      </c>
      <c r="X190" s="512" t="str">
        <f t="shared" si="40"/>
        <v/>
      </c>
      <c r="Y190" s="512" t="str">
        <f t="shared" si="40"/>
        <v/>
      </c>
      <c r="Z190" s="512" t="str">
        <f t="shared" si="40"/>
        <v/>
      </c>
      <c r="AA190" s="512" t="str">
        <f t="shared" si="40"/>
        <v/>
      </c>
      <c r="AB190" s="512" t="str">
        <f t="shared" si="40"/>
        <v/>
      </c>
      <c r="AC190" s="512" t="str">
        <f t="shared" si="40"/>
        <v/>
      </c>
      <c r="AD190" s="512" t="str">
        <f t="shared" si="40"/>
        <v/>
      </c>
      <c r="AE190" s="512" t="str">
        <f t="shared" si="40"/>
        <v/>
      </c>
      <c r="AF190" s="512" t="str">
        <f t="shared" si="40"/>
        <v/>
      </c>
      <c r="AG190" s="512" t="str">
        <f t="shared" si="40"/>
        <v/>
      </c>
      <c r="AH190" s="512" t="str">
        <f t="shared" si="40"/>
        <v/>
      </c>
      <c r="AI190" s="512" t="str">
        <f t="shared" si="40"/>
        <v/>
      </c>
      <c r="AJ190" s="512" t="str">
        <f t="shared" si="40"/>
        <v/>
      </c>
      <c r="AK190" s="512" t="str">
        <f t="shared" si="40"/>
        <v/>
      </c>
      <c r="AL190" s="512" t="str">
        <f t="shared" si="40"/>
        <v/>
      </c>
      <c r="AM190" s="512" t="str">
        <f t="shared" si="40"/>
        <v/>
      </c>
      <c r="AN190" s="512" t="str">
        <f t="shared" si="40"/>
        <v/>
      </c>
      <c r="AO190" s="512" t="str">
        <f t="shared" si="40"/>
        <v/>
      </c>
      <c r="AP190" s="513"/>
    </row>
    <row r="191" spans="1:42" s="493" customFormat="1" outlineLevel="1" x14ac:dyDescent="0.25">
      <c r="A191" s="514"/>
      <c r="B191" s="515"/>
      <c r="C191" s="515"/>
      <c r="D191" s="515"/>
      <c r="E191" s="515"/>
      <c r="F191" s="515"/>
      <c r="G191" s="515"/>
      <c r="H191" s="515"/>
      <c r="I191" s="515"/>
      <c r="J191" s="515"/>
      <c r="K191" s="515"/>
      <c r="L191" s="515"/>
      <c r="M191" s="515"/>
      <c r="N191" s="515"/>
      <c r="O191" s="515"/>
      <c r="P191" s="515"/>
      <c r="Q191" s="515"/>
      <c r="R191" s="515"/>
      <c r="S191" s="515"/>
      <c r="T191" s="515"/>
      <c r="U191" s="515"/>
      <c r="V191" s="515"/>
      <c r="W191" s="515"/>
      <c r="X191" s="515"/>
      <c r="Y191" s="515"/>
      <c r="Z191" s="515"/>
      <c r="AA191" s="515"/>
      <c r="AB191" s="515"/>
      <c r="AC191" s="515"/>
      <c r="AD191" s="515"/>
      <c r="AE191" s="515"/>
      <c r="AF191" s="515"/>
      <c r="AG191" s="515"/>
      <c r="AH191" s="515"/>
      <c r="AI191" s="515"/>
      <c r="AJ191" s="515"/>
      <c r="AK191" s="515"/>
      <c r="AL191" s="515"/>
      <c r="AM191" s="515"/>
      <c r="AN191" s="515"/>
      <c r="AO191" s="515"/>
      <c r="AP191" s="513"/>
    </row>
    <row r="192" spans="1:42" outlineLevel="1" x14ac:dyDescent="0.25">
      <c r="A192" s="505" t="s">
        <v>128</v>
      </c>
      <c r="B192" s="500"/>
      <c r="C192" s="500"/>
      <c r="D192" s="500"/>
      <c r="E192" s="500"/>
      <c r="F192" s="500"/>
      <c r="G192" s="500"/>
      <c r="H192" s="500"/>
      <c r="I192" s="500"/>
      <c r="J192" s="500"/>
      <c r="K192" s="500"/>
      <c r="L192" s="500"/>
      <c r="M192" s="500"/>
      <c r="N192" s="500"/>
      <c r="O192" s="500"/>
      <c r="P192" s="500"/>
      <c r="Q192" s="500"/>
      <c r="R192" s="500"/>
      <c r="S192" s="500"/>
      <c r="T192" s="500"/>
      <c r="U192" s="500"/>
      <c r="V192" s="500"/>
      <c r="W192" s="500"/>
      <c r="X192" s="500"/>
      <c r="Y192" s="500"/>
      <c r="Z192" s="500"/>
      <c r="AA192" s="500"/>
      <c r="AB192" s="500"/>
      <c r="AC192" s="500"/>
      <c r="AD192" s="500"/>
      <c r="AE192" s="500"/>
      <c r="AF192" s="500"/>
      <c r="AG192" s="500"/>
      <c r="AH192" s="500"/>
      <c r="AI192" s="500"/>
      <c r="AJ192" s="500"/>
      <c r="AK192" s="500"/>
      <c r="AL192" s="500"/>
      <c r="AM192" s="500"/>
      <c r="AN192" s="500"/>
      <c r="AO192" s="500"/>
      <c r="AP192" s="501"/>
    </row>
    <row r="193" spans="1:42" outlineLevel="1" x14ac:dyDescent="0.25">
      <c r="A193" s="496" t="s">
        <v>425</v>
      </c>
    </row>
    <row r="194" spans="1:42" outlineLevel="1" x14ac:dyDescent="0.25">
      <c r="A194" s="506" t="s">
        <v>426</v>
      </c>
      <c r="B194" s="480">
        <f>SUMIF('4a - Electricity'!$B$7:$AP$7,'4 - NOI'!B$7,'4a - Electricity'!$B$149:$AP$149)</f>
        <v>0</v>
      </c>
      <c r="C194" s="480">
        <f>SUMIF('4a - Electricity'!$B$7:$AP$7,'4 - NOI'!C$7,'4a - Electricity'!$B$149:$AP$149)</f>
        <v>0</v>
      </c>
      <c r="D194" s="480">
        <f>SUMIF('4a - Electricity'!$B$7:$AP$7,'4 - NOI'!D$7,'4a - Electricity'!$B$149:$AP$149)</f>
        <v>0</v>
      </c>
      <c r="E194" s="480">
        <f>SUMIF('4a - Electricity'!$B$7:$AP$7,'4 - NOI'!E$7,'4a - Electricity'!$B$149:$AP$149)</f>
        <v>0</v>
      </c>
      <c r="F194" s="480">
        <f>SUMIF('4a - Electricity'!$B$7:$AP$7,'4 - NOI'!F$7,'4a - Electricity'!$B$149:$AP$149)</f>
        <v>0</v>
      </c>
      <c r="G194" s="480">
        <f>SUMIF('4a - Electricity'!$B$7:$AP$7,'4 - NOI'!G$7,'4a - Electricity'!$B$149:$AP$149)</f>
        <v>0</v>
      </c>
      <c r="H194" s="480">
        <f>SUMIF('4a - Electricity'!$B$7:$AP$7,'4 - NOI'!H$7,'4a - Electricity'!$B$149:$AP$149)</f>
        <v>0</v>
      </c>
      <c r="I194" s="480">
        <f>SUMIF('4a - Electricity'!$B$7:$AP$7,'4 - NOI'!I$7,'4a - Electricity'!$B$149:$AP$149)</f>
        <v>0</v>
      </c>
      <c r="J194" s="480">
        <f>SUMIF('4a - Electricity'!$B$7:$AP$7,'4 - NOI'!J$7,'4a - Electricity'!$B$149:$AP$149)</f>
        <v>0</v>
      </c>
      <c r="K194" s="480">
        <f>SUMIF('4a - Electricity'!$B$7:$AP$7,'4 - NOI'!K$7,'4a - Electricity'!$B$149:$AP$149)</f>
        <v>0</v>
      </c>
      <c r="L194" s="480">
        <f>SUMIF('4a - Electricity'!$B$7:$AP$7,'4 - NOI'!L$7,'4a - Electricity'!$B$149:$AP$149)</f>
        <v>0</v>
      </c>
      <c r="M194" s="480">
        <f>SUMIF('4a - Electricity'!$B$7:$AP$7,'4 - NOI'!M$7,'4a - Electricity'!$B$149:$AP$149)</f>
        <v>0</v>
      </c>
      <c r="N194" s="480">
        <f>SUMIF('4a - Electricity'!$B$7:$AP$7,'4 - NOI'!N$7,'4a - Electricity'!$B$149:$AP$149)</f>
        <v>0</v>
      </c>
      <c r="O194" s="480">
        <f>SUMIF('4a - Electricity'!$B$7:$AP$7,'4 - NOI'!O$7,'4a - Electricity'!$B$149:$AP$149)</f>
        <v>0</v>
      </c>
      <c r="P194" s="480">
        <f>SUMIF('4a - Electricity'!$B$7:$AP$7,'4 - NOI'!P$7,'4a - Electricity'!$B$149:$AP$149)</f>
        <v>0</v>
      </c>
      <c r="Q194" s="480">
        <f>SUMIF('4a - Electricity'!$B$7:$AP$7,'4 - NOI'!Q$7,'4a - Electricity'!$B$149:$AP$149)</f>
        <v>0</v>
      </c>
      <c r="R194" s="480">
        <f>SUMIF('4a - Electricity'!$B$7:$AP$7,'4 - NOI'!R$7,'4a - Electricity'!$B$149:$AP$149)</f>
        <v>0</v>
      </c>
      <c r="S194" s="480">
        <f>SUMIF('4a - Electricity'!$B$7:$AP$7,'4 - NOI'!S$7,'4a - Electricity'!$B$149:$AP$149)</f>
        <v>0</v>
      </c>
      <c r="T194" s="480">
        <f>SUMIF('4a - Electricity'!$B$7:$AP$7,'4 - NOI'!T$7,'4a - Electricity'!$B$149:$AP$149)</f>
        <v>0</v>
      </c>
      <c r="U194" s="480">
        <f>SUMIF('4a - Electricity'!$B$7:$AP$7,'4 - NOI'!U$7,'4a - Electricity'!$B$149:$AP$149)</f>
        <v>0</v>
      </c>
      <c r="V194" s="480">
        <f>SUMIF('4a - Electricity'!$B$7:$AP$7,'4 - NOI'!V$7,'4a - Electricity'!$B$149:$AP$149)</f>
        <v>0</v>
      </c>
      <c r="W194" s="480">
        <f>SUMIF('4a - Electricity'!$B$7:$AP$7,'4 - NOI'!W$7,'4a - Electricity'!$B$149:$AP$149)</f>
        <v>0</v>
      </c>
      <c r="X194" s="480">
        <f>SUMIF('4a - Electricity'!$B$7:$AP$7,'4 - NOI'!X$7,'4a - Electricity'!$B$149:$AP$149)</f>
        <v>0</v>
      </c>
      <c r="Y194" s="480">
        <f>SUMIF('4a - Electricity'!$B$7:$AP$7,'4 - NOI'!Y$7,'4a - Electricity'!$B$149:$AP$149)</f>
        <v>0</v>
      </c>
      <c r="Z194" s="480">
        <f>SUMIF('4a - Electricity'!$B$7:$AP$7,'4 - NOI'!Z$7,'4a - Electricity'!$B$149:$AP$149)</f>
        <v>0</v>
      </c>
      <c r="AA194" s="480">
        <f>SUMIF('4a - Electricity'!$B$7:$AP$7,'4 - NOI'!AA$7,'4a - Electricity'!$B$149:$AP$149)</f>
        <v>0</v>
      </c>
      <c r="AB194" s="480">
        <f>SUMIF('4a - Electricity'!$B$7:$AP$7,'4 - NOI'!AB$7,'4a - Electricity'!$B$149:$AP$149)</f>
        <v>0</v>
      </c>
      <c r="AC194" s="480">
        <f>SUMIF('4a - Electricity'!$B$7:$AP$7,'4 - NOI'!AC$7,'4a - Electricity'!$B$149:$AP$149)</f>
        <v>0</v>
      </c>
      <c r="AD194" s="480">
        <f>SUMIF('4a - Electricity'!$B$7:$AP$7,'4 - NOI'!AD$7,'4a - Electricity'!$B$149:$AP$149)</f>
        <v>0</v>
      </c>
      <c r="AE194" s="480">
        <f>SUMIF('4a - Electricity'!$B$7:$AP$7,'4 - NOI'!AE$7,'4a - Electricity'!$B$149:$AP$149)</f>
        <v>0</v>
      </c>
      <c r="AF194" s="480">
        <f>SUMIF('4a - Electricity'!$B$7:$AP$7,'4 - NOI'!AF$7,'4a - Electricity'!$B$149:$AP$149)</f>
        <v>0</v>
      </c>
      <c r="AG194" s="480">
        <f>SUMIF('4a - Electricity'!$B$7:$AP$7,'4 - NOI'!AG$7,'4a - Electricity'!$B$149:$AP$149)</f>
        <v>0</v>
      </c>
      <c r="AH194" s="480">
        <f>SUMIF('4a - Electricity'!$B$7:$AP$7,'4 - NOI'!AH$7,'4a - Electricity'!$B$149:$AP$149)</f>
        <v>0</v>
      </c>
      <c r="AI194" s="480">
        <f>SUMIF('4a - Electricity'!$B$7:$AP$7,'4 - NOI'!AI$7,'4a - Electricity'!$B$149:$AP$149)</f>
        <v>0</v>
      </c>
      <c r="AJ194" s="480">
        <f>SUMIF('4a - Electricity'!$B$7:$AP$7,'4 - NOI'!AJ$7,'4a - Electricity'!$B$149:$AP$149)</f>
        <v>0</v>
      </c>
      <c r="AK194" s="480">
        <f>SUMIF('4a - Electricity'!$B$7:$AP$7,'4 - NOI'!AK$7,'4a - Electricity'!$B$149:$AP$149)</f>
        <v>0</v>
      </c>
      <c r="AL194" s="480">
        <f>SUMIF('4a - Electricity'!$B$7:$AP$7,'4 - NOI'!AL$7,'4a - Electricity'!$B$149:$AP$149)</f>
        <v>0</v>
      </c>
      <c r="AM194" s="480">
        <f>SUMIF('4a - Electricity'!$B$7:$AP$7,'4 - NOI'!AM$7,'4a - Electricity'!$B$149:$AP$149)</f>
        <v>0</v>
      </c>
      <c r="AN194" s="480">
        <f>SUMIF('4a - Electricity'!$B$7:$AP$7,'4 - NOI'!AN$7,'4a - Electricity'!$B$149:$AP$149)</f>
        <v>0</v>
      </c>
      <c r="AO194" s="480">
        <f>SUMIF('4a - Electricity'!$B$7:$AP$7,'4 - NOI'!AO$7,'4a - Electricity'!$B$149:$AP$149)</f>
        <v>0</v>
      </c>
      <c r="AP194" s="480">
        <f>SUM(B194:AO194)</f>
        <v>0</v>
      </c>
    </row>
    <row r="195" spans="1:42" outlineLevel="1" x14ac:dyDescent="0.25">
      <c r="A195" s="506" t="s">
        <v>427</v>
      </c>
      <c r="B195" s="478">
        <f>SUMIF('4a - Electricity'!$B$7:$AP$7,'4 - NOI'!B$7,'4a - Electricity'!$B$154:$AP$154)</f>
        <v>0</v>
      </c>
      <c r="C195" s="478">
        <f>SUMIF('4a - Electricity'!$B$7:$AP$7,'4 - NOI'!C$7,'4a - Electricity'!$B$154:$AP$154)</f>
        <v>0</v>
      </c>
      <c r="D195" s="478">
        <f>SUMIF('4a - Electricity'!$B$7:$AP$7,'4 - NOI'!D$7,'4a - Electricity'!$B$154:$AP$154)</f>
        <v>0</v>
      </c>
      <c r="E195" s="478">
        <f>SUMIF('4a - Electricity'!$B$7:$AP$7,'4 - NOI'!E$7,'4a - Electricity'!$B$154:$AP$154)</f>
        <v>0</v>
      </c>
      <c r="F195" s="478">
        <f>SUMIF('4a - Electricity'!$B$7:$AP$7,'4 - NOI'!F$7,'4a - Electricity'!$B$154:$AP$154)</f>
        <v>0</v>
      </c>
      <c r="G195" s="478">
        <f>SUMIF('4a - Electricity'!$B$7:$AP$7,'4 - NOI'!G$7,'4a - Electricity'!$B$154:$AP$154)</f>
        <v>0</v>
      </c>
      <c r="H195" s="478">
        <f>SUMIF('4a - Electricity'!$B$7:$AP$7,'4 - NOI'!H$7,'4a - Electricity'!$B$154:$AP$154)</f>
        <v>0</v>
      </c>
      <c r="I195" s="478">
        <f>SUMIF('4a - Electricity'!$B$7:$AP$7,'4 - NOI'!I$7,'4a - Electricity'!$B$154:$AP$154)</f>
        <v>0</v>
      </c>
      <c r="J195" s="478">
        <f>SUMIF('4a - Electricity'!$B$7:$AP$7,'4 - NOI'!J$7,'4a - Electricity'!$B$154:$AP$154)</f>
        <v>0</v>
      </c>
      <c r="K195" s="478">
        <f>SUMIF('4a - Electricity'!$B$7:$AP$7,'4 - NOI'!K$7,'4a - Electricity'!$B$154:$AP$154)</f>
        <v>0</v>
      </c>
      <c r="L195" s="478">
        <f>SUMIF('4a - Electricity'!$B$7:$AP$7,'4 - NOI'!L$7,'4a - Electricity'!$B$154:$AP$154)</f>
        <v>0</v>
      </c>
      <c r="M195" s="478">
        <f>SUMIF('4a - Electricity'!$B$7:$AP$7,'4 - NOI'!M$7,'4a - Electricity'!$B$154:$AP$154)</f>
        <v>0</v>
      </c>
      <c r="N195" s="478">
        <f>SUMIF('4a - Electricity'!$B$7:$AP$7,'4 - NOI'!N$7,'4a - Electricity'!$B$154:$AP$154)</f>
        <v>0</v>
      </c>
      <c r="O195" s="478">
        <f>SUMIF('4a - Electricity'!$B$7:$AP$7,'4 - NOI'!O$7,'4a - Electricity'!$B$154:$AP$154)</f>
        <v>0</v>
      </c>
      <c r="P195" s="478">
        <f>SUMIF('4a - Electricity'!$B$7:$AP$7,'4 - NOI'!P$7,'4a - Electricity'!$B$154:$AP$154)</f>
        <v>0</v>
      </c>
      <c r="Q195" s="478">
        <f>SUMIF('4a - Electricity'!$B$7:$AP$7,'4 - NOI'!Q$7,'4a - Electricity'!$B$154:$AP$154)</f>
        <v>0</v>
      </c>
      <c r="R195" s="478">
        <f>SUMIF('4a - Electricity'!$B$7:$AP$7,'4 - NOI'!R$7,'4a - Electricity'!$B$154:$AP$154)</f>
        <v>0</v>
      </c>
      <c r="S195" s="478">
        <f>SUMIF('4a - Electricity'!$B$7:$AP$7,'4 - NOI'!S$7,'4a - Electricity'!$B$154:$AP$154)</f>
        <v>0</v>
      </c>
      <c r="T195" s="478">
        <f>SUMIF('4a - Electricity'!$B$7:$AP$7,'4 - NOI'!T$7,'4a - Electricity'!$B$154:$AP$154)</f>
        <v>0</v>
      </c>
      <c r="U195" s="478">
        <f>SUMIF('4a - Electricity'!$B$7:$AP$7,'4 - NOI'!U$7,'4a - Electricity'!$B$154:$AP$154)</f>
        <v>0</v>
      </c>
      <c r="V195" s="478">
        <f>SUMIF('4a - Electricity'!$B$7:$AP$7,'4 - NOI'!V$7,'4a - Electricity'!$B$154:$AP$154)</f>
        <v>0</v>
      </c>
      <c r="W195" s="478">
        <f>SUMIF('4a - Electricity'!$B$7:$AP$7,'4 - NOI'!W$7,'4a - Electricity'!$B$154:$AP$154)</f>
        <v>0</v>
      </c>
      <c r="X195" s="478">
        <f>SUMIF('4a - Electricity'!$B$7:$AP$7,'4 - NOI'!X$7,'4a - Electricity'!$B$154:$AP$154)</f>
        <v>0</v>
      </c>
      <c r="Y195" s="478">
        <f>SUMIF('4a - Electricity'!$B$7:$AP$7,'4 - NOI'!Y$7,'4a - Electricity'!$B$154:$AP$154)</f>
        <v>0</v>
      </c>
      <c r="Z195" s="478">
        <f>SUMIF('4a - Electricity'!$B$7:$AP$7,'4 - NOI'!Z$7,'4a - Electricity'!$B$154:$AP$154)</f>
        <v>0</v>
      </c>
      <c r="AA195" s="478">
        <f>SUMIF('4a - Electricity'!$B$7:$AP$7,'4 - NOI'!AA$7,'4a - Electricity'!$B$154:$AP$154)</f>
        <v>0</v>
      </c>
      <c r="AB195" s="478">
        <f>SUMIF('4a - Electricity'!$B$7:$AP$7,'4 - NOI'!AB$7,'4a - Electricity'!$B$154:$AP$154)</f>
        <v>0</v>
      </c>
      <c r="AC195" s="478">
        <f>SUMIF('4a - Electricity'!$B$7:$AP$7,'4 - NOI'!AC$7,'4a - Electricity'!$B$154:$AP$154)</f>
        <v>0</v>
      </c>
      <c r="AD195" s="478">
        <f>SUMIF('4a - Electricity'!$B$7:$AP$7,'4 - NOI'!AD$7,'4a - Electricity'!$B$154:$AP$154)</f>
        <v>0</v>
      </c>
      <c r="AE195" s="478">
        <f>SUMIF('4a - Electricity'!$B$7:$AP$7,'4 - NOI'!AE$7,'4a - Electricity'!$B$154:$AP$154)</f>
        <v>0</v>
      </c>
      <c r="AF195" s="478">
        <f>SUMIF('4a - Electricity'!$B$7:$AP$7,'4 - NOI'!AF$7,'4a - Electricity'!$B$154:$AP$154)</f>
        <v>0</v>
      </c>
      <c r="AG195" s="478">
        <f>SUMIF('4a - Electricity'!$B$7:$AP$7,'4 - NOI'!AG$7,'4a - Electricity'!$B$154:$AP$154)</f>
        <v>0</v>
      </c>
      <c r="AH195" s="478">
        <f>SUMIF('4a - Electricity'!$B$7:$AP$7,'4 - NOI'!AH$7,'4a - Electricity'!$B$154:$AP$154)</f>
        <v>0</v>
      </c>
      <c r="AI195" s="478">
        <f>SUMIF('4a - Electricity'!$B$7:$AP$7,'4 - NOI'!AI$7,'4a - Electricity'!$B$154:$AP$154)</f>
        <v>0</v>
      </c>
      <c r="AJ195" s="478">
        <f>SUMIF('4a - Electricity'!$B$7:$AP$7,'4 - NOI'!AJ$7,'4a - Electricity'!$B$154:$AP$154)</f>
        <v>0</v>
      </c>
      <c r="AK195" s="478">
        <f>SUMIF('4a - Electricity'!$B$7:$AP$7,'4 - NOI'!AK$7,'4a - Electricity'!$B$154:$AP$154)</f>
        <v>0</v>
      </c>
      <c r="AL195" s="478">
        <f>SUMIF('4a - Electricity'!$B$7:$AP$7,'4 - NOI'!AL$7,'4a - Electricity'!$B$154:$AP$154)</f>
        <v>0</v>
      </c>
      <c r="AM195" s="478">
        <f>SUMIF('4a - Electricity'!$B$7:$AP$7,'4 - NOI'!AM$7,'4a - Electricity'!$B$154:$AP$154)</f>
        <v>0</v>
      </c>
      <c r="AN195" s="478">
        <f>SUMIF('4a - Electricity'!$B$7:$AP$7,'4 - NOI'!AN$7,'4a - Electricity'!$B$154:$AP$154)</f>
        <v>0</v>
      </c>
      <c r="AO195" s="478">
        <f>SUMIF('4a - Electricity'!$B$7:$AP$7,'4 - NOI'!AO$7,'4a - Electricity'!$B$154:$AP$154)</f>
        <v>0</v>
      </c>
      <c r="AP195" s="507">
        <f>SUM(B195:AO195)</f>
        <v>0</v>
      </c>
    </row>
    <row r="196" spans="1:42" outlineLevel="1" x14ac:dyDescent="0.25">
      <c r="A196" s="506" t="s">
        <v>428</v>
      </c>
      <c r="B196" s="478">
        <f>SUMIF('4a - Electricity'!$B$7:$AP$7,'4 - NOI'!B$7,'4a - Electricity'!$B$159:$AP$159)</f>
        <v>0</v>
      </c>
      <c r="C196" s="478">
        <f>SUMIF('4a - Electricity'!$B$7:$AP$7,'4 - NOI'!C$7,'4a - Electricity'!$B$159:$AP$159)</f>
        <v>0</v>
      </c>
      <c r="D196" s="478">
        <f>SUMIF('4a - Electricity'!$B$7:$AP$7,'4 - NOI'!D$7,'4a - Electricity'!$B$159:$AP$159)</f>
        <v>0</v>
      </c>
      <c r="E196" s="478">
        <f>SUMIF('4a - Electricity'!$B$7:$AP$7,'4 - NOI'!E$7,'4a - Electricity'!$B$159:$AP$159)</f>
        <v>0</v>
      </c>
      <c r="F196" s="478">
        <f>SUMIF('4a - Electricity'!$B$7:$AP$7,'4 - NOI'!F$7,'4a - Electricity'!$B$159:$AP$159)</f>
        <v>0</v>
      </c>
      <c r="G196" s="478">
        <f>SUMIF('4a - Electricity'!$B$7:$AP$7,'4 - NOI'!G$7,'4a - Electricity'!$B$159:$AP$159)</f>
        <v>0</v>
      </c>
      <c r="H196" s="478">
        <f>SUMIF('4a - Electricity'!$B$7:$AP$7,'4 - NOI'!H$7,'4a - Electricity'!$B$159:$AP$159)</f>
        <v>0</v>
      </c>
      <c r="I196" s="478">
        <f>SUMIF('4a - Electricity'!$B$7:$AP$7,'4 - NOI'!I$7,'4a - Electricity'!$B$159:$AP$159)</f>
        <v>0</v>
      </c>
      <c r="J196" s="478">
        <f>SUMIF('4a - Electricity'!$B$7:$AP$7,'4 - NOI'!J$7,'4a - Electricity'!$B$159:$AP$159)</f>
        <v>0</v>
      </c>
      <c r="K196" s="478">
        <f>SUMIF('4a - Electricity'!$B$7:$AP$7,'4 - NOI'!K$7,'4a - Electricity'!$B$159:$AP$159)</f>
        <v>0</v>
      </c>
      <c r="L196" s="478">
        <f>SUMIF('4a - Electricity'!$B$7:$AP$7,'4 - NOI'!L$7,'4a - Electricity'!$B$159:$AP$159)</f>
        <v>0</v>
      </c>
      <c r="M196" s="478">
        <f>SUMIF('4a - Electricity'!$B$7:$AP$7,'4 - NOI'!M$7,'4a - Electricity'!$B$159:$AP$159)</f>
        <v>0</v>
      </c>
      <c r="N196" s="478">
        <f>SUMIF('4a - Electricity'!$B$7:$AP$7,'4 - NOI'!N$7,'4a - Electricity'!$B$159:$AP$159)</f>
        <v>0</v>
      </c>
      <c r="O196" s="478">
        <f>SUMIF('4a - Electricity'!$B$7:$AP$7,'4 - NOI'!O$7,'4a - Electricity'!$B$159:$AP$159)</f>
        <v>0</v>
      </c>
      <c r="P196" s="478">
        <f>SUMIF('4a - Electricity'!$B$7:$AP$7,'4 - NOI'!P$7,'4a - Electricity'!$B$159:$AP$159)</f>
        <v>0</v>
      </c>
      <c r="Q196" s="478">
        <f>SUMIF('4a - Electricity'!$B$7:$AP$7,'4 - NOI'!Q$7,'4a - Electricity'!$B$159:$AP$159)</f>
        <v>0</v>
      </c>
      <c r="R196" s="478">
        <f>SUMIF('4a - Electricity'!$B$7:$AP$7,'4 - NOI'!R$7,'4a - Electricity'!$B$159:$AP$159)</f>
        <v>0</v>
      </c>
      <c r="S196" s="478">
        <f>SUMIF('4a - Electricity'!$B$7:$AP$7,'4 - NOI'!S$7,'4a - Electricity'!$B$159:$AP$159)</f>
        <v>0</v>
      </c>
      <c r="T196" s="478">
        <f>SUMIF('4a - Electricity'!$B$7:$AP$7,'4 - NOI'!T$7,'4a - Electricity'!$B$159:$AP$159)</f>
        <v>0</v>
      </c>
      <c r="U196" s="478">
        <f>SUMIF('4a - Electricity'!$B$7:$AP$7,'4 - NOI'!U$7,'4a - Electricity'!$B$159:$AP$159)</f>
        <v>0</v>
      </c>
      <c r="V196" s="478">
        <f>SUMIF('4a - Electricity'!$B$7:$AP$7,'4 - NOI'!V$7,'4a - Electricity'!$B$159:$AP$159)</f>
        <v>0</v>
      </c>
      <c r="W196" s="478">
        <f>SUMIF('4a - Electricity'!$B$7:$AP$7,'4 - NOI'!W$7,'4a - Electricity'!$B$159:$AP$159)</f>
        <v>0</v>
      </c>
      <c r="X196" s="478">
        <f>SUMIF('4a - Electricity'!$B$7:$AP$7,'4 - NOI'!X$7,'4a - Electricity'!$B$159:$AP$159)</f>
        <v>0</v>
      </c>
      <c r="Y196" s="478">
        <f>SUMIF('4a - Electricity'!$B$7:$AP$7,'4 - NOI'!Y$7,'4a - Electricity'!$B$159:$AP$159)</f>
        <v>0</v>
      </c>
      <c r="Z196" s="478">
        <f>SUMIF('4a - Electricity'!$B$7:$AP$7,'4 - NOI'!Z$7,'4a - Electricity'!$B$159:$AP$159)</f>
        <v>0</v>
      </c>
      <c r="AA196" s="478">
        <f>SUMIF('4a - Electricity'!$B$7:$AP$7,'4 - NOI'!AA$7,'4a - Electricity'!$B$159:$AP$159)</f>
        <v>0</v>
      </c>
      <c r="AB196" s="478">
        <f>SUMIF('4a - Electricity'!$B$7:$AP$7,'4 - NOI'!AB$7,'4a - Electricity'!$B$159:$AP$159)</f>
        <v>0</v>
      </c>
      <c r="AC196" s="478">
        <f>SUMIF('4a - Electricity'!$B$7:$AP$7,'4 - NOI'!AC$7,'4a - Electricity'!$B$159:$AP$159)</f>
        <v>0</v>
      </c>
      <c r="AD196" s="478">
        <f>SUMIF('4a - Electricity'!$B$7:$AP$7,'4 - NOI'!AD$7,'4a - Electricity'!$B$159:$AP$159)</f>
        <v>0</v>
      </c>
      <c r="AE196" s="478">
        <f>SUMIF('4a - Electricity'!$B$7:$AP$7,'4 - NOI'!AE$7,'4a - Electricity'!$B$159:$AP$159)</f>
        <v>0</v>
      </c>
      <c r="AF196" s="478">
        <f>SUMIF('4a - Electricity'!$B$7:$AP$7,'4 - NOI'!AF$7,'4a - Electricity'!$B$159:$AP$159)</f>
        <v>0</v>
      </c>
      <c r="AG196" s="478">
        <f>SUMIF('4a - Electricity'!$B$7:$AP$7,'4 - NOI'!AG$7,'4a - Electricity'!$B$159:$AP$159)</f>
        <v>0</v>
      </c>
      <c r="AH196" s="478">
        <f>SUMIF('4a - Electricity'!$B$7:$AP$7,'4 - NOI'!AH$7,'4a - Electricity'!$B$159:$AP$159)</f>
        <v>0</v>
      </c>
      <c r="AI196" s="478">
        <f>SUMIF('4a - Electricity'!$B$7:$AP$7,'4 - NOI'!AI$7,'4a - Electricity'!$B$159:$AP$159)</f>
        <v>0</v>
      </c>
      <c r="AJ196" s="478">
        <f>SUMIF('4a - Electricity'!$B$7:$AP$7,'4 - NOI'!AJ$7,'4a - Electricity'!$B$159:$AP$159)</f>
        <v>0</v>
      </c>
      <c r="AK196" s="478">
        <f>SUMIF('4a - Electricity'!$B$7:$AP$7,'4 - NOI'!AK$7,'4a - Electricity'!$B$159:$AP$159)</f>
        <v>0</v>
      </c>
      <c r="AL196" s="478">
        <f>SUMIF('4a - Electricity'!$B$7:$AP$7,'4 - NOI'!AL$7,'4a - Electricity'!$B$159:$AP$159)</f>
        <v>0</v>
      </c>
      <c r="AM196" s="478">
        <f>SUMIF('4a - Electricity'!$B$7:$AP$7,'4 - NOI'!AM$7,'4a - Electricity'!$B$159:$AP$159)</f>
        <v>0</v>
      </c>
      <c r="AN196" s="478">
        <f>SUMIF('4a - Electricity'!$B$7:$AP$7,'4 - NOI'!AN$7,'4a - Electricity'!$B$159:$AP$159)</f>
        <v>0</v>
      </c>
      <c r="AO196" s="478">
        <f>SUMIF('4a - Electricity'!$B$7:$AP$7,'4 - NOI'!AO$7,'4a - Electricity'!$B$159:$AP$159)</f>
        <v>0</v>
      </c>
      <c r="AP196" s="507">
        <f>SUM(B196:AO196)</f>
        <v>0</v>
      </c>
    </row>
    <row r="197" spans="1:42" outlineLevel="1" x14ac:dyDescent="0.25">
      <c r="A197" s="506" t="s">
        <v>429</v>
      </c>
      <c r="B197" s="478">
        <v>0</v>
      </c>
      <c r="C197" s="478">
        <v>0</v>
      </c>
      <c r="D197" s="478">
        <v>0</v>
      </c>
      <c r="E197" s="478">
        <v>0</v>
      </c>
      <c r="F197" s="478">
        <v>0</v>
      </c>
      <c r="G197" s="478">
        <v>0</v>
      </c>
      <c r="H197" s="478">
        <v>0</v>
      </c>
      <c r="I197" s="478">
        <v>0</v>
      </c>
      <c r="J197" s="478">
        <v>0</v>
      </c>
      <c r="K197" s="478">
        <v>0</v>
      </c>
      <c r="L197" s="478">
        <v>0</v>
      </c>
      <c r="M197" s="478">
        <v>0</v>
      </c>
      <c r="N197" s="478">
        <v>0</v>
      </c>
      <c r="O197" s="478">
        <v>0</v>
      </c>
      <c r="P197" s="478">
        <v>0</v>
      </c>
      <c r="Q197" s="478">
        <v>0</v>
      </c>
      <c r="R197" s="478">
        <v>0</v>
      </c>
      <c r="S197" s="478">
        <v>0</v>
      </c>
      <c r="T197" s="478">
        <v>0</v>
      </c>
      <c r="U197" s="478">
        <v>0</v>
      </c>
      <c r="V197" s="478">
        <v>0</v>
      </c>
      <c r="W197" s="478">
        <v>0</v>
      </c>
      <c r="X197" s="478">
        <v>0</v>
      </c>
      <c r="Y197" s="478">
        <v>0</v>
      </c>
      <c r="Z197" s="478">
        <v>0</v>
      </c>
      <c r="AA197" s="478">
        <v>0</v>
      </c>
      <c r="AB197" s="478">
        <v>0</v>
      </c>
      <c r="AC197" s="478">
        <v>0</v>
      </c>
      <c r="AD197" s="478">
        <v>0</v>
      </c>
      <c r="AE197" s="478">
        <v>0</v>
      </c>
      <c r="AF197" s="478">
        <v>0</v>
      </c>
      <c r="AG197" s="478">
        <v>0</v>
      </c>
      <c r="AH197" s="478">
        <v>0</v>
      </c>
      <c r="AI197" s="478">
        <v>0</v>
      </c>
      <c r="AJ197" s="478">
        <v>0</v>
      </c>
      <c r="AK197" s="478">
        <v>0</v>
      </c>
      <c r="AL197" s="478">
        <v>0</v>
      </c>
      <c r="AM197" s="478">
        <v>0</v>
      </c>
      <c r="AN197" s="478">
        <v>0</v>
      </c>
      <c r="AO197" s="478">
        <v>0</v>
      </c>
      <c r="AP197" s="507">
        <f>SUM(B197:AO197)</f>
        <v>0</v>
      </c>
    </row>
    <row r="198" spans="1:42" outlineLevel="1" x14ac:dyDescent="0.25">
      <c r="A198" s="506" t="s">
        <v>119</v>
      </c>
      <c r="B198" s="508">
        <f>SUM(B194:B197)</f>
        <v>0</v>
      </c>
      <c r="C198" s="508">
        <f t="shared" ref="C198:AO198" si="41">SUM(C194:C197)</f>
        <v>0</v>
      </c>
      <c r="D198" s="508">
        <f t="shared" si="41"/>
        <v>0</v>
      </c>
      <c r="E198" s="508">
        <f t="shared" si="41"/>
        <v>0</v>
      </c>
      <c r="F198" s="508">
        <f t="shared" si="41"/>
        <v>0</v>
      </c>
      <c r="G198" s="508">
        <f t="shared" si="41"/>
        <v>0</v>
      </c>
      <c r="H198" s="508">
        <f t="shared" si="41"/>
        <v>0</v>
      </c>
      <c r="I198" s="508">
        <f t="shared" si="41"/>
        <v>0</v>
      </c>
      <c r="J198" s="508">
        <f t="shared" si="41"/>
        <v>0</v>
      </c>
      <c r="K198" s="508">
        <f t="shared" si="41"/>
        <v>0</v>
      </c>
      <c r="L198" s="508">
        <f t="shared" si="41"/>
        <v>0</v>
      </c>
      <c r="M198" s="508">
        <f t="shared" si="41"/>
        <v>0</v>
      </c>
      <c r="N198" s="508">
        <f t="shared" si="41"/>
        <v>0</v>
      </c>
      <c r="O198" s="508">
        <f t="shared" si="41"/>
        <v>0</v>
      </c>
      <c r="P198" s="508">
        <f t="shared" si="41"/>
        <v>0</v>
      </c>
      <c r="Q198" s="508">
        <f t="shared" si="41"/>
        <v>0</v>
      </c>
      <c r="R198" s="508">
        <f t="shared" si="41"/>
        <v>0</v>
      </c>
      <c r="S198" s="508">
        <f t="shared" si="41"/>
        <v>0</v>
      </c>
      <c r="T198" s="508">
        <f t="shared" si="41"/>
        <v>0</v>
      </c>
      <c r="U198" s="508">
        <f t="shared" si="41"/>
        <v>0</v>
      </c>
      <c r="V198" s="508">
        <f t="shared" si="41"/>
        <v>0</v>
      </c>
      <c r="W198" s="508">
        <f t="shared" si="41"/>
        <v>0</v>
      </c>
      <c r="X198" s="508">
        <f t="shared" si="41"/>
        <v>0</v>
      </c>
      <c r="Y198" s="508">
        <f t="shared" si="41"/>
        <v>0</v>
      </c>
      <c r="Z198" s="508">
        <f t="shared" si="41"/>
        <v>0</v>
      </c>
      <c r="AA198" s="508">
        <f t="shared" si="41"/>
        <v>0</v>
      </c>
      <c r="AB198" s="508">
        <f t="shared" si="41"/>
        <v>0</v>
      </c>
      <c r="AC198" s="508">
        <f t="shared" si="41"/>
        <v>0</v>
      </c>
      <c r="AD198" s="508">
        <f t="shared" si="41"/>
        <v>0</v>
      </c>
      <c r="AE198" s="508">
        <f t="shared" si="41"/>
        <v>0</v>
      </c>
      <c r="AF198" s="508">
        <f t="shared" si="41"/>
        <v>0</v>
      </c>
      <c r="AG198" s="508">
        <f t="shared" si="41"/>
        <v>0</v>
      </c>
      <c r="AH198" s="508">
        <f t="shared" si="41"/>
        <v>0</v>
      </c>
      <c r="AI198" s="508">
        <f t="shared" si="41"/>
        <v>0</v>
      </c>
      <c r="AJ198" s="508">
        <f t="shared" si="41"/>
        <v>0</v>
      </c>
      <c r="AK198" s="508">
        <f t="shared" si="41"/>
        <v>0</v>
      </c>
      <c r="AL198" s="508">
        <f t="shared" si="41"/>
        <v>0</v>
      </c>
      <c r="AM198" s="508">
        <f t="shared" si="41"/>
        <v>0</v>
      </c>
      <c r="AN198" s="508">
        <f t="shared" si="41"/>
        <v>0</v>
      </c>
      <c r="AO198" s="508">
        <f t="shared" si="41"/>
        <v>0</v>
      </c>
      <c r="AP198" s="508">
        <f>SUM(B198:AO198)</f>
        <v>0</v>
      </c>
    </row>
    <row r="199" spans="1:42" outlineLevel="1" x14ac:dyDescent="0.25">
      <c r="B199" s="509"/>
      <c r="C199" s="509"/>
      <c r="D199" s="509"/>
      <c r="E199" s="509"/>
      <c r="F199" s="509"/>
      <c r="G199" s="509"/>
      <c r="H199" s="509"/>
      <c r="I199" s="509"/>
      <c r="J199" s="509"/>
      <c r="K199" s="509"/>
      <c r="L199" s="509"/>
      <c r="M199" s="509"/>
      <c r="N199" s="509"/>
      <c r="O199" s="509"/>
      <c r="P199" s="509"/>
      <c r="Q199" s="509"/>
      <c r="R199" s="509"/>
      <c r="S199" s="509"/>
      <c r="T199" s="509"/>
      <c r="U199" s="509"/>
      <c r="V199" s="509"/>
      <c r="W199" s="509"/>
      <c r="X199" s="509"/>
      <c r="Y199" s="509"/>
      <c r="Z199" s="509"/>
      <c r="AA199" s="509"/>
      <c r="AB199" s="509"/>
      <c r="AC199" s="509"/>
      <c r="AD199" s="509"/>
      <c r="AE199" s="509"/>
      <c r="AF199" s="509"/>
      <c r="AG199" s="509"/>
      <c r="AH199" s="509"/>
      <c r="AI199" s="509"/>
      <c r="AJ199" s="509"/>
      <c r="AK199" s="509"/>
      <c r="AL199" s="509"/>
      <c r="AM199" s="509"/>
      <c r="AN199" s="509"/>
      <c r="AO199" s="509"/>
      <c r="AP199" s="509"/>
    </row>
    <row r="200" spans="1:42" outlineLevel="1" x14ac:dyDescent="0.25">
      <c r="A200" s="496" t="s">
        <v>430</v>
      </c>
      <c r="B200" s="509"/>
      <c r="C200" s="509"/>
      <c r="D200" s="509"/>
      <c r="E200" s="509"/>
      <c r="F200" s="509"/>
      <c r="G200" s="509"/>
      <c r="H200" s="509"/>
      <c r="I200" s="509"/>
      <c r="J200" s="509"/>
      <c r="K200" s="509"/>
      <c r="L200" s="509"/>
      <c r="M200" s="509"/>
      <c r="N200" s="509"/>
      <c r="O200" s="509"/>
      <c r="P200" s="509"/>
      <c r="Q200" s="509"/>
      <c r="R200" s="509"/>
      <c r="S200" s="509"/>
      <c r="T200" s="509"/>
      <c r="U200" s="509"/>
      <c r="V200" s="509"/>
      <c r="W200" s="509"/>
      <c r="X200" s="509"/>
      <c r="Y200" s="509"/>
      <c r="Z200" s="509"/>
      <c r="AA200" s="509"/>
      <c r="AB200" s="509"/>
      <c r="AC200" s="509"/>
      <c r="AD200" s="509"/>
      <c r="AE200" s="509"/>
      <c r="AF200" s="509"/>
      <c r="AG200" s="509"/>
      <c r="AH200" s="509"/>
      <c r="AI200" s="509"/>
      <c r="AJ200" s="509"/>
      <c r="AK200" s="509"/>
      <c r="AL200" s="509"/>
      <c r="AM200" s="509"/>
      <c r="AN200" s="509"/>
      <c r="AO200" s="509"/>
      <c r="AP200" s="509"/>
    </row>
    <row r="201" spans="1:42" outlineLevel="1" x14ac:dyDescent="0.25">
      <c r="A201" s="506" t="s">
        <v>431</v>
      </c>
      <c r="B201" s="507">
        <v>0</v>
      </c>
      <c r="C201" s="507">
        <v>0</v>
      </c>
      <c r="D201" s="507">
        <v>0</v>
      </c>
      <c r="E201" s="507">
        <v>0</v>
      </c>
      <c r="F201" s="507">
        <v>0</v>
      </c>
      <c r="G201" s="507">
        <v>0</v>
      </c>
      <c r="H201" s="507">
        <v>0</v>
      </c>
      <c r="I201" s="507">
        <v>0</v>
      </c>
      <c r="J201" s="507">
        <v>0</v>
      </c>
      <c r="K201" s="507">
        <v>0</v>
      </c>
      <c r="L201" s="507">
        <v>0</v>
      </c>
      <c r="M201" s="507">
        <v>0</v>
      </c>
      <c r="N201" s="507">
        <v>0</v>
      </c>
      <c r="O201" s="507">
        <v>0</v>
      </c>
      <c r="P201" s="507">
        <v>0</v>
      </c>
      <c r="Q201" s="507">
        <v>0</v>
      </c>
      <c r="R201" s="507">
        <v>0</v>
      </c>
      <c r="S201" s="507">
        <v>0</v>
      </c>
      <c r="T201" s="507">
        <v>0</v>
      </c>
      <c r="U201" s="507">
        <v>0</v>
      </c>
      <c r="V201" s="507">
        <v>0</v>
      </c>
      <c r="W201" s="507">
        <v>0</v>
      </c>
      <c r="X201" s="507">
        <v>0</v>
      </c>
      <c r="Y201" s="507">
        <v>0</v>
      </c>
      <c r="Z201" s="507">
        <v>0</v>
      </c>
      <c r="AA201" s="507">
        <v>0</v>
      </c>
      <c r="AB201" s="507">
        <v>0</v>
      </c>
      <c r="AC201" s="507">
        <v>0</v>
      </c>
      <c r="AD201" s="507">
        <v>0</v>
      </c>
      <c r="AE201" s="507">
        <v>0</v>
      </c>
      <c r="AF201" s="507">
        <v>0</v>
      </c>
      <c r="AG201" s="507">
        <v>0</v>
      </c>
      <c r="AH201" s="507">
        <v>0</v>
      </c>
      <c r="AI201" s="507">
        <v>0</v>
      </c>
      <c r="AJ201" s="507">
        <v>0</v>
      </c>
      <c r="AK201" s="507">
        <v>0</v>
      </c>
      <c r="AL201" s="507">
        <v>0</v>
      </c>
      <c r="AM201" s="507">
        <v>0</v>
      </c>
      <c r="AN201" s="507">
        <v>0</v>
      </c>
      <c r="AO201" s="507">
        <v>0</v>
      </c>
      <c r="AP201" s="507">
        <f t="shared" ref="AP201:AP208" si="42">SUM(B201:AO201)</f>
        <v>0</v>
      </c>
    </row>
    <row r="202" spans="1:42" outlineLevel="1" x14ac:dyDescent="0.25">
      <c r="A202" s="506" t="s">
        <v>432</v>
      </c>
      <c r="B202" s="507">
        <v>0</v>
      </c>
      <c r="C202" s="507">
        <v>0</v>
      </c>
      <c r="D202" s="507">
        <v>0</v>
      </c>
      <c r="E202" s="507">
        <v>0</v>
      </c>
      <c r="F202" s="507">
        <v>0</v>
      </c>
      <c r="G202" s="507">
        <v>0</v>
      </c>
      <c r="H202" s="507">
        <v>0</v>
      </c>
      <c r="I202" s="507">
        <v>0</v>
      </c>
      <c r="J202" s="507">
        <v>0</v>
      </c>
      <c r="K202" s="507">
        <v>0</v>
      </c>
      <c r="L202" s="507">
        <v>0</v>
      </c>
      <c r="M202" s="507">
        <v>0</v>
      </c>
      <c r="N202" s="507">
        <v>0</v>
      </c>
      <c r="O202" s="507">
        <v>0</v>
      </c>
      <c r="P202" s="507">
        <v>0</v>
      </c>
      <c r="Q202" s="507">
        <v>0</v>
      </c>
      <c r="R202" s="507">
        <v>0</v>
      </c>
      <c r="S202" s="507">
        <v>0</v>
      </c>
      <c r="T202" s="507">
        <v>0</v>
      </c>
      <c r="U202" s="507">
        <v>0</v>
      </c>
      <c r="V202" s="507">
        <v>0</v>
      </c>
      <c r="W202" s="507">
        <v>0</v>
      </c>
      <c r="X202" s="507">
        <v>0</v>
      </c>
      <c r="Y202" s="507">
        <v>0</v>
      </c>
      <c r="Z202" s="507">
        <v>0</v>
      </c>
      <c r="AA202" s="507">
        <v>0</v>
      </c>
      <c r="AB202" s="507">
        <v>0</v>
      </c>
      <c r="AC202" s="507">
        <v>0</v>
      </c>
      <c r="AD202" s="507">
        <v>0</v>
      </c>
      <c r="AE202" s="507">
        <v>0</v>
      </c>
      <c r="AF202" s="507">
        <v>0</v>
      </c>
      <c r="AG202" s="507">
        <v>0</v>
      </c>
      <c r="AH202" s="507">
        <v>0</v>
      </c>
      <c r="AI202" s="507">
        <v>0</v>
      </c>
      <c r="AJ202" s="507">
        <v>0</v>
      </c>
      <c r="AK202" s="507">
        <v>0</v>
      </c>
      <c r="AL202" s="507">
        <v>0</v>
      </c>
      <c r="AM202" s="507">
        <v>0</v>
      </c>
      <c r="AN202" s="507">
        <v>0</v>
      </c>
      <c r="AO202" s="507">
        <v>0</v>
      </c>
      <c r="AP202" s="507">
        <f t="shared" si="42"/>
        <v>0</v>
      </c>
    </row>
    <row r="203" spans="1:42" outlineLevel="1" x14ac:dyDescent="0.25">
      <c r="A203" s="510" t="s">
        <v>433</v>
      </c>
      <c r="B203" s="507">
        <v>0</v>
      </c>
      <c r="C203" s="507">
        <v>0</v>
      </c>
      <c r="D203" s="507">
        <v>0</v>
      </c>
      <c r="E203" s="507">
        <v>0</v>
      </c>
      <c r="F203" s="507">
        <v>0</v>
      </c>
      <c r="G203" s="507">
        <v>0</v>
      </c>
      <c r="H203" s="507">
        <v>0</v>
      </c>
      <c r="I203" s="507">
        <v>0</v>
      </c>
      <c r="J203" s="507">
        <v>0</v>
      </c>
      <c r="K203" s="507">
        <v>0</v>
      </c>
      <c r="L203" s="507">
        <v>0</v>
      </c>
      <c r="M203" s="507">
        <v>0</v>
      </c>
      <c r="N203" s="507">
        <v>0</v>
      </c>
      <c r="O203" s="507">
        <v>0</v>
      </c>
      <c r="P203" s="507">
        <v>0</v>
      </c>
      <c r="Q203" s="507">
        <v>0</v>
      </c>
      <c r="R203" s="507">
        <v>0</v>
      </c>
      <c r="S203" s="507">
        <v>0</v>
      </c>
      <c r="T203" s="507">
        <v>0</v>
      </c>
      <c r="U203" s="507">
        <v>0</v>
      </c>
      <c r="V203" s="507">
        <v>0</v>
      </c>
      <c r="W203" s="507">
        <v>0</v>
      </c>
      <c r="X203" s="507">
        <v>0</v>
      </c>
      <c r="Y203" s="507">
        <v>0</v>
      </c>
      <c r="Z203" s="507">
        <v>0</v>
      </c>
      <c r="AA203" s="507">
        <v>0</v>
      </c>
      <c r="AB203" s="507">
        <v>0</v>
      </c>
      <c r="AC203" s="507">
        <v>0</v>
      </c>
      <c r="AD203" s="507">
        <v>0</v>
      </c>
      <c r="AE203" s="507">
        <v>0</v>
      </c>
      <c r="AF203" s="507">
        <v>0</v>
      </c>
      <c r="AG203" s="507">
        <v>0</v>
      </c>
      <c r="AH203" s="507">
        <v>0</v>
      </c>
      <c r="AI203" s="507">
        <v>0</v>
      </c>
      <c r="AJ203" s="507">
        <v>0</v>
      </c>
      <c r="AK203" s="507">
        <v>0</v>
      </c>
      <c r="AL203" s="507">
        <v>0</v>
      </c>
      <c r="AM203" s="507">
        <v>0</v>
      </c>
      <c r="AN203" s="507">
        <v>0</v>
      </c>
      <c r="AO203" s="507">
        <v>0</v>
      </c>
      <c r="AP203" s="507">
        <f t="shared" si="42"/>
        <v>0</v>
      </c>
    </row>
    <row r="204" spans="1:42" outlineLevel="1" x14ac:dyDescent="0.25">
      <c r="A204" s="510" t="s">
        <v>434</v>
      </c>
      <c r="B204" s="507">
        <v>0</v>
      </c>
      <c r="C204" s="507">
        <v>0</v>
      </c>
      <c r="D204" s="507">
        <v>0</v>
      </c>
      <c r="E204" s="507">
        <v>0</v>
      </c>
      <c r="F204" s="507">
        <v>0</v>
      </c>
      <c r="G204" s="507">
        <v>0</v>
      </c>
      <c r="H204" s="507">
        <v>0</v>
      </c>
      <c r="I204" s="507">
        <v>0</v>
      </c>
      <c r="J204" s="507">
        <v>0</v>
      </c>
      <c r="K204" s="507">
        <v>0</v>
      </c>
      <c r="L204" s="507">
        <v>0</v>
      </c>
      <c r="M204" s="507">
        <v>0</v>
      </c>
      <c r="N204" s="507">
        <v>0</v>
      </c>
      <c r="O204" s="507">
        <v>0</v>
      </c>
      <c r="P204" s="507">
        <v>0</v>
      </c>
      <c r="Q204" s="507">
        <v>0</v>
      </c>
      <c r="R204" s="507">
        <v>0</v>
      </c>
      <c r="S204" s="507">
        <v>0</v>
      </c>
      <c r="T204" s="507">
        <v>0</v>
      </c>
      <c r="U204" s="507">
        <v>0</v>
      </c>
      <c r="V204" s="507">
        <v>0</v>
      </c>
      <c r="W204" s="507">
        <v>0</v>
      </c>
      <c r="X204" s="507">
        <v>0</v>
      </c>
      <c r="Y204" s="507">
        <v>0</v>
      </c>
      <c r="Z204" s="507">
        <v>0</v>
      </c>
      <c r="AA204" s="507">
        <v>0</v>
      </c>
      <c r="AB204" s="507">
        <v>0</v>
      </c>
      <c r="AC204" s="507">
        <v>0</v>
      </c>
      <c r="AD204" s="507">
        <v>0</v>
      </c>
      <c r="AE204" s="507">
        <v>0</v>
      </c>
      <c r="AF204" s="507">
        <v>0</v>
      </c>
      <c r="AG204" s="507">
        <v>0</v>
      </c>
      <c r="AH204" s="507">
        <v>0</v>
      </c>
      <c r="AI204" s="507">
        <v>0</v>
      </c>
      <c r="AJ204" s="507">
        <v>0</v>
      </c>
      <c r="AK204" s="507">
        <v>0</v>
      </c>
      <c r="AL204" s="507">
        <v>0</v>
      </c>
      <c r="AM204" s="507">
        <v>0</v>
      </c>
      <c r="AN204" s="507">
        <v>0</v>
      </c>
      <c r="AO204" s="507">
        <v>0</v>
      </c>
      <c r="AP204" s="507">
        <f t="shared" si="42"/>
        <v>0</v>
      </c>
    </row>
    <row r="205" spans="1:42" outlineLevel="1" x14ac:dyDescent="0.25">
      <c r="A205" s="510" t="s">
        <v>435</v>
      </c>
      <c r="B205" s="507">
        <v>0</v>
      </c>
      <c r="C205" s="507">
        <v>0</v>
      </c>
      <c r="D205" s="507">
        <v>0</v>
      </c>
      <c r="E205" s="507">
        <v>0</v>
      </c>
      <c r="F205" s="507">
        <v>0</v>
      </c>
      <c r="G205" s="507">
        <v>0</v>
      </c>
      <c r="H205" s="507">
        <v>0</v>
      </c>
      <c r="I205" s="507">
        <v>0</v>
      </c>
      <c r="J205" s="507">
        <v>0</v>
      </c>
      <c r="K205" s="507">
        <v>0</v>
      </c>
      <c r="L205" s="507">
        <v>0</v>
      </c>
      <c r="M205" s="507">
        <v>0</v>
      </c>
      <c r="N205" s="507">
        <v>0</v>
      </c>
      <c r="O205" s="507">
        <v>0</v>
      </c>
      <c r="P205" s="507">
        <v>0</v>
      </c>
      <c r="Q205" s="507">
        <v>0</v>
      </c>
      <c r="R205" s="507">
        <v>0</v>
      </c>
      <c r="S205" s="507">
        <v>0</v>
      </c>
      <c r="T205" s="507">
        <v>0</v>
      </c>
      <c r="U205" s="507">
        <v>0</v>
      </c>
      <c r="V205" s="507">
        <v>0</v>
      </c>
      <c r="W205" s="507">
        <v>0</v>
      </c>
      <c r="X205" s="507">
        <v>0</v>
      </c>
      <c r="Y205" s="507">
        <v>0</v>
      </c>
      <c r="Z205" s="507">
        <v>0</v>
      </c>
      <c r="AA205" s="507">
        <v>0</v>
      </c>
      <c r="AB205" s="507">
        <v>0</v>
      </c>
      <c r="AC205" s="507">
        <v>0</v>
      </c>
      <c r="AD205" s="507">
        <v>0</v>
      </c>
      <c r="AE205" s="507">
        <v>0</v>
      </c>
      <c r="AF205" s="507">
        <v>0</v>
      </c>
      <c r="AG205" s="507">
        <v>0</v>
      </c>
      <c r="AH205" s="507">
        <v>0</v>
      </c>
      <c r="AI205" s="507">
        <v>0</v>
      </c>
      <c r="AJ205" s="507">
        <v>0</v>
      </c>
      <c r="AK205" s="507">
        <v>0</v>
      </c>
      <c r="AL205" s="507">
        <v>0</v>
      </c>
      <c r="AM205" s="507">
        <v>0</v>
      </c>
      <c r="AN205" s="507">
        <v>0</v>
      </c>
      <c r="AO205" s="507">
        <v>0</v>
      </c>
      <c r="AP205" s="507">
        <f t="shared" si="42"/>
        <v>0</v>
      </c>
    </row>
    <row r="206" spans="1:42" outlineLevel="1" x14ac:dyDescent="0.25">
      <c r="A206" s="510" t="s">
        <v>436</v>
      </c>
      <c r="B206" s="507">
        <v>0</v>
      </c>
      <c r="C206" s="507">
        <v>0</v>
      </c>
      <c r="D206" s="507">
        <v>0</v>
      </c>
      <c r="E206" s="507">
        <v>0</v>
      </c>
      <c r="F206" s="507">
        <v>0</v>
      </c>
      <c r="G206" s="507">
        <v>0</v>
      </c>
      <c r="H206" s="507">
        <v>0</v>
      </c>
      <c r="I206" s="507">
        <v>0</v>
      </c>
      <c r="J206" s="507">
        <v>0</v>
      </c>
      <c r="K206" s="507">
        <v>0</v>
      </c>
      <c r="L206" s="507">
        <v>0</v>
      </c>
      <c r="M206" s="507">
        <v>0</v>
      </c>
      <c r="N206" s="507">
        <v>0</v>
      </c>
      <c r="O206" s="507">
        <v>0</v>
      </c>
      <c r="P206" s="507">
        <v>0</v>
      </c>
      <c r="Q206" s="507">
        <v>0</v>
      </c>
      <c r="R206" s="507">
        <v>0</v>
      </c>
      <c r="S206" s="507">
        <v>0</v>
      </c>
      <c r="T206" s="507">
        <v>0</v>
      </c>
      <c r="U206" s="507">
        <v>0</v>
      </c>
      <c r="V206" s="507">
        <v>0</v>
      </c>
      <c r="W206" s="507">
        <v>0</v>
      </c>
      <c r="X206" s="507">
        <v>0</v>
      </c>
      <c r="Y206" s="507">
        <v>0</v>
      </c>
      <c r="Z206" s="507">
        <v>0</v>
      </c>
      <c r="AA206" s="507">
        <v>0</v>
      </c>
      <c r="AB206" s="507">
        <v>0</v>
      </c>
      <c r="AC206" s="507">
        <v>0</v>
      </c>
      <c r="AD206" s="507">
        <v>0</v>
      </c>
      <c r="AE206" s="507">
        <v>0</v>
      </c>
      <c r="AF206" s="507">
        <v>0</v>
      </c>
      <c r="AG206" s="507">
        <v>0</v>
      </c>
      <c r="AH206" s="507">
        <v>0</v>
      </c>
      <c r="AI206" s="507">
        <v>0</v>
      </c>
      <c r="AJ206" s="507">
        <v>0</v>
      </c>
      <c r="AK206" s="507">
        <v>0</v>
      </c>
      <c r="AL206" s="507">
        <v>0</v>
      </c>
      <c r="AM206" s="507">
        <v>0</v>
      </c>
      <c r="AN206" s="507">
        <v>0</v>
      </c>
      <c r="AO206" s="507">
        <v>0</v>
      </c>
      <c r="AP206" s="507">
        <f t="shared" si="42"/>
        <v>0</v>
      </c>
    </row>
    <row r="207" spans="1:42" outlineLevel="1" x14ac:dyDescent="0.25">
      <c r="A207" s="510" t="s">
        <v>437</v>
      </c>
      <c r="B207" s="507">
        <v>0</v>
      </c>
      <c r="C207" s="507">
        <v>0</v>
      </c>
      <c r="D207" s="507">
        <v>0</v>
      </c>
      <c r="E207" s="507">
        <v>0</v>
      </c>
      <c r="F207" s="507">
        <v>0</v>
      </c>
      <c r="G207" s="507">
        <v>0</v>
      </c>
      <c r="H207" s="507">
        <v>0</v>
      </c>
      <c r="I207" s="507">
        <v>0</v>
      </c>
      <c r="J207" s="507">
        <v>0</v>
      </c>
      <c r="K207" s="507">
        <v>0</v>
      </c>
      <c r="L207" s="507">
        <v>0</v>
      </c>
      <c r="M207" s="507">
        <v>0</v>
      </c>
      <c r="N207" s="507">
        <v>0</v>
      </c>
      <c r="O207" s="507">
        <v>0</v>
      </c>
      <c r="P207" s="507">
        <v>0</v>
      </c>
      <c r="Q207" s="507">
        <v>0</v>
      </c>
      <c r="R207" s="507">
        <v>0</v>
      </c>
      <c r="S207" s="507">
        <v>0</v>
      </c>
      <c r="T207" s="507">
        <v>0</v>
      </c>
      <c r="U207" s="507">
        <v>0</v>
      </c>
      <c r="V207" s="507">
        <v>0</v>
      </c>
      <c r="W207" s="507">
        <v>0</v>
      </c>
      <c r="X207" s="507">
        <v>0</v>
      </c>
      <c r="Y207" s="507">
        <v>0</v>
      </c>
      <c r="Z207" s="507">
        <v>0</v>
      </c>
      <c r="AA207" s="507">
        <v>0</v>
      </c>
      <c r="AB207" s="507">
        <v>0</v>
      </c>
      <c r="AC207" s="507">
        <v>0</v>
      </c>
      <c r="AD207" s="507">
        <v>0</v>
      </c>
      <c r="AE207" s="507">
        <v>0</v>
      </c>
      <c r="AF207" s="507">
        <v>0</v>
      </c>
      <c r="AG207" s="507">
        <v>0</v>
      </c>
      <c r="AH207" s="507">
        <v>0</v>
      </c>
      <c r="AI207" s="507">
        <v>0</v>
      </c>
      <c r="AJ207" s="507">
        <v>0</v>
      </c>
      <c r="AK207" s="507">
        <v>0</v>
      </c>
      <c r="AL207" s="507">
        <v>0</v>
      </c>
      <c r="AM207" s="507">
        <v>0</v>
      </c>
      <c r="AN207" s="507">
        <v>0</v>
      </c>
      <c r="AO207" s="507">
        <v>0</v>
      </c>
      <c r="AP207" s="507">
        <f t="shared" si="42"/>
        <v>0</v>
      </c>
    </row>
    <row r="208" spans="1:42" outlineLevel="1" x14ac:dyDescent="0.25">
      <c r="A208" s="496" t="s">
        <v>119</v>
      </c>
      <c r="B208" s="511">
        <f>SUM(B201:B207)</f>
        <v>0</v>
      </c>
      <c r="C208" s="511">
        <f t="shared" ref="C208:AO208" si="43">SUM(C201:C207)</f>
        <v>0</v>
      </c>
      <c r="D208" s="511">
        <f t="shared" si="43"/>
        <v>0</v>
      </c>
      <c r="E208" s="511">
        <f t="shared" si="43"/>
        <v>0</v>
      </c>
      <c r="F208" s="511">
        <f t="shared" si="43"/>
        <v>0</v>
      </c>
      <c r="G208" s="511">
        <f t="shared" si="43"/>
        <v>0</v>
      </c>
      <c r="H208" s="511">
        <f t="shared" si="43"/>
        <v>0</v>
      </c>
      <c r="I208" s="511">
        <f t="shared" si="43"/>
        <v>0</v>
      </c>
      <c r="J208" s="511">
        <f t="shared" si="43"/>
        <v>0</v>
      </c>
      <c r="K208" s="511">
        <f t="shared" si="43"/>
        <v>0</v>
      </c>
      <c r="L208" s="511">
        <f t="shared" si="43"/>
        <v>0</v>
      </c>
      <c r="M208" s="511">
        <f t="shared" si="43"/>
        <v>0</v>
      </c>
      <c r="N208" s="511">
        <f t="shared" si="43"/>
        <v>0</v>
      </c>
      <c r="O208" s="511">
        <f t="shared" si="43"/>
        <v>0</v>
      </c>
      <c r="P208" s="511">
        <f t="shared" si="43"/>
        <v>0</v>
      </c>
      <c r="Q208" s="511">
        <f t="shared" si="43"/>
        <v>0</v>
      </c>
      <c r="R208" s="511">
        <f t="shared" si="43"/>
        <v>0</v>
      </c>
      <c r="S208" s="511">
        <f t="shared" si="43"/>
        <v>0</v>
      </c>
      <c r="T208" s="511">
        <f t="shared" si="43"/>
        <v>0</v>
      </c>
      <c r="U208" s="511">
        <f t="shared" si="43"/>
        <v>0</v>
      </c>
      <c r="V208" s="511">
        <f t="shared" si="43"/>
        <v>0</v>
      </c>
      <c r="W208" s="511">
        <f t="shared" si="43"/>
        <v>0</v>
      </c>
      <c r="X208" s="511">
        <f t="shared" si="43"/>
        <v>0</v>
      </c>
      <c r="Y208" s="511">
        <f t="shared" si="43"/>
        <v>0</v>
      </c>
      <c r="Z208" s="511">
        <f t="shared" si="43"/>
        <v>0</v>
      </c>
      <c r="AA208" s="511">
        <f t="shared" si="43"/>
        <v>0</v>
      </c>
      <c r="AB208" s="511">
        <f t="shared" si="43"/>
        <v>0</v>
      </c>
      <c r="AC208" s="511">
        <f t="shared" si="43"/>
        <v>0</v>
      </c>
      <c r="AD208" s="511">
        <f t="shared" si="43"/>
        <v>0</v>
      </c>
      <c r="AE208" s="511">
        <f t="shared" si="43"/>
        <v>0</v>
      </c>
      <c r="AF208" s="511">
        <f t="shared" si="43"/>
        <v>0</v>
      </c>
      <c r="AG208" s="511">
        <f t="shared" si="43"/>
        <v>0</v>
      </c>
      <c r="AH208" s="511">
        <f t="shared" si="43"/>
        <v>0</v>
      </c>
      <c r="AI208" s="511">
        <f t="shared" si="43"/>
        <v>0</v>
      </c>
      <c r="AJ208" s="511">
        <f t="shared" si="43"/>
        <v>0</v>
      </c>
      <c r="AK208" s="511">
        <f t="shared" si="43"/>
        <v>0</v>
      </c>
      <c r="AL208" s="511">
        <f t="shared" si="43"/>
        <v>0</v>
      </c>
      <c r="AM208" s="511">
        <f t="shared" si="43"/>
        <v>0</v>
      </c>
      <c r="AN208" s="511">
        <f t="shared" si="43"/>
        <v>0</v>
      </c>
      <c r="AO208" s="511">
        <f t="shared" si="43"/>
        <v>0</v>
      </c>
      <c r="AP208" s="511">
        <f t="shared" si="42"/>
        <v>0</v>
      </c>
    </row>
    <row r="209" spans="1:42" outlineLevel="1" x14ac:dyDescent="0.25">
      <c r="B209" s="509"/>
      <c r="C209" s="509"/>
      <c r="D209" s="509"/>
      <c r="E209" s="509"/>
      <c r="F209" s="509"/>
      <c r="G209" s="509"/>
      <c r="H209" s="509"/>
      <c r="I209" s="509"/>
      <c r="J209" s="509"/>
      <c r="K209" s="509"/>
      <c r="L209" s="509"/>
      <c r="M209" s="509"/>
      <c r="N209" s="509"/>
      <c r="O209" s="509"/>
      <c r="P209" s="509"/>
      <c r="Q209" s="509"/>
      <c r="R209" s="509"/>
      <c r="S209" s="509"/>
      <c r="T209" s="509"/>
      <c r="U209" s="509"/>
      <c r="V209" s="509"/>
      <c r="W209" s="509"/>
      <c r="X209" s="509"/>
      <c r="Y209" s="509"/>
      <c r="Z209" s="509"/>
      <c r="AA209" s="509"/>
      <c r="AB209" s="509"/>
      <c r="AC209" s="509"/>
      <c r="AD209" s="509"/>
      <c r="AE209" s="509"/>
      <c r="AF209" s="509"/>
      <c r="AG209" s="509"/>
      <c r="AH209" s="509"/>
      <c r="AI209" s="509"/>
      <c r="AJ209" s="509"/>
      <c r="AK209" s="509"/>
      <c r="AL209" s="509"/>
      <c r="AM209" s="509"/>
      <c r="AN209" s="509"/>
      <c r="AO209" s="509"/>
      <c r="AP209" s="509"/>
    </row>
    <row r="210" spans="1:42" ht="15.75" outlineLevel="1" thickBot="1" x14ac:dyDescent="0.3">
      <c r="A210" s="496" t="s">
        <v>438</v>
      </c>
      <c r="B210" s="483">
        <f>B198+B208</f>
        <v>0</v>
      </c>
      <c r="C210" s="483">
        <f t="shared" ref="C210:AO210" si="44">C198+C208</f>
        <v>0</v>
      </c>
      <c r="D210" s="483">
        <f t="shared" si="44"/>
        <v>0</v>
      </c>
      <c r="E210" s="483">
        <f t="shared" si="44"/>
        <v>0</v>
      </c>
      <c r="F210" s="483">
        <f t="shared" si="44"/>
        <v>0</v>
      </c>
      <c r="G210" s="483">
        <f t="shared" si="44"/>
        <v>0</v>
      </c>
      <c r="H210" s="483">
        <f t="shared" si="44"/>
        <v>0</v>
      </c>
      <c r="I210" s="483">
        <f t="shared" si="44"/>
        <v>0</v>
      </c>
      <c r="J210" s="483">
        <f t="shared" si="44"/>
        <v>0</v>
      </c>
      <c r="K210" s="483">
        <f t="shared" si="44"/>
        <v>0</v>
      </c>
      <c r="L210" s="483">
        <f t="shared" si="44"/>
        <v>0</v>
      </c>
      <c r="M210" s="483">
        <f t="shared" si="44"/>
        <v>0</v>
      </c>
      <c r="N210" s="483">
        <f t="shared" si="44"/>
        <v>0</v>
      </c>
      <c r="O210" s="483">
        <f t="shared" si="44"/>
        <v>0</v>
      </c>
      <c r="P210" s="483">
        <f t="shared" si="44"/>
        <v>0</v>
      </c>
      <c r="Q210" s="483">
        <f t="shared" si="44"/>
        <v>0</v>
      </c>
      <c r="R210" s="483">
        <f t="shared" si="44"/>
        <v>0</v>
      </c>
      <c r="S210" s="483">
        <f t="shared" si="44"/>
        <v>0</v>
      </c>
      <c r="T210" s="483">
        <f t="shared" si="44"/>
        <v>0</v>
      </c>
      <c r="U210" s="483">
        <f t="shared" si="44"/>
        <v>0</v>
      </c>
      <c r="V210" s="483">
        <f t="shared" si="44"/>
        <v>0</v>
      </c>
      <c r="W210" s="483">
        <f t="shared" si="44"/>
        <v>0</v>
      </c>
      <c r="X210" s="483">
        <f t="shared" si="44"/>
        <v>0</v>
      </c>
      <c r="Y210" s="483">
        <f t="shared" si="44"/>
        <v>0</v>
      </c>
      <c r="Z210" s="483">
        <f t="shared" si="44"/>
        <v>0</v>
      </c>
      <c r="AA210" s="483">
        <f t="shared" si="44"/>
        <v>0</v>
      </c>
      <c r="AB210" s="483">
        <f t="shared" si="44"/>
        <v>0</v>
      </c>
      <c r="AC210" s="483">
        <f t="shared" si="44"/>
        <v>0</v>
      </c>
      <c r="AD210" s="483">
        <f t="shared" si="44"/>
        <v>0</v>
      </c>
      <c r="AE210" s="483">
        <f t="shared" si="44"/>
        <v>0</v>
      </c>
      <c r="AF210" s="483">
        <f t="shared" si="44"/>
        <v>0</v>
      </c>
      <c r="AG210" s="483">
        <f t="shared" si="44"/>
        <v>0</v>
      </c>
      <c r="AH210" s="483">
        <f t="shared" si="44"/>
        <v>0</v>
      </c>
      <c r="AI210" s="483">
        <f t="shared" si="44"/>
        <v>0</v>
      </c>
      <c r="AJ210" s="483">
        <f t="shared" si="44"/>
        <v>0</v>
      </c>
      <c r="AK210" s="483">
        <f t="shared" si="44"/>
        <v>0</v>
      </c>
      <c r="AL210" s="483">
        <f t="shared" si="44"/>
        <v>0</v>
      </c>
      <c r="AM210" s="483">
        <f t="shared" si="44"/>
        <v>0</v>
      </c>
      <c r="AN210" s="483">
        <f t="shared" si="44"/>
        <v>0</v>
      </c>
      <c r="AO210" s="483">
        <f t="shared" si="44"/>
        <v>0</v>
      </c>
      <c r="AP210" s="483">
        <f>SUM(B210:AO210)</f>
        <v>0</v>
      </c>
    </row>
    <row r="211" spans="1:42" ht="15.75" outlineLevel="1" thickTop="1" x14ac:dyDescent="0.25">
      <c r="A211" s="502"/>
      <c r="B211" s="500"/>
      <c r="C211" s="500"/>
      <c r="D211" s="500"/>
      <c r="E211" s="500"/>
      <c r="F211" s="500"/>
      <c r="G211" s="500"/>
      <c r="H211" s="500"/>
      <c r="I211" s="500"/>
      <c r="J211" s="500"/>
      <c r="K211" s="500"/>
      <c r="L211" s="500"/>
      <c r="M211" s="500"/>
      <c r="N211" s="500"/>
      <c r="O211" s="500"/>
      <c r="P211" s="500"/>
      <c r="Q211" s="500"/>
      <c r="R211" s="500"/>
      <c r="S211" s="500"/>
      <c r="T211" s="500"/>
      <c r="U211" s="500"/>
      <c r="V211" s="500"/>
      <c r="W211" s="500"/>
      <c r="X211" s="500"/>
      <c r="Y211" s="500"/>
      <c r="Z211" s="500"/>
      <c r="AA211" s="500"/>
      <c r="AB211" s="500"/>
      <c r="AC211" s="500"/>
      <c r="AD211" s="500"/>
      <c r="AE211" s="500"/>
      <c r="AF211" s="500"/>
      <c r="AG211" s="500"/>
      <c r="AH211" s="500"/>
      <c r="AI211" s="500"/>
      <c r="AJ211" s="500"/>
      <c r="AK211" s="500"/>
      <c r="AL211" s="500"/>
      <c r="AM211" s="500"/>
      <c r="AN211" s="500"/>
      <c r="AO211" s="500"/>
      <c r="AP211" s="501"/>
    </row>
    <row r="212" spans="1:42" outlineLevel="1" x14ac:dyDescent="0.25">
      <c r="A212" s="496" t="s">
        <v>439</v>
      </c>
      <c r="B212" s="478">
        <v>0</v>
      </c>
      <c r="C212" s="478">
        <v>0</v>
      </c>
      <c r="D212" s="478">
        <v>0</v>
      </c>
      <c r="E212" s="478">
        <v>0</v>
      </c>
      <c r="F212" s="478">
        <v>0</v>
      </c>
      <c r="G212" s="478">
        <v>0</v>
      </c>
      <c r="H212" s="478">
        <v>0</v>
      </c>
      <c r="I212" s="478">
        <v>0</v>
      </c>
      <c r="J212" s="478">
        <v>0</v>
      </c>
      <c r="K212" s="478">
        <v>0</v>
      </c>
      <c r="L212" s="478">
        <v>0</v>
      </c>
      <c r="M212" s="478">
        <v>0</v>
      </c>
      <c r="N212" s="478">
        <v>0</v>
      </c>
      <c r="O212" s="478">
        <v>0</v>
      </c>
      <c r="P212" s="478">
        <v>0</v>
      </c>
      <c r="Q212" s="478">
        <v>0</v>
      </c>
      <c r="R212" s="478">
        <v>0</v>
      </c>
      <c r="S212" s="478">
        <v>0</v>
      </c>
      <c r="T212" s="478">
        <v>0</v>
      </c>
      <c r="U212" s="478">
        <v>0</v>
      </c>
      <c r="V212" s="478">
        <v>0</v>
      </c>
      <c r="W212" s="478">
        <v>0</v>
      </c>
      <c r="X212" s="478">
        <v>0</v>
      </c>
      <c r="Y212" s="478">
        <v>0</v>
      </c>
      <c r="Z212" s="478">
        <v>0</v>
      </c>
      <c r="AA212" s="478">
        <v>0</v>
      </c>
      <c r="AB212" s="478">
        <v>0</v>
      </c>
      <c r="AC212" s="478">
        <v>0</v>
      </c>
      <c r="AD212" s="478">
        <v>0</v>
      </c>
      <c r="AE212" s="478">
        <v>0</v>
      </c>
      <c r="AF212" s="478">
        <v>0</v>
      </c>
      <c r="AG212" s="478">
        <v>0</v>
      </c>
      <c r="AH212" s="478">
        <v>0</v>
      </c>
      <c r="AI212" s="478">
        <v>0</v>
      </c>
      <c r="AJ212" s="478">
        <v>0</v>
      </c>
      <c r="AK212" s="478">
        <v>0</v>
      </c>
      <c r="AL212" s="478">
        <v>0</v>
      </c>
      <c r="AM212" s="478">
        <v>0</v>
      </c>
      <c r="AN212" s="478">
        <v>0</v>
      </c>
      <c r="AO212" s="478">
        <v>0</v>
      </c>
      <c r="AP212" s="478"/>
    </row>
    <row r="213" spans="1:42" s="493" customFormat="1" outlineLevel="1" x14ac:dyDescent="0.25">
      <c r="A213" s="496" t="s">
        <v>68</v>
      </c>
      <c r="B213" s="512" t="str">
        <f>IF(B212&gt;0,B210/B212,"")</f>
        <v/>
      </c>
      <c r="C213" s="512" t="str">
        <f t="shared" ref="C213:AO213" si="45">IF(C212&gt;0,C210/C212,"")</f>
        <v/>
      </c>
      <c r="D213" s="512" t="str">
        <f t="shared" si="45"/>
        <v/>
      </c>
      <c r="E213" s="512" t="str">
        <f t="shared" si="45"/>
        <v/>
      </c>
      <c r="F213" s="512" t="str">
        <f t="shared" si="45"/>
        <v/>
      </c>
      <c r="G213" s="512" t="str">
        <f t="shared" si="45"/>
        <v/>
      </c>
      <c r="H213" s="512" t="str">
        <f t="shared" si="45"/>
        <v/>
      </c>
      <c r="I213" s="512" t="str">
        <f t="shared" si="45"/>
        <v/>
      </c>
      <c r="J213" s="512" t="str">
        <f t="shared" si="45"/>
        <v/>
      </c>
      <c r="K213" s="512" t="str">
        <f t="shared" si="45"/>
        <v/>
      </c>
      <c r="L213" s="512" t="str">
        <f t="shared" si="45"/>
        <v/>
      </c>
      <c r="M213" s="512" t="str">
        <f t="shared" si="45"/>
        <v/>
      </c>
      <c r="N213" s="512" t="str">
        <f t="shared" si="45"/>
        <v/>
      </c>
      <c r="O213" s="512" t="str">
        <f t="shared" si="45"/>
        <v/>
      </c>
      <c r="P213" s="512" t="str">
        <f t="shared" si="45"/>
        <v/>
      </c>
      <c r="Q213" s="512" t="str">
        <f t="shared" si="45"/>
        <v/>
      </c>
      <c r="R213" s="512" t="str">
        <f t="shared" si="45"/>
        <v/>
      </c>
      <c r="S213" s="512" t="str">
        <f t="shared" si="45"/>
        <v/>
      </c>
      <c r="T213" s="512" t="str">
        <f t="shared" si="45"/>
        <v/>
      </c>
      <c r="U213" s="512" t="str">
        <f t="shared" si="45"/>
        <v/>
      </c>
      <c r="V213" s="512" t="str">
        <f t="shared" si="45"/>
        <v/>
      </c>
      <c r="W213" s="512" t="str">
        <f t="shared" si="45"/>
        <v/>
      </c>
      <c r="X213" s="512" t="str">
        <f t="shared" si="45"/>
        <v/>
      </c>
      <c r="Y213" s="512" t="str">
        <f t="shared" si="45"/>
        <v/>
      </c>
      <c r="Z213" s="512" t="str">
        <f t="shared" si="45"/>
        <v/>
      </c>
      <c r="AA213" s="512" t="str">
        <f t="shared" si="45"/>
        <v/>
      </c>
      <c r="AB213" s="512" t="str">
        <f t="shared" si="45"/>
        <v/>
      </c>
      <c r="AC213" s="512" t="str">
        <f t="shared" si="45"/>
        <v/>
      </c>
      <c r="AD213" s="512" t="str">
        <f t="shared" si="45"/>
        <v/>
      </c>
      <c r="AE213" s="512" t="str">
        <f t="shared" si="45"/>
        <v/>
      </c>
      <c r="AF213" s="512" t="str">
        <f t="shared" si="45"/>
        <v/>
      </c>
      <c r="AG213" s="512" t="str">
        <f t="shared" si="45"/>
        <v/>
      </c>
      <c r="AH213" s="512" t="str">
        <f t="shared" si="45"/>
        <v/>
      </c>
      <c r="AI213" s="512" t="str">
        <f t="shared" si="45"/>
        <v/>
      </c>
      <c r="AJ213" s="512" t="str">
        <f t="shared" si="45"/>
        <v/>
      </c>
      <c r="AK213" s="512" t="str">
        <f t="shared" si="45"/>
        <v/>
      </c>
      <c r="AL213" s="512" t="str">
        <f t="shared" si="45"/>
        <v/>
      </c>
      <c r="AM213" s="512" t="str">
        <f t="shared" si="45"/>
        <v/>
      </c>
      <c r="AN213" s="512" t="str">
        <f t="shared" si="45"/>
        <v/>
      </c>
      <c r="AO213" s="512" t="str">
        <f t="shared" si="45"/>
        <v/>
      </c>
      <c r="AP213" s="513"/>
    </row>
    <row r="214" spans="1:42" s="493" customFormat="1" outlineLevel="1" x14ac:dyDescent="0.25">
      <c r="A214" s="514"/>
      <c r="B214" s="515"/>
      <c r="C214" s="515"/>
      <c r="D214" s="515"/>
      <c r="E214" s="515"/>
      <c r="F214" s="515"/>
      <c r="G214" s="515"/>
      <c r="H214" s="515"/>
      <c r="I214" s="515"/>
      <c r="J214" s="515"/>
      <c r="K214" s="515"/>
      <c r="L214" s="515"/>
      <c r="M214" s="515"/>
      <c r="N214" s="515"/>
      <c r="O214" s="515"/>
      <c r="P214" s="515"/>
      <c r="Q214" s="515"/>
      <c r="R214" s="515"/>
      <c r="S214" s="515"/>
      <c r="T214" s="515"/>
      <c r="U214" s="515"/>
      <c r="V214" s="515"/>
      <c r="W214" s="515"/>
      <c r="X214" s="515"/>
      <c r="Y214" s="515"/>
      <c r="Z214" s="515"/>
      <c r="AA214" s="515"/>
      <c r="AB214" s="515"/>
      <c r="AC214" s="515"/>
      <c r="AD214" s="515"/>
      <c r="AE214" s="515"/>
      <c r="AF214" s="515"/>
      <c r="AG214" s="515"/>
      <c r="AH214" s="515"/>
      <c r="AI214" s="515"/>
      <c r="AJ214" s="515"/>
      <c r="AK214" s="515"/>
      <c r="AL214" s="515"/>
      <c r="AM214" s="515"/>
      <c r="AN214" s="515"/>
      <c r="AO214" s="515"/>
      <c r="AP214" s="513"/>
    </row>
    <row r="215" spans="1:42" outlineLevel="1" x14ac:dyDescent="0.25">
      <c r="A215" s="505" t="s">
        <v>129</v>
      </c>
      <c r="B215" s="500"/>
      <c r="C215" s="500"/>
      <c r="D215" s="500"/>
      <c r="E215" s="500"/>
      <c r="F215" s="500"/>
      <c r="G215" s="500"/>
      <c r="H215" s="500"/>
      <c r="I215" s="500"/>
      <c r="J215" s="500"/>
      <c r="K215" s="500"/>
      <c r="L215" s="500"/>
      <c r="M215" s="500"/>
      <c r="N215" s="500"/>
      <c r="O215" s="500"/>
      <c r="P215" s="500"/>
      <c r="Q215" s="500"/>
      <c r="R215" s="500"/>
      <c r="S215" s="500"/>
      <c r="T215" s="500"/>
      <c r="U215" s="500"/>
      <c r="V215" s="500"/>
      <c r="W215" s="500"/>
      <c r="X215" s="500"/>
      <c r="Y215" s="500"/>
      <c r="Z215" s="500"/>
      <c r="AA215" s="500"/>
      <c r="AB215" s="500"/>
      <c r="AC215" s="500"/>
      <c r="AD215" s="500"/>
      <c r="AE215" s="500"/>
      <c r="AF215" s="500"/>
      <c r="AG215" s="500"/>
      <c r="AH215" s="500"/>
      <c r="AI215" s="500"/>
      <c r="AJ215" s="500"/>
      <c r="AK215" s="500"/>
      <c r="AL215" s="500"/>
      <c r="AM215" s="500"/>
      <c r="AN215" s="500"/>
      <c r="AO215" s="500"/>
      <c r="AP215" s="501"/>
    </row>
    <row r="216" spans="1:42" outlineLevel="1" x14ac:dyDescent="0.25">
      <c r="A216" s="496" t="s">
        <v>425</v>
      </c>
    </row>
    <row r="217" spans="1:42" outlineLevel="1" x14ac:dyDescent="0.25">
      <c r="A217" s="506" t="s">
        <v>426</v>
      </c>
      <c r="B217" s="480">
        <f>SUMIF('4a - Electricity'!$B$7:$AP$7,'4 - NOI'!B$7,'4a - Electricity'!$B$166:$AP$166)</f>
        <v>0</v>
      </c>
      <c r="C217" s="480">
        <f>SUMIF('4a - Electricity'!$B$7:$AP$7,'4 - NOI'!C$7,'4a - Electricity'!$B$166:$AP$166)</f>
        <v>0</v>
      </c>
      <c r="D217" s="480">
        <f>SUMIF('4a - Electricity'!$B$7:$AP$7,'4 - NOI'!D$7,'4a - Electricity'!$B$166:$AP$166)</f>
        <v>0</v>
      </c>
      <c r="E217" s="480">
        <f>SUMIF('4a - Electricity'!$B$7:$AP$7,'4 - NOI'!E$7,'4a - Electricity'!$B$166:$AP$166)</f>
        <v>0</v>
      </c>
      <c r="F217" s="480">
        <f>SUMIF('4a - Electricity'!$B$7:$AP$7,'4 - NOI'!F$7,'4a - Electricity'!$B$166:$AP$166)</f>
        <v>0</v>
      </c>
      <c r="G217" s="480">
        <f>SUMIF('4a - Electricity'!$B$7:$AP$7,'4 - NOI'!G$7,'4a - Electricity'!$B$166:$AP$166)</f>
        <v>0</v>
      </c>
      <c r="H217" s="480">
        <f>SUMIF('4a - Electricity'!$B$7:$AP$7,'4 - NOI'!H$7,'4a - Electricity'!$B$166:$AP$166)</f>
        <v>0</v>
      </c>
      <c r="I217" s="480">
        <f>SUMIF('4a - Electricity'!$B$7:$AP$7,'4 - NOI'!I$7,'4a - Electricity'!$B$166:$AP$166)</f>
        <v>0</v>
      </c>
      <c r="J217" s="480">
        <f>SUMIF('4a - Electricity'!$B$7:$AP$7,'4 - NOI'!J$7,'4a - Electricity'!$B$166:$AP$166)</f>
        <v>0</v>
      </c>
      <c r="K217" s="480">
        <f>SUMIF('4a - Electricity'!$B$7:$AP$7,'4 - NOI'!K$7,'4a - Electricity'!$B$166:$AP$166)</f>
        <v>0</v>
      </c>
      <c r="L217" s="480">
        <f>SUMIF('4a - Electricity'!$B$7:$AP$7,'4 - NOI'!L$7,'4a - Electricity'!$B$166:$AP$166)</f>
        <v>0</v>
      </c>
      <c r="M217" s="480">
        <f>SUMIF('4a - Electricity'!$B$7:$AP$7,'4 - NOI'!M$7,'4a - Electricity'!$B$166:$AP$166)</f>
        <v>0</v>
      </c>
      <c r="N217" s="480">
        <f>SUMIF('4a - Electricity'!$B$7:$AP$7,'4 - NOI'!N$7,'4a - Electricity'!$B$166:$AP$166)</f>
        <v>0</v>
      </c>
      <c r="O217" s="480">
        <f>SUMIF('4a - Electricity'!$B$7:$AP$7,'4 - NOI'!O$7,'4a - Electricity'!$B$166:$AP$166)</f>
        <v>0</v>
      </c>
      <c r="P217" s="480">
        <f>SUMIF('4a - Electricity'!$B$7:$AP$7,'4 - NOI'!P$7,'4a - Electricity'!$B$166:$AP$166)</f>
        <v>0</v>
      </c>
      <c r="Q217" s="480">
        <f>SUMIF('4a - Electricity'!$B$7:$AP$7,'4 - NOI'!Q$7,'4a - Electricity'!$B$166:$AP$166)</f>
        <v>0</v>
      </c>
      <c r="R217" s="480">
        <f>SUMIF('4a - Electricity'!$B$7:$AP$7,'4 - NOI'!R$7,'4a - Electricity'!$B$166:$AP$166)</f>
        <v>0</v>
      </c>
      <c r="S217" s="480">
        <f>SUMIF('4a - Electricity'!$B$7:$AP$7,'4 - NOI'!S$7,'4a - Electricity'!$B$166:$AP$166)</f>
        <v>0</v>
      </c>
      <c r="T217" s="480">
        <f>SUMIF('4a - Electricity'!$B$7:$AP$7,'4 - NOI'!T$7,'4a - Electricity'!$B$166:$AP$166)</f>
        <v>0</v>
      </c>
      <c r="U217" s="480">
        <f>SUMIF('4a - Electricity'!$B$7:$AP$7,'4 - NOI'!U$7,'4a - Electricity'!$B$166:$AP$166)</f>
        <v>0</v>
      </c>
      <c r="V217" s="480">
        <f>SUMIF('4a - Electricity'!$B$7:$AP$7,'4 - NOI'!V$7,'4a - Electricity'!$B$166:$AP$166)</f>
        <v>0</v>
      </c>
      <c r="W217" s="480">
        <f>SUMIF('4a - Electricity'!$B$7:$AP$7,'4 - NOI'!W$7,'4a - Electricity'!$B$166:$AP$166)</f>
        <v>0</v>
      </c>
      <c r="X217" s="480">
        <f>SUMIF('4a - Electricity'!$B$7:$AP$7,'4 - NOI'!X$7,'4a - Electricity'!$B$166:$AP$166)</f>
        <v>0</v>
      </c>
      <c r="Y217" s="480">
        <f>SUMIF('4a - Electricity'!$B$7:$AP$7,'4 - NOI'!Y$7,'4a - Electricity'!$B$166:$AP$166)</f>
        <v>0</v>
      </c>
      <c r="Z217" s="480">
        <f>SUMIF('4a - Electricity'!$B$7:$AP$7,'4 - NOI'!Z$7,'4a - Electricity'!$B$166:$AP$166)</f>
        <v>0</v>
      </c>
      <c r="AA217" s="480">
        <f>SUMIF('4a - Electricity'!$B$7:$AP$7,'4 - NOI'!AA$7,'4a - Electricity'!$B$166:$AP$166)</f>
        <v>0</v>
      </c>
      <c r="AB217" s="480">
        <f>SUMIF('4a - Electricity'!$B$7:$AP$7,'4 - NOI'!AB$7,'4a - Electricity'!$B$166:$AP$166)</f>
        <v>0</v>
      </c>
      <c r="AC217" s="480">
        <f>SUMIF('4a - Electricity'!$B$7:$AP$7,'4 - NOI'!AC$7,'4a - Electricity'!$B$166:$AP$166)</f>
        <v>0</v>
      </c>
      <c r="AD217" s="480">
        <f>SUMIF('4a - Electricity'!$B$7:$AP$7,'4 - NOI'!AD$7,'4a - Electricity'!$B$166:$AP$166)</f>
        <v>0</v>
      </c>
      <c r="AE217" s="480">
        <f>SUMIF('4a - Electricity'!$B$7:$AP$7,'4 - NOI'!AE$7,'4a - Electricity'!$B$166:$AP$166)</f>
        <v>0</v>
      </c>
      <c r="AF217" s="480">
        <f>SUMIF('4a - Electricity'!$B$7:$AP$7,'4 - NOI'!AF$7,'4a - Electricity'!$B$166:$AP$166)</f>
        <v>0</v>
      </c>
      <c r="AG217" s="480">
        <f>SUMIF('4a - Electricity'!$B$7:$AP$7,'4 - NOI'!AG$7,'4a - Electricity'!$B$166:$AP$166)</f>
        <v>0</v>
      </c>
      <c r="AH217" s="480">
        <f>SUMIF('4a - Electricity'!$B$7:$AP$7,'4 - NOI'!AH$7,'4a - Electricity'!$B$166:$AP$166)</f>
        <v>0</v>
      </c>
      <c r="AI217" s="480">
        <f>SUMIF('4a - Electricity'!$B$7:$AP$7,'4 - NOI'!AI$7,'4a - Electricity'!$B$166:$AP$166)</f>
        <v>0</v>
      </c>
      <c r="AJ217" s="480">
        <f>SUMIF('4a - Electricity'!$B$7:$AP$7,'4 - NOI'!AJ$7,'4a - Electricity'!$B$166:$AP$166)</f>
        <v>0</v>
      </c>
      <c r="AK217" s="480">
        <f>SUMIF('4a - Electricity'!$B$7:$AP$7,'4 - NOI'!AK$7,'4a - Electricity'!$B$166:$AP$166)</f>
        <v>0</v>
      </c>
      <c r="AL217" s="480">
        <f>SUMIF('4a - Electricity'!$B$7:$AP$7,'4 - NOI'!AL$7,'4a - Electricity'!$B$166:$AP$166)</f>
        <v>0</v>
      </c>
      <c r="AM217" s="480">
        <f>SUMIF('4a - Electricity'!$B$7:$AP$7,'4 - NOI'!AM$7,'4a - Electricity'!$B$166:$AP$166)</f>
        <v>0</v>
      </c>
      <c r="AN217" s="480">
        <f>SUMIF('4a - Electricity'!$B$7:$AP$7,'4 - NOI'!AN$7,'4a - Electricity'!$B$166:$AP$166)</f>
        <v>0</v>
      </c>
      <c r="AO217" s="480">
        <f>SUMIF('4a - Electricity'!$B$7:$AP$7,'4 - NOI'!AO$7,'4a - Electricity'!$B$166:$AP$166)</f>
        <v>0</v>
      </c>
      <c r="AP217" s="480">
        <f>SUM(B217:AO217)</f>
        <v>0</v>
      </c>
    </row>
    <row r="218" spans="1:42" outlineLevel="1" x14ac:dyDescent="0.25">
      <c r="A218" s="506" t="s">
        <v>427</v>
      </c>
      <c r="B218" s="478">
        <f>SUMIF('4a - Electricity'!$B$7:$AP$7,'4 - NOI'!B$7,'4a - Electricity'!$B$171:$AP$171)</f>
        <v>0</v>
      </c>
      <c r="C218" s="478">
        <f>SUMIF('4a - Electricity'!$B$7:$AP$7,'4 - NOI'!C$7,'4a - Electricity'!$B$171:$AP$171)</f>
        <v>0</v>
      </c>
      <c r="D218" s="478">
        <f>SUMIF('4a - Electricity'!$B$7:$AP$7,'4 - NOI'!D$7,'4a - Electricity'!$B$171:$AP$171)</f>
        <v>0</v>
      </c>
      <c r="E218" s="478">
        <f>SUMIF('4a - Electricity'!$B$7:$AP$7,'4 - NOI'!E$7,'4a - Electricity'!$B$171:$AP$171)</f>
        <v>0</v>
      </c>
      <c r="F218" s="478">
        <f>SUMIF('4a - Electricity'!$B$7:$AP$7,'4 - NOI'!F$7,'4a - Electricity'!$B$171:$AP$171)</f>
        <v>0</v>
      </c>
      <c r="G218" s="478">
        <f>SUMIF('4a - Electricity'!$B$7:$AP$7,'4 - NOI'!G$7,'4a - Electricity'!$B$171:$AP$171)</f>
        <v>0</v>
      </c>
      <c r="H218" s="478">
        <f>SUMIF('4a - Electricity'!$B$7:$AP$7,'4 - NOI'!H$7,'4a - Electricity'!$B$171:$AP$171)</f>
        <v>0</v>
      </c>
      <c r="I218" s="478">
        <f>SUMIF('4a - Electricity'!$B$7:$AP$7,'4 - NOI'!I$7,'4a - Electricity'!$B$171:$AP$171)</f>
        <v>0</v>
      </c>
      <c r="J218" s="478">
        <f>SUMIF('4a - Electricity'!$B$7:$AP$7,'4 - NOI'!J$7,'4a - Electricity'!$B$171:$AP$171)</f>
        <v>0</v>
      </c>
      <c r="K218" s="478">
        <f>SUMIF('4a - Electricity'!$B$7:$AP$7,'4 - NOI'!K$7,'4a - Electricity'!$B$171:$AP$171)</f>
        <v>0</v>
      </c>
      <c r="L218" s="478">
        <f>SUMIF('4a - Electricity'!$B$7:$AP$7,'4 - NOI'!L$7,'4a - Electricity'!$B$171:$AP$171)</f>
        <v>0</v>
      </c>
      <c r="M218" s="478">
        <f>SUMIF('4a - Electricity'!$B$7:$AP$7,'4 - NOI'!M$7,'4a - Electricity'!$B$171:$AP$171)</f>
        <v>0</v>
      </c>
      <c r="N218" s="478">
        <f>SUMIF('4a - Electricity'!$B$7:$AP$7,'4 - NOI'!N$7,'4a - Electricity'!$B$171:$AP$171)</f>
        <v>0</v>
      </c>
      <c r="O218" s="478">
        <f>SUMIF('4a - Electricity'!$B$7:$AP$7,'4 - NOI'!O$7,'4a - Electricity'!$B$171:$AP$171)</f>
        <v>0</v>
      </c>
      <c r="P218" s="478">
        <f>SUMIF('4a - Electricity'!$B$7:$AP$7,'4 - NOI'!P$7,'4a - Electricity'!$B$171:$AP$171)</f>
        <v>0</v>
      </c>
      <c r="Q218" s="478">
        <f>SUMIF('4a - Electricity'!$B$7:$AP$7,'4 - NOI'!Q$7,'4a - Electricity'!$B$171:$AP$171)</f>
        <v>0</v>
      </c>
      <c r="R218" s="478">
        <f>SUMIF('4a - Electricity'!$B$7:$AP$7,'4 - NOI'!R$7,'4a - Electricity'!$B$171:$AP$171)</f>
        <v>0</v>
      </c>
      <c r="S218" s="478">
        <f>SUMIF('4a - Electricity'!$B$7:$AP$7,'4 - NOI'!S$7,'4a - Electricity'!$B$171:$AP$171)</f>
        <v>0</v>
      </c>
      <c r="T218" s="478">
        <f>SUMIF('4a - Electricity'!$B$7:$AP$7,'4 - NOI'!T$7,'4a - Electricity'!$B$171:$AP$171)</f>
        <v>0</v>
      </c>
      <c r="U218" s="478">
        <f>SUMIF('4a - Electricity'!$B$7:$AP$7,'4 - NOI'!U$7,'4a - Electricity'!$B$171:$AP$171)</f>
        <v>0</v>
      </c>
      <c r="V218" s="478">
        <f>SUMIF('4a - Electricity'!$B$7:$AP$7,'4 - NOI'!V$7,'4a - Electricity'!$B$171:$AP$171)</f>
        <v>0</v>
      </c>
      <c r="W218" s="478">
        <f>SUMIF('4a - Electricity'!$B$7:$AP$7,'4 - NOI'!W$7,'4a - Electricity'!$B$171:$AP$171)</f>
        <v>0</v>
      </c>
      <c r="X218" s="478">
        <f>SUMIF('4a - Electricity'!$B$7:$AP$7,'4 - NOI'!X$7,'4a - Electricity'!$B$171:$AP$171)</f>
        <v>0</v>
      </c>
      <c r="Y218" s="478">
        <f>SUMIF('4a - Electricity'!$B$7:$AP$7,'4 - NOI'!Y$7,'4a - Electricity'!$B$171:$AP$171)</f>
        <v>0</v>
      </c>
      <c r="Z218" s="478">
        <f>SUMIF('4a - Electricity'!$B$7:$AP$7,'4 - NOI'!Z$7,'4a - Electricity'!$B$171:$AP$171)</f>
        <v>0</v>
      </c>
      <c r="AA218" s="478">
        <f>SUMIF('4a - Electricity'!$B$7:$AP$7,'4 - NOI'!AA$7,'4a - Electricity'!$B$171:$AP$171)</f>
        <v>0</v>
      </c>
      <c r="AB218" s="478">
        <f>SUMIF('4a - Electricity'!$B$7:$AP$7,'4 - NOI'!AB$7,'4a - Electricity'!$B$171:$AP$171)</f>
        <v>0</v>
      </c>
      <c r="AC218" s="478">
        <f>SUMIF('4a - Electricity'!$B$7:$AP$7,'4 - NOI'!AC$7,'4a - Electricity'!$B$171:$AP$171)</f>
        <v>0</v>
      </c>
      <c r="AD218" s="478">
        <f>SUMIF('4a - Electricity'!$B$7:$AP$7,'4 - NOI'!AD$7,'4a - Electricity'!$B$171:$AP$171)</f>
        <v>0</v>
      </c>
      <c r="AE218" s="478">
        <f>SUMIF('4a - Electricity'!$B$7:$AP$7,'4 - NOI'!AE$7,'4a - Electricity'!$B$171:$AP$171)</f>
        <v>0</v>
      </c>
      <c r="AF218" s="478">
        <f>SUMIF('4a - Electricity'!$B$7:$AP$7,'4 - NOI'!AF$7,'4a - Electricity'!$B$171:$AP$171)</f>
        <v>0</v>
      </c>
      <c r="AG218" s="478">
        <f>SUMIF('4a - Electricity'!$B$7:$AP$7,'4 - NOI'!AG$7,'4a - Electricity'!$B$171:$AP$171)</f>
        <v>0</v>
      </c>
      <c r="AH218" s="478">
        <f>SUMIF('4a - Electricity'!$B$7:$AP$7,'4 - NOI'!AH$7,'4a - Electricity'!$B$171:$AP$171)</f>
        <v>0</v>
      </c>
      <c r="AI218" s="478">
        <f>SUMIF('4a - Electricity'!$B$7:$AP$7,'4 - NOI'!AI$7,'4a - Electricity'!$B$171:$AP$171)</f>
        <v>0</v>
      </c>
      <c r="AJ218" s="478">
        <f>SUMIF('4a - Electricity'!$B$7:$AP$7,'4 - NOI'!AJ$7,'4a - Electricity'!$B$171:$AP$171)</f>
        <v>0</v>
      </c>
      <c r="AK218" s="478">
        <f>SUMIF('4a - Electricity'!$B$7:$AP$7,'4 - NOI'!AK$7,'4a - Electricity'!$B$171:$AP$171)</f>
        <v>0</v>
      </c>
      <c r="AL218" s="478">
        <f>SUMIF('4a - Electricity'!$B$7:$AP$7,'4 - NOI'!AL$7,'4a - Electricity'!$B$171:$AP$171)</f>
        <v>0</v>
      </c>
      <c r="AM218" s="478">
        <f>SUMIF('4a - Electricity'!$B$7:$AP$7,'4 - NOI'!AM$7,'4a - Electricity'!$B$171:$AP$171)</f>
        <v>0</v>
      </c>
      <c r="AN218" s="478">
        <f>SUMIF('4a - Electricity'!$B$7:$AP$7,'4 - NOI'!AN$7,'4a - Electricity'!$B$171:$AP$171)</f>
        <v>0</v>
      </c>
      <c r="AO218" s="478">
        <f>SUMIF('4a - Electricity'!$B$7:$AP$7,'4 - NOI'!AO$7,'4a - Electricity'!$B$171:$AP$171)</f>
        <v>0</v>
      </c>
      <c r="AP218" s="507">
        <f>SUM(B218:AO218)</f>
        <v>0</v>
      </c>
    </row>
    <row r="219" spans="1:42" outlineLevel="1" x14ac:dyDescent="0.25">
      <c r="A219" s="506" t="s">
        <v>428</v>
      </c>
      <c r="B219" s="478">
        <f>SUMIF('4a - Electricity'!$B$7:$AP$7,'4 - NOI'!B$7,'4a - Electricity'!$B$176:$AP$176)</f>
        <v>0</v>
      </c>
      <c r="C219" s="478">
        <f>SUMIF('4a - Electricity'!$B$7:$AP$7,'4 - NOI'!C$7,'4a - Electricity'!$B$176:$AP$176)</f>
        <v>0</v>
      </c>
      <c r="D219" s="478">
        <f>SUMIF('4a - Electricity'!$B$7:$AP$7,'4 - NOI'!D$7,'4a - Electricity'!$B$176:$AP$176)</f>
        <v>0</v>
      </c>
      <c r="E219" s="478">
        <f>SUMIF('4a - Electricity'!$B$7:$AP$7,'4 - NOI'!E$7,'4a - Electricity'!$B$176:$AP$176)</f>
        <v>0</v>
      </c>
      <c r="F219" s="478">
        <f>SUMIF('4a - Electricity'!$B$7:$AP$7,'4 - NOI'!F$7,'4a - Electricity'!$B$176:$AP$176)</f>
        <v>0</v>
      </c>
      <c r="G219" s="478">
        <f>SUMIF('4a - Electricity'!$B$7:$AP$7,'4 - NOI'!G$7,'4a - Electricity'!$B$176:$AP$176)</f>
        <v>0</v>
      </c>
      <c r="H219" s="478">
        <f>SUMIF('4a - Electricity'!$B$7:$AP$7,'4 - NOI'!H$7,'4a - Electricity'!$B$176:$AP$176)</f>
        <v>0</v>
      </c>
      <c r="I219" s="478">
        <f>SUMIF('4a - Electricity'!$B$7:$AP$7,'4 - NOI'!I$7,'4a - Electricity'!$B$176:$AP$176)</f>
        <v>0</v>
      </c>
      <c r="J219" s="478">
        <f>SUMIF('4a - Electricity'!$B$7:$AP$7,'4 - NOI'!J$7,'4a - Electricity'!$B$176:$AP$176)</f>
        <v>0</v>
      </c>
      <c r="K219" s="478">
        <f>SUMIF('4a - Electricity'!$B$7:$AP$7,'4 - NOI'!K$7,'4a - Electricity'!$B$176:$AP$176)</f>
        <v>0</v>
      </c>
      <c r="L219" s="478">
        <f>SUMIF('4a - Electricity'!$B$7:$AP$7,'4 - NOI'!L$7,'4a - Electricity'!$B$176:$AP$176)</f>
        <v>0</v>
      </c>
      <c r="M219" s="478">
        <f>SUMIF('4a - Electricity'!$B$7:$AP$7,'4 - NOI'!M$7,'4a - Electricity'!$B$176:$AP$176)</f>
        <v>0</v>
      </c>
      <c r="N219" s="478">
        <f>SUMIF('4a - Electricity'!$B$7:$AP$7,'4 - NOI'!N$7,'4a - Electricity'!$B$176:$AP$176)</f>
        <v>0</v>
      </c>
      <c r="O219" s="478">
        <f>SUMIF('4a - Electricity'!$B$7:$AP$7,'4 - NOI'!O$7,'4a - Electricity'!$B$176:$AP$176)</f>
        <v>0</v>
      </c>
      <c r="P219" s="478">
        <f>SUMIF('4a - Electricity'!$B$7:$AP$7,'4 - NOI'!P$7,'4a - Electricity'!$B$176:$AP$176)</f>
        <v>0</v>
      </c>
      <c r="Q219" s="478">
        <f>SUMIF('4a - Electricity'!$B$7:$AP$7,'4 - NOI'!Q$7,'4a - Electricity'!$B$176:$AP$176)</f>
        <v>0</v>
      </c>
      <c r="R219" s="478">
        <f>SUMIF('4a - Electricity'!$B$7:$AP$7,'4 - NOI'!R$7,'4a - Electricity'!$B$176:$AP$176)</f>
        <v>0</v>
      </c>
      <c r="S219" s="478">
        <f>SUMIF('4a - Electricity'!$B$7:$AP$7,'4 - NOI'!S$7,'4a - Electricity'!$B$176:$AP$176)</f>
        <v>0</v>
      </c>
      <c r="T219" s="478">
        <f>SUMIF('4a - Electricity'!$B$7:$AP$7,'4 - NOI'!T$7,'4a - Electricity'!$B$176:$AP$176)</f>
        <v>0</v>
      </c>
      <c r="U219" s="478">
        <f>SUMIF('4a - Electricity'!$B$7:$AP$7,'4 - NOI'!U$7,'4a - Electricity'!$B$176:$AP$176)</f>
        <v>0</v>
      </c>
      <c r="V219" s="478">
        <f>SUMIF('4a - Electricity'!$B$7:$AP$7,'4 - NOI'!V$7,'4a - Electricity'!$B$176:$AP$176)</f>
        <v>0</v>
      </c>
      <c r="W219" s="478">
        <f>SUMIF('4a - Electricity'!$B$7:$AP$7,'4 - NOI'!W$7,'4a - Electricity'!$B$176:$AP$176)</f>
        <v>0</v>
      </c>
      <c r="X219" s="478">
        <f>SUMIF('4a - Electricity'!$B$7:$AP$7,'4 - NOI'!X$7,'4a - Electricity'!$B$176:$AP$176)</f>
        <v>0</v>
      </c>
      <c r="Y219" s="478">
        <f>SUMIF('4a - Electricity'!$B$7:$AP$7,'4 - NOI'!Y$7,'4a - Electricity'!$B$176:$AP$176)</f>
        <v>0</v>
      </c>
      <c r="Z219" s="478">
        <f>SUMIF('4a - Electricity'!$B$7:$AP$7,'4 - NOI'!Z$7,'4a - Electricity'!$B$176:$AP$176)</f>
        <v>0</v>
      </c>
      <c r="AA219" s="478">
        <f>SUMIF('4a - Electricity'!$B$7:$AP$7,'4 - NOI'!AA$7,'4a - Electricity'!$B$176:$AP$176)</f>
        <v>0</v>
      </c>
      <c r="AB219" s="478">
        <f>SUMIF('4a - Electricity'!$B$7:$AP$7,'4 - NOI'!AB$7,'4a - Electricity'!$B$176:$AP$176)</f>
        <v>0</v>
      </c>
      <c r="AC219" s="478">
        <f>SUMIF('4a - Electricity'!$B$7:$AP$7,'4 - NOI'!AC$7,'4a - Electricity'!$B$176:$AP$176)</f>
        <v>0</v>
      </c>
      <c r="AD219" s="478">
        <f>SUMIF('4a - Electricity'!$B$7:$AP$7,'4 - NOI'!AD$7,'4a - Electricity'!$B$176:$AP$176)</f>
        <v>0</v>
      </c>
      <c r="AE219" s="478">
        <f>SUMIF('4a - Electricity'!$B$7:$AP$7,'4 - NOI'!AE$7,'4a - Electricity'!$B$176:$AP$176)</f>
        <v>0</v>
      </c>
      <c r="AF219" s="478">
        <f>SUMIF('4a - Electricity'!$B$7:$AP$7,'4 - NOI'!AF$7,'4a - Electricity'!$B$176:$AP$176)</f>
        <v>0</v>
      </c>
      <c r="AG219" s="478">
        <f>SUMIF('4a - Electricity'!$B$7:$AP$7,'4 - NOI'!AG$7,'4a - Electricity'!$B$176:$AP$176)</f>
        <v>0</v>
      </c>
      <c r="AH219" s="478">
        <f>SUMIF('4a - Electricity'!$B$7:$AP$7,'4 - NOI'!AH$7,'4a - Electricity'!$B$176:$AP$176)</f>
        <v>0</v>
      </c>
      <c r="AI219" s="478">
        <f>SUMIF('4a - Electricity'!$B$7:$AP$7,'4 - NOI'!AI$7,'4a - Electricity'!$B$176:$AP$176)</f>
        <v>0</v>
      </c>
      <c r="AJ219" s="478">
        <f>SUMIF('4a - Electricity'!$B$7:$AP$7,'4 - NOI'!AJ$7,'4a - Electricity'!$B$176:$AP$176)</f>
        <v>0</v>
      </c>
      <c r="AK219" s="478">
        <f>SUMIF('4a - Electricity'!$B$7:$AP$7,'4 - NOI'!AK$7,'4a - Electricity'!$B$176:$AP$176)</f>
        <v>0</v>
      </c>
      <c r="AL219" s="478">
        <f>SUMIF('4a - Electricity'!$B$7:$AP$7,'4 - NOI'!AL$7,'4a - Electricity'!$B$176:$AP$176)</f>
        <v>0</v>
      </c>
      <c r="AM219" s="478">
        <f>SUMIF('4a - Electricity'!$B$7:$AP$7,'4 - NOI'!AM$7,'4a - Electricity'!$B$176:$AP$176)</f>
        <v>0</v>
      </c>
      <c r="AN219" s="478">
        <f>SUMIF('4a - Electricity'!$B$7:$AP$7,'4 - NOI'!AN$7,'4a - Electricity'!$B$176:$AP$176)</f>
        <v>0</v>
      </c>
      <c r="AO219" s="478">
        <f>SUMIF('4a - Electricity'!$B$7:$AP$7,'4 - NOI'!AO$7,'4a - Electricity'!$B$176:$AP$176)</f>
        <v>0</v>
      </c>
      <c r="AP219" s="507">
        <f>SUM(B219:AO219)</f>
        <v>0</v>
      </c>
    </row>
    <row r="220" spans="1:42" outlineLevel="1" x14ac:dyDescent="0.25">
      <c r="A220" s="506" t="s">
        <v>429</v>
      </c>
      <c r="B220" s="478">
        <v>0</v>
      </c>
      <c r="C220" s="478">
        <v>0</v>
      </c>
      <c r="D220" s="478">
        <v>0</v>
      </c>
      <c r="E220" s="478">
        <v>0</v>
      </c>
      <c r="F220" s="478">
        <v>0</v>
      </c>
      <c r="G220" s="478">
        <v>0</v>
      </c>
      <c r="H220" s="478">
        <v>0</v>
      </c>
      <c r="I220" s="478">
        <v>0</v>
      </c>
      <c r="J220" s="478">
        <v>0</v>
      </c>
      <c r="K220" s="478">
        <v>0</v>
      </c>
      <c r="L220" s="478">
        <v>0</v>
      </c>
      <c r="M220" s="478">
        <v>0</v>
      </c>
      <c r="N220" s="478">
        <v>0</v>
      </c>
      <c r="O220" s="478">
        <v>0</v>
      </c>
      <c r="P220" s="478">
        <v>0</v>
      </c>
      <c r="Q220" s="478">
        <v>0</v>
      </c>
      <c r="R220" s="478">
        <v>0</v>
      </c>
      <c r="S220" s="478">
        <v>0</v>
      </c>
      <c r="T220" s="478">
        <v>0</v>
      </c>
      <c r="U220" s="478">
        <v>0</v>
      </c>
      <c r="V220" s="478">
        <v>0</v>
      </c>
      <c r="W220" s="478">
        <v>0</v>
      </c>
      <c r="X220" s="478">
        <v>0</v>
      </c>
      <c r="Y220" s="478">
        <v>0</v>
      </c>
      <c r="Z220" s="478">
        <v>0</v>
      </c>
      <c r="AA220" s="478">
        <v>0</v>
      </c>
      <c r="AB220" s="478">
        <v>0</v>
      </c>
      <c r="AC220" s="478">
        <v>0</v>
      </c>
      <c r="AD220" s="478">
        <v>0</v>
      </c>
      <c r="AE220" s="478">
        <v>0</v>
      </c>
      <c r="AF220" s="478">
        <v>0</v>
      </c>
      <c r="AG220" s="478">
        <v>0</v>
      </c>
      <c r="AH220" s="478">
        <v>0</v>
      </c>
      <c r="AI220" s="478">
        <v>0</v>
      </c>
      <c r="AJ220" s="478">
        <v>0</v>
      </c>
      <c r="AK220" s="478">
        <v>0</v>
      </c>
      <c r="AL220" s="478">
        <v>0</v>
      </c>
      <c r="AM220" s="478">
        <v>0</v>
      </c>
      <c r="AN220" s="478">
        <v>0</v>
      </c>
      <c r="AO220" s="478">
        <v>0</v>
      </c>
      <c r="AP220" s="507">
        <f>SUM(B220:AO220)</f>
        <v>0</v>
      </c>
    </row>
    <row r="221" spans="1:42" outlineLevel="1" x14ac:dyDescent="0.25">
      <c r="A221" s="506" t="s">
        <v>119</v>
      </c>
      <c r="B221" s="508">
        <f>SUM(B217:B220)</f>
        <v>0</v>
      </c>
      <c r="C221" s="508">
        <f t="shared" ref="C221:AO221" si="46">SUM(C217:C220)</f>
        <v>0</v>
      </c>
      <c r="D221" s="508">
        <f t="shared" si="46"/>
        <v>0</v>
      </c>
      <c r="E221" s="508">
        <f t="shared" si="46"/>
        <v>0</v>
      </c>
      <c r="F221" s="508">
        <f t="shared" si="46"/>
        <v>0</v>
      </c>
      <c r="G221" s="508">
        <f t="shared" si="46"/>
        <v>0</v>
      </c>
      <c r="H221" s="508">
        <f t="shared" si="46"/>
        <v>0</v>
      </c>
      <c r="I221" s="508">
        <f t="shared" si="46"/>
        <v>0</v>
      </c>
      <c r="J221" s="508">
        <f t="shared" si="46"/>
        <v>0</v>
      </c>
      <c r="K221" s="508">
        <f t="shared" si="46"/>
        <v>0</v>
      </c>
      <c r="L221" s="508">
        <f t="shared" si="46"/>
        <v>0</v>
      </c>
      <c r="M221" s="508">
        <f t="shared" si="46"/>
        <v>0</v>
      </c>
      <c r="N221" s="508">
        <f t="shared" si="46"/>
        <v>0</v>
      </c>
      <c r="O221" s="508">
        <f t="shared" si="46"/>
        <v>0</v>
      </c>
      <c r="P221" s="508">
        <f t="shared" si="46"/>
        <v>0</v>
      </c>
      <c r="Q221" s="508">
        <f t="shared" si="46"/>
        <v>0</v>
      </c>
      <c r="R221" s="508">
        <f t="shared" si="46"/>
        <v>0</v>
      </c>
      <c r="S221" s="508">
        <f t="shared" si="46"/>
        <v>0</v>
      </c>
      <c r="T221" s="508">
        <f t="shared" si="46"/>
        <v>0</v>
      </c>
      <c r="U221" s="508">
        <f t="shared" si="46"/>
        <v>0</v>
      </c>
      <c r="V221" s="508">
        <f t="shared" si="46"/>
        <v>0</v>
      </c>
      <c r="W221" s="508">
        <f t="shared" si="46"/>
        <v>0</v>
      </c>
      <c r="X221" s="508">
        <f t="shared" si="46"/>
        <v>0</v>
      </c>
      <c r="Y221" s="508">
        <f t="shared" si="46"/>
        <v>0</v>
      </c>
      <c r="Z221" s="508">
        <f t="shared" si="46"/>
        <v>0</v>
      </c>
      <c r="AA221" s="508">
        <f t="shared" si="46"/>
        <v>0</v>
      </c>
      <c r="AB221" s="508">
        <f t="shared" si="46"/>
        <v>0</v>
      </c>
      <c r="AC221" s="508">
        <f t="shared" si="46"/>
        <v>0</v>
      </c>
      <c r="AD221" s="508">
        <f t="shared" si="46"/>
        <v>0</v>
      </c>
      <c r="AE221" s="508">
        <f t="shared" si="46"/>
        <v>0</v>
      </c>
      <c r="AF221" s="508">
        <f t="shared" si="46"/>
        <v>0</v>
      </c>
      <c r="AG221" s="508">
        <f t="shared" si="46"/>
        <v>0</v>
      </c>
      <c r="AH221" s="508">
        <f t="shared" si="46"/>
        <v>0</v>
      </c>
      <c r="AI221" s="508">
        <f t="shared" si="46"/>
        <v>0</v>
      </c>
      <c r="AJ221" s="508">
        <f t="shared" si="46"/>
        <v>0</v>
      </c>
      <c r="AK221" s="508">
        <f t="shared" si="46"/>
        <v>0</v>
      </c>
      <c r="AL221" s="508">
        <f t="shared" si="46"/>
        <v>0</v>
      </c>
      <c r="AM221" s="508">
        <f t="shared" si="46"/>
        <v>0</v>
      </c>
      <c r="AN221" s="508">
        <f t="shared" si="46"/>
        <v>0</v>
      </c>
      <c r="AO221" s="508">
        <f t="shared" si="46"/>
        <v>0</v>
      </c>
      <c r="AP221" s="508">
        <f>SUM(B221:AO221)</f>
        <v>0</v>
      </c>
    </row>
    <row r="222" spans="1:42" outlineLevel="1" x14ac:dyDescent="0.25">
      <c r="B222" s="509"/>
      <c r="C222" s="509"/>
      <c r="D222" s="509"/>
      <c r="E222" s="509"/>
      <c r="F222" s="509"/>
      <c r="G222" s="509"/>
      <c r="H222" s="509"/>
      <c r="I222" s="509"/>
      <c r="J222" s="509"/>
      <c r="K222" s="509"/>
      <c r="L222" s="509"/>
      <c r="M222" s="509"/>
      <c r="N222" s="509"/>
      <c r="O222" s="509"/>
      <c r="P222" s="509"/>
      <c r="Q222" s="509"/>
      <c r="R222" s="509"/>
      <c r="S222" s="509"/>
      <c r="T222" s="509"/>
      <c r="U222" s="509"/>
      <c r="V222" s="509"/>
      <c r="W222" s="509"/>
      <c r="X222" s="509"/>
      <c r="Y222" s="509"/>
      <c r="Z222" s="509"/>
      <c r="AA222" s="509"/>
      <c r="AB222" s="509"/>
      <c r="AC222" s="509"/>
      <c r="AD222" s="509"/>
      <c r="AE222" s="509"/>
      <c r="AF222" s="509"/>
      <c r="AG222" s="509"/>
      <c r="AH222" s="509"/>
      <c r="AI222" s="509"/>
      <c r="AJ222" s="509"/>
      <c r="AK222" s="509"/>
      <c r="AL222" s="509"/>
      <c r="AM222" s="509"/>
      <c r="AN222" s="509"/>
      <c r="AO222" s="509"/>
      <c r="AP222" s="509"/>
    </row>
    <row r="223" spans="1:42" outlineLevel="1" x14ac:dyDescent="0.25">
      <c r="A223" s="496" t="s">
        <v>430</v>
      </c>
      <c r="B223" s="509"/>
      <c r="C223" s="509"/>
      <c r="D223" s="509"/>
      <c r="E223" s="509"/>
      <c r="F223" s="509"/>
      <c r="G223" s="509"/>
      <c r="H223" s="509"/>
      <c r="I223" s="509"/>
      <c r="J223" s="509"/>
      <c r="K223" s="509"/>
      <c r="L223" s="509"/>
      <c r="M223" s="509"/>
      <c r="N223" s="509"/>
      <c r="O223" s="509"/>
      <c r="P223" s="509"/>
      <c r="Q223" s="509"/>
      <c r="R223" s="509"/>
      <c r="S223" s="509"/>
      <c r="T223" s="509"/>
      <c r="U223" s="509"/>
      <c r="V223" s="509"/>
      <c r="W223" s="509"/>
      <c r="X223" s="509"/>
      <c r="Y223" s="509"/>
      <c r="Z223" s="509"/>
      <c r="AA223" s="509"/>
      <c r="AB223" s="509"/>
      <c r="AC223" s="509"/>
      <c r="AD223" s="509"/>
      <c r="AE223" s="509"/>
      <c r="AF223" s="509"/>
      <c r="AG223" s="509"/>
      <c r="AH223" s="509"/>
      <c r="AI223" s="509"/>
      <c r="AJ223" s="509"/>
      <c r="AK223" s="509"/>
      <c r="AL223" s="509"/>
      <c r="AM223" s="509"/>
      <c r="AN223" s="509"/>
      <c r="AO223" s="509"/>
      <c r="AP223" s="509"/>
    </row>
    <row r="224" spans="1:42" outlineLevel="1" x14ac:dyDescent="0.25">
      <c r="A224" s="506" t="s">
        <v>431</v>
      </c>
      <c r="B224" s="507">
        <v>0</v>
      </c>
      <c r="C224" s="507">
        <v>0</v>
      </c>
      <c r="D224" s="507">
        <v>0</v>
      </c>
      <c r="E224" s="507">
        <v>0</v>
      </c>
      <c r="F224" s="507">
        <v>0</v>
      </c>
      <c r="G224" s="507">
        <v>0</v>
      </c>
      <c r="H224" s="507">
        <v>0</v>
      </c>
      <c r="I224" s="507">
        <v>0</v>
      </c>
      <c r="J224" s="507">
        <v>0</v>
      </c>
      <c r="K224" s="507">
        <v>0</v>
      </c>
      <c r="L224" s="507">
        <v>0</v>
      </c>
      <c r="M224" s="507">
        <v>0</v>
      </c>
      <c r="N224" s="507">
        <v>0</v>
      </c>
      <c r="O224" s="507">
        <v>0</v>
      </c>
      <c r="P224" s="507">
        <v>0</v>
      </c>
      <c r="Q224" s="507">
        <v>0</v>
      </c>
      <c r="R224" s="507">
        <v>0</v>
      </c>
      <c r="S224" s="507">
        <v>0</v>
      </c>
      <c r="T224" s="507">
        <v>0</v>
      </c>
      <c r="U224" s="507">
        <v>0</v>
      </c>
      <c r="V224" s="507">
        <v>0</v>
      </c>
      <c r="W224" s="507">
        <v>0</v>
      </c>
      <c r="X224" s="507">
        <v>0</v>
      </c>
      <c r="Y224" s="507">
        <v>0</v>
      </c>
      <c r="Z224" s="507">
        <v>0</v>
      </c>
      <c r="AA224" s="507">
        <v>0</v>
      </c>
      <c r="AB224" s="507">
        <v>0</v>
      </c>
      <c r="AC224" s="507">
        <v>0</v>
      </c>
      <c r="AD224" s="507">
        <v>0</v>
      </c>
      <c r="AE224" s="507">
        <v>0</v>
      </c>
      <c r="AF224" s="507">
        <v>0</v>
      </c>
      <c r="AG224" s="507">
        <v>0</v>
      </c>
      <c r="AH224" s="507">
        <v>0</v>
      </c>
      <c r="AI224" s="507">
        <v>0</v>
      </c>
      <c r="AJ224" s="507">
        <v>0</v>
      </c>
      <c r="AK224" s="507">
        <v>0</v>
      </c>
      <c r="AL224" s="507">
        <v>0</v>
      </c>
      <c r="AM224" s="507">
        <v>0</v>
      </c>
      <c r="AN224" s="507">
        <v>0</v>
      </c>
      <c r="AO224" s="507">
        <v>0</v>
      </c>
      <c r="AP224" s="507">
        <f t="shared" ref="AP224:AP231" si="47">SUM(B224:AO224)</f>
        <v>0</v>
      </c>
    </row>
    <row r="225" spans="1:42" outlineLevel="1" x14ac:dyDescent="0.25">
      <c r="A225" s="506" t="s">
        <v>432</v>
      </c>
      <c r="B225" s="507">
        <v>0</v>
      </c>
      <c r="C225" s="507">
        <v>0</v>
      </c>
      <c r="D225" s="507">
        <v>0</v>
      </c>
      <c r="E225" s="507">
        <v>0</v>
      </c>
      <c r="F225" s="507">
        <v>0</v>
      </c>
      <c r="G225" s="507">
        <v>0</v>
      </c>
      <c r="H225" s="507">
        <v>0</v>
      </c>
      <c r="I225" s="507">
        <v>0</v>
      </c>
      <c r="J225" s="507">
        <v>0</v>
      </c>
      <c r="K225" s="507">
        <v>0</v>
      </c>
      <c r="L225" s="507">
        <v>0</v>
      </c>
      <c r="M225" s="507">
        <v>0</v>
      </c>
      <c r="N225" s="507">
        <v>0</v>
      </c>
      <c r="O225" s="507">
        <v>0</v>
      </c>
      <c r="P225" s="507">
        <v>0</v>
      </c>
      <c r="Q225" s="507">
        <v>0</v>
      </c>
      <c r="R225" s="507">
        <v>0</v>
      </c>
      <c r="S225" s="507">
        <v>0</v>
      </c>
      <c r="T225" s="507">
        <v>0</v>
      </c>
      <c r="U225" s="507">
        <v>0</v>
      </c>
      <c r="V225" s="507">
        <v>0</v>
      </c>
      <c r="W225" s="507">
        <v>0</v>
      </c>
      <c r="X225" s="507">
        <v>0</v>
      </c>
      <c r="Y225" s="507">
        <v>0</v>
      </c>
      <c r="Z225" s="507">
        <v>0</v>
      </c>
      <c r="AA225" s="507">
        <v>0</v>
      </c>
      <c r="AB225" s="507">
        <v>0</v>
      </c>
      <c r="AC225" s="507">
        <v>0</v>
      </c>
      <c r="AD225" s="507">
        <v>0</v>
      </c>
      <c r="AE225" s="507">
        <v>0</v>
      </c>
      <c r="AF225" s="507">
        <v>0</v>
      </c>
      <c r="AG225" s="507">
        <v>0</v>
      </c>
      <c r="AH225" s="507">
        <v>0</v>
      </c>
      <c r="AI225" s="507">
        <v>0</v>
      </c>
      <c r="AJ225" s="507">
        <v>0</v>
      </c>
      <c r="AK225" s="507">
        <v>0</v>
      </c>
      <c r="AL225" s="507">
        <v>0</v>
      </c>
      <c r="AM225" s="507">
        <v>0</v>
      </c>
      <c r="AN225" s="507">
        <v>0</v>
      </c>
      <c r="AO225" s="507">
        <v>0</v>
      </c>
      <c r="AP225" s="507">
        <f t="shared" si="47"/>
        <v>0</v>
      </c>
    </row>
    <row r="226" spans="1:42" outlineLevel="1" x14ac:dyDescent="0.25">
      <c r="A226" s="510" t="s">
        <v>433</v>
      </c>
      <c r="B226" s="507">
        <v>0</v>
      </c>
      <c r="C226" s="507">
        <v>0</v>
      </c>
      <c r="D226" s="507">
        <v>0</v>
      </c>
      <c r="E226" s="507">
        <v>0</v>
      </c>
      <c r="F226" s="507">
        <v>0</v>
      </c>
      <c r="G226" s="507">
        <v>0</v>
      </c>
      <c r="H226" s="507">
        <v>0</v>
      </c>
      <c r="I226" s="507">
        <v>0</v>
      </c>
      <c r="J226" s="507">
        <v>0</v>
      </c>
      <c r="K226" s="507">
        <v>0</v>
      </c>
      <c r="L226" s="507">
        <v>0</v>
      </c>
      <c r="M226" s="507">
        <v>0</v>
      </c>
      <c r="N226" s="507">
        <v>0</v>
      </c>
      <c r="O226" s="507">
        <v>0</v>
      </c>
      <c r="P226" s="507">
        <v>0</v>
      </c>
      <c r="Q226" s="507">
        <v>0</v>
      </c>
      <c r="R226" s="507">
        <v>0</v>
      </c>
      <c r="S226" s="507">
        <v>0</v>
      </c>
      <c r="T226" s="507">
        <v>0</v>
      </c>
      <c r="U226" s="507">
        <v>0</v>
      </c>
      <c r="V226" s="507">
        <v>0</v>
      </c>
      <c r="W226" s="507">
        <v>0</v>
      </c>
      <c r="X226" s="507">
        <v>0</v>
      </c>
      <c r="Y226" s="507">
        <v>0</v>
      </c>
      <c r="Z226" s="507">
        <v>0</v>
      </c>
      <c r="AA226" s="507">
        <v>0</v>
      </c>
      <c r="AB226" s="507">
        <v>0</v>
      </c>
      <c r="AC226" s="507">
        <v>0</v>
      </c>
      <c r="AD226" s="507">
        <v>0</v>
      </c>
      <c r="AE226" s="507">
        <v>0</v>
      </c>
      <c r="AF226" s="507">
        <v>0</v>
      </c>
      <c r="AG226" s="507">
        <v>0</v>
      </c>
      <c r="AH226" s="507">
        <v>0</v>
      </c>
      <c r="AI226" s="507">
        <v>0</v>
      </c>
      <c r="AJ226" s="507">
        <v>0</v>
      </c>
      <c r="AK226" s="507">
        <v>0</v>
      </c>
      <c r="AL226" s="507">
        <v>0</v>
      </c>
      <c r="AM226" s="507">
        <v>0</v>
      </c>
      <c r="AN226" s="507">
        <v>0</v>
      </c>
      <c r="AO226" s="507">
        <v>0</v>
      </c>
      <c r="AP226" s="507">
        <f t="shared" si="47"/>
        <v>0</v>
      </c>
    </row>
    <row r="227" spans="1:42" outlineLevel="1" x14ac:dyDescent="0.25">
      <c r="A227" s="510" t="s">
        <v>434</v>
      </c>
      <c r="B227" s="507">
        <v>0</v>
      </c>
      <c r="C227" s="507">
        <v>0</v>
      </c>
      <c r="D227" s="507">
        <v>0</v>
      </c>
      <c r="E227" s="507">
        <v>0</v>
      </c>
      <c r="F227" s="507">
        <v>0</v>
      </c>
      <c r="G227" s="507">
        <v>0</v>
      </c>
      <c r="H227" s="507">
        <v>0</v>
      </c>
      <c r="I227" s="507">
        <v>0</v>
      </c>
      <c r="J227" s="507">
        <v>0</v>
      </c>
      <c r="K227" s="507">
        <v>0</v>
      </c>
      <c r="L227" s="507">
        <v>0</v>
      </c>
      <c r="M227" s="507">
        <v>0</v>
      </c>
      <c r="N227" s="507">
        <v>0</v>
      </c>
      <c r="O227" s="507">
        <v>0</v>
      </c>
      <c r="P227" s="507">
        <v>0</v>
      </c>
      <c r="Q227" s="507">
        <v>0</v>
      </c>
      <c r="R227" s="507">
        <v>0</v>
      </c>
      <c r="S227" s="507">
        <v>0</v>
      </c>
      <c r="T227" s="507">
        <v>0</v>
      </c>
      <c r="U227" s="507">
        <v>0</v>
      </c>
      <c r="V227" s="507">
        <v>0</v>
      </c>
      <c r="W227" s="507">
        <v>0</v>
      </c>
      <c r="X227" s="507">
        <v>0</v>
      </c>
      <c r="Y227" s="507">
        <v>0</v>
      </c>
      <c r="Z227" s="507">
        <v>0</v>
      </c>
      <c r="AA227" s="507">
        <v>0</v>
      </c>
      <c r="AB227" s="507">
        <v>0</v>
      </c>
      <c r="AC227" s="507">
        <v>0</v>
      </c>
      <c r="AD227" s="507">
        <v>0</v>
      </c>
      <c r="AE227" s="507">
        <v>0</v>
      </c>
      <c r="AF227" s="507">
        <v>0</v>
      </c>
      <c r="AG227" s="507">
        <v>0</v>
      </c>
      <c r="AH227" s="507">
        <v>0</v>
      </c>
      <c r="AI227" s="507">
        <v>0</v>
      </c>
      <c r="AJ227" s="507">
        <v>0</v>
      </c>
      <c r="AK227" s="507">
        <v>0</v>
      </c>
      <c r="AL227" s="507">
        <v>0</v>
      </c>
      <c r="AM227" s="507">
        <v>0</v>
      </c>
      <c r="AN227" s="507">
        <v>0</v>
      </c>
      <c r="AO227" s="507">
        <v>0</v>
      </c>
      <c r="AP227" s="507">
        <f t="shared" si="47"/>
        <v>0</v>
      </c>
    </row>
    <row r="228" spans="1:42" outlineLevel="1" x14ac:dyDescent="0.25">
      <c r="A228" s="510" t="s">
        <v>435</v>
      </c>
      <c r="B228" s="507">
        <v>0</v>
      </c>
      <c r="C228" s="507">
        <v>0</v>
      </c>
      <c r="D228" s="507">
        <v>0</v>
      </c>
      <c r="E228" s="507">
        <v>0</v>
      </c>
      <c r="F228" s="507">
        <v>0</v>
      </c>
      <c r="G228" s="507">
        <v>0</v>
      </c>
      <c r="H228" s="507">
        <v>0</v>
      </c>
      <c r="I228" s="507">
        <v>0</v>
      </c>
      <c r="J228" s="507">
        <v>0</v>
      </c>
      <c r="K228" s="507">
        <v>0</v>
      </c>
      <c r="L228" s="507">
        <v>0</v>
      </c>
      <c r="M228" s="507">
        <v>0</v>
      </c>
      <c r="N228" s="507">
        <v>0</v>
      </c>
      <c r="O228" s="507">
        <v>0</v>
      </c>
      <c r="P228" s="507">
        <v>0</v>
      </c>
      <c r="Q228" s="507">
        <v>0</v>
      </c>
      <c r="R228" s="507">
        <v>0</v>
      </c>
      <c r="S228" s="507">
        <v>0</v>
      </c>
      <c r="T228" s="507">
        <v>0</v>
      </c>
      <c r="U228" s="507">
        <v>0</v>
      </c>
      <c r="V228" s="507">
        <v>0</v>
      </c>
      <c r="W228" s="507">
        <v>0</v>
      </c>
      <c r="X228" s="507">
        <v>0</v>
      </c>
      <c r="Y228" s="507">
        <v>0</v>
      </c>
      <c r="Z228" s="507">
        <v>0</v>
      </c>
      <c r="AA228" s="507">
        <v>0</v>
      </c>
      <c r="AB228" s="507">
        <v>0</v>
      </c>
      <c r="AC228" s="507">
        <v>0</v>
      </c>
      <c r="AD228" s="507">
        <v>0</v>
      </c>
      <c r="AE228" s="507">
        <v>0</v>
      </c>
      <c r="AF228" s="507">
        <v>0</v>
      </c>
      <c r="AG228" s="507">
        <v>0</v>
      </c>
      <c r="AH228" s="507">
        <v>0</v>
      </c>
      <c r="AI228" s="507">
        <v>0</v>
      </c>
      <c r="AJ228" s="507">
        <v>0</v>
      </c>
      <c r="AK228" s="507">
        <v>0</v>
      </c>
      <c r="AL228" s="507">
        <v>0</v>
      </c>
      <c r="AM228" s="507">
        <v>0</v>
      </c>
      <c r="AN228" s="507">
        <v>0</v>
      </c>
      <c r="AO228" s="507">
        <v>0</v>
      </c>
      <c r="AP228" s="507">
        <f t="shared" si="47"/>
        <v>0</v>
      </c>
    </row>
    <row r="229" spans="1:42" outlineLevel="1" x14ac:dyDescent="0.25">
      <c r="A229" s="510" t="s">
        <v>436</v>
      </c>
      <c r="B229" s="507">
        <v>0</v>
      </c>
      <c r="C229" s="507">
        <v>0</v>
      </c>
      <c r="D229" s="507">
        <v>0</v>
      </c>
      <c r="E229" s="507">
        <v>0</v>
      </c>
      <c r="F229" s="507">
        <v>0</v>
      </c>
      <c r="G229" s="507">
        <v>0</v>
      </c>
      <c r="H229" s="507">
        <v>0</v>
      </c>
      <c r="I229" s="507">
        <v>0</v>
      </c>
      <c r="J229" s="507">
        <v>0</v>
      </c>
      <c r="K229" s="507">
        <v>0</v>
      </c>
      <c r="L229" s="507">
        <v>0</v>
      </c>
      <c r="M229" s="507">
        <v>0</v>
      </c>
      <c r="N229" s="507">
        <v>0</v>
      </c>
      <c r="O229" s="507">
        <v>0</v>
      </c>
      <c r="P229" s="507">
        <v>0</v>
      </c>
      <c r="Q229" s="507">
        <v>0</v>
      </c>
      <c r="R229" s="507">
        <v>0</v>
      </c>
      <c r="S229" s="507">
        <v>0</v>
      </c>
      <c r="T229" s="507">
        <v>0</v>
      </c>
      <c r="U229" s="507">
        <v>0</v>
      </c>
      <c r="V229" s="507">
        <v>0</v>
      </c>
      <c r="W229" s="507">
        <v>0</v>
      </c>
      <c r="X229" s="507">
        <v>0</v>
      </c>
      <c r="Y229" s="507">
        <v>0</v>
      </c>
      <c r="Z229" s="507">
        <v>0</v>
      </c>
      <c r="AA229" s="507">
        <v>0</v>
      </c>
      <c r="AB229" s="507">
        <v>0</v>
      </c>
      <c r="AC229" s="507">
        <v>0</v>
      </c>
      <c r="AD229" s="507">
        <v>0</v>
      </c>
      <c r="AE229" s="507">
        <v>0</v>
      </c>
      <c r="AF229" s="507">
        <v>0</v>
      </c>
      <c r="AG229" s="507">
        <v>0</v>
      </c>
      <c r="AH229" s="507">
        <v>0</v>
      </c>
      <c r="AI229" s="507">
        <v>0</v>
      </c>
      <c r="AJ229" s="507">
        <v>0</v>
      </c>
      <c r="AK229" s="507">
        <v>0</v>
      </c>
      <c r="AL229" s="507">
        <v>0</v>
      </c>
      <c r="AM229" s="507">
        <v>0</v>
      </c>
      <c r="AN229" s="507">
        <v>0</v>
      </c>
      <c r="AO229" s="507">
        <v>0</v>
      </c>
      <c r="AP229" s="507">
        <f t="shared" si="47"/>
        <v>0</v>
      </c>
    </row>
    <row r="230" spans="1:42" outlineLevel="1" x14ac:dyDescent="0.25">
      <c r="A230" s="510" t="s">
        <v>437</v>
      </c>
      <c r="B230" s="507">
        <v>0</v>
      </c>
      <c r="C230" s="507">
        <v>0</v>
      </c>
      <c r="D230" s="507">
        <v>0</v>
      </c>
      <c r="E230" s="507">
        <v>0</v>
      </c>
      <c r="F230" s="507">
        <v>0</v>
      </c>
      <c r="G230" s="507">
        <v>0</v>
      </c>
      <c r="H230" s="507">
        <v>0</v>
      </c>
      <c r="I230" s="507">
        <v>0</v>
      </c>
      <c r="J230" s="507">
        <v>0</v>
      </c>
      <c r="K230" s="507">
        <v>0</v>
      </c>
      <c r="L230" s="507">
        <v>0</v>
      </c>
      <c r="M230" s="507">
        <v>0</v>
      </c>
      <c r="N230" s="507">
        <v>0</v>
      </c>
      <c r="O230" s="507">
        <v>0</v>
      </c>
      <c r="P230" s="507">
        <v>0</v>
      </c>
      <c r="Q230" s="507">
        <v>0</v>
      </c>
      <c r="R230" s="507">
        <v>0</v>
      </c>
      <c r="S230" s="507">
        <v>0</v>
      </c>
      <c r="T230" s="507">
        <v>0</v>
      </c>
      <c r="U230" s="507">
        <v>0</v>
      </c>
      <c r="V230" s="507">
        <v>0</v>
      </c>
      <c r="W230" s="507">
        <v>0</v>
      </c>
      <c r="X230" s="507">
        <v>0</v>
      </c>
      <c r="Y230" s="507">
        <v>0</v>
      </c>
      <c r="Z230" s="507">
        <v>0</v>
      </c>
      <c r="AA230" s="507">
        <v>0</v>
      </c>
      <c r="AB230" s="507">
        <v>0</v>
      </c>
      <c r="AC230" s="507">
        <v>0</v>
      </c>
      <c r="AD230" s="507">
        <v>0</v>
      </c>
      <c r="AE230" s="507">
        <v>0</v>
      </c>
      <c r="AF230" s="507">
        <v>0</v>
      </c>
      <c r="AG230" s="507">
        <v>0</v>
      </c>
      <c r="AH230" s="507">
        <v>0</v>
      </c>
      <c r="AI230" s="507">
        <v>0</v>
      </c>
      <c r="AJ230" s="507">
        <v>0</v>
      </c>
      <c r="AK230" s="507">
        <v>0</v>
      </c>
      <c r="AL230" s="507">
        <v>0</v>
      </c>
      <c r="AM230" s="507">
        <v>0</v>
      </c>
      <c r="AN230" s="507">
        <v>0</v>
      </c>
      <c r="AO230" s="507">
        <v>0</v>
      </c>
      <c r="AP230" s="507">
        <f t="shared" si="47"/>
        <v>0</v>
      </c>
    </row>
    <row r="231" spans="1:42" outlineLevel="1" x14ac:dyDescent="0.25">
      <c r="A231" s="496" t="s">
        <v>119</v>
      </c>
      <c r="B231" s="511">
        <f>SUM(B224:B230)</f>
        <v>0</v>
      </c>
      <c r="C231" s="511">
        <f t="shared" ref="C231:AO231" si="48">SUM(C224:C230)</f>
        <v>0</v>
      </c>
      <c r="D231" s="511">
        <f t="shared" si="48"/>
        <v>0</v>
      </c>
      <c r="E231" s="511">
        <f t="shared" si="48"/>
        <v>0</v>
      </c>
      <c r="F231" s="511">
        <f t="shared" si="48"/>
        <v>0</v>
      </c>
      <c r="G231" s="511">
        <f t="shared" si="48"/>
        <v>0</v>
      </c>
      <c r="H231" s="511">
        <f t="shared" si="48"/>
        <v>0</v>
      </c>
      <c r="I231" s="511">
        <f t="shared" si="48"/>
        <v>0</v>
      </c>
      <c r="J231" s="511">
        <f t="shared" si="48"/>
        <v>0</v>
      </c>
      <c r="K231" s="511">
        <f t="shared" si="48"/>
        <v>0</v>
      </c>
      <c r="L231" s="511">
        <f t="shared" si="48"/>
        <v>0</v>
      </c>
      <c r="M231" s="511">
        <f t="shared" si="48"/>
        <v>0</v>
      </c>
      <c r="N231" s="511">
        <f t="shared" si="48"/>
        <v>0</v>
      </c>
      <c r="O231" s="511">
        <f t="shared" si="48"/>
        <v>0</v>
      </c>
      <c r="P231" s="511">
        <f t="shared" si="48"/>
        <v>0</v>
      </c>
      <c r="Q231" s="511">
        <f t="shared" si="48"/>
        <v>0</v>
      </c>
      <c r="R231" s="511">
        <f t="shared" si="48"/>
        <v>0</v>
      </c>
      <c r="S231" s="511">
        <f t="shared" si="48"/>
        <v>0</v>
      </c>
      <c r="T231" s="511">
        <f t="shared" si="48"/>
        <v>0</v>
      </c>
      <c r="U231" s="511">
        <f t="shared" si="48"/>
        <v>0</v>
      </c>
      <c r="V231" s="511">
        <f t="shared" si="48"/>
        <v>0</v>
      </c>
      <c r="W231" s="511">
        <f t="shared" si="48"/>
        <v>0</v>
      </c>
      <c r="X231" s="511">
        <f t="shared" si="48"/>
        <v>0</v>
      </c>
      <c r="Y231" s="511">
        <f t="shared" si="48"/>
        <v>0</v>
      </c>
      <c r="Z231" s="511">
        <f t="shared" si="48"/>
        <v>0</v>
      </c>
      <c r="AA231" s="511">
        <f t="shared" si="48"/>
        <v>0</v>
      </c>
      <c r="AB231" s="511">
        <f t="shared" si="48"/>
        <v>0</v>
      </c>
      <c r="AC231" s="511">
        <f t="shared" si="48"/>
        <v>0</v>
      </c>
      <c r="AD231" s="511">
        <f t="shared" si="48"/>
        <v>0</v>
      </c>
      <c r="AE231" s="511">
        <f t="shared" si="48"/>
        <v>0</v>
      </c>
      <c r="AF231" s="511">
        <f t="shared" si="48"/>
        <v>0</v>
      </c>
      <c r="AG231" s="511">
        <f t="shared" si="48"/>
        <v>0</v>
      </c>
      <c r="AH231" s="511">
        <f t="shared" si="48"/>
        <v>0</v>
      </c>
      <c r="AI231" s="511">
        <f t="shared" si="48"/>
        <v>0</v>
      </c>
      <c r="AJ231" s="511">
        <f t="shared" si="48"/>
        <v>0</v>
      </c>
      <c r="AK231" s="511">
        <f t="shared" si="48"/>
        <v>0</v>
      </c>
      <c r="AL231" s="511">
        <f t="shared" si="48"/>
        <v>0</v>
      </c>
      <c r="AM231" s="511">
        <f t="shared" si="48"/>
        <v>0</v>
      </c>
      <c r="AN231" s="511">
        <f t="shared" si="48"/>
        <v>0</v>
      </c>
      <c r="AO231" s="511">
        <f t="shared" si="48"/>
        <v>0</v>
      </c>
      <c r="AP231" s="511">
        <f t="shared" si="47"/>
        <v>0</v>
      </c>
    </row>
    <row r="232" spans="1:42" outlineLevel="1" x14ac:dyDescent="0.25">
      <c r="B232" s="509"/>
      <c r="C232" s="509"/>
      <c r="D232" s="509"/>
      <c r="E232" s="509"/>
      <c r="F232" s="509"/>
      <c r="G232" s="509"/>
      <c r="H232" s="509"/>
      <c r="I232" s="509"/>
      <c r="J232" s="509"/>
      <c r="K232" s="509"/>
      <c r="L232" s="509"/>
      <c r="M232" s="509"/>
      <c r="N232" s="509"/>
      <c r="O232" s="509"/>
      <c r="P232" s="509"/>
      <c r="Q232" s="509"/>
      <c r="R232" s="509"/>
      <c r="S232" s="509"/>
      <c r="T232" s="509"/>
      <c r="U232" s="509"/>
      <c r="V232" s="509"/>
      <c r="W232" s="509"/>
      <c r="X232" s="509"/>
      <c r="Y232" s="509"/>
      <c r="Z232" s="509"/>
      <c r="AA232" s="509"/>
      <c r="AB232" s="509"/>
      <c r="AC232" s="509"/>
      <c r="AD232" s="509"/>
      <c r="AE232" s="509"/>
      <c r="AF232" s="509"/>
      <c r="AG232" s="509"/>
      <c r="AH232" s="509"/>
      <c r="AI232" s="509"/>
      <c r="AJ232" s="509"/>
      <c r="AK232" s="509"/>
      <c r="AL232" s="509"/>
      <c r="AM232" s="509"/>
      <c r="AN232" s="509"/>
      <c r="AO232" s="509"/>
      <c r="AP232" s="509"/>
    </row>
    <row r="233" spans="1:42" ht="15.75" outlineLevel="1" thickBot="1" x14ac:dyDescent="0.3">
      <c r="A233" s="496" t="s">
        <v>438</v>
      </c>
      <c r="B233" s="483">
        <f>B221+B231</f>
        <v>0</v>
      </c>
      <c r="C233" s="483">
        <f t="shared" ref="C233:AO233" si="49">C221+C231</f>
        <v>0</v>
      </c>
      <c r="D233" s="483">
        <f t="shared" si="49"/>
        <v>0</v>
      </c>
      <c r="E233" s="483">
        <f t="shared" si="49"/>
        <v>0</v>
      </c>
      <c r="F233" s="483">
        <f t="shared" si="49"/>
        <v>0</v>
      </c>
      <c r="G233" s="483">
        <f t="shared" si="49"/>
        <v>0</v>
      </c>
      <c r="H233" s="483">
        <f t="shared" si="49"/>
        <v>0</v>
      </c>
      <c r="I233" s="483">
        <f t="shared" si="49"/>
        <v>0</v>
      </c>
      <c r="J233" s="483">
        <f t="shared" si="49"/>
        <v>0</v>
      </c>
      <c r="K233" s="483">
        <f t="shared" si="49"/>
        <v>0</v>
      </c>
      <c r="L233" s="483">
        <f t="shared" si="49"/>
        <v>0</v>
      </c>
      <c r="M233" s="483">
        <f t="shared" si="49"/>
        <v>0</v>
      </c>
      <c r="N233" s="483">
        <f t="shared" si="49"/>
        <v>0</v>
      </c>
      <c r="O233" s="483">
        <f t="shared" si="49"/>
        <v>0</v>
      </c>
      <c r="P233" s="483">
        <f t="shared" si="49"/>
        <v>0</v>
      </c>
      <c r="Q233" s="483">
        <f t="shared" si="49"/>
        <v>0</v>
      </c>
      <c r="R233" s="483">
        <f t="shared" si="49"/>
        <v>0</v>
      </c>
      <c r="S233" s="483">
        <f t="shared" si="49"/>
        <v>0</v>
      </c>
      <c r="T233" s="483">
        <f t="shared" si="49"/>
        <v>0</v>
      </c>
      <c r="U233" s="483">
        <f t="shared" si="49"/>
        <v>0</v>
      </c>
      <c r="V233" s="483">
        <f t="shared" si="49"/>
        <v>0</v>
      </c>
      <c r="W233" s="483">
        <f t="shared" si="49"/>
        <v>0</v>
      </c>
      <c r="X233" s="483">
        <f t="shared" si="49"/>
        <v>0</v>
      </c>
      <c r="Y233" s="483">
        <f t="shared" si="49"/>
        <v>0</v>
      </c>
      <c r="Z233" s="483">
        <f t="shared" si="49"/>
        <v>0</v>
      </c>
      <c r="AA233" s="483">
        <f t="shared" si="49"/>
        <v>0</v>
      </c>
      <c r="AB233" s="483">
        <f t="shared" si="49"/>
        <v>0</v>
      </c>
      <c r="AC233" s="483">
        <f t="shared" si="49"/>
        <v>0</v>
      </c>
      <c r="AD233" s="483">
        <f t="shared" si="49"/>
        <v>0</v>
      </c>
      <c r="AE233" s="483">
        <f t="shared" si="49"/>
        <v>0</v>
      </c>
      <c r="AF233" s="483">
        <f t="shared" si="49"/>
        <v>0</v>
      </c>
      <c r="AG233" s="483">
        <f t="shared" si="49"/>
        <v>0</v>
      </c>
      <c r="AH233" s="483">
        <f t="shared" si="49"/>
        <v>0</v>
      </c>
      <c r="AI233" s="483">
        <f t="shared" si="49"/>
        <v>0</v>
      </c>
      <c r="AJ233" s="483">
        <f t="shared" si="49"/>
        <v>0</v>
      </c>
      <c r="AK233" s="483">
        <f t="shared" si="49"/>
        <v>0</v>
      </c>
      <c r="AL233" s="483">
        <f t="shared" si="49"/>
        <v>0</v>
      </c>
      <c r="AM233" s="483">
        <f t="shared" si="49"/>
        <v>0</v>
      </c>
      <c r="AN233" s="483">
        <f t="shared" si="49"/>
        <v>0</v>
      </c>
      <c r="AO233" s="483">
        <f t="shared" si="49"/>
        <v>0</v>
      </c>
      <c r="AP233" s="483">
        <f>SUM(B233:AO233)</f>
        <v>0</v>
      </c>
    </row>
    <row r="234" spans="1:42" ht="15.75" outlineLevel="1" thickTop="1" x14ac:dyDescent="0.25">
      <c r="A234" s="502"/>
      <c r="B234" s="500"/>
      <c r="C234" s="500"/>
      <c r="D234" s="500"/>
      <c r="E234" s="500"/>
      <c r="F234" s="500"/>
      <c r="G234" s="500"/>
      <c r="H234" s="500"/>
      <c r="I234" s="500"/>
      <c r="J234" s="500"/>
      <c r="K234" s="500"/>
      <c r="L234" s="500"/>
      <c r="M234" s="500"/>
      <c r="N234" s="500"/>
      <c r="O234" s="500"/>
      <c r="P234" s="500"/>
      <c r="Q234" s="500"/>
      <c r="R234" s="500"/>
      <c r="S234" s="500"/>
      <c r="T234" s="500"/>
      <c r="U234" s="500"/>
      <c r="V234" s="500"/>
      <c r="W234" s="500"/>
      <c r="X234" s="500"/>
      <c r="Y234" s="500"/>
      <c r="Z234" s="500"/>
      <c r="AA234" s="500"/>
      <c r="AB234" s="500"/>
      <c r="AC234" s="500"/>
      <c r="AD234" s="500"/>
      <c r="AE234" s="500"/>
      <c r="AF234" s="500"/>
      <c r="AG234" s="500"/>
      <c r="AH234" s="500"/>
      <c r="AI234" s="500"/>
      <c r="AJ234" s="500"/>
      <c r="AK234" s="500"/>
      <c r="AL234" s="500"/>
      <c r="AM234" s="500"/>
      <c r="AN234" s="500"/>
      <c r="AO234" s="500"/>
      <c r="AP234" s="501"/>
    </row>
    <row r="235" spans="1:42" outlineLevel="1" x14ac:dyDescent="0.25">
      <c r="A235" s="496" t="s">
        <v>439</v>
      </c>
      <c r="B235" s="478">
        <v>0</v>
      </c>
      <c r="C235" s="478">
        <v>0</v>
      </c>
      <c r="D235" s="478">
        <v>0</v>
      </c>
      <c r="E235" s="478">
        <v>0</v>
      </c>
      <c r="F235" s="478">
        <v>0</v>
      </c>
      <c r="G235" s="478">
        <v>0</v>
      </c>
      <c r="H235" s="478">
        <v>0</v>
      </c>
      <c r="I235" s="478">
        <v>0</v>
      </c>
      <c r="J235" s="478">
        <v>0</v>
      </c>
      <c r="K235" s="478">
        <v>0</v>
      </c>
      <c r="L235" s="478">
        <v>0</v>
      </c>
      <c r="M235" s="478">
        <v>0</v>
      </c>
      <c r="N235" s="478">
        <v>0</v>
      </c>
      <c r="O235" s="478">
        <v>0</v>
      </c>
      <c r="P235" s="478">
        <v>0</v>
      </c>
      <c r="Q235" s="478">
        <v>0</v>
      </c>
      <c r="R235" s="478">
        <v>0</v>
      </c>
      <c r="S235" s="478">
        <v>0</v>
      </c>
      <c r="T235" s="478">
        <v>0</v>
      </c>
      <c r="U235" s="478">
        <v>0</v>
      </c>
      <c r="V235" s="478">
        <v>0</v>
      </c>
      <c r="W235" s="478">
        <v>0</v>
      </c>
      <c r="X235" s="478">
        <v>0</v>
      </c>
      <c r="Y235" s="478">
        <v>0</v>
      </c>
      <c r="Z235" s="478">
        <v>0</v>
      </c>
      <c r="AA235" s="478">
        <v>0</v>
      </c>
      <c r="AB235" s="478">
        <v>0</v>
      </c>
      <c r="AC235" s="478">
        <v>0</v>
      </c>
      <c r="AD235" s="478">
        <v>0</v>
      </c>
      <c r="AE235" s="478">
        <v>0</v>
      </c>
      <c r="AF235" s="478">
        <v>0</v>
      </c>
      <c r="AG235" s="478">
        <v>0</v>
      </c>
      <c r="AH235" s="478">
        <v>0</v>
      </c>
      <c r="AI235" s="478">
        <v>0</v>
      </c>
      <c r="AJ235" s="478">
        <v>0</v>
      </c>
      <c r="AK235" s="478">
        <v>0</v>
      </c>
      <c r="AL235" s="478">
        <v>0</v>
      </c>
      <c r="AM235" s="478">
        <v>0</v>
      </c>
      <c r="AN235" s="478">
        <v>0</v>
      </c>
      <c r="AO235" s="478">
        <v>0</v>
      </c>
      <c r="AP235" s="478"/>
    </row>
    <row r="236" spans="1:42" s="493" customFormat="1" outlineLevel="1" x14ac:dyDescent="0.25">
      <c r="A236" s="496" t="s">
        <v>68</v>
      </c>
      <c r="B236" s="512" t="str">
        <f>IF(B235&gt;0,B233/B235,"")</f>
        <v/>
      </c>
      <c r="C236" s="512" t="str">
        <f t="shared" ref="C236:AO236" si="50">IF(C235&gt;0,C233/C235,"")</f>
        <v/>
      </c>
      <c r="D236" s="512" t="str">
        <f t="shared" si="50"/>
        <v/>
      </c>
      <c r="E236" s="512" t="str">
        <f t="shared" si="50"/>
        <v/>
      </c>
      <c r="F236" s="512" t="str">
        <f t="shared" si="50"/>
        <v/>
      </c>
      <c r="G236" s="512" t="str">
        <f t="shared" si="50"/>
        <v/>
      </c>
      <c r="H236" s="512" t="str">
        <f t="shared" si="50"/>
        <v/>
      </c>
      <c r="I236" s="512" t="str">
        <f t="shared" si="50"/>
        <v/>
      </c>
      <c r="J236" s="512" t="str">
        <f t="shared" si="50"/>
        <v/>
      </c>
      <c r="K236" s="512" t="str">
        <f t="shared" si="50"/>
        <v/>
      </c>
      <c r="L236" s="512" t="str">
        <f t="shared" si="50"/>
        <v/>
      </c>
      <c r="M236" s="512" t="str">
        <f t="shared" si="50"/>
        <v/>
      </c>
      <c r="N236" s="512" t="str">
        <f t="shared" si="50"/>
        <v/>
      </c>
      <c r="O236" s="512" t="str">
        <f t="shared" si="50"/>
        <v/>
      </c>
      <c r="P236" s="512" t="str">
        <f t="shared" si="50"/>
        <v/>
      </c>
      <c r="Q236" s="512" t="str">
        <f t="shared" si="50"/>
        <v/>
      </c>
      <c r="R236" s="512" t="str">
        <f t="shared" si="50"/>
        <v/>
      </c>
      <c r="S236" s="512" t="str">
        <f t="shared" si="50"/>
        <v/>
      </c>
      <c r="T236" s="512" t="str">
        <f t="shared" si="50"/>
        <v/>
      </c>
      <c r="U236" s="512" t="str">
        <f t="shared" si="50"/>
        <v/>
      </c>
      <c r="V236" s="512" t="str">
        <f t="shared" si="50"/>
        <v/>
      </c>
      <c r="W236" s="512" t="str">
        <f t="shared" si="50"/>
        <v/>
      </c>
      <c r="X236" s="512" t="str">
        <f t="shared" si="50"/>
        <v/>
      </c>
      <c r="Y236" s="512" t="str">
        <f t="shared" si="50"/>
        <v/>
      </c>
      <c r="Z236" s="512" t="str">
        <f t="shared" si="50"/>
        <v/>
      </c>
      <c r="AA236" s="512" t="str">
        <f t="shared" si="50"/>
        <v/>
      </c>
      <c r="AB236" s="512" t="str">
        <f t="shared" si="50"/>
        <v/>
      </c>
      <c r="AC236" s="512" t="str">
        <f t="shared" si="50"/>
        <v/>
      </c>
      <c r="AD236" s="512" t="str">
        <f t="shared" si="50"/>
        <v/>
      </c>
      <c r="AE236" s="512" t="str">
        <f t="shared" si="50"/>
        <v/>
      </c>
      <c r="AF236" s="512" t="str">
        <f t="shared" si="50"/>
        <v/>
      </c>
      <c r="AG236" s="512" t="str">
        <f t="shared" si="50"/>
        <v/>
      </c>
      <c r="AH236" s="512" t="str">
        <f t="shared" si="50"/>
        <v/>
      </c>
      <c r="AI236" s="512" t="str">
        <f t="shared" si="50"/>
        <v/>
      </c>
      <c r="AJ236" s="512" t="str">
        <f t="shared" si="50"/>
        <v/>
      </c>
      <c r="AK236" s="512" t="str">
        <f t="shared" si="50"/>
        <v/>
      </c>
      <c r="AL236" s="512" t="str">
        <f t="shared" si="50"/>
        <v/>
      </c>
      <c r="AM236" s="512" t="str">
        <f t="shared" si="50"/>
        <v/>
      </c>
      <c r="AN236" s="512" t="str">
        <f t="shared" si="50"/>
        <v/>
      </c>
      <c r="AO236" s="512" t="str">
        <f t="shared" si="50"/>
        <v/>
      </c>
      <c r="AP236" s="513"/>
    </row>
    <row r="237" spans="1:42" s="493" customFormat="1" outlineLevel="1" x14ac:dyDescent="0.25">
      <c r="A237" s="514"/>
      <c r="B237" s="515"/>
      <c r="C237" s="515"/>
      <c r="D237" s="515"/>
      <c r="E237" s="515"/>
      <c r="F237" s="515"/>
      <c r="G237" s="515"/>
      <c r="H237" s="515"/>
      <c r="I237" s="515"/>
      <c r="J237" s="515"/>
      <c r="K237" s="515"/>
      <c r="L237" s="515"/>
      <c r="M237" s="515"/>
      <c r="N237" s="515"/>
      <c r="O237" s="515"/>
      <c r="P237" s="515"/>
      <c r="Q237" s="515"/>
      <c r="R237" s="515"/>
      <c r="S237" s="515"/>
      <c r="T237" s="515"/>
      <c r="U237" s="515"/>
      <c r="V237" s="515"/>
      <c r="W237" s="515"/>
      <c r="X237" s="515"/>
      <c r="Y237" s="515"/>
      <c r="Z237" s="515"/>
      <c r="AA237" s="515"/>
      <c r="AB237" s="515"/>
      <c r="AC237" s="515"/>
      <c r="AD237" s="515"/>
      <c r="AE237" s="515"/>
      <c r="AF237" s="515"/>
      <c r="AG237" s="515"/>
      <c r="AH237" s="515"/>
      <c r="AI237" s="515"/>
      <c r="AJ237" s="515"/>
      <c r="AK237" s="515"/>
      <c r="AL237" s="515"/>
      <c r="AM237" s="515"/>
      <c r="AN237" s="515"/>
      <c r="AO237" s="515"/>
      <c r="AP237" s="513"/>
    </row>
    <row r="238" spans="1:42" outlineLevel="1" x14ac:dyDescent="0.25">
      <c r="A238" s="505" t="s">
        <v>130</v>
      </c>
      <c r="B238" s="500"/>
      <c r="C238" s="500"/>
      <c r="D238" s="500"/>
      <c r="E238" s="500"/>
      <c r="F238" s="500"/>
      <c r="G238" s="500"/>
      <c r="H238" s="500"/>
      <c r="I238" s="500"/>
      <c r="J238" s="500"/>
      <c r="K238" s="500"/>
      <c r="L238" s="500"/>
      <c r="M238" s="500"/>
      <c r="N238" s="500"/>
      <c r="O238" s="500"/>
      <c r="P238" s="500"/>
      <c r="Q238" s="500"/>
      <c r="R238" s="500"/>
      <c r="S238" s="500"/>
      <c r="T238" s="500"/>
      <c r="U238" s="500"/>
      <c r="V238" s="500"/>
      <c r="W238" s="500"/>
      <c r="X238" s="500"/>
      <c r="Y238" s="500"/>
      <c r="Z238" s="500"/>
      <c r="AA238" s="500"/>
      <c r="AB238" s="500"/>
      <c r="AC238" s="500"/>
      <c r="AD238" s="500"/>
      <c r="AE238" s="500"/>
      <c r="AF238" s="500"/>
      <c r="AG238" s="500"/>
      <c r="AH238" s="500"/>
      <c r="AI238" s="500"/>
      <c r="AJ238" s="500"/>
      <c r="AK238" s="500"/>
      <c r="AL238" s="500"/>
      <c r="AM238" s="500"/>
      <c r="AN238" s="500"/>
      <c r="AO238" s="500"/>
      <c r="AP238" s="501"/>
    </row>
    <row r="239" spans="1:42" outlineLevel="1" x14ac:dyDescent="0.25">
      <c r="A239" s="496" t="s">
        <v>425</v>
      </c>
    </row>
    <row r="240" spans="1:42" outlineLevel="1" x14ac:dyDescent="0.25">
      <c r="A240" s="506" t="s">
        <v>426</v>
      </c>
      <c r="B240" s="480">
        <f>SUMIF('4a - Electricity'!$B$7:$AP$7,'4 - NOI'!B$7,'4a - Electricity'!$B$183:$AP$183)</f>
        <v>0</v>
      </c>
      <c r="C240" s="480">
        <f>SUMIF('4a - Electricity'!$B$7:$AP$7,'4 - NOI'!C$7,'4a - Electricity'!$B$183:$AP$183)</f>
        <v>0</v>
      </c>
      <c r="D240" s="480">
        <f>SUMIF('4a - Electricity'!$B$7:$AP$7,'4 - NOI'!D$7,'4a - Electricity'!$B$183:$AP$183)</f>
        <v>0</v>
      </c>
      <c r="E240" s="480">
        <f>SUMIF('4a - Electricity'!$B$7:$AP$7,'4 - NOI'!E$7,'4a - Electricity'!$B$183:$AP$183)</f>
        <v>0</v>
      </c>
      <c r="F240" s="480">
        <f>SUMIF('4a - Electricity'!$B$7:$AP$7,'4 - NOI'!F$7,'4a - Electricity'!$B$183:$AP$183)</f>
        <v>0</v>
      </c>
      <c r="G240" s="480">
        <f>SUMIF('4a - Electricity'!$B$7:$AP$7,'4 - NOI'!G$7,'4a - Electricity'!$B$183:$AP$183)</f>
        <v>0</v>
      </c>
      <c r="H240" s="480">
        <f>SUMIF('4a - Electricity'!$B$7:$AP$7,'4 - NOI'!H$7,'4a - Electricity'!$B$183:$AP$183)</f>
        <v>0</v>
      </c>
      <c r="I240" s="480">
        <f>SUMIF('4a - Electricity'!$B$7:$AP$7,'4 - NOI'!I$7,'4a - Electricity'!$B$183:$AP$183)</f>
        <v>0</v>
      </c>
      <c r="J240" s="480">
        <f>SUMIF('4a - Electricity'!$B$7:$AP$7,'4 - NOI'!J$7,'4a - Electricity'!$B$183:$AP$183)</f>
        <v>0</v>
      </c>
      <c r="K240" s="480">
        <f>SUMIF('4a - Electricity'!$B$7:$AP$7,'4 - NOI'!K$7,'4a - Electricity'!$B$183:$AP$183)</f>
        <v>0</v>
      </c>
      <c r="L240" s="480">
        <f>SUMIF('4a - Electricity'!$B$7:$AP$7,'4 - NOI'!L$7,'4a - Electricity'!$B$183:$AP$183)</f>
        <v>0</v>
      </c>
      <c r="M240" s="480">
        <f>SUMIF('4a - Electricity'!$B$7:$AP$7,'4 - NOI'!M$7,'4a - Electricity'!$B$183:$AP$183)</f>
        <v>0</v>
      </c>
      <c r="N240" s="480">
        <f>SUMIF('4a - Electricity'!$B$7:$AP$7,'4 - NOI'!N$7,'4a - Electricity'!$B$183:$AP$183)</f>
        <v>0</v>
      </c>
      <c r="O240" s="480">
        <f>SUMIF('4a - Electricity'!$B$7:$AP$7,'4 - NOI'!O$7,'4a - Electricity'!$B$183:$AP$183)</f>
        <v>0</v>
      </c>
      <c r="P240" s="480">
        <f>SUMIF('4a - Electricity'!$B$7:$AP$7,'4 - NOI'!P$7,'4a - Electricity'!$B$183:$AP$183)</f>
        <v>0</v>
      </c>
      <c r="Q240" s="480">
        <f>SUMIF('4a - Electricity'!$B$7:$AP$7,'4 - NOI'!Q$7,'4a - Electricity'!$B$183:$AP$183)</f>
        <v>0</v>
      </c>
      <c r="R240" s="480">
        <f>SUMIF('4a - Electricity'!$B$7:$AP$7,'4 - NOI'!R$7,'4a - Electricity'!$B$183:$AP$183)</f>
        <v>0</v>
      </c>
      <c r="S240" s="480">
        <f>SUMIF('4a - Electricity'!$B$7:$AP$7,'4 - NOI'!S$7,'4a - Electricity'!$B$183:$AP$183)</f>
        <v>0</v>
      </c>
      <c r="T240" s="480">
        <f>SUMIF('4a - Electricity'!$B$7:$AP$7,'4 - NOI'!T$7,'4a - Electricity'!$B$183:$AP$183)</f>
        <v>0</v>
      </c>
      <c r="U240" s="480">
        <f>SUMIF('4a - Electricity'!$B$7:$AP$7,'4 - NOI'!U$7,'4a - Electricity'!$B$183:$AP$183)</f>
        <v>0</v>
      </c>
      <c r="V240" s="480">
        <f>SUMIF('4a - Electricity'!$B$7:$AP$7,'4 - NOI'!V$7,'4a - Electricity'!$B$183:$AP$183)</f>
        <v>0</v>
      </c>
      <c r="W240" s="480">
        <f>SUMIF('4a - Electricity'!$B$7:$AP$7,'4 - NOI'!W$7,'4a - Electricity'!$B$183:$AP$183)</f>
        <v>0</v>
      </c>
      <c r="X240" s="480">
        <f>SUMIF('4a - Electricity'!$B$7:$AP$7,'4 - NOI'!X$7,'4a - Electricity'!$B$183:$AP$183)</f>
        <v>0</v>
      </c>
      <c r="Y240" s="480">
        <f>SUMIF('4a - Electricity'!$B$7:$AP$7,'4 - NOI'!Y$7,'4a - Electricity'!$B$183:$AP$183)</f>
        <v>0</v>
      </c>
      <c r="Z240" s="480">
        <f>SUMIF('4a - Electricity'!$B$7:$AP$7,'4 - NOI'!Z$7,'4a - Electricity'!$B$183:$AP$183)</f>
        <v>0</v>
      </c>
      <c r="AA240" s="480">
        <f>SUMIF('4a - Electricity'!$B$7:$AP$7,'4 - NOI'!AA$7,'4a - Electricity'!$B$183:$AP$183)</f>
        <v>0</v>
      </c>
      <c r="AB240" s="480">
        <f>SUMIF('4a - Electricity'!$B$7:$AP$7,'4 - NOI'!AB$7,'4a - Electricity'!$B$183:$AP$183)</f>
        <v>0</v>
      </c>
      <c r="AC240" s="480">
        <f>SUMIF('4a - Electricity'!$B$7:$AP$7,'4 - NOI'!AC$7,'4a - Electricity'!$B$183:$AP$183)</f>
        <v>0</v>
      </c>
      <c r="AD240" s="480">
        <f>SUMIF('4a - Electricity'!$B$7:$AP$7,'4 - NOI'!AD$7,'4a - Electricity'!$B$183:$AP$183)</f>
        <v>0</v>
      </c>
      <c r="AE240" s="480">
        <f>SUMIF('4a - Electricity'!$B$7:$AP$7,'4 - NOI'!AE$7,'4a - Electricity'!$B$183:$AP$183)</f>
        <v>0</v>
      </c>
      <c r="AF240" s="480">
        <f>SUMIF('4a - Electricity'!$B$7:$AP$7,'4 - NOI'!AF$7,'4a - Electricity'!$B$183:$AP$183)</f>
        <v>0</v>
      </c>
      <c r="AG240" s="480">
        <f>SUMIF('4a - Electricity'!$B$7:$AP$7,'4 - NOI'!AG$7,'4a - Electricity'!$B$183:$AP$183)</f>
        <v>0</v>
      </c>
      <c r="AH240" s="480">
        <f>SUMIF('4a - Electricity'!$B$7:$AP$7,'4 - NOI'!AH$7,'4a - Electricity'!$B$183:$AP$183)</f>
        <v>0</v>
      </c>
      <c r="AI240" s="480">
        <f>SUMIF('4a - Electricity'!$B$7:$AP$7,'4 - NOI'!AI$7,'4a - Electricity'!$B$183:$AP$183)</f>
        <v>0</v>
      </c>
      <c r="AJ240" s="480">
        <f>SUMIF('4a - Electricity'!$B$7:$AP$7,'4 - NOI'!AJ$7,'4a - Electricity'!$B$183:$AP$183)</f>
        <v>0</v>
      </c>
      <c r="AK240" s="480">
        <f>SUMIF('4a - Electricity'!$B$7:$AP$7,'4 - NOI'!AK$7,'4a - Electricity'!$B$183:$AP$183)</f>
        <v>0</v>
      </c>
      <c r="AL240" s="480">
        <f>SUMIF('4a - Electricity'!$B$7:$AP$7,'4 - NOI'!AL$7,'4a - Electricity'!$B$183:$AP$183)</f>
        <v>0</v>
      </c>
      <c r="AM240" s="480">
        <f>SUMIF('4a - Electricity'!$B$7:$AP$7,'4 - NOI'!AM$7,'4a - Electricity'!$B$183:$AP$183)</f>
        <v>0</v>
      </c>
      <c r="AN240" s="480">
        <f>SUMIF('4a - Electricity'!$B$7:$AP$7,'4 - NOI'!AN$7,'4a - Electricity'!$B$183:$AP$183)</f>
        <v>0</v>
      </c>
      <c r="AO240" s="480">
        <f>SUMIF('4a - Electricity'!$B$7:$AP$7,'4 - NOI'!AO$7,'4a - Electricity'!$B$183:$AP$183)</f>
        <v>0</v>
      </c>
      <c r="AP240" s="480">
        <f>SUM(B240:AO240)</f>
        <v>0</v>
      </c>
    </row>
    <row r="241" spans="1:42" outlineLevel="1" x14ac:dyDescent="0.25">
      <c r="A241" s="506" t="s">
        <v>427</v>
      </c>
      <c r="B241" s="478">
        <f>SUMIF('4a - Electricity'!$B$7:$AP$7,'4 - NOI'!B$7,'4a - Electricity'!$B$188:$AP$188)</f>
        <v>0</v>
      </c>
      <c r="C241" s="478">
        <f>SUMIF('4a - Electricity'!$B$7:$AP$7,'4 - NOI'!C$7,'4a - Electricity'!$B$188:$AP$188)</f>
        <v>0</v>
      </c>
      <c r="D241" s="478">
        <f>SUMIF('4a - Electricity'!$B$7:$AP$7,'4 - NOI'!D$7,'4a - Electricity'!$B$188:$AP$188)</f>
        <v>0</v>
      </c>
      <c r="E241" s="478">
        <f>SUMIF('4a - Electricity'!$B$7:$AP$7,'4 - NOI'!E$7,'4a - Electricity'!$B$188:$AP$188)</f>
        <v>0</v>
      </c>
      <c r="F241" s="478">
        <f>SUMIF('4a - Electricity'!$B$7:$AP$7,'4 - NOI'!F$7,'4a - Electricity'!$B$188:$AP$188)</f>
        <v>0</v>
      </c>
      <c r="G241" s="478">
        <f>SUMIF('4a - Electricity'!$B$7:$AP$7,'4 - NOI'!G$7,'4a - Electricity'!$B$188:$AP$188)</f>
        <v>0</v>
      </c>
      <c r="H241" s="478">
        <f>SUMIF('4a - Electricity'!$B$7:$AP$7,'4 - NOI'!H$7,'4a - Electricity'!$B$188:$AP$188)</f>
        <v>0</v>
      </c>
      <c r="I241" s="478">
        <f>SUMIF('4a - Electricity'!$B$7:$AP$7,'4 - NOI'!I$7,'4a - Electricity'!$B$188:$AP$188)</f>
        <v>0</v>
      </c>
      <c r="J241" s="478">
        <f>SUMIF('4a - Electricity'!$B$7:$AP$7,'4 - NOI'!J$7,'4a - Electricity'!$B$188:$AP$188)</f>
        <v>0</v>
      </c>
      <c r="K241" s="478">
        <f>SUMIF('4a - Electricity'!$B$7:$AP$7,'4 - NOI'!K$7,'4a - Electricity'!$B$188:$AP$188)</f>
        <v>0</v>
      </c>
      <c r="L241" s="478">
        <f>SUMIF('4a - Electricity'!$B$7:$AP$7,'4 - NOI'!L$7,'4a - Electricity'!$B$188:$AP$188)</f>
        <v>0</v>
      </c>
      <c r="M241" s="478">
        <f>SUMIF('4a - Electricity'!$B$7:$AP$7,'4 - NOI'!M$7,'4a - Electricity'!$B$188:$AP$188)</f>
        <v>0</v>
      </c>
      <c r="N241" s="478">
        <f>SUMIF('4a - Electricity'!$B$7:$AP$7,'4 - NOI'!N$7,'4a - Electricity'!$B$188:$AP$188)</f>
        <v>0</v>
      </c>
      <c r="O241" s="478">
        <f>SUMIF('4a - Electricity'!$B$7:$AP$7,'4 - NOI'!O$7,'4a - Electricity'!$B$188:$AP$188)</f>
        <v>0</v>
      </c>
      <c r="P241" s="478">
        <f>SUMIF('4a - Electricity'!$B$7:$AP$7,'4 - NOI'!P$7,'4a - Electricity'!$B$188:$AP$188)</f>
        <v>0</v>
      </c>
      <c r="Q241" s="478">
        <f>SUMIF('4a - Electricity'!$B$7:$AP$7,'4 - NOI'!Q$7,'4a - Electricity'!$B$188:$AP$188)</f>
        <v>0</v>
      </c>
      <c r="R241" s="478">
        <f>SUMIF('4a - Electricity'!$B$7:$AP$7,'4 - NOI'!R$7,'4a - Electricity'!$B$188:$AP$188)</f>
        <v>0</v>
      </c>
      <c r="S241" s="478">
        <f>SUMIF('4a - Electricity'!$B$7:$AP$7,'4 - NOI'!S$7,'4a - Electricity'!$B$188:$AP$188)</f>
        <v>0</v>
      </c>
      <c r="T241" s="478">
        <f>SUMIF('4a - Electricity'!$B$7:$AP$7,'4 - NOI'!T$7,'4a - Electricity'!$B$188:$AP$188)</f>
        <v>0</v>
      </c>
      <c r="U241" s="478">
        <f>SUMIF('4a - Electricity'!$B$7:$AP$7,'4 - NOI'!U$7,'4a - Electricity'!$B$188:$AP$188)</f>
        <v>0</v>
      </c>
      <c r="V241" s="478">
        <f>SUMIF('4a - Electricity'!$B$7:$AP$7,'4 - NOI'!V$7,'4a - Electricity'!$B$188:$AP$188)</f>
        <v>0</v>
      </c>
      <c r="W241" s="478">
        <f>SUMIF('4a - Electricity'!$B$7:$AP$7,'4 - NOI'!W$7,'4a - Electricity'!$B$188:$AP$188)</f>
        <v>0</v>
      </c>
      <c r="X241" s="478">
        <f>SUMIF('4a - Electricity'!$B$7:$AP$7,'4 - NOI'!X$7,'4a - Electricity'!$B$188:$AP$188)</f>
        <v>0</v>
      </c>
      <c r="Y241" s="478">
        <f>SUMIF('4a - Electricity'!$B$7:$AP$7,'4 - NOI'!Y$7,'4a - Electricity'!$B$188:$AP$188)</f>
        <v>0</v>
      </c>
      <c r="Z241" s="478">
        <f>SUMIF('4a - Electricity'!$B$7:$AP$7,'4 - NOI'!Z$7,'4a - Electricity'!$B$188:$AP$188)</f>
        <v>0</v>
      </c>
      <c r="AA241" s="478">
        <f>SUMIF('4a - Electricity'!$B$7:$AP$7,'4 - NOI'!AA$7,'4a - Electricity'!$B$188:$AP$188)</f>
        <v>0</v>
      </c>
      <c r="AB241" s="478">
        <f>SUMIF('4a - Electricity'!$B$7:$AP$7,'4 - NOI'!AB$7,'4a - Electricity'!$B$188:$AP$188)</f>
        <v>0</v>
      </c>
      <c r="AC241" s="478">
        <f>SUMIF('4a - Electricity'!$B$7:$AP$7,'4 - NOI'!AC$7,'4a - Electricity'!$B$188:$AP$188)</f>
        <v>0</v>
      </c>
      <c r="AD241" s="478">
        <f>SUMIF('4a - Electricity'!$B$7:$AP$7,'4 - NOI'!AD$7,'4a - Electricity'!$B$188:$AP$188)</f>
        <v>0</v>
      </c>
      <c r="AE241" s="478">
        <f>SUMIF('4a - Electricity'!$B$7:$AP$7,'4 - NOI'!AE$7,'4a - Electricity'!$B$188:$AP$188)</f>
        <v>0</v>
      </c>
      <c r="AF241" s="478">
        <f>SUMIF('4a - Electricity'!$B$7:$AP$7,'4 - NOI'!AF$7,'4a - Electricity'!$B$188:$AP$188)</f>
        <v>0</v>
      </c>
      <c r="AG241" s="478">
        <f>SUMIF('4a - Electricity'!$B$7:$AP$7,'4 - NOI'!AG$7,'4a - Electricity'!$B$188:$AP$188)</f>
        <v>0</v>
      </c>
      <c r="AH241" s="478">
        <f>SUMIF('4a - Electricity'!$B$7:$AP$7,'4 - NOI'!AH$7,'4a - Electricity'!$B$188:$AP$188)</f>
        <v>0</v>
      </c>
      <c r="AI241" s="478">
        <f>SUMIF('4a - Electricity'!$B$7:$AP$7,'4 - NOI'!AI$7,'4a - Electricity'!$B$188:$AP$188)</f>
        <v>0</v>
      </c>
      <c r="AJ241" s="478">
        <f>SUMIF('4a - Electricity'!$B$7:$AP$7,'4 - NOI'!AJ$7,'4a - Electricity'!$B$188:$AP$188)</f>
        <v>0</v>
      </c>
      <c r="AK241" s="478">
        <f>SUMIF('4a - Electricity'!$B$7:$AP$7,'4 - NOI'!AK$7,'4a - Electricity'!$B$188:$AP$188)</f>
        <v>0</v>
      </c>
      <c r="AL241" s="478">
        <f>SUMIF('4a - Electricity'!$B$7:$AP$7,'4 - NOI'!AL$7,'4a - Electricity'!$B$188:$AP$188)</f>
        <v>0</v>
      </c>
      <c r="AM241" s="478">
        <f>SUMIF('4a - Electricity'!$B$7:$AP$7,'4 - NOI'!AM$7,'4a - Electricity'!$B$188:$AP$188)</f>
        <v>0</v>
      </c>
      <c r="AN241" s="478">
        <f>SUMIF('4a - Electricity'!$B$7:$AP$7,'4 - NOI'!AN$7,'4a - Electricity'!$B$188:$AP$188)</f>
        <v>0</v>
      </c>
      <c r="AO241" s="478">
        <f>SUMIF('4a - Electricity'!$B$7:$AP$7,'4 - NOI'!AO$7,'4a - Electricity'!$B$188:$AP$188)</f>
        <v>0</v>
      </c>
      <c r="AP241" s="507">
        <f>SUM(B241:AO241)</f>
        <v>0</v>
      </c>
    </row>
    <row r="242" spans="1:42" outlineLevel="1" x14ac:dyDescent="0.25">
      <c r="A242" s="506" t="s">
        <v>428</v>
      </c>
      <c r="B242" s="478">
        <f>SUMIF('4a - Electricity'!$B$7:$AP$7,'4 - NOI'!B$7,'4a - Electricity'!$B$193:$AP$193)</f>
        <v>0</v>
      </c>
      <c r="C242" s="478">
        <f>SUMIF('4a - Electricity'!$B$7:$AP$7,'4 - NOI'!C$7,'4a - Electricity'!$B$193:$AP$193)</f>
        <v>0</v>
      </c>
      <c r="D242" s="478">
        <f>SUMIF('4a - Electricity'!$B$7:$AP$7,'4 - NOI'!D$7,'4a - Electricity'!$B$193:$AP$193)</f>
        <v>0</v>
      </c>
      <c r="E242" s="478">
        <f>SUMIF('4a - Electricity'!$B$7:$AP$7,'4 - NOI'!E$7,'4a - Electricity'!$B$193:$AP$193)</f>
        <v>0</v>
      </c>
      <c r="F242" s="478">
        <f>SUMIF('4a - Electricity'!$B$7:$AP$7,'4 - NOI'!F$7,'4a - Electricity'!$B$193:$AP$193)</f>
        <v>0</v>
      </c>
      <c r="G242" s="478">
        <f>SUMIF('4a - Electricity'!$B$7:$AP$7,'4 - NOI'!G$7,'4a - Electricity'!$B$193:$AP$193)</f>
        <v>0</v>
      </c>
      <c r="H242" s="478">
        <f>SUMIF('4a - Electricity'!$B$7:$AP$7,'4 - NOI'!H$7,'4a - Electricity'!$B$193:$AP$193)</f>
        <v>0</v>
      </c>
      <c r="I242" s="478">
        <f>SUMIF('4a - Electricity'!$B$7:$AP$7,'4 - NOI'!I$7,'4a - Electricity'!$B$193:$AP$193)</f>
        <v>0</v>
      </c>
      <c r="J242" s="478">
        <f>SUMIF('4a - Electricity'!$B$7:$AP$7,'4 - NOI'!J$7,'4a - Electricity'!$B$193:$AP$193)</f>
        <v>0</v>
      </c>
      <c r="K242" s="478">
        <f>SUMIF('4a - Electricity'!$B$7:$AP$7,'4 - NOI'!K$7,'4a - Electricity'!$B$193:$AP$193)</f>
        <v>0</v>
      </c>
      <c r="L242" s="478">
        <f>SUMIF('4a - Electricity'!$B$7:$AP$7,'4 - NOI'!L$7,'4a - Electricity'!$B$193:$AP$193)</f>
        <v>0</v>
      </c>
      <c r="M242" s="478">
        <f>SUMIF('4a - Electricity'!$B$7:$AP$7,'4 - NOI'!M$7,'4a - Electricity'!$B$193:$AP$193)</f>
        <v>0</v>
      </c>
      <c r="N242" s="478">
        <f>SUMIF('4a - Electricity'!$B$7:$AP$7,'4 - NOI'!N$7,'4a - Electricity'!$B$193:$AP$193)</f>
        <v>0</v>
      </c>
      <c r="O242" s="478">
        <f>SUMIF('4a - Electricity'!$B$7:$AP$7,'4 - NOI'!O$7,'4a - Electricity'!$B$193:$AP$193)</f>
        <v>0</v>
      </c>
      <c r="P242" s="478">
        <f>SUMIF('4a - Electricity'!$B$7:$AP$7,'4 - NOI'!P$7,'4a - Electricity'!$B$193:$AP$193)</f>
        <v>0</v>
      </c>
      <c r="Q242" s="478">
        <f>SUMIF('4a - Electricity'!$B$7:$AP$7,'4 - NOI'!Q$7,'4a - Electricity'!$B$193:$AP$193)</f>
        <v>0</v>
      </c>
      <c r="R242" s="478">
        <f>SUMIF('4a - Electricity'!$B$7:$AP$7,'4 - NOI'!R$7,'4a - Electricity'!$B$193:$AP$193)</f>
        <v>0</v>
      </c>
      <c r="S242" s="478">
        <f>SUMIF('4a - Electricity'!$B$7:$AP$7,'4 - NOI'!S$7,'4a - Electricity'!$B$193:$AP$193)</f>
        <v>0</v>
      </c>
      <c r="T242" s="478">
        <f>SUMIF('4a - Electricity'!$B$7:$AP$7,'4 - NOI'!T$7,'4a - Electricity'!$B$193:$AP$193)</f>
        <v>0</v>
      </c>
      <c r="U242" s="478">
        <f>SUMIF('4a - Electricity'!$B$7:$AP$7,'4 - NOI'!U$7,'4a - Electricity'!$B$193:$AP$193)</f>
        <v>0</v>
      </c>
      <c r="V242" s="478">
        <f>SUMIF('4a - Electricity'!$B$7:$AP$7,'4 - NOI'!V$7,'4a - Electricity'!$B$193:$AP$193)</f>
        <v>0</v>
      </c>
      <c r="W242" s="478">
        <f>SUMIF('4a - Electricity'!$B$7:$AP$7,'4 - NOI'!W$7,'4a - Electricity'!$B$193:$AP$193)</f>
        <v>0</v>
      </c>
      <c r="X242" s="478">
        <f>SUMIF('4a - Electricity'!$B$7:$AP$7,'4 - NOI'!X$7,'4a - Electricity'!$B$193:$AP$193)</f>
        <v>0</v>
      </c>
      <c r="Y242" s="478">
        <f>SUMIF('4a - Electricity'!$B$7:$AP$7,'4 - NOI'!Y$7,'4a - Electricity'!$B$193:$AP$193)</f>
        <v>0</v>
      </c>
      <c r="Z242" s="478">
        <f>SUMIF('4a - Electricity'!$B$7:$AP$7,'4 - NOI'!Z$7,'4a - Electricity'!$B$193:$AP$193)</f>
        <v>0</v>
      </c>
      <c r="AA242" s="478">
        <f>SUMIF('4a - Electricity'!$B$7:$AP$7,'4 - NOI'!AA$7,'4a - Electricity'!$B$193:$AP$193)</f>
        <v>0</v>
      </c>
      <c r="AB242" s="478">
        <f>SUMIF('4a - Electricity'!$B$7:$AP$7,'4 - NOI'!AB$7,'4a - Electricity'!$B$193:$AP$193)</f>
        <v>0</v>
      </c>
      <c r="AC242" s="478">
        <f>SUMIF('4a - Electricity'!$B$7:$AP$7,'4 - NOI'!AC$7,'4a - Electricity'!$B$193:$AP$193)</f>
        <v>0</v>
      </c>
      <c r="AD242" s="478">
        <f>SUMIF('4a - Electricity'!$B$7:$AP$7,'4 - NOI'!AD$7,'4a - Electricity'!$B$193:$AP$193)</f>
        <v>0</v>
      </c>
      <c r="AE242" s="478">
        <f>SUMIF('4a - Electricity'!$B$7:$AP$7,'4 - NOI'!AE$7,'4a - Electricity'!$B$193:$AP$193)</f>
        <v>0</v>
      </c>
      <c r="AF242" s="478">
        <f>SUMIF('4a - Electricity'!$B$7:$AP$7,'4 - NOI'!AF$7,'4a - Electricity'!$B$193:$AP$193)</f>
        <v>0</v>
      </c>
      <c r="AG242" s="478">
        <f>SUMIF('4a - Electricity'!$B$7:$AP$7,'4 - NOI'!AG$7,'4a - Electricity'!$B$193:$AP$193)</f>
        <v>0</v>
      </c>
      <c r="AH242" s="478">
        <f>SUMIF('4a - Electricity'!$B$7:$AP$7,'4 - NOI'!AH$7,'4a - Electricity'!$B$193:$AP$193)</f>
        <v>0</v>
      </c>
      <c r="AI242" s="478">
        <f>SUMIF('4a - Electricity'!$B$7:$AP$7,'4 - NOI'!AI$7,'4a - Electricity'!$B$193:$AP$193)</f>
        <v>0</v>
      </c>
      <c r="AJ242" s="478">
        <f>SUMIF('4a - Electricity'!$B$7:$AP$7,'4 - NOI'!AJ$7,'4a - Electricity'!$B$193:$AP$193)</f>
        <v>0</v>
      </c>
      <c r="AK242" s="478">
        <f>SUMIF('4a - Electricity'!$B$7:$AP$7,'4 - NOI'!AK$7,'4a - Electricity'!$B$193:$AP$193)</f>
        <v>0</v>
      </c>
      <c r="AL242" s="478">
        <f>SUMIF('4a - Electricity'!$B$7:$AP$7,'4 - NOI'!AL$7,'4a - Electricity'!$B$193:$AP$193)</f>
        <v>0</v>
      </c>
      <c r="AM242" s="478">
        <f>SUMIF('4a - Electricity'!$B$7:$AP$7,'4 - NOI'!AM$7,'4a - Electricity'!$B$193:$AP$193)</f>
        <v>0</v>
      </c>
      <c r="AN242" s="478">
        <f>SUMIF('4a - Electricity'!$B$7:$AP$7,'4 - NOI'!AN$7,'4a - Electricity'!$B$193:$AP$193)</f>
        <v>0</v>
      </c>
      <c r="AO242" s="478">
        <f>SUMIF('4a - Electricity'!$B$7:$AP$7,'4 - NOI'!AO$7,'4a - Electricity'!$B$193:$AP$193)</f>
        <v>0</v>
      </c>
      <c r="AP242" s="507">
        <f>SUM(B242:AO242)</f>
        <v>0</v>
      </c>
    </row>
    <row r="243" spans="1:42" outlineLevel="1" x14ac:dyDescent="0.25">
      <c r="A243" s="506" t="s">
        <v>429</v>
      </c>
      <c r="B243" s="478">
        <v>0</v>
      </c>
      <c r="C243" s="478">
        <v>0</v>
      </c>
      <c r="D243" s="478">
        <v>0</v>
      </c>
      <c r="E243" s="478">
        <v>0</v>
      </c>
      <c r="F243" s="478">
        <v>0</v>
      </c>
      <c r="G243" s="478">
        <v>0</v>
      </c>
      <c r="H243" s="478">
        <v>0</v>
      </c>
      <c r="I243" s="478">
        <v>0</v>
      </c>
      <c r="J243" s="478">
        <v>0</v>
      </c>
      <c r="K243" s="478">
        <v>0</v>
      </c>
      <c r="L243" s="478">
        <v>0</v>
      </c>
      <c r="M243" s="478">
        <v>0</v>
      </c>
      <c r="N243" s="478">
        <v>0</v>
      </c>
      <c r="O243" s="478">
        <v>0</v>
      </c>
      <c r="P243" s="478">
        <v>0</v>
      </c>
      <c r="Q243" s="478">
        <v>0</v>
      </c>
      <c r="R243" s="478">
        <v>0</v>
      </c>
      <c r="S243" s="478">
        <v>0</v>
      </c>
      <c r="T243" s="478">
        <v>0</v>
      </c>
      <c r="U243" s="478">
        <v>0</v>
      </c>
      <c r="V243" s="478">
        <v>0</v>
      </c>
      <c r="W243" s="478">
        <v>0</v>
      </c>
      <c r="X243" s="478">
        <v>0</v>
      </c>
      <c r="Y243" s="478">
        <v>0</v>
      </c>
      <c r="Z243" s="478">
        <v>0</v>
      </c>
      <c r="AA243" s="478">
        <v>0</v>
      </c>
      <c r="AB243" s="478">
        <v>0</v>
      </c>
      <c r="AC243" s="478">
        <v>0</v>
      </c>
      <c r="AD243" s="478">
        <v>0</v>
      </c>
      <c r="AE243" s="478">
        <v>0</v>
      </c>
      <c r="AF243" s="478">
        <v>0</v>
      </c>
      <c r="AG243" s="478">
        <v>0</v>
      </c>
      <c r="AH243" s="478">
        <v>0</v>
      </c>
      <c r="AI243" s="478">
        <v>0</v>
      </c>
      <c r="AJ243" s="478">
        <v>0</v>
      </c>
      <c r="AK243" s="478">
        <v>0</v>
      </c>
      <c r="AL243" s="478">
        <v>0</v>
      </c>
      <c r="AM243" s="478">
        <v>0</v>
      </c>
      <c r="AN243" s="478">
        <v>0</v>
      </c>
      <c r="AO243" s="478">
        <v>0</v>
      </c>
      <c r="AP243" s="507">
        <f>SUM(B243:AO243)</f>
        <v>0</v>
      </c>
    </row>
    <row r="244" spans="1:42" outlineLevel="1" x14ac:dyDescent="0.25">
      <c r="A244" s="506" t="s">
        <v>119</v>
      </c>
      <c r="B244" s="508">
        <f>SUM(B240:B243)</f>
        <v>0</v>
      </c>
      <c r="C244" s="508">
        <f t="shared" ref="C244:AO244" si="51">SUM(C240:C243)</f>
        <v>0</v>
      </c>
      <c r="D244" s="508">
        <f t="shared" si="51"/>
        <v>0</v>
      </c>
      <c r="E244" s="508">
        <f t="shared" si="51"/>
        <v>0</v>
      </c>
      <c r="F244" s="508">
        <f t="shared" si="51"/>
        <v>0</v>
      </c>
      <c r="G244" s="508">
        <f t="shared" si="51"/>
        <v>0</v>
      </c>
      <c r="H244" s="508">
        <f t="shared" si="51"/>
        <v>0</v>
      </c>
      <c r="I244" s="508">
        <f t="shared" si="51"/>
        <v>0</v>
      </c>
      <c r="J244" s="508">
        <f t="shared" si="51"/>
        <v>0</v>
      </c>
      <c r="K244" s="508">
        <f t="shared" si="51"/>
        <v>0</v>
      </c>
      <c r="L244" s="508">
        <f t="shared" si="51"/>
        <v>0</v>
      </c>
      <c r="M244" s="508">
        <f t="shared" si="51"/>
        <v>0</v>
      </c>
      <c r="N244" s="508">
        <f t="shared" si="51"/>
        <v>0</v>
      </c>
      <c r="O244" s="508">
        <f t="shared" si="51"/>
        <v>0</v>
      </c>
      <c r="P244" s="508">
        <f t="shared" si="51"/>
        <v>0</v>
      </c>
      <c r="Q244" s="508">
        <f t="shared" si="51"/>
        <v>0</v>
      </c>
      <c r="R244" s="508">
        <f t="shared" si="51"/>
        <v>0</v>
      </c>
      <c r="S244" s="508">
        <f t="shared" si="51"/>
        <v>0</v>
      </c>
      <c r="T244" s="508">
        <f t="shared" si="51"/>
        <v>0</v>
      </c>
      <c r="U244" s="508">
        <f t="shared" si="51"/>
        <v>0</v>
      </c>
      <c r="V244" s="508">
        <f t="shared" si="51"/>
        <v>0</v>
      </c>
      <c r="W244" s="508">
        <f t="shared" si="51"/>
        <v>0</v>
      </c>
      <c r="X244" s="508">
        <f t="shared" si="51"/>
        <v>0</v>
      </c>
      <c r="Y244" s="508">
        <f t="shared" si="51"/>
        <v>0</v>
      </c>
      <c r="Z244" s="508">
        <f t="shared" si="51"/>
        <v>0</v>
      </c>
      <c r="AA244" s="508">
        <f t="shared" si="51"/>
        <v>0</v>
      </c>
      <c r="AB244" s="508">
        <f t="shared" si="51"/>
        <v>0</v>
      </c>
      <c r="AC244" s="508">
        <f t="shared" si="51"/>
        <v>0</v>
      </c>
      <c r="AD244" s="508">
        <f t="shared" si="51"/>
        <v>0</v>
      </c>
      <c r="AE244" s="508">
        <f t="shared" si="51"/>
        <v>0</v>
      </c>
      <c r="AF244" s="508">
        <f t="shared" si="51"/>
        <v>0</v>
      </c>
      <c r="AG244" s="508">
        <f t="shared" si="51"/>
        <v>0</v>
      </c>
      <c r="AH244" s="508">
        <f t="shared" si="51"/>
        <v>0</v>
      </c>
      <c r="AI244" s="508">
        <f t="shared" si="51"/>
        <v>0</v>
      </c>
      <c r="AJ244" s="508">
        <f t="shared" si="51"/>
        <v>0</v>
      </c>
      <c r="AK244" s="508">
        <f t="shared" si="51"/>
        <v>0</v>
      </c>
      <c r="AL244" s="508">
        <f t="shared" si="51"/>
        <v>0</v>
      </c>
      <c r="AM244" s="508">
        <f t="shared" si="51"/>
        <v>0</v>
      </c>
      <c r="AN244" s="508">
        <f t="shared" si="51"/>
        <v>0</v>
      </c>
      <c r="AO244" s="508">
        <f t="shared" si="51"/>
        <v>0</v>
      </c>
      <c r="AP244" s="508">
        <f>SUM(B244:AO244)</f>
        <v>0</v>
      </c>
    </row>
    <row r="245" spans="1:42" outlineLevel="1" x14ac:dyDescent="0.25">
      <c r="B245" s="509"/>
      <c r="C245" s="509"/>
      <c r="D245" s="509"/>
      <c r="E245" s="509"/>
      <c r="F245" s="509"/>
      <c r="G245" s="509"/>
      <c r="H245" s="509"/>
      <c r="I245" s="509"/>
      <c r="J245" s="509"/>
      <c r="K245" s="509"/>
      <c r="L245" s="509"/>
      <c r="M245" s="509"/>
      <c r="N245" s="509"/>
      <c r="O245" s="509"/>
      <c r="P245" s="509"/>
      <c r="Q245" s="509"/>
      <c r="R245" s="509"/>
      <c r="S245" s="509"/>
      <c r="T245" s="509"/>
      <c r="U245" s="509"/>
      <c r="V245" s="509"/>
      <c r="W245" s="509"/>
      <c r="X245" s="509"/>
      <c r="Y245" s="509"/>
      <c r="Z245" s="509"/>
      <c r="AA245" s="509"/>
      <c r="AB245" s="509"/>
      <c r="AC245" s="509"/>
      <c r="AD245" s="509"/>
      <c r="AE245" s="509"/>
      <c r="AF245" s="509"/>
      <c r="AG245" s="509"/>
      <c r="AH245" s="509"/>
      <c r="AI245" s="509"/>
      <c r="AJ245" s="509"/>
      <c r="AK245" s="509"/>
      <c r="AL245" s="509"/>
      <c r="AM245" s="509"/>
      <c r="AN245" s="509"/>
      <c r="AO245" s="509"/>
      <c r="AP245" s="509"/>
    </row>
    <row r="246" spans="1:42" outlineLevel="1" x14ac:dyDescent="0.25">
      <c r="A246" s="496" t="s">
        <v>430</v>
      </c>
      <c r="B246" s="509"/>
      <c r="C246" s="509"/>
      <c r="D246" s="509"/>
      <c r="E246" s="509"/>
      <c r="F246" s="509"/>
      <c r="G246" s="509"/>
      <c r="H246" s="509"/>
      <c r="I246" s="509"/>
      <c r="J246" s="509"/>
      <c r="K246" s="509"/>
      <c r="L246" s="509"/>
      <c r="M246" s="509"/>
      <c r="N246" s="509"/>
      <c r="O246" s="509"/>
      <c r="P246" s="509"/>
      <c r="Q246" s="509"/>
      <c r="R246" s="509"/>
      <c r="S246" s="509"/>
      <c r="T246" s="509"/>
      <c r="U246" s="509"/>
      <c r="V246" s="509"/>
      <c r="W246" s="509"/>
      <c r="X246" s="509"/>
      <c r="Y246" s="509"/>
      <c r="Z246" s="509"/>
      <c r="AA246" s="509"/>
      <c r="AB246" s="509"/>
      <c r="AC246" s="509"/>
      <c r="AD246" s="509"/>
      <c r="AE246" s="509"/>
      <c r="AF246" s="509"/>
      <c r="AG246" s="509"/>
      <c r="AH246" s="509"/>
      <c r="AI246" s="509"/>
      <c r="AJ246" s="509"/>
      <c r="AK246" s="509"/>
      <c r="AL246" s="509"/>
      <c r="AM246" s="509"/>
      <c r="AN246" s="509"/>
      <c r="AO246" s="509"/>
      <c r="AP246" s="509"/>
    </row>
    <row r="247" spans="1:42" outlineLevel="1" x14ac:dyDescent="0.25">
      <c r="A247" s="506" t="s">
        <v>431</v>
      </c>
      <c r="B247" s="507">
        <v>0</v>
      </c>
      <c r="C247" s="507">
        <v>0</v>
      </c>
      <c r="D247" s="507">
        <v>0</v>
      </c>
      <c r="E247" s="507">
        <v>0</v>
      </c>
      <c r="F247" s="507">
        <v>0</v>
      </c>
      <c r="G247" s="507">
        <v>0</v>
      </c>
      <c r="H247" s="507">
        <v>0</v>
      </c>
      <c r="I247" s="507">
        <v>0</v>
      </c>
      <c r="J247" s="507">
        <v>0</v>
      </c>
      <c r="K247" s="507">
        <v>0</v>
      </c>
      <c r="L247" s="507">
        <v>0</v>
      </c>
      <c r="M247" s="507">
        <v>0</v>
      </c>
      <c r="N247" s="507">
        <v>0</v>
      </c>
      <c r="O247" s="507">
        <v>0</v>
      </c>
      <c r="P247" s="507">
        <v>0</v>
      </c>
      <c r="Q247" s="507">
        <v>0</v>
      </c>
      <c r="R247" s="507">
        <v>0</v>
      </c>
      <c r="S247" s="507">
        <v>0</v>
      </c>
      <c r="T247" s="507">
        <v>0</v>
      </c>
      <c r="U247" s="507">
        <v>0</v>
      </c>
      <c r="V247" s="507">
        <v>0</v>
      </c>
      <c r="W247" s="507">
        <v>0</v>
      </c>
      <c r="X247" s="507">
        <v>0</v>
      </c>
      <c r="Y247" s="507">
        <v>0</v>
      </c>
      <c r="Z247" s="507">
        <v>0</v>
      </c>
      <c r="AA247" s="507">
        <v>0</v>
      </c>
      <c r="AB247" s="507">
        <v>0</v>
      </c>
      <c r="AC247" s="507">
        <v>0</v>
      </c>
      <c r="AD247" s="507">
        <v>0</v>
      </c>
      <c r="AE247" s="507">
        <v>0</v>
      </c>
      <c r="AF247" s="507">
        <v>0</v>
      </c>
      <c r="AG247" s="507">
        <v>0</v>
      </c>
      <c r="AH247" s="507">
        <v>0</v>
      </c>
      <c r="AI247" s="507">
        <v>0</v>
      </c>
      <c r="AJ247" s="507">
        <v>0</v>
      </c>
      <c r="AK247" s="507">
        <v>0</v>
      </c>
      <c r="AL247" s="507">
        <v>0</v>
      </c>
      <c r="AM247" s="507">
        <v>0</v>
      </c>
      <c r="AN247" s="507">
        <v>0</v>
      </c>
      <c r="AO247" s="507">
        <v>0</v>
      </c>
      <c r="AP247" s="507">
        <f t="shared" ref="AP247:AP254" si="52">SUM(B247:AO247)</f>
        <v>0</v>
      </c>
    </row>
    <row r="248" spans="1:42" outlineLevel="1" x14ac:dyDescent="0.25">
      <c r="A248" s="506" t="s">
        <v>432</v>
      </c>
      <c r="B248" s="507">
        <v>0</v>
      </c>
      <c r="C248" s="507">
        <v>0</v>
      </c>
      <c r="D248" s="507">
        <v>0</v>
      </c>
      <c r="E248" s="507">
        <v>0</v>
      </c>
      <c r="F248" s="507">
        <v>0</v>
      </c>
      <c r="G248" s="507">
        <v>0</v>
      </c>
      <c r="H248" s="507">
        <v>0</v>
      </c>
      <c r="I248" s="507">
        <v>0</v>
      </c>
      <c r="J248" s="507">
        <v>0</v>
      </c>
      <c r="K248" s="507">
        <v>0</v>
      </c>
      <c r="L248" s="507">
        <v>0</v>
      </c>
      <c r="M248" s="507">
        <v>0</v>
      </c>
      <c r="N248" s="507">
        <v>0</v>
      </c>
      <c r="O248" s="507">
        <v>0</v>
      </c>
      <c r="P248" s="507">
        <v>0</v>
      </c>
      <c r="Q248" s="507">
        <v>0</v>
      </c>
      <c r="R248" s="507">
        <v>0</v>
      </c>
      <c r="S248" s="507">
        <v>0</v>
      </c>
      <c r="T248" s="507">
        <v>0</v>
      </c>
      <c r="U248" s="507">
        <v>0</v>
      </c>
      <c r="V248" s="507">
        <v>0</v>
      </c>
      <c r="W248" s="507">
        <v>0</v>
      </c>
      <c r="X248" s="507">
        <v>0</v>
      </c>
      <c r="Y248" s="507">
        <v>0</v>
      </c>
      <c r="Z248" s="507">
        <v>0</v>
      </c>
      <c r="AA248" s="507">
        <v>0</v>
      </c>
      <c r="AB248" s="507">
        <v>0</v>
      </c>
      <c r="AC248" s="507">
        <v>0</v>
      </c>
      <c r="AD248" s="507">
        <v>0</v>
      </c>
      <c r="AE248" s="507">
        <v>0</v>
      </c>
      <c r="AF248" s="507">
        <v>0</v>
      </c>
      <c r="AG248" s="507">
        <v>0</v>
      </c>
      <c r="AH248" s="507">
        <v>0</v>
      </c>
      <c r="AI248" s="507">
        <v>0</v>
      </c>
      <c r="AJ248" s="507">
        <v>0</v>
      </c>
      <c r="AK248" s="507">
        <v>0</v>
      </c>
      <c r="AL248" s="507">
        <v>0</v>
      </c>
      <c r="AM248" s="507">
        <v>0</v>
      </c>
      <c r="AN248" s="507">
        <v>0</v>
      </c>
      <c r="AO248" s="507">
        <v>0</v>
      </c>
      <c r="AP248" s="507">
        <f t="shared" si="52"/>
        <v>0</v>
      </c>
    </row>
    <row r="249" spans="1:42" outlineLevel="1" x14ac:dyDescent="0.25">
      <c r="A249" s="510" t="s">
        <v>433</v>
      </c>
      <c r="B249" s="507">
        <v>0</v>
      </c>
      <c r="C249" s="507">
        <v>0</v>
      </c>
      <c r="D249" s="507">
        <v>0</v>
      </c>
      <c r="E249" s="507">
        <v>0</v>
      </c>
      <c r="F249" s="507">
        <v>0</v>
      </c>
      <c r="G249" s="507">
        <v>0</v>
      </c>
      <c r="H249" s="507">
        <v>0</v>
      </c>
      <c r="I249" s="507">
        <v>0</v>
      </c>
      <c r="J249" s="507">
        <v>0</v>
      </c>
      <c r="K249" s="507">
        <v>0</v>
      </c>
      <c r="L249" s="507">
        <v>0</v>
      </c>
      <c r="M249" s="507">
        <v>0</v>
      </c>
      <c r="N249" s="507">
        <v>0</v>
      </c>
      <c r="O249" s="507">
        <v>0</v>
      </c>
      <c r="P249" s="507">
        <v>0</v>
      </c>
      <c r="Q249" s="507">
        <v>0</v>
      </c>
      <c r="R249" s="507">
        <v>0</v>
      </c>
      <c r="S249" s="507">
        <v>0</v>
      </c>
      <c r="T249" s="507">
        <v>0</v>
      </c>
      <c r="U249" s="507">
        <v>0</v>
      </c>
      <c r="V249" s="507">
        <v>0</v>
      </c>
      <c r="W249" s="507">
        <v>0</v>
      </c>
      <c r="X249" s="507">
        <v>0</v>
      </c>
      <c r="Y249" s="507">
        <v>0</v>
      </c>
      <c r="Z249" s="507">
        <v>0</v>
      </c>
      <c r="AA249" s="507">
        <v>0</v>
      </c>
      <c r="AB249" s="507">
        <v>0</v>
      </c>
      <c r="AC249" s="507">
        <v>0</v>
      </c>
      <c r="AD249" s="507">
        <v>0</v>
      </c>
      <c r="AE249" s="507">
        <v>0</v>
      </c>
      <c r="AF249" s="507">
        <v>0</v>
      </c>
      <c r="AG249" s="507">
        <v>0</v>
      </c>
      <c r="AH249" s="507">
        <v>0</v>
      </c>
      <c r="AI249" s="507">
        <v>0</v>
      </c>
      <c r="AJ249" s="507">
        <v>0</v>
      </c>
      <c r="AK249" s="507">
        <v>0</v>
      </c>
      <c r="AL249" s="507">
        <v>0</v>
      </c>
      <c r="AM249" s="507">
        <v>0</v>
      </c>
      <c r="AN249" s="507">
        <v>0</v>
      </c>
      <c r="AO249" s="507">
        <v>0</v>
      </c>
      <c r="AP249" s="507">
        <f t="shared" si="52"/>
        <v>0</v>
      </c>
    </row>
    <row r="250" spans="1:42" outlineLevel="1" x14ac:dyDescent="0.25">
      <c r="A250" s="510" t="s">
        <v>434</v>
      </c>
      <c r="B250" s="507">
        <v>0</v>
      </c>
      <c r="C250" s="507">
        <v>0</v>
      </c>
      <c r="D250" s="507">
        <v>0</v>
      </c>
      <c r="E250" s="507">
        <v>0</v>
      </c>
      <c r="F250" s="507">
        <v>0</v>
      </c>
      <c r="G250" s="507">
        <v>0</v>
      </c>
      <c r="H250" s="507">
        <v>0</v>
      </c>
      <c r="I250" s="507">
        <v>0</v>
      </c>
      <c r="J250" s="507">
        <v>0</v>
      </c>
      <c r="K250" s="507">
        <v>0</v>
      </c>
      <c r="L250" s="507">
        <v>0</v>
      </c>
      <c r="M250" s="507">
        <v>0</v>
      </c>
      <c r="N250" s="507">
        <v>0</v>
      </c>
      <c r="O250" s="507">
        <v>0</v>
      </c>
      <c r="P250" s="507">
        <v>0</v>
      </c>
      <c r="Q250" s="507">
        <v>0</v>
      </c>
      <c r="R250" s="507">
        <v>0</v>
      </c>
      <c r="S250" s="507">
        <v>0</v>
      </c>
      <c r="T250" s="507">
        <v>0</v>
      </c>
      <c r="U250" s="507">
        <v>0</v>
      </c>
      <c r="V250" s="507">
        <v>0</v>
      </c>
      <c r="W250" s="507">
        <v>0</v>
      </c>
      <c r="X250" s="507">
        <v>0</v>
      </c>
      <c r="Y250" s="507">
        <v>0</v>
      </c>
      <c r="Z250" s="507">
        <v>0</v>
      </c>
      <c r="AA250" s="507">
        <v>0</v>
      </c>
      <c r="AB250" s="507">
        <v>0</v>
      </c>
      <c r="AC250" s="507">
        <v>0</v>
      </c>
      <c r="AD250" s="507">
        <v>0</v>
      </c>
      <c r="AE250" s="507">
        <v>0</v>
      </c>
      <c r="AF250" s="507">
        <v>0</v>
      </c>
      <c r="AG250" s="507">
        <v>0</v>
      </c>
      <c r="AH250" s="507">
        <v>0</v>
      </c>
      <c r="AI250" s="507">
        <v>0</v>
      </c>
      <c r="AJ250" s="507">
        <v>0</v>
      </c>
      <c r="AK250" s="507">
        <v>0</v>
      </c>
      <c r="AL250" s="507">
        <v>0</v>
      </c>
      <c r="AM250" s="507">
        <v>0</v>
      </c>
      <c r="AN250" s="507">
        <v>0</v>
      </c>
      <c r="AO250" s="507">
        <v>0</v>
      </c>
      <c r="AP250" s="507">
        <f t="shared" si="52"/>
        <v>0</v>
      </c>
    </row>
    <row r="251" spans="1:42" outlineLevel="1" x14ac:dyDescent="0.25">
      <c r="A251" s="510" t="s">
        <v>435</v>
      </c>
      <c r="B251" s="507">
        <v>0</v>
      </c>
      <c r="C251" s="507">
        <v>0</v>
      </c>
      <c r="D251" s="507">
        <v>0</v>
      </c>
      <c r="E251" s="507">
        <v>0</v>
      </c>
      <c r="F251" s="507">
        <v>0</v>
      </c>
      <c r="G251" s="507">
        <v>0</v>
      </c>
      <c r="H251" s="507">
        <v>0</v>
      </c>
      <c r="I251" s="507">
        <v>0</v>
      </c>
      <c r="J251" s="507">
        <v>0</v>
      </c>
      <c r="K251" s="507">
        <v>0</v>
      </c>
      <c r="L251" s="507">
        <v>0</v>
      </c>
      <c r="M251" s="507">
        <v>0</v>
      </c>
      <c r="N251" s="507">
        <v>0</v>
      </c>
      <c r="O251" s="507">
        <v>0</v>
      </c>
      <c r="P251" s="507">
        <v>0</v>
      </c>
      <c r="Q251" s="507">
        <v>0</v>
      </c>
      <c r="R251" s="507">
        <v>0</v>
      </c>
      <c r="S251" s="507">
        <v>0</v>
      </c>
      <c r="T251" s="507">
        <v>0</v>
      </c>
      <c r="U251" s="507">
        <v>0</v>
      </c>
      <c r="V251" s="507">
        <v>0</v>
      </c>
      <c r="W251" s="507">
        <v>0</v>
      </c>
      <c r="X251" s="507">
        <v>0</v>
      </c>
      <c r="Y251" s="507">
        <v>0</v>
      </c>
      <c r="Z251" s="507">
        <v>0</v>
      </c>
      <c r="AA251" s="507">
        <v>0</v>
      </c>
      <c r="AB251" s="507">
        <v>0</v>
      </c>
      <c r="AC251" s="507">
        <v>0</v>
      </c>
      <c r="AD251" s="507">
        <v>0</v>
      </c>
      <c r="AE251" s="507">
        <v>0</v>
      </c>
      <c r="AF251" s="507">
        <v>0</v>
      </c>
      <c r="AG251" s="507">
        <v>0</v>
      </c>
      <c r="AH251" s="507">
        <v>0</v>
      </c>
      <c r="AI251" s="507">
        <v>0</v>
      </c>
      <c r="AJ251" s="507">
        <v>0</v>
      </c>
      <c r="AK251" s="507">
        <v>0</v>
      </c>
      <c r="AL251" s="507">
        <v>0</v>
      </c>
      <c r="AM251" s="507">
        <v>0</v>
      </c>
      <c r="AN251" s="507">
        <v>0</v>
      </c>
      <c r="AO251" s="507">
        <v>0</v>
      </c>
      <c r="AP251" s="507">
        <f t="shared" si="52"/>
        <v>0</v>
      </c>
    </row>
    <row r="252" spans="1:42" outlineLevel="1" x14ac:dyDescent="0.25">
      <c r="A252" s="510" t="s">
        <v>436</v>
      </c>
      <c r="B252" s="507">
        <v>0</v>
      </c>
      <c r="C252" s="507">
        <v>0</v>
      </c>
      <c r="D252" s="507">
        <v>0</v>
      </c>
      <c r="E252" s="507">
        <v>0</v>
      </c>
      <c r="F252" s="507">
        <v>0</v>
      </c>
      <c r="G252" s="507">
        <v>0</v>
      </c>
      <c r="H252" s="507">
        <v>0</v>
      </c>
      <c r="I252" s="507">
        <v>0</v>
      </c>
      <c r="J252" s="507">
        <v>0</v>
      </c>
      <c r="K252" s="507">
        <v>0</v>
      </c>
      <c r="L252" s="507">
        <v>0</v>
      </c>
      <c r="M252" s="507">
        <v>0</v>
      </c>
      <c r="N252" s="507">
        <v>0</v>
      </c>
      <c r="O252" s="507">
        <v>0</v>
      </c>
      <c r="P252" s="507">
        <v>0</v>
      </c>
      <c r="Q252" s="507">
        <v>0</v>
      </c>
      <c r="R252" s="507">
        <v>0</v>
      </c>
      <c r="S252" s="507">
        <v>0</v>
      </c>
      <c r="T252" s="507">
        <v>0</v>
      </c>
      <c r="U252" s="507">
        <v>0</v>
      </c>
      <c r="V252" s="507">
        <v>0</v>
      </c>
      <c r="W252" s="507">
        <v>0</v>
      </c>
      <c r="X252" s="507">
        <v>0</v>
      </c>
      <c r="Y252" s="507">
        <v>0</v>
      </c>
      <c r="Z252" s="507">
        <v>0</v>
      </c>
      <c r="AA252" s="507">
        <v>0</v>
      </c>
      <c r="AB252" s="507">
        <v>0</v>
      </c>
      <c r="AC252" s="507">
        <v>0</v>
      </c>
      <c r="AD252" s="507">
        <v>0</v>
      </c>
      <c r="AE252" s="507">
        <v>0</v>
      </c>
      <c r="AF252" s="507">
        <v>0</v>
      </c>
      <c r="AG252" s="507">
        <v>0</v>
      </c>
      <c r="AH252" s="507">
        <v>0</v>
      </c>
      <c r="AI252" s="507">
        <v>0</v>
      </c>
      <c r="AJ252" s="507">
        <v>0</v>
      </c>
      <c r="AK252" s="507">
        <v>0</v>
      </c>
      <c r="AL252" s="507">
        <v>0</v>
      </c>
      <c r="AM252" s="507">
        <v>0</v>
      </c>
      <c r="AN252" s="507">
        <v>0</v>
      </c>
      <c r="AO252" s="507">
        <v>0</v>
      </c>
      <c r="AP252" s="507">
        <f t="shared" si="52"/>
        <v>0</v>
      </c>
    </row>
    <row r="253" spans="1:42" outlineLevel="1" x14ac:dyDescent="0.25">
      <c r="A253" s="510" t="s">
        <v>437</v>
      </c>
      <c r="B253" s="507">
        <v>0</v>
      </c>
      <c r="C253" s="507">
        <v>0</v>
      </c>
      <c r="D253" s="507">
        <v>0</v>
      </c>
      <c r="E253" s="507">
        <v>0</v>
      </c>
      <c r="F253" s="507">
        <v>0</v>
      </c>
      <c r="G253" s="507">
        <v>0</v>
      </c>
      <c r="H253" s="507">
        <v>0</v>
      </c>
      <c r="I253" s="507">
        <v>0</v>
      </c>
      <c r="J253" s="507">
        <v>0</v>
      </c>
      <c r="K253" s="507">
        <v>0</v>
      </c>
      <c r="L253" s="507">
        <v>0</v>
      </c>
      <c r="M253" s="507">
        <v>0</v>
      </c>
      <c r="N253" s="507">
        <v>0</v>
      </c>
      <c r="O253" s="507">
        <v>0</v>
      </c>
      <c r="P253" s="507">
        <v>0</v>
      </c>
      <c r="Q253" s="507">
        <v>0</v>
      </c>
      <c r="R253" s="507">
        <v>0</v>
      </c>
      <c r="S253" s="507">
        <v>0</v>
      </c>
      <c r="T253" s="507">
        <v>0</v>
      </c>
      <c r="U253" s="507">
        <v>0</v>
      </c>
      <c r="V253" s="507">
        <v>0</v>
      </c>
      <c r="W253" s="507">
        <v>0</v>
      </c>
      <c r="X253" s="507">
        <v>0</v>
      </c>
      <c r="Y253" s="507">
        <v>0</v>
      </c>
      <c r="Z253" s="507">
        <v>0</v>
      </c>
      <c r="AA253" s="507">
        <v>0</v>
      </c>
      <c r="AB253" s="507">
        <v>0</v>
      </c>
      <c r="AC253" s="507">
        <v>0</v>
      </c>
      <c r="AD253" s="507">
        <v>0</v>
      </c>
      <c r="AE253" s="507">
        <v>0</v>
      </c>
      <c r="AF253" s="507">
        <v>0</v>
      </c>
      <c r="AG253" s="507">
        <v>0</v>
      </c>
      <c r="AH253" s="507">
        <v>0</v>
      </c>
      <c r="AI253" s="507">
        <v>0</v>
      </c>
      <c r="AJ253" s="507">
        <v>0</v>
      </c>
      <c r="AK253" s="507">
        <v>0</v>
      </c>
      <c r="AL253" s="507">
        <v>0</v>
      </c>
      <c r="AM253" s="507">
        <v>0</v>
      </c>
      <c r="AN253" s="507">
        <v>0</v>
      </c>
      <c r="AO253" s="507">
        <v>0</v>
      </c>
      <c r="AP253" s="507">
        <f t="shared" si="52"/>
        <v>0</v>
      </c>
    </row>
    <row r="254" spans="1:42" outlineLevel="1" x14ac:dyDescent="0.25">
      <c r="A254" s="496" t="s">
        <v>119</v>
      </c>
      <c r="B254" s="511">
        <f>SUM(B247:B253)</f>
        <v>0</v>
      </c>
      <c r="C254" s="511">
        <f t="shared" ref="C254:AO254" si="53">SUM(C247:C253)</f>
        <v>0</v>
      </c>
      <c r="D254" s="511">
        <f t="shared" si="53"/>
        <v>0</v>
      </c>
      <c r="E254" s="511">
        <f t="shared" si="53"/>
        <v>0</v>
      </c>
      <c r="F254" s="511">
        <f t="shared" si="53"/>
        <v>0</v>
      </c>
      <c r="G254" s="511">
        <f t="shared" si="53"/>
        <v>0</v>
      </c>
      <c r="H254" s="511">
        <f t="shared" si="53"/>
        <v>0</v>
      </c>
      <c r="I254" s="511">
        <f t="shared" si="53"/>
        <v>0</v>
      </c>
      <c r="J254" s="511">
        <f t="shared" si="53"/>
        <v>0</v>
      </c>
      <c r="K254" s="511">
        <f t="shared" si="53"/>
        <v>0</v>
      </c>
      <c r="L254" s="511">
        <f t="shared" si="53"/>
        <v>0</v>
      </c>
      <c r="M254" s="511">
        <f t="shared" si="53"/>
        <v>0</v>
      </c>
      <c r="N254" s="511">
        <f t="shared" si="53"/>
        <v>0</v>
      </c>
      <c r="O254" s="511">
        <f t="shared" si="53"/>
        <v>0</v>
      </c>
      <c r="P254" s="511">
        <f t="shared" si="53"/>
        <v>0</v>
      </c>
      <c r="Q254" s="511">
        <f t="shared" si="53"/>
        <v>0</v>
      </c>
      <c r="R254" s="511">
        <f t="shared" si="53"/>
        <v>0</v>
      </c>
      <c r="S254" s="511">
        <f t="shared" si="53"/>
        <v>0</v>
      </c>
      <c r="T254" s="511">
        <f t="shared" si="53"/>
        <v>0</v>
      </c>
      <c r="U254" s="511">
        <f t="shared" si="53"/>
        <v>0</v>
      </c>
      <c r="V254" s="511">
        <f t="shared" si="53"/>
        <v>0</v>
      </c>
      <c r="W254" s="511">
        <f t="shared" si="53"/>
        <v>0</v>
      </c>
      <c r="X254" s="511">
        <f t="shared" si="53"/>
        <v>0</v>
      </c>
      <c r="Y254" s="511">
        <f t="shared" si="53"/>
        <v>0</v>
      </c>
      <c r="Z254" s="511">
        <f t="shared" si="53"/>
        <v>0</v>
      </c>
      <c r="AA254" s="511">
        <f t="shared" si="53"/>
        <v>0</v>
      </c>
      <c r="AB254" s="511">
        <f t="shared" si="53"/>
        <v>0</v>
      </c>
      <c r="AC254" s="511">
        <f t="shared" si="53"/>
        <v>0</v>
      </c>
      <c r="AD254" s="511">
        <f t="shared" si="53"/>
        <v>0</v>
      </c>
      <c r="AE254" s="511">
        <f t="shared" si="53"/>
        <v>0</v>
      </c>
      <c r="AF254" s="511">
        <f t="shared" si="53"/>
        <v>0</v>
      </c>
      <c r="AG254" s="511">
        <f t="shared" si="53"/>
        <v>0</v>
      </c>
      <c r="AH254" s="511">
        <f t="shared" si="53"/>
        <v>0</v>
      </c>
      <c r="AI254" s="511">
        <f t="shared" si="53"/>
        <v>0</v>
      </c>
      <c r="AJ254" s="511">
        <f t="shared" si="53"/>
        <v>0</v>
      </c>
      <c r="AK254" s="511">
        <f t="shared" si="53"/>
        <v>0</v>
      </c>
      <c r="AL254" s="511">
        <f t="shared" si="53"/>
        <v>0</v>
      </c>
      <c r="AM254" s="511">
        <f t="shared" si="53"/>
        <v>0</v>
      </c>
      <c r="AN254" s="511">
        <f t="shared" si="53"/>
        <v>0</v>
      </c>
      <c r="AO254" s="511">
        <f t="shared" si="53"/>
        <v>0</v>
      </c>
      <c r="AP254" s="511">
        <f t="shared" si="52"/>
        <v>0</v>
      </c>
    </row>
    <row r="255" spans="1:42" outlineLevel="1" x14ac:dyDescent="0.25">
      <c r="B255" s="509"/>
      <c r="C255" s="509"/>
      <c r="D255" s="509"/>
      <c r="E255" s="509"/>
      <c r="F255" s="509"/>
      <c r="G255" s="509"/>
      <c r="H255" s="509"/>
      <c r="I255" s="509"/>
      <c r="J255" s="509"/>
      <c r="K255" s="509"/>
      <c r="L255" s="509"/>
      <c r="M255" s="509"/>
      <c r="N255" s="509"/>
      <c r="O255" s="509"/>
      <c r="P255" s="509"/>
      <c r="Q255" s="509"/>
      <c r="R255" s="509"/>
      <c r="S255" s="509"/>
      <c r="T255" s="509"/>
      <c r="U255" s="509"/>
      <c r="V255" s="509"/>
      <c r="W255" s="509"/>
      <c r="X255" s="509"/>
      <c r="Y255" s="509"/>
      <c r="Z255" s="509"/>
      <c r="AA255" s="509"/>
      <c r="AB255" s="509"/>
      <c r="AC255" s="509"/>
      <c r="AD255" s="509"/>
      <c r="AE255" s="509"/>
      <c r="AF255" s="509"/>
      <c r="AG255" s="509"/>
      <c r="AH255" s="509"/>
      <c r="AI255" s="509"/>
      <c r="AJ255" s="509"/>
      <c r="AK255" s="509"/>
      <c r="AL255" s="509"/>
      <c r="AM255" s="509"/>
      <c r="AN255" s="509"/>
      <c r="AO255" s="509"/>
      <c r="AP255" s="509"/>
    </row>
    <row r="256" spans="1:42" ht="15.75" outlineLevel="1" thickBot="1" x14ac:dyDescent="0.3">
      <c r="A256" s="496" t="s">
        <v>438</v>
      </c>
      <c r="B256" s="483">
        <f>B244+B254</f>
        <v>0</v>
      </c>
      <c r="C256" s="483">
        <f t="shared" ref="C256:AO256" si="54">C244+C254</f>
        <v>0</v>
      </c>
      <c r="D256" s="483">
        <f t="shared" si="54"/>
        <v>0</v>
      </c>
      <c r="E256" s="483">
        <f t="shared" si="54"/>
        <v>0</v>
      </c>
      <c r="F256" s="483">
        <f t="shared" si="54"/>
        <v>0</v>
      </c>
      <c r="G256" s="483">
        <f t="shared" si="54"/>
        <v>0</v>
      </c>
      <c r="H256" s="483">
        <f t="shared" si="54"/>
        <v>0</v>
      </c>
      <c r="I256" s="483">
        <f t="shared" si="54"/>
        <v>0</v>
      </c>
      <c r="J256" s="483">
        <f t="shared" si="54"/>
        <v>0</v>
      </c>
      <c r="K256" s="483">
        <f t="shared" si="54"/>
        <v>0</v>
      </c>
      <c r="L256" s="483">
        <f t="shared" si="54"/>
        <v>0</v>
      </c>
      <c r="M256" s="483">
        <f t="shared" si="54"/>
        <v>0</v>
      </c>
      <c r="N256" s="483">
        <f t="shared" si="54"/>
        <v>0</v>
      </c>
      <c r="O256" s="483">
        <f t="shared" si="54"/>
        <v>0</v>
      </c>
      <c r="P256" s="483">
        <f t="shared" si="54"/>
        <v>0</v>
      </c>
      <c r="Q256" s="483">
        <f t="shared" si="54"/>
        <v>0</v>
      </c>
      <c r="R256" s="483">
        <f t="shared" si="54"/>
        <v>0</v>
      </c>
      <c r="S256" s="483">
        <f t="shared" si="54"/>
        <v>0</v>
      </c>
      <c r="T256" s="483">
        <f t="shared" si="54"/>
        <v>0</v>
      </c>
      <c r="U256" s="483">
        <f t="shared" si="54"/>
        <v>0</v>
      </c>
      <c r="V256" s="483">
        <f t="shared" si="54"/>
        <v>0</v>
      </c>
      <c r="W256" s="483">
        <f t="shared" si="54"/>
        <v>0</v>
      </c>
      <c r="X256" s="483">
        <f t="shared" si="54"/>
        <v>0</v>
      </c>
      <c r="Y256" s="483">
        <f t="shared" si="54"/>
        <v>0</v>
      </c>
      <c r="Z256" s="483">
        <f t="shared" si="54"/>
        <v>0</v>
      </c>
      <c r="AA256" s="483">
        <f t="shared" si="54"/>
        <v>0</v>
      </c>
      <c r="AB256" s="483">
        <f t="shared" si="54"/>
        <v>0</v>
      </c>
      <c r="AC256" s="483">
        <f t="shared" si="54"/>
        <v>0</v>
      </c>
      <c r="AD256" s="483">
        <f t="shared" si="54"/>
        <v>0</v>
      </c>
      <c r="AE256" s="483">
        <f t="shared" si="54"/>
        <v>0</v>
      </c>
      <c r="AF256" s="483">
        <f t="shared" si="54"/>
        <v>0</v>
      </c>
      <c r="AG256" s="483">
        <f t="shared" si="54"/>
        <v>0</v>
      </c>
      <c r="AH256" s="483">
        <f t="shared" si="54"/>
        <v>0</v>
      </c>
      <c r="AI256" s="483">
        <f t="shared" si="54"/>
        <v>0</v>
      </c>
      <c r="AJ256" s="483">
        <f t="shared" si="54"/>
        <v>0</v>
      </c>
      <c r="AK256" s="483">
        <f t="shared" si="54"/>
        <v>0</v>
      </c>
      <c r="AL256" s="483">
        <f t="shared" si="54"/>
        <v>0</v>
      </c>
      <c r="AM256" s="483">
        <f t="shared" si="54"/>
        <v>0</v>
      </c>
      <c r="AN256" s="483">
        <f t="shared" si="54"/>
        <v>0</v>
      </c>
      <c r="AO256" s="483">
        <f t="shared" si="54"/>
        <v>0</v>
      </c>
      <c r="AP256" s="483">
        <f>SUM(B256:AO256)</f>
        <v>0</v>
      </c>
    </row>
    <row r="257" spans="1:42" ht="15.75" outlineLevel="1" thickTop="1" x14ac:dyDescent="0.25">
      <c r="A257" s="502"/>
      <c r="B257" s="500"/>
      <c r="C257" s="500"/>
      <c r="D257" s="500"/>
      <c r="E257" s="500"/>
      <c r="F257" s="500"/>
      <c r="G257" s="500"/>
      <c r="H257" s="500"/>
      <c r="I257" s="500"/>
      <c r="J257" s="500"/>
      <c r="K257" s="500"/>
      <c r="L257" s="500"/>
      <c r="M257" s="500"/>
      <c r="N257" s="500"/>
      <c r="O257" s="500"/>
      <c r="P257" s="500"/>
      <c r="Q257" s="500"/>
      <c r="R257" s="500"/>
      <c r="S257" s="500"/>
      <c r="T257" s="500"/>
      <c r="U257" s="500"/>
      <c r="V257" s="500"/>
      <c r="W257" s="500"/>
      <c r="X257" s="500"/>
      <c r="Y257" s="500"/>
      <c r="Z257" s="500"/>
      <c r="AA257" s="500"/>
      <c r="AB257" s="500"/>
      <c r="AC257" s="500"/>
      <c r="AD257" s="500"/>
      <c r="AE257" s="500"/>
      <c r="AF257" s="500"/>
      <c r="AG257" s="500"/>
      <c r="AH257" s="500"/>
      <c r="AI257" s="500"/>
      <c r="AJ257" s="500"/>
      <c r="AK257" s="500"/>
      <c r="AL257" s="500"/>
      <c r="AM257" s="500"/>
      <c r="AN257" s="500"/>
      <c r="AO257" s="500"/>
      <c r="AP257" s="501"/>
    </row>
    <row r="258" spans="1:42" outlineLevel="1" x14ac:dyDescent="0.25">
      <c r="A258" s="496" t="s">
        <v>439</v>
      </c>
      <c r="B258" s="478">
        <v>0</v>
      </c>
      <c r="C258" s="478">
        <v>0</v>
      </c>
      <c r="D258" s="478">
        <v>0</v>
      </c>
      <c r="E258" s="478">
        <v>0</v>
      </c>
      <c r="F258" s="478">
        <v>0</v>
      </c>
      <c r="G258" s="478">
        <v>0</v>
      </c>
      <c r="H258" s="478">
        <v>0</v>
      </c>
      <c r="I258" s="478">
        <v>0</v>
      </c>
      <c r="J258" s="478">
        <v>0</v>
      </c>
      <c r="K258" s="478">
        <v>0</v>
      </c>
      <c r="L258" s="478">
        <v>0</v>
      </c>
      <c r="M258" s="478">
        <v>0</v>
      </c>
      <c r="N258" s="478">
        <v>0</v>
      </c>
      <c r="O258" s="478">
        <v>0</v>
      </c>
      <c r="P258" s="478">
        <v>0</v>
      </c>
      <c r="Q258" s="478">
        <v>0</v>
      </c>
      <c r="R258" s="478">
        <v>0</v>
      </c>
      <c r="S258" s="478">
        <v>0</v>
      </c>
      <c r="T258" s="478">
        <v>0</v>
      </c>
      <c r="U258" s="478">
        <v>0</v>
      </c>
      <c r="V258" s="478">
        <v>0</v>
      </c>
      <c r="W258" s="478">
        <v>0</v>
      </c>
      <c r="X258" s="478">
        <v>0</v>
      </c>
      <c r="Y258" s="478">
        <v>0</v>
      </c>
      <c r="Z258" s="478">
        <v>0</v>
      </c>
      <c r="AA258" s="478">
        <v>0</v>
      </c>
      <c r="AB258" s="478">
        <v>0</v>
      </c>
      <c r="AC258" s="478">
        <v>0</v>
      </c>
      <c r="AD258" s="478">
        <v>0</v>
      </c>
      <c r="AE258" s="478">
        <v>0</v>
      </c>
      <c r="AF258" s="478">
        <v>0</v>
      </c>
      <c r="AG258" s="478">
        <v>0</v>
      </c>
      <c r="AH258" s="478">
        <v>0</v>
      </c>
      <c r="AI258" s="478">
        <v>0</v>
      </c>
      <c r="AJ258" s="478">
        <v>0</v>
      </c>
      <c r="AK258" s="478">
        <v>0</v>
      </c>
      <c r="AL258" s="478">
        <v>0</v>
      </c>
      <c r="AM258" s="478">
        <v>0</v>
      </c>
      <c r="AN258" s="478">
        <v>0</v>
      </c>
      <c r="AO258" s="478">
        <v>0</v>
      </c>
      <c r="AP258" s="478"/>
    </row>
    <row r="259" spans="1:42" s="493" customFormat="1" outlineLevel="1" x14ac:dyDescent="0.25">
      <c r="A259" s="496" t="s">
        <v>68</v>
      </c>
      <c r="B259" s="512" t="str">
        <f>IF(B258&gt;0,B256/B258,"")</f>
        <v/>
      </c>
      <c r="C259" s="512" t="str">
        <f t="shared" ref="C259:AO259" si="55">IF(C258&gt;0,C256/C258,"")</f>
        <v/>
      </c>
      <c r="D259" s="512" t="str">
        <f t="shared" si="55"/>
        <v/>
      </c>
      <c r="E259" s="512" t="str">
        <f t="shared" si="55"/>
        <v/>
      </c>
      <c r="F259" s="512" t="str">
        <f t="shared" si="55"/>
        <v/>
      </c>
      <c r="G259" s="512" t="str">
        <f t="shared" si="55"/>
        <v/>
      </c>
      <c r="H259" s="512" t="str">
        <f t="shared" si="55"/>
        <v/>
      </c>
      <c r="I259" s="512" t="str">
        <f t="shared" si="55"/>
        <v/>
      </c>
      <c r="J259" s="512" t="str">
        <f t="shared" si="55"/>
        <v/>
      </c>
      <c r="K259" s="512" t="str">
        <f t="shared" si="55"/>
        <v/>
      </c>
      <c r="L259" s="512" t="str">
        <f t="shared" si="55"/>
        <v/>
      </c>
      <c r="M259" s="512" t="str">
        <f t="shared" si="55"/>
        <v/>
      </c>
      <c r="N259" s="512" t="str">
        <f t="shared" si="55"/>
        <v/>
      </c>
      <c r="O259" s="512" t="str">
        <f t="shared" si="55"/>
        <v/>
      </c>
      <c r="P259" s="512" t="str">
        <f t="shared" si="55"/>
        <v/>
      </c>
      <c r="Q259" s="512" t="str">
        <f t="shared" si="55"/>
        <v/>
      </c>
      <c r="R259" s="512" t="str">
        <f t="shared" si="55"/>
        <v/>
      </c>
      <c r="S259" s="512" t="str">
        <f t="shared" si="55"/>
        <v/>
      </c>
      <c r="T259" s="512" t="str">
        <f t="shared" si="55"/>
        <v/>
      </c>
      <c r="U259" s="512" t="str">
        <f t="shared" si="55"/>
        <v/>
      </c>
      <c r="V259" s="512" t="str">
        <f t="shared" si="55"/>
        <v/>
      </c>
      <c r="W259" s="512" t="str">
        <f t="shared" si="55"/>
        <v/>
      </c>
      <c r="X259" s="512" t="str">
        <f t="shared" si="55"/>
        <v/>
      </c>
      <c r="Y259" s="512" t="str">
        <f t="shared" si="55"/>
        <v/>
      </c>
      <c r="Z259" s="512" t="str">
        <f t="shared" si="55"/>
        <v/>
      </c>
      <c r="AA259" s="512" t="str">
        <f t="shared" si="55"/>
        <v/>
      </c>
      <c r="AB259" s="512" t="str">
        <f t="shared" si="55"/>
        <v/>
      </c>
      <c r="AC259" s="512" t="str">
        <f t="shared" si="55"/>
        <v/>
      </c>
      <c r="AD259" s="512" t="str">
        <f t="shared" si="55"/>
        <v/>
      </c>
      <c r="AE259" s="512" t="str">
        <f t="shared" si="55"/>
        <v/>
      </c>
      <c r="AF259" s="512" t="str">
        <f t="shared" si="55"/>
        <v/>
      </c>
      <c r="AG259" s="512" t="str">
        <f t="shared" si="55"/>
        <v/>
      </c>
      <c r="AH259" s="512" t="str">
        <f t="shared" si="55"/>
        <v/>
      </c>
      <c r="AI259" s="512" t="str">
        <f t="shared" si="55"/>
        <v/>
      </c>
      <c r="AJ259" s="512" t="str">
        <f t="shared" si="55"/>
        <v/>
      </c>
      <c r="AK259" s="512" t="str">
        <f t="shared" si="55"/>
        <v/>
      </c>
      <c r="AL259" s="512" t="str">
        <f t="shared" si="55"/>
        <v/>
      </c>
      <c r="AM259" s="512" t="str">
        <f t="shared" si="55"/>
        <v/>
      </c>
      <c r="AN259" s="512" t="str">
        <f t="shared" si="55"/>
        <v/>
      </c>
      <c r="AO259" s="512" t="str">
        <f t="shared" si="55"/>
        <v/>
      </c>
      <c r="AP259" s="513"/>
    </row>
    <row r="260" spans="1:42" s="493" customFormat="1" outlineLevel="1" x14ac:dyDescent="0.25">
      <c r="A260" s="514"/>
      <c r="B260" s="515"/>
      <c r="C260" s="515"/>
      <c r="D260" s="515"/>
      <c r="E260" s="515"/>
      <c r="F260" s="515"/>
      <c r="G260" s="515"/>
      <c r="H260" s="515"/>
      <c r="I260" s="515"/>
      <c r="J260" s="515"/>
      <c r="K260" s="515"/>
      <c r="L260" s="515"/>
      <c r="M260" s="515"/>
      <c r="N260" s="515"/>
      <c r="O260" s="515"/>
      <c r="P260" s="515"/>
      <c r="Q260" s="515"/>
      <c r="R260" s="515"/>
      <c r="S260" s="515"/>
      <c r="T260" s="515"/>
      <c r="U260" s="515"/>
      <c r="V260" s="515"/>
      <c r="W260" s="515"/>
      <c r="X260" s="515"/>
      <c r="Y260" s="515"/>
      <c r="Z260" s="515"/>
      <c r="AA260" s="515"/>
      <c r="AB260" s="515"/>
      <c r="AC260" s="515"/>
      <c r="AD260" s="515"/>
      <c r="AE260" s="515"/>
      <c r="AF260" s="515"/>
      <c r="AG260" s="515"/>
      <c r="AH260" s="515"/>
      <c r="AI260" s="515"/>
      <c r="AJ260" s="515"/>
      <c r="AK260" s="515"/>
      <c r="AL260" s="515"/>
      <c r="AM260" s="515"/>
      <c r="AN260" s="515"/>
      <c r="AO260" s="515"/>
      <c r="AP260" s="513"/>
    </row>
    <row r="261" spans="1:42" outlineLevel="1" x14ac:dyDescent="0.25">
      <c r="A261" s="505" t="s">
        <v>131</v>
      </c>
      <c r="B261" s="500"/>
      <c r="C261" s="500"/>
      <c r="D261" s="500"/>
      <c r="E261" s="500"/>
      <c r="F261" s="500"/>
      <c r="G261" s="500"/>
      <c r="H261" s="500"/>
      <c r="I261" s="500"/>
      <c r="J261" s="500"/>
      <c r="K261" s="500"/>
      <c r="L261" s="500"/>
      <c r="M261" s="500"/>
      <c r="N261" s="500"/>
      <c r="O261" s="500"/>
      <c r="P261" s="500"/>
      <c r="Q261" s="500"/>
      <c r="R261" s="500"/>
      <c r="S261" s="500"/>
      <c r="T261" s="500"/>
      <c r="U261" s="500"/>
      <c r="V261" s="500"/>
      <c r="W261" s="500"/>
      <c r="X261" s="500"/>
      <c r="Y261" s="500"/>
      <c r="Z261" s="500"/>
      <c r="AA261" s="500"/>
      <c r="AB261" s="500"/>
      <c r="AC261" s="500"/>
      <c r="AD261" s="500"/>
      <c r="AE261" s="500"/>
      <c r="AF261" s="500"/>
      <c r="AG261" s="500"/>
      <c r="AH261" s="500"/>
      <c r="AI261" s="500"/>
      <c r="AJ261" s="500"/>
      <c r="AK261" s="500"/>
      <c r="AL261" s="500"/>
      <c r="AM261" s="500"/>
      <c r="AN261" s="500"/>
      <c r="AO261" s="500"/>
      <c r="AP261" s="501"/>
    </row>
    <row r="262" spans="1:42" outlineLevel="1" x14ac:dyDescent="0.25">
      <c r="A262" s="496" t="s">
        <v>425</v>
      </c>
    </row>
    <row r="263" spans="1:42" outlineLevel="1" x14ac:dyDescent="0.25">
      <c r="A263" s="506" t="s">
        <v>426</v>
      </c>
      <c r="B263" s="480">
        <f>SUMIF('4a - Electricity'!$B$7:$AP$7,'4 - NOI'!B$7,'4a - Electricity'!$B$200:$AP$200)</f>
        <v>0</v>
      </c>
      <c r="C263" s="480">
        <f>SUMIF('4a - Electricity'!$B$7:$AP$7,'4 - NOI'!C$7,'4a - Electricity'!$B$200:$AP$200)</f>
        <v>0</v>
      </c>
      <c r="D263" s="480">
        <f>SUMIF('4a - Electricity'!$B$7:$AP$7,'4 - NOI'!D$7,'4a - Electricity'!$B$200:$AP$200)</f>
        <v>0</v>
      </c>
      <c r="E263" s="480">
        <f>SUMIF('4a - Electricity'!$B$7:$AP$7,'4 - NOI'!E$7,'4a - Electricity'!$B$200:$AP$200)</f>
        <v>0</v>
      </c>
      <c r="F263" s="480">
        <f>SUMIF('4a - Electricity'!$B$7:$AP$7,'4 - NOI'!F$7,'4a - Electricity'!$B$200:$AP$200)</f>
        <v>0</v>
      </c>
      <c r="G263" s="480">
        <f>SUMIF('4a - Electricity'!$B$7:$AP$7,'4 - NOI'!G$7,'4a - Electricity'!$B$200:$AP$200)</f>
        <v>0</v>
      </c>
      <c r="H263" s="480">
        <f>SUMIF('4a - Electricity'!$B$7:$AP$7,'4 - NOI'!H$7,'4a - Electricity'!$B$200:$AP$200)</f>
        <v>0</v>
      </c>
      <c r="I263" s="480">
        <f>SUMIF('4a - Electricity'!$B$7:$AP$7,'4 - NOI'!I$7,'4a - Electricity'!$B$200:$AP$200)</f>
        <v>0</v>
      </c>
      <c r="J263" s="480">
        <f>SUMIF('4a - Electricity'!$B$7:$AP$7,'4 - NOI'!J$7,'4a - Electricity'!$B$200:$AP$200)</f>
        <v>0</v>
      </c>
      <c r="K263" s="480">
        <f>SUMIF('4a - Electricity'!$B$7:$AP$7,'4 - NOI'!K$7,'4a - Electricity'!$B$200:$AP$200)</f>
        <v>0</v>
      </c>
      <c r="L263" s="480">
        <f>SUMIF('4a - Electricity'!$B$7:$AP$7,'4 - NOI'!L$7,'4a - Electricity'!$B$200:$AP$200)</f>
        <v>0</v>
      </c>
      <c r="M263" s="480">
        <f>SUMIF('4a - Electricity'!$B$7:$AP$7,'4 - NOI'!M$7,'4a - Electricity'!$B$200:$AP$200)</f>
        <v>0</v>
      </c>
      <c r="N263" s="480">
        <f>SUMIF('4a - Electricity'!$B$7:$AP$7,'4 - NOI'!N$7,'4a - Electricity'!$B$200:$AP$200)</f>
        <v>0</v>
      </c>
      <c r="O263" s="480">
        <f>SUMIF('4a - Electricity'!$B$7:$AP$7,'4 - NOI'!O$7,'4a - Electricity'!$B$200:$AP$200)</f>
        <v>0</v>
      </c>
      <c r="P263" s="480">
        <f>SUMIF('4a - Electricity'!$B$7:$AP$7,'4 - NOI'!P$7,'4a - Electricity'!$B$200:$AP$200)</f>
        <v>0</v>
      </c>
      <c r="Q263" s="480">
        <f>SUMIF('4a - Electricity'!$B$7:$AP$7,'4 - NOI'!Q$7,'4a - Electricity'!$B$200:$AP$200)</f>
        <v>0</v>
      </c>
      <c r="R263" s="480">
        <f>SUMIF('4a - Electricity'!$B$7:$AP$7,'4 - NOI'!R$7,'4a - Electricity'!$B$200:$AP$200)</f>
        <v>0</v>
      </c>
      <c r="S263" s="480">
        <f>SUMIF('4a - Electricity'!$B$7:$AP$7,'4 - NOI'!S$7,'4a - Electricity'!$B$200:$AP$200)</f>
        <v>0</v>
      </c>
      <c r="T263" s="480">
        <f>SUMIF('4a - Electricity'!$B$7:$AP$7,'4 - NOI'!T$7,'4a - Electricity'!$B$200:$AP$200)</f>
        <v>0</v>
      </c>
      <c r="U263" s="480">
        <f>SUMIF('4a - Electricity'!$B$7:$AP$7,'4 - NOI'!U$7,'4a - Electricity'!$B$200:$AP$200)</f>
        <v>0</v>
      </c>
      <c r="V263" s="480">
        <f>SUMIF('4a - Electricity'!$B$7:$AP$7,'4 - NOI'!V$7,'4a - Electricity'!$B$200:$AP$200)</f>
        <v>0</v>
      </c>
      <c r="W263" s="480">
        <f>SUMIF('4a - Electricity'!$B$7:$AP$7,'4 - NOI'!W$7,'4a - Electricity'!$B$200:$AP$200)</f>
        <v>0</v>
      </c>
      <c r="X263" s="480">
        <f>SUMIF('4a - Electricity'!$B$7:$AP$7,'4 - NOI'!X$7,'4a - Electricity'!$B$200:$AP$200)</f>
        <v>0</v>
      </c>
      <c r="Y263" s="480">
        <f>SUMIF('4a - Electricity'!$B$7:$AP$7,'4 - NOI'!Y$7,'4a - Electricity'!$B$200:$AP$200)</f>
        <v>0</v>
      </c>
      <c r="Z263" s="480">
        <f>SUMIF('4a - Electricity'!$B$7:$AP$7,'4 - NOI'!Z$7,'4a - Electricity'!$B$200:$AP$200)</f>
        <v>0</v>
      </c>
      <c r="AA263" s="480">
        <f>SUMIF('4a - Electricity'!$B$7:$AP$7,'4 - NOI'!AA$7,'4a - Electricity'!$B$200:$AP$200)</f>
        <v>0</v>
      </c>
      <c r="AB263" s="480">
        <f>SUMIF('4a - Electricity'!$B$7:$AP$7,'4 - NOI'!AB$7,'4a - Electricity'!$B$200:$AP$200)</f>
        <v>0</v>
      </c>
      <c r="AC263" s="480">
        <f>SUMIF('4a - Electricity'!$B$7:$AP$7,'4 - NOI'!AC$7,'4a - Electricity'!$B$200:$AP$200)</f>
        <v>0</v>
      </c>
      <c r="AD263" s="480">
        <f>SUMIF('4a - Electricity'!$B$7:$AP$7,'4 - NOI'!AD$7,'4a - Electricity'!$B$200:$AP$200)</f>
        <v>0</v>
      </c>
      <c r="AE263" s="480">
        <f>SUMIF('4a - Electricity'!$B$7:$AP$7,'4 - NOI'!AE$7,'4a - Electricity'!$B$200:$AP$200)</f>
        <v>0</v>
      </c>
      <c r="AF263" s="480">
        <f>SUMIF('4a - Electricity'!$B$7:$AP$7,'4 - NOI'!AF$7,'4a - Electricity'!$B$200:$AP$200)</f>
        <v>0</v>
      </c>
      <c r="AG263" s="480">
        <f>SUMIF('4a - Electricity'!$B$7:$AP$7,'4 - NOI'!AG$7,'4a - Electricity'!$B$200:$AP$200)</f>
        <v>0</v>
      </c>
      <c r="AH263" s="480">
        <f>SUMIF('4a - Electricity'!$B$7:$AP$7,'4 - NOI'!AH$7,'4a - Electricity'!$B$200:$AP$200)</f>
        <v>0</v>
      </c>
      <c r="AI263" s="480">
        <f>SUMIF('4a - Electricity'!$B$7:$AP$7,'4 - NOI'!AI$7,'4a - Electricity'!$B$200:$AP$200)</f>
        <v>0</v>
      </c>
      <c r="AJ263" s="480">
        <f>SUMIF('4a - Electricity'!$B$7:$AP$7,'4 - NOI'!AJ$7,'4a - Electricity'!$B$200:$AP$200)</f>
        <v>0</v>
      </c>
      <c r="AK263" s="480">
        <f>SUMIF('4a - Electricity'!$B$7:$AP$7,'4 - NOI'!AK$7,'4a - Electricity'!$B$200:$AP$200)</f>
        <v>0</v>
      </c>
      <c r="AL263" s="480">
        <f>SUMIF('4a - Electricity'!$B$7:$AP$7,'4 - NOI'!AL$7,'4a - Electricity'!$B$200:$AP$200)</f>
        <v>0</v>
      </c>
      <c r="AM263" s="480">
        <f>SUMIF('4a - Electricity'!$B$7:$AP$7,'4 - NOI'!AM$7,'4a - Electricity'!$B$200:$AP$200)</f>
        <v>0</v>
      </c>
      <c r="AN263" s="480">
        <f>SUMIF('4a - Electricity'!$B$7:$AP$7,'4 - NOI'!AN$7,'4a - Electricity'!$B$200:$AP$200)</f>
        <v>0</v>
      </c>
      <c r="AO263" s="480">
        <f>SUMIF('4a - Electricity'!$B$7:$AP$7,'4 - NOI'!AO$7,'4a - Electricity'!$B$200:$AP$200)</f>
        <v>0</v>
      </c>
      <c r="AP263" s="480">
        <f>SUM(B263:AO263)</f>
        <v>0</v>
      </c>
    </row>
    <row r="264" spans="1:42" outlineLevel="1" x14ac:dyDescent="0.25">
      <c r="A264" s="506" t="s">
        <v>427</v>
      </c>
      <c r="B264" s="478">
        <f>SUMIF('4a - Electricity'!$B$7:$AP$7,'4 - NOI'!B$7,'4a - Electricity'!$B$205:$AP$205)</f>
        <v>0</v>
      </c>
      <c r="C264" s="478">
        <f>SUMIF('4a - Electricity'!$B$7:$AP$7,'4 - NOI'!C$7,'4a - Electricity'!$B$205:$AP$205)</f>
        <v>0</v>
      </c>
      <c r="D264" s="478">
        <f>SUMIF('4a - Electricity'!$B$7:$AP$7,'4 - NOI'!D$7,'4a - Electricity'!$B$205:$AP$205)</f>
        <v>0</v>
      </c>
      <c r="E264" s="478">
        <f>SUMIF('4a - Electricity'!$B$7:$AP$7,'4 - NOI'!E$7,'4a - Electricity'!$B$205:$AP$205)</f>
        <v>0</v>
      </c>
      <c r="F264" s="478">
        <f>SUMIF('4a - Electricity'!$B$7:$AP$7,'4 - NOI'!F$7,'4a - Electricity'!$B$205:$AP$205)</f>
        <v>0</v>
      </c>
      <c r="G264" s="478">
        <f>SUMIF('4a - Electricity'!$B$7:$AP$7,'4 - NOI'!G$7,'4a - Electricity'!$B$205:$AP$205)</f>
        <v>0</v>
      </c>
      <c r="H264" s="478">
        <f>SUMIF('4a - Electricity'!$B$7:$AP$7,'4 - NOI'!H$7,'4a - Electricity'!$B$205:$AP$205)</f>
        <v>0</v>
      </c>
      <c r="I264" s="478">
        <f>SUMIF('4a - Electricity'!$B$7:$AP$7,'4 - NOI'!I$7,'4a - Electricity'!$B$205:$AP$205)</f>
        <v>0</v>
      </c>
      <c r="J264" s="478">
        <f>SUMIF('4a - Electricity'!$B$7:$AP$7,'4 - NOI'!J$7,'4a - Electricity'!$B$205:$AP$205)</f>
        <v>0</v>
      </c>
      <c r="K264" s="478">
        <f>SUMIF('4a - Electricity'!$B$7:$AP$7,'4 - NOI'!K$7,'4a - Electricity'!$B$205:$AP$205)</f>
        <v>0</v>
      </c>
      <c r="L264" s="478">
        <f>SUMIF('4a - Electricity'!$B$7:$AP$7,'4 - NOI'!L$7,'4a - Electricity'!$B$205:$AP$205)</f>
        <v>0</v>
      </c>
      <c r="M264" s="478">
        <f>SUMIF('4a - Electricity'!$B$7:$AP$7,'4 - NOI'!M$7,'4a - Electricity'!$B$205:$AP$205)</f>
        <v>0</v>
      </c>
      <c r="N264" s="478">
        <f>SUMIF('4a - Electricity'!$B$7:$AP$7,'4 - NOI'!N$7,'4a - Electricity'!$B$205:$AP$205)</f>
        <v>0</v>
      </c>
      <c r="O264" s="478">
        <f>SUMIF('4a - Electricity'!$B$7:$AP$7,'4 - NOI'!O$7,'4a - Electricity'!$B$205:$AP$205)</f>
        <v>0</v>
      </c>
      <c r="P264" s="478">
        <f>SUMIF('4a - Electricity'!$B$7:$AP$7,'4 - NOI'!P$7,'4a - Electricity'!$B$205:$AP$205)</f>
        <v>0</v>
      </c>
      <c r="Q264" s="478">
        <f>SUMIF('4a - Electricity'!$B$7:$AP$7,'4 - NOI'!Q$7,'4a - Electricity'!$B$205:$AP$205)</f>
        <v>0</v>
      </c>
      <c r="R264" s="478">
        <f>SUMIF('4a - Electricity'!$B$7:$AP$7,'4 - NOI'!R$7,'4a - Electricity'!$B$205:$AP$205)</f>
        <v>0</v>
      </c>
      <c r="S264" s="478">
        <f>SUMIF('4a - Electricity'!$B$7:$AP$7,'4 - NOI'!S$7,'4a - Electricity'!$B$205:$AP$205)</f>
        <v>0</v>
      </c>
      <c r="T264" s="478">
        <f>SUMIF('4a - Electricity'!$B$7:$AP$7,'4 - NOI'!T$7,'4a - Electricity'!$B$205:$AP$205)</f>
        <v>0</v>
      </c>
      <c r="U264" s="478">
        <f>SUMIF('4a - Electricity'!$B$7:$AP$7,'4 - NOI'!U$7,'4a - Electricity'!$B$205:$AP$205)</f>
        <v>0</v>
      </c>
      <c r="V264" s="478">
        <f>SUMIF('4a - Electricity'!$B$7:$AP$7,'4 - NOI'!V$7,'4a - Electricity'!$B$205:$AP$205)</f>
        <v>0</v>
      </c>
      <c r="W264" s="478">
        <f>SUMIF('4a - Electricity'!$B$7:$AP$7,'4 - NOI'!W$7,'4a - Electricity'!$B$205:$AP$205)</f>
        <v>0</v>
      </c>
      <c r="X264" s="478">
        <f>SUMIF('4a - Electricity'!$B$7:$AP$7,'4 - NOI'!X$7,'4a - Electricity'!$B$205:$AP$205)</f>
        <v>0</v>
      </c>
      <c r="Y264" s="478">
        <f>SUMIF('4a - Electricity'!$B$7:$AP$7,'4 - NOI'!Y$7,'4a - Electricity'!$B$205:$AP$205)</f>
        <v>0</v>
      </c>
      <c r="Z264" s="478">
        <f>SUMIF('4a - Electricity'!$B$7:$AP$7,'4 - NOI'!Z$7,'4a - Electricity'!$B$205:$AP$205)</f>
        <v>0</v>
      </c>
      <c r="AA264" s="478">
        <f>SUMIF('4a - Electricity'!$B$7:$AP$7,'4 - NOI'!AA$7,'4a - Electricity'!$B$205:$AP$205)</f>
        <v>0</v>
      </c>
      <c r="AB264" s="478">
        <f>SUMIF('4a - Electricity'!$B$7:$AP$7,'4 - NOI'!AB$7,'4a - Electricity'!$B$205:$AP$205)</f>
        <v>0</v>
      </c>
      <c r="AC264" s="478">
        <f>SUMIF('4a - Electricity'!$B$7:$AP$7,'4 - NOI'!AC$7,'4a - Electricity'!$B$205:$AP$205)</f>
        <v>0</v>
      </c>
      <c r="AD264" s="478">
        <f>SUMIF('4a - Electricity'!$B$7:$AP$7,'4 - NOI'!AD$7,'4a - Electricity'!$B$205:$AP$205)</f>
        <v>0</v>
      </c>
      <c r="AE264" s="478">
        <f>SUMIF('4a - Electricity'!$B$7:$AP$7,'4 - NOI'!AE$7,'4a - Electricity'!$B$205:$AP$205)</f>
        <v>0</v>
      </c>
      <c r="AF264" s="478">
        <f>SUMIF('4a - Electricity'!$B$7:$AP$7,'4 - NOI'!AF$7,'4a - Electricity'!$B$205:$AP$205)</f>
        <v>0</v>
      </c>
      <c r="AG264" s="478">
        <f>SUMIF('4a - Electricity'!$B$7:$AP$7,'4 - NOI'!AG$7,'4a - Electricity'!$B$205:$AP$205)</f>
        <v>0</v>
      </c>
      <c r="AH264" s="478">
        <f>SUMIF('4a - Electricity'!$B$7:$AP$7,'4 - NOI'!AH$7,'4a - Electricity'!$B$205:$AP$205)</f>
        <v>0</v>
      </c>
      <c r="AI264" s="478">
        <f>SUMIF('4a - Electricity'!$B$7:$AP$7,'4 - NOI'!AI$7,'4a - Electricity'!$B$205:$AP$205)</f>
        <v>0</v>
      </c>
      <c r="AJ264" s="478">
        <f>SUMIF('4a - Electricity'!$B$7:$AP$7,'4 - NOI'!AJ$7,'4a - Electricity'!$B$205:$AP$205)</f>
        <v>0</v>
      </c>
      <c r="AK264" s="478">
        <f>SUMIF('4a - Electricity'!$B$7:$AP$7,'4 - NOI'!AK$7,'4a - Electricity'!$B$205:$AP$205)</f>
        <v>0</v>
      </c>
      <c r="AL264" s="478">
        <f>SUMIF('4a - Electricity'!$B$7:$AP$7,'4 - NOI'!AL$7,'4a - Electricity'!$B$205:$AP$205)</f>
        <v>0</v>
      </c>
      <c r="AM264" s="478">
        <f>SUMIF('4a - Electricity'!$B$7:$AP$7,'4 - NOI'!AM$7,'4a - Electricity'!$B$205:$AP$205)</f>
        <v>0</v>
      </c>
      <c r="AN264" s="478">
        <f>SUMIF('4a - Electricity'!$B$7:$AP$7,'4 - NOI'!AN$7,'4a - Electricity'!$B$205:$AP$205)</f>
        <v>0</v>
      </c>
      <c r="AO264" s="478">
        <f>SUMIF('4a - Electricity'!$B$7:$AP$7,'4 - NOI'!AO$7,'4a - Electricity'!$B$205:$AP$205)</f>
        <v>0</v>
      </c>
      <c r="AP264" s="507">
        <f>SUM(B264:AO264)</f>
        <v>0</v>
      </c>
    </row>
    <row r="265" spans="1:42" outlineLevel="1" x14ac:dyDescent="0.25">
      <c r="A265" s="506" t="s">
        <v>428</v>
      </c>
      <c r="B265" s="478">
        <f>SUMIF('4a - Electricity'!$B$7:$AP$7,'4 - NOI'!B$7,'4a - Electricity'!$B$210:$AP$210)</f>
        <v>0</v>
      </c>
      <c r="C265" s="478">
        <f>SUMIF('4a - Electricity'!$B$7:$AP$7,'4 - NOI'!C$7,'4a - Electricity'!$B$210:$AP$210)</f>
        <v>0</v>
      </c>
      <c r="D265" s="478">
        <f>SUMIF('4a - Electricity'!$B$7:$AP$7,'4 - NOI'!D$7,'4a - Electricity'!$B$210:$AP$210)</f>
        <v>0</v>
      </c>
      <c r="E265" s="478">
        <f>SUMIF('4a - Electricity'!$B$7:$AP$7,'4 - NOI'!E$7,'4a - Electricity'!$B$210:$AP$210)</f>
        <v>0</v>
      </c>
      <c r="F265" s="478">
        <f>SUMIF('4a - Electricity'!$B$7:$AP$7,'4 - NOI'!F$7,'4a - Electricity'!$B$210:$AP$210)</f>
        <v>0</v>
      </c>
      <c r="G265" s="478">
        <f>SUMIF('4a - Electricity'!$B$7:$AP$7,'4 - NOI'!G$7,'4a - Electricity'!$B$210:$AP$210)</f>
        <v>0</v>
      </c>
      <c r="H265" s="478">
        <f>SUMIF('4a - Electricity'!$B$7:$AP$7,'4 - NOI'!H$7,'4a - Electricity'!$B$210:$AP$210)</f>
        <v>0</v>
      </c>
      <c r="I265" s="478">
        <f>SUMIF('4a - Electricity'!$B$7:$AP$7,'4 - NOI'!I$7,'4a - Electricity'!$B$210:$AP$210)</f>
        <v>0</v>
      </c>
      <c r="J265" s="478">
        <f>SUMIF('4a - Electricity'!$B$7:$AP$7,'4 - NOI'!J$7,'4a - Electricity'!$B$210:$AP$210)</f>
        <v>0</v>
      </c>
      <c r="K265" s="478">
        <f>SUMIF('4a - Electricity'!$B$7:$AP$7,'4 - NOI'!K$7,'4a - Electricity'!$B$210:$AP$210)</f>
        <v>0</v>
      </c>
      <c r="L265" s="478">
        <f>SUMIF('4a - Electricity'!$B$7:$AP$7,'4 - NOI'!L$7,'4a - Electricity'!$B$210:$AP$210)</f>
        <v>0</v>
      </c>
      <c r="M265" s="478">
        <f>SUMIF('4a - Electricity'!$B$7:$AP$7,'4 - NOI'!M$7,'4a - Electricity'!$B$210:$AP$210)</f>
        <v>0</v>
      </c>
      <c r="N265" s="478">
        <f>SUMIF('4a - Electricity'!$B$7:$AP$7,'4 - NOI'!N$7,'4a - Electricity'!$B$210:$AP$210)</f>
        <v>0</v>
      </c>
      <c r="O265" s="478">
        <f>SUMIF('4a - Electricity'!$B$7:$AP$7,'4 - NOI'!O$7,'4a - Electricity'!$B$210:$AP$210)</f>
        <v>0</v>
      </c>
      <c r="P265" s="478">
        <f>SUMIF('4a - Electricity'!$B$7:$AP$7,'4 - NOI'!P$7,'4a - Electricity'!$B$210:$AP$210)</f>
        <v>0</v>
      </c>
      <c r="Q265" s="478">
        <f>SUMIF('4a - Electricity'!$B$7:$AP$7,'4 - NOI'!Q$7,'4a - Electricity'!$B$210:$AP$210)</f>
        <v>0</v>
      </c>
      <c r="R265" s="478">
        <f>SUMIF('4a - Electricity'!$B$7:$AP$7,'4 - NOI'!R$7,'4a - Electricity'!$B$210:$AP$210)</f>
        <v>0</v>
      </c>
      <c r="S265" s="478">
        <f>SUMIF('4a - Electricity'!$B$7:$AP$7,'4 - NOI'!S$7,'4a - Electricity'!$B$210:$AP$210)</f>
        <v>0</v>
      </c>
      <c r="T265" s="478">
        <f>SUMIF('4a - Electricity'!$B$7:$AP$7,'4 - NOI'!T$7,'4a - Electricity'!$B$210:$AP$210)</f>
        <v>0</v>
      </c>
      <c r="U265" s="478">
        <f>SUMIF('4a - Electricity'!$B$7:$AP$7,'4 - NOI'!U$7,'4a - Electricity'!$B$210:$AP$210)</f>
        <v>0</v>
      </c>
      <c r="V265" s="478">
        <f>SUMIF('4a - Electricity'!$B$7:$AP$7,'4 - NOI'!V$7,'4a - Electricity'!$B$210:$AP$210)</f>
        <v>0</v>
      </c>
      <c r="W265" s="478">
        <f>SUMIF('4a - Electricity'!$B$7:$AP$7,'4 - NOI'!W$7,'4a - Electricity'!$B$210:$AP$210)</f>
        <v>0</v>
      </c>
      <c r="X265" s="478">
        <f>SUMIF('4a - Electricity'!$B$7:$AP$7,'4 - NOI'!X$7,'4a - Electricity'!$B$210:$AP$210)</f>
        <v>0</v>
      </c>
      <c r="Y265" s="478">
        <f>SUMIF('4a - Electricity'!$B$7:$AP$7,'4 - NOI'!Y$7,'4a - Electricity'!$B$210:$AP$210)</f>
        <v>0</v>
      </c>
      <c r="Z265" s="478">
        <f>SUMIF('4a - Electricity'!$B$7:$AP$7,'4 - NOI'!Z$7,'4a - Electricity'!$B$210:$AP$210)</f>
        <v>0</v>
      </c>
      <c r="AA265" s="478">
        <f>SUMIF('4a - Electricity'!$B$7:$AP$7,'4 - NOI'!AA$7,'4a - Electricity'!$B$210:$AP$210)</f>
        <v>0</v>
      </c>
      <c r="AB265" s="478">
        <f>SUMIF('4a - Electricity'!$B$7:$AP$7,'4 - NOI'!AB$7,'4a - Electricity'!$B$210:$AP$210)</f>
        <v>0</v>
      </c>
      <c r="AC265" s="478">
        <f>SUMIF('4a - Electricity'!$B$7:$AP$7,'4 - NOI'!AC$7,'4a - Electricity'!$B$210:$AP$210)</f>
        <v>0</v>
      </c>
      <c r="AD265" s="478">
        <f>SUMIF('4a - Electricity'!$B$7:$AP$7,'4 - NOI'!AD$7,'4a - Electricity'!$B$210:$AP$210)</f>
        <v>0</v>
      </c>
      <c r="AE265" s="478">
        <f>SUMIF('4a - Electricity'!$B$7:$AP$7,'4 - NOI'!AE$7,'4a - Electricity'!$B$210:$AP$210)</f>
        <v>0</v>
      </c>
      <c r="AF265" s="478">
        <f>SUMIF('4a - Electricity'!$B$7:$AP$7,'4 - NOI'!AF$7,'4a - Electricity'!$B$210:$AP$210)</f>
        <v>0</v>
      </c>
      <c r="AG265" s="478">
        <f>SUMIF('4a - Electricity'!$B$7:$AP$7,'4 - NOI'!AG$7,'4a - Electricity'!$B$210:$AP$210)</f>
        <v>0</v>
      </c>
      <c r="AH265" s="478">
        <f>SUMIF('4a - Electricity'!$B$7:$AP$7,'4 - NOI'!AH$7,'4a - Electricity'!$B$210:$AP$210)</f>
        <v>0</v>
      </c>
      <c r="AI265" s="478">
        <f>SUMIF('4a - Electricity'!$B$7:$AP$7,'4 - NOI'!AI$7,'4a - Electricity'!$B$210:$AP$210)</f>
        <v>0</v>
      </c>
      <c r="AJ265" s="478">
        <f>SUMIF('4a - Electricity'!$B$7:$AP$7,'4 - NOI'!AJ$7,'4a - Electricity'!$B$210:$AP$210)</f>
        <v>0</v>
      </c>
      <c r="AK265" s="478">
        <f>SUMIF('4a - Electricity'!$B$7:$AP$7,'4 - NOI'!AK$7,'4a - Electricity'!$B$210:$AP$210)</f>
        <v>0</v>
      </c>
      <c r="AL265" s="478">
        <f>SUMIF('4a - Electricity'!$B$7:$AP$7,'4 - NOI'!AL$7,'4a - Electricity'!$B$210:$AP$210)</f>
        <v>0</v>
      </c>
      <c r="AM265" s="478">
        <f>SUMIF('4a - Electricity'!$B$7:$AP$7,'4 - NOI'!AM$7,'4a - Electricity'!$B$210:$AP$210)</f>
        <v>0</v>
      </c>
      <c r="AN265" s="478">
        <f>SUMIF('4a - Electricity'!$B$7:$AP$7,'4 - NOI'!AN$7,'4a - Electricity'!$B$210:$AP$210)</f>
        <v>0</v>
      </c>
      <c r="AO265" s="478">
        <f>SUMIF('4a - Electricity'!$B$7:$AP$7,'4 - NOI'!AO$7,'4a - Electricity'!$B$210:$AP$210)</f>
        <v>0</v>
      </c>
      <c r="AP265" s="507">
        <f>SUM(B265:AO265)</f>
        <v>0</v>
      </c>
    </row>
    <row r="266" spans="1:42" outlineLevel="1" x14ac:dyDescent="0.25">
      <c r="A266" s="506" t="s">
        <v>429</v>
      </c>
      <c r="B266" s="478">
        <v>0</v>
      </c>
      <c r="C266" s="478">
        <v>0</v>
      </c>
      <c r="D266" s="478">
        <v>0</v>
      </c>
      <c r="E266" s="478">
        <v>0</v>
      </c>
      <c r="F266" s="478">
        <v>0</v>
      </c>
      <c r="G266" s="478">
        <v>0</v>
      </c>
      <c r="H266" s="478">
        <v>0</v>
      </c>
      <c r="I266" s="478">
        <v>0</v>
      </c>
      <c r="J266" s="478">
        <v>0</v>
      </c>
      <c r="K266" s="478">
        <v>0</v>
      </c>
      <c r="L266" s="478">
        <v>0</v>
      </c>
      <c r="M266" s="478">
        <v>0</v>
      </c>
      <c r="N266" s="478">
        <v>0</v>
      </c>
      <c r="O266" s="478">
        <v>0</v>
      </c>
      <c r="P266" s="478">
        <v>0</v>
      </c>
      <c r="Q266" s="478">
        <v>0</v>
      </c>
      <c r="R266" s="478">
        <v>0</v>
      </c>
      <c r="S266" s="478">
        <v>0</v>
      </c>
      <c r="T266" s="478">
        <v>0</v>
      </c>
      <c r="U266" s="478">
        <v>0</v>
      </c>
      <c r="V266" s="478">
        <v>0</v>
      </c>
      <c r="W266" s="478">
        <v>0</v>
      </c>
      <c r="X266" s="478">
        <v>0</v>
      </c>
      <c r="Y266" s="478">
        <v>0</v>
      </c>
      <c r="Z266" s="478">
        <v>0</v>
      </c>
      <c r="AA266" s="478">
        <v>0</v>
      </c>
      <c r="AB266" s="478">
        <v>0</v>
      </c>
      <c r="AC266" s="478">
        <v>0</v>
      </c>
      <c r="AD266" s="478">
        <v>0</v>
      </c>
      <c r="AE266" s="478">
        <v>0</v>
      </c>
      <c r="AF266" s="478">
        <v>0</v>
      </c>
      <c r="AG266" s="478">
        <v>0</v>
      </c>
      <c r="AH266" s="478">
        <v>0</v>
      </c>
      <c r="AI266" s="478">
        <v>0</v>
      </c>
      <c r="AJ266" s="478">
        <v>0</v>
      </c>
      <c r="AK266" s="478">
        <v>0</v>
      </c>
      <c r="AL266" s="478">
        <v>0</v>
      </c>
      <c r="AM266" s="478">
        <v>0</v>
      </c>
      <c r="AN266" s="478">
        <v>0</v>
      </c>
      <c r="AO266" s="478">
        <v>0</v>
      </c>
      <c r="AP266" s="507">
        <f>SUM(B266:AO266)</f>
        <v>0</v>
      </c>
    </row>
    <row r="267" spans="1:42" outlineLevel="1" x14ac:dyDescent="0.25">
      <c r="A267" s="506" t="s">
        <v>119</v>
      </c>
      <c r="B267" s="508">
        <f t="shared" ref="B267:AO267" si="56">SUM(B263:B266)</f>
        <v>0</v>
      </c>
      <c r="C267" s="508">
        <f t="shared" si="56"/>
        <v>0</v>
      </c>
      <c r="D267" s="508">
        <f t="shared" si="56"/>
        <v>0</v>
      </c>
      <c r="E267" s="508">
        <f t="shared" si="56"/>
        <v>0</v>
      </c>
      <c r="F267" s="508">
        <f t="shared" si="56"/>
        <v>0</v>
      </c>
      <c r="G267" s="508">
        <f t="shared" si="56"/>
        <v>0</v>
      </c>
      <c r="H267" s="508">
        <f t="shared" si="56"/>
        <v>0</v>
      </c>
      <c r="I267" s="508">
        <f t="shared" si="56"/>
        <v>0</v>
      </c>
      <c r="J267" s="508">
        <f t="shared" si="56"/>
        <v>0</v>
      </c>
      <c r="K267" s="508">
        <f t="shared" si="56"/>
        <v>0</v>
      </c>
      <c r="L267" s="508">
        <f t="shared" si="56"/>
        <v>0</v>
      </c>
      <c r="M267" s="508">
        <f t="shared" si="56"/>
        <v>0</v>
      </c>
      <c r="N267" s="508">
        <f t="shared" si="56"/>
        <v>0</v>
      </c>
      <c r="O267" s="508">
        <f t="shared" si="56"/>
        <v>0</v>
      </c>
      <c r="P267" s="508">
        <f t="shared" si="56"/>
        <v>0</v>
      </c>
      <c r="Q267" s="508">
        <f t="shared" si="56"/>
        <v>0</v>
      </c>
      <c r="R267" s="508">
        <f t="shared" si="56"/>
        <v>0</v>
      </c>
      <c r="S267" s="508">
        <f t="shared" si="56"/>
        <v>0</v>
      </c>
      <c r="T267" s="508">
        <f t="shared" si="56"/>
        <v>0</v>
      </c>
      <c r="U267" s="508">
        <f t="shared" si="56"/>
        <v>0</v>
      </c>
      <c r="V267" s="508">
        <f t="shared" si="56"/>
        <v>0</v>
      </c>
      <c r="W267" s="508">
        <f t="shared" si="56"/>
        <v>0</v>
      </c>
      <c r="X267" s="508">
        <f t="shared" si="56"/>
        <v>0</v>
      </c>
      <c r="Y267" s="508">
        <f t="shared" si="56"/>
        <v>0</v>
      </c>
      <c r="Z267" s="508">
        <f t="shared" si="56"/>
        <v>0</v>
      </c>
      <c r="AA267" s="508">
        <f t="shared" si="56"/>
        <v>0</v>
      </c>
      <c r="AB267" s="508">
        <f t="shared" si="56"/>
        <v>0</v>
      </c>
      <c r="AC267" s="508">
        <f t="shared" si="56"/>
        <v>0</v>
      </c>
      <c r="AD267" s="508">
        <f t="shared" si="56"/>
        <v>0</v>
      </c>
      <c r="AE267" s="508">
        <f t="shared" si="56"/>
        <v>0</v>
      </c>
      <c r="AF267" s="508">
        <f t="shared" si="56"/>
        <v>0</v>
      </c>
      <c r="AG267" s="508">
        <f t="shared" si="56"/>
        <v>0</v>
      </c>
      <c r="AH267" s="508">
        <f t="shared" si="56"/>
        <v>0</v>
      </c>
      <c r="AI267" s="508">
        <f t="shared" si="56"/>
        <v>0</v>
      </c>
      <c r="AJ267" s="508">
        <f t="shared" si="56"/>
        <v>0</v>
      </c>
      <c r="AK267" s="508">
        <f t="shared" si="56"/>
        <v>0</v>
      </c>
      <c r="AL267" s="508">
        <f t="shared" si="56"/>
        <v>0</v>
      </c>
      <c r="AM267" s="508">
        <f t="shared" si="56"/>
        <v>0</v>
      </c>
      <c r="AN267" s="508">
        <f t="shared" si="56"/>
        <v>0</v>
      </c>
      <c r="AO267" s="508">
        <f t="shared" si="56"/>
        <v>0</v>
      </c>
      <c r="AP267" s="508">
        <f>SUM(B267:AO267)</f>
        <v>0</v>
      </c>
    </row>
    <row r="268" spans="1:42" outlineLevel="1" x14ac:dyDescent="0.25">
      <c r="B268" s="509"/>
      <c r="C268" s="509"/>
      <c r="D268" s="509"/>
      <c r="E268" s="509"/>
      <c r="F268" s="509"/>
      <c r="G268" s="509"/>
      <c r="H268" s="509"/>
      <c r="I268" s="509"/>
      <c r="J268" s="509"/>
      <c r="K268" s="509"/>
      <c r="L268" s="509"/>
      <c r="M268" s="509"/>
      <c r="N268" s="509"/>
      <c r="O268" s="509"/>
      <c r="P268" s="509"/>
      <c r="Q268" s="509"/>
      <c r="R268" s="509"/>
      <c r="S268" s="509"/>
      <c r="T268" s="509"/>
      <c r="U268" s="509"/>
      <c r="V268" s="509"/>
      <c r="W268" s="509"/>
      <c r="X268" s="509"/>
      <c r="Y268" s="509"/>
      <c r="Z268" s="509"/>
      <c r="AA268" s="509"/>
      <c r="AB268" s="509"/>
      <c r="AC268" s="509"/>
      <c r="AD268" s="509"/>
      <c r="AE268" s="509"/>
      <c r="AF268" s="509"/>
      <c r="AG268" s="509"/>
      <c r="AH268" s="509"/>
      <c r="AI268" s="509"/>
      <c r="AJ268" s="509"/>
      <c r="AK268" s="509"/>
      <c r="AL268" s="509"/>
      <c r="AM268" s="509"/>
      <c r="AN268" s="509"/>
      <c r="AO268" s="509"/>
      <c r="AP268" s="509"/>
    </row>
    <row r="269" spans="1:42" outlineLevel="1" x14ac:dyDescent="0.25">
      <c r="A269" s="496" t="s">
        <v>430</v>
      </c>
      <c r="B269" s="509"/>
      <c r="C269" s="509"/>
      <c r="D269" s="509"/>
      <c r="E269" s="509"/>
      <c r="F269" s="509"/>
      <c r="G269" s="509"/>
      <c r="H269" s="509"/>
      <c r="I269" s="509"/>
      <c r="J269" s="509"/>
      <c r="K269" s="509"/>
      <c r="L269" s="509"/>
      <c r="M269" s="509"/>
      <c r="N269" s="509"/>
      <c r="O269" s="509"/>
      <c r="P269" s="509"/>
      <c r="Q269" s="509"/>
      <c r="R269" s="509"/>
      <c r="S269" s="509"/>
      <c r="T269" s="509"/>
      <c r="U269" s="509"/>
      <c r="V269" s="509"/>
      <c r="W269" s="509"/>
      <c r="X269" s="509"/>
      <c r="Y269" s="509"/>
      <c r="Z269" s="509"/>
      <c r="AA269" s="509"/>
      <c r="AB269" s="509"/>
      <c r="AC269" s="509"/>
      <c r="AD269" s="509"/>
      <c r="AE269" s="509"/>
      <c r="AF269" s="509"/>
      <c r="AG269" s="509"/>
      <c r="AH269" s="509"/>
      <c r="AI269" s="509"/>
      <c r="AJ269" s="509"/>
      <c r="AK269" s="509"/>
      <c r="AL269" s="509"/>
      <c r="AM269" s="509"/>
      <c r="AN269" s="509"/>
      <c r="AO269" s="509"/>
      <c r="AP269" s="509"/>
    </row>
    <row r="270" spans="1:42" outlineLevel="1" x14ac:dyDescent="0.25">
      <c r="A270" s="506" t="s">
        <v>431</v>
      </c>
      <c r="B270" s="507">
        <v>0</v>
      </c>
      <c r="C270" s="507">
        <v>0</v>
      </c>
      <c r="D270" s="507">
        <v>0</v>
      </c>
      <c r="E270" s="507">
        <v>0</v>
      </c>
      <c r="F270" s="507">
        <v>0</v>
      </c>
      <c r="G270" s="507">
        <v>0</v>
      </c>
      <c r="H270" s="507">
        <v>0</v>
      </c>
      <c r="I270" s="507">
        <v>0</v>
      </c>
      <c r="J270" s="507">
        <v>0</v>
      </c>
      <c r="K270" s="507">
        <v>0</v>
      </c>
      <c r="L270" s="507">
        <v>0</v>
      </c>
      <c r="M270" s="507">
        <v>0</v>
      </c>
      <c r="N270" s="507">
        <v>0</v>
      </c>
      <c r="O270" s="507">
        <v>0</v>
      </c>
      <c r="P270" s="507">
        <v>0</v>
      </c>
      <c r="Q270" s="507">
        <v>0</v>
      </c>
      <c r="R270" s="507">
        <v>0</v>
      </c>
      <c r="S270" s="507">
        <v>0</v>
      </c>
      <c r="T270" s="507">
        <v>0</v>
      </c>
      <c r="U270" s="507">
        <v>0</v>
      </c>
      <c r="V270" s="507">
        <v>0</v>
      </c>
      <c r="W270" s="507">
        <v>0</v>
      </c>
      <c r="X270" s="507">
        <v>0</v>
      </c>
      <c r="Y270" s="507">
        <v>0</v>
      </c>
      <c r="Z270" s="507">
        <v>0</v>
      </c>
      <c r="AA270" s="507">
        <v>0</v>
      </c>
      <c r="AB270" s="507">
        <v>0</v>
      </c>
      <c r="AC270" s="507">
        <v>0</v>
      </c>
      <c r="AD270" s="507">
        <v>0</v>
      </c>
      <c r="AE270" s="507">
        <v>0</v>
      </c>
      <c r="AF270" s="507">
        <v>0</v>
      </c>
      <c r="AG270" s="507">
        <v>0</v>
      </c>
      <c r="AH270" s="507">
        <v>0</v>
      </c>
      <c r="AI270" s="507">
        <v>0</v>
      </c>
      <c r="AJ270" s="507">
        <v>0</v>
      </c>
      <c r="AK270" s="507">
        <v>0</v>
      </c>
      <c r="AL270" s="507">
        <v>0</v>
      </c>
      <c r="AM270" s="507">
        <v>0</v>
      </c>
      <c r="AN270" s="507">
        <v>0</v>
      </c>
      <c r="AO270" s="507">
        <v>0</v>
      </c>
      <c r="AP270" s="507">
        <f t="shared" ref="AP270:AP277" si="57">SUM(B270:AO270)</f>
        <v>0</v>
      </c>
    </row>
    <row r="271" spans="1:42" outlineLevel="1" x14ac:dyDescent="0.25">
      <c r="A271" s="506" t="s">
        <v>432</v>
      </c>
      <c r="B271" s="507">
        <v>0</v>
      </c>
      <c r="C271" s="507">
        <v>0</v>
      </c>
      <c r="D271" s="507">
        <v>0</v>
      </c>
      <c r="E271" s="507">
        <v>0</v>
      </c>
      <c r="F271" s="507">
        <v>0</v>
      </c>
      <c r="G271" s="507">
        <v>0</v>
      </c>
      <c r="H271" s="507">
        <v>0</v>
      </c>
      <c r="I271" s="507">
        <v>0</v>
      </c>
      <c r="J271" s="507">
        <v>0</v>
      </c>
      <c r="K271" s="507">
        <v>0</v>
      </c>
      <c r="L271" s="507">
        <v>0</v>
      </c>
      <c r="M271" s="507">
        <v>0</v>
      </c>
      <c r="N271" s="507">
        <v>0</v>
      </c>
      <c r="O271" s="507">
        <v>0</v>
      </c>
      <c r="P271" s="507">
        <v>0</v>
      </c>
      <c r="Q271" s="507">
        <v>0</v>
      </c>
      <c r="R271" s="507">
        <v>0</v>
      </c>
      <c r="S271" s="507">
        <v>0</v>
      </c>
      <c r="T271" s="507">
        <v>0</v>
      </c>
      <c r="U271" s="507">
        <v>0</v>
      </c>
      <c r="V271" s="507">
        <v>0</v>
      </c>
      <c r="W271" s="507">
        <v>0</v>
      </c>
      <c r="X271" s="507">
        <v>0</v>
      </c>
      <c r="Y271" s="507">
        <v>0</v>
      </c>
      <c r="Z271" s="507">
        <v>0</v>
      </c>
      <c r="AA271" s="507">
        <v>0</v>
      </c>
      <c r="AB271" s="507">
        <v>0</v>
      </c>
      <c r="AC271" s="507">
        <v>0</v>
      </c>
      <c r="AD271" s="507">
        <v>0</v>
      </c>
      <c r="AE271" s="507">
        <v>0</v>
      </c>
      <c r="AF271" s="507">
        <v>0</v>
      </c>
      <c r="AG271" s="507">
        <v>0</v>
      </c>
      <c r="AH271" s="507">
        <v>0</v>
      </c>
      <c r="AI271" s="507">
        <v>0</v>
      </c>
      <c r="AJ271" s="507">
        <v>0</v>
      </c>
      <c r="AK271" s="507">
        <v>0</v>
      </c>
      <c r="AL271" s="507">
        <v>0</v>
      </c>
      <c r="AM271" s="507">
        <v>0</v>
      </c>
      <c r="AN271" s="507">
        <v>0</v>
      </c>
      <c r="AO271" s="507">
        <v>0</v>
      </c>
      <c r="AP271" s="507">
        <f t="shared" si="57"/>
        <v>0</v>
      </c>
    </row>
    <row r="272" spans="1:42" outlineLevel="1" x14ac:dyDescent="0.25">
      <c r="A272" s="510" t="s">
        <v>433</v>
      </c>
      <c r="B272" s="507">
        <v>0</v>
      </c>
      <c r="C272" s="507">
        <v>0</v>
      </c>
      <c r="D272" s="507">
        <v>0</v>
      </c>
      <c r="E272" s="507">
        <v>0</v>
      </c>
      <c r="F272" s="507">
        <v>0</v>
      </c>
      <c r="G272" s="507">
        <v>0</v>
      </c>
      <c r="H272" s="507">
        <v>0</v>
      </c>
      <c r="I272" s="507">
        <v>0</v>
      </c>
      <c r="J272" s="507">
        <v>0</v>
      </c>
      <c r="K272" s="507">
        <v>0</v>
      </c>
      <c r="L272" s="507">
        <v>0</v>
      </c>
      <c r="M272" s="507">
        <v>0</v>
      </c>
      <c r="N272" s="507">
        <v>0</v>
      </c>
      <c r="O272" s="507">
        <v>0</v>
      </c>
      <c r="P272" s="507">
        <v>0</v>
      </c>
      <c r="Q272" s="507">
        <v>0</v>
      </c>
      <c r="R272" s="507">
        <v>0</v>
      </c>
      <c r="S272" s="507">
        <v>0</v>
      </c>
      <c r="T272" s="507">
        <v>0</v>
      </c>
      <c r="U272" s="507">
        <v>0</v>
      </c>
      <c r="V272" s="507">
        <v>0</v>
      </c>
      <c r="W272" s="507">
        <v>0</v>
      </c>
      <c r="X272" s="507">
        <v>0</v>
      </c>
      <c r="Y272" s="507">
        <v>0</v>
      </c>
      <c r="Z272" s="507">
        <v>0</v>
      </c>
      <c r="AA272" s="507">
        <v>0</v>
      </c>
      <c r="AB272" s="507">
        <v>0</v>
      </c>
      <c r="AC272" s="507">
        <v>0</v>
      </c>
      <c r="AD272" s="507">
        <v>0</v>
      </c>
      <c r="AE272" s="507">
        <v>0</v>
      </c>
      <c r="AF272" s="507">
        <v>0</v>
      </c>
      <c r="AG272" s="507">
        <v>0</v>
      </c>
      <c r="AH272" s="507">
        <v>0</v>
      </c>
      <c r="AI272" s="507">
        <v>0</v>
      </c>
      <c r="AJ272" s="507">
        <v>0</v>
      </c>
      <c r="AK272" s="507">
        <v>0</v>
      </c>
      <c r="AL272" s="507">
        <v>0</v>
      </c>
      <c r="AM272" s="507">
        <v>0</v>
      </c>
      <c r="AN272" s="507">
        <v>0</v>
      </c>
      <c r="AO272" s="507">
        <v>0</v>
      </c>
      <c r="AP272" s="507">
        <f t="shared" si="57"/>
        <v>0</v>
      </c>
    </row>
    <row r="273" spans="1:42" outlineLevel="1" x14ac:dyDescent="0.25">
      <c r="A273" s="510" t="s">
        <v>434</v>
      </c>
      <c r="B273" s="507">
        <v>0</v>
      </c>
      <c r="C273" s="507">
        <v>0</v>
      </c>
      <c r="D273" s="507">
        <v>0</v>
      </c>
      <c r="E273" s="507">
        <v>0</v>
      </c>
      <c r="F273" s="507">
        <v>0</v>
      </c>
      <c r="G273" s="507">
        <v>0</v>
      </c>
      <c r="H273" s="507">
        <v>0</v>
      </c>
      <c r="I273" s="507">
        <v>0</v>
      </c>
      <c r="J273" s="507">
        <v>0</v>
      </c>
      <c r="K273" s="507">
        <v>0</v>
      </c>
      <c r="L273" s="507">
        <v>0</v>
      </c>
      <c r="M273" s="507">
        <v>0</v>
      </c>
      <c r="N273" s="507">
        <v>0</v>
      </c>
      <c r="O273" s="507">
        <v>0</v>
      </c>
      <c r="P273" s="507">
        <v>0</v>
      </c>
      <c r="Q273" s="507">
        <v>0</v>
      </c>
      <c r="R273" s="507">
        <v>0</v>
      </c>
      <c r="S273" s="507">
        <v>0</v>
      </c>
      <c r="T273" s="507">
        <v>0</v>
      </c>
      <c r="U273" s="507">
        <v>0</v>
      </c>
      <c r="V273" s="507">
        <v>0</v>
      </c>
      <c r="W273" s="507">
        <v>0</v>
      </c>
      <c r="X273" s="507">
        <v>0</v>
      </c>
      <c r="Y273" s="507">
        <v>0</v>
      </c>
      <c r="Z273" s="507">
        <v>0</v>
      </c>
      <c r="AA273" s="507">
        <v>0</v>
      </c>
      <c r="AB273" s="507">
        <v>0</v>
      </c>
      <c r="AC273" s="507">
        <v>0</v>
      </c>
      <c r="AD273" s="507">
        <v>0</v>
      </c>
      <c r="AE273" s="507">
        <v>0</v>
      </c>
      <c r="AF273" s="507">
        <v>0</v>
      </c>
      <c r="AG273" s="507">
        <v>0</v>
      </c>
      <c r="AH273" s="507">
        <v>0</v>
      </c>
      <c r="AI273" s="507">
        <v>0</v>
      </c>
      <c r="AJ273" s="507">
        <v>0</v>
      </c>
      <c r="AK273" s="507">
        <v>0</v>
      </c>
      <c r="AL273" s="507">
        <v>0</v>
      </c>
      <c r="AM273" s="507">
        <v>0</v>
      </c>
      <c r="AN273" s="507">
        <v>0</v>
      </c>
      <c r="AO273" s="507">
        <v>0</v>
      </c>
      <c r="AP273" s="507">
        <f t="shared" si="57"/>
        <v>0</v>
      </c>
    </row>
    <row r="274" spans="1:42" outlineLevel="1" x14ac:dyDescent="0.25">
      <c r="A274" s="510" t="s">
        <v>435</v>
      </c>
      <c r="B274" s="507">
        <v>0</v>
      </c>
      <c r="C274" s="507">
        <v>0</v>
      </c>
      <c r="D274" s="507">
        <v>0</v>
      </c>
      <c r="E274" s="507">
        <v>0</v>
      </c>
      <c r="F274" s="507">
        <v>0</v>
      </c>
      <c r="G274" s="507">
        <v>0</v>
      </c>
      <c r="H274" s="507">
        <v>0</v>
      </c>
      <c r="I274" s="507">
        <v>0</v>
      </c>
      <c r="J274" s="507">
        <v>0</v>
      </c>
      <c r="K274" s="507">
        <v>0</v>
      </c>
      <c r="L274" s="507">
        <v>0</v>
      </c>
      <c r="M274" s="507">
        <v>0</v>
      </c>
      <c r="N274" s="507">
        <v>0</v>
      </c>
      <c r="O274" s="507">
        <v>0</v>
      </c>
      <c r="P274" s="507">
        <v>0</v>
      </c>
      <c r="Q274" s="507">
        <v>0</v>
      </c>
      <c r="R274" s="507">
        <v>0</v>
      </c>
      <c r="S274" s="507">
        <v>0</v>
      </c>
      <c r="T274" s="507">
        <v>0</v>
      </c>
      <c r="U274" s="507">
        <v>0</v>
      </c>
      <c r="V274" s="507">
        <v>0</v>
      </c>
      <c r="W274" s="507">
        <v>0</v>
      </c>
      <c r="X274" s="507">
        <v>0</v>
      </c>
      <c r="Y274" s="507">
        <v>0</v>
      </c>
      <c r="Z274" s="507">
        <v>0</v>
      </c>
      <c r="AA274" s="507">
        <v>0</v>
      </c>
      <c r="AB274" s="507">
        <v>0</v>
      </c>
      <c r="AC274" s="507">
        <v>0</v>
      </c>
      <c r="AD274" s="507">
        <v>0</v>
      </c>
      <c r="AE274" s="507">
        <v>0</v>
      </c>
      <c r="AF274" s="507">
        <v>0</v>
      </c>
      <c r="AG274" s="507">
        <v>0</v>
      </c>
      <c r="AH274" s="507">
        <v>0</v>
      </c>
      <c r="AI274" s="507">
        <v>0</v>
      </c>
      <c r="AJ274" s="507">
        <v>0</v>
      </c>
      <c r="AK274" s="507">
        <v>0</v>
      </c>
      <c r="AL274" s="507">
        <v>0</v>
      </c>
      <c r="AM274" s="507">
        <v>0</v>
      </c>
      <c r="AN274" s="507">
        <v>0</v>
      </c>
      <c r="AO274" s="507">
        <v>0</v>
      </c>
      <c r="AP274" s="507">
        <f t="shared" si="57"/>
        <v>0</v>
      </c>
    </row>
    <row r="275" spans="1:42" outlineLevel="1" x14ac:dyDescent="0.25">
      <c r="A275" s="510" t="s">
        <v>436</v>
      </c>
      <c r="B275" s="507">
        <v>0</v>
      </c>
      <c r="C275" s="507">
        <v>0</v>
      </c>
      <c r="D275" s="507">
        <v>0</v>
      </c>
      <c r="E275" s="507">
        <v>0</v>
      </c>
      <c r="F275" s="507">
        <v>0</v>
      </c>
      <c r="G275" s="507">
        <v>0</v>
      </c>
      <c r="H275" s="507">
        <v>0</v>
      </c>
      <c r="I275" s="507">
        <v>0</v>
      </c>
      <c r="J275" s="507">
        <v>0</v>
      </c>
      <c r="K275" s="507">
        <v>0</v>
      </c>
      <c r="L275" s="507">
        <v>0</v>
      </c>
      <c r="M275" s="507">
        <v>0</v>
      </c>
      <c r="N275" s="507">
        <v>0</v>
      </c>
      <c r="O275" s="507">
        <v>0</v>
      </c>
      <c r="P275" s="507">
        <v>0</v>
      </c>
      <c r="Q275" s="507">
        <v>0</v>
      </c>
      <c r="R275" s="507">
        <v>0</v>
      </c>
      <c r="S275" s="507">
        <v>0</v>
      </c>
      <c r="T275" s="507">
        <v>0</v>
      </c>
      <c r="U275" s="507">
        <v>0</v>
      </c>
      <c r="V275" s="507">
        <v>0</v>
      </c>
      <c r="W275" s="507">
        <v>0</v>
      </c>
      <c r="X275" s="507">
        <v>0</v>
      </c>
      <c r="Y275" s="507">
        <v>0</v>
      </c>
      <c r="Z275" s="507">
        <v>0</v>
      </c>
      <c r="AA275" s="507">
        <v>0</v>
      </c>
      <c r="AB275" s="507">
        <v>0</v>
      </c>
      <c r="AC275" s="507">
        <v>0</v>
      </c>
      <c r="AD275" s="507">
        <v>0</v>
      </c>
      <c r="AE275" s="507">
        <v>0</v>
      </c>
      <c r="AF275" s="507">
        <v>0</v>
      </c>
      <c r="AG275" s="507">
        <v>0</v>
      </c>
      <c r="AH275" s="507">
        <v>0</v>
      </c>
      <c r="AI275" s="507">
        <v>0</v>
      </c>
      <c r="AJ275" s="507">
        <v>0</v>
      </c>
      <c r="AK275" s="507">
        <v>0</v>
      </c>
      <c r="AL275" s="507">
        <v>0</v>
      </c>
      <c r="AM275" s="507">
        <v>0</v>
      </c>
      <c r="AN275" s="507">
        <v>0</v>
      </c>
      <c r="AO275" s="507">
        <v>0</v>
      </c>
      <c r="AP275" s="507">
        <f t="shared" si="57"/>
        <v>0</v>
      </c>
    </row>
    <row r="276" spans="1:42" outlineLevel="1" x14ac:dyDescent="0.25">
      <c r="A276" s="510" t="s">
        <v>437</v>
      </c>
      <c r="B276" s="507">
        <v>0</v>
      </c>
      <c r="C276" s="507">
        <v>0</v>
      </c>
      <c r="D276" s="507">
        <v>0</v>
      </c>
      <c r="E276" s="507">
        <v>0</v>
      </c>
      <c r="F276" s="507">
        <v>0</v>
      </c>
      <c r="G276" s="507">
        <v>0</v>
      </c>
      <c r="H276" s="507">
        <v>0</v>
      </c>
      <c r="I276" s="507">
        <v>0</v>
      </c>
      <c r="J276" s="507">
        <v>0</v>
      </c>
      <c r="K276" s="507">
        <v>0</v>
      </c>
      <c r="L276" s="507">
        <v>0</v>
      </c>
      <c r="M276" s="507">
        <v>0</v>
      </c>
      <c r="N276" s="507">
        <v>0</v>
      </c>
      <c r="O276" s="507">
        <v>0</v>
      </c>
      <c r="P276" s="507">
        <v>0</v>
      </c>
      <c r="Q276" s="507">
        <v>0</v>
      </c>
      <c r="R276" s="507">
        <v>0</v>
      </c>
      <c r="S276" s="507">
        <v>0</v>
      </c>
      <c r="T276" s="507">
        <v>0</v>
      </c>
      <c r="U276" s="507">
        <v>0</v>
      </c>
      <c r="V276" s="507">
        <v>0</v>
      </c>
      <c r="W276" s="507">
        <v>0</v>
      </c>
      <c r="X276" s="507">
        <v>0</v>
      </c>
      <c r="Y276" s="507">
        <v>0</v>
      </c>
      <c r="Z276" s="507">
        <v>0</v>
      </c>
      <c r="AA276" s="507">
        <v>0</v>
      </c>
      <c r="AB276" s="507">
        <v>0</v>
      </c>
      <c r="AC276" s="507">
        <v>0</v>
      </c>
      <c r="AD276" s="507">
        <v>0</v>
      </c>
      <c r="AE276" s="507">
        <v>0</v>
      </c>
      <c r="AF276" s="507">
        <v>0</v>
      </c>
      <c r="AG276" s="507">
        <v>0</v>
      </c>
      <c r="AH276" s="507">
        <v>0</v>
      </c>
      <c r="AI276" s="507">
        <v>0</v>
      </c>
      <c r="AJ276" s="507">
        <v>0</v>
      </c>
      <c r="AK276" s="507">
        <v>0</v>
      </c>
      <c r="AL276" s="507">
        <v>0</v>
      </c>
      <c r="AM276" s="507">
        <v>0</v>
      </c>
      <c r="AN276" s="507">
        <v>0</v>
      </c>
      <c r="AO276" s="507">
        <v>0</v>
      </c>
      <c r="AP276" s="507">
        <f t="shared" si="57"/>
        <v>0</v>
      </c>
    </row>
    <row r="277" spans="1:42" outlineLevel="1" x14ac:dyDescent="0.25">
      <c r="A277" s="496" t="s">
        <v>119</v>
      </c>
      <c r="B277" s="511">
        <f>SUM(B270:B276)</f>
        <v>0</v>
      </c>
      <c r="C277" s="511">
        <f t="shared" ref="C277:AO277" si="58">SUM(C270:C276)</f>
        <v>0</v>
      </c>
      <c r="D277" s="511">
        <f t="shared" si="58"/>
        <v>0</v>
      </c>
      <c r="E277" s="511">
        <f t="shared" si="58"/>
        <v>0</v>
      </c>
      <c r="F277" s="511">
        <f t="shared" si="58"/>
        <v>0</v>
      </c>
      <c r="G277" s="511">
        <f t="shared" si="58"/>
        <v>0</v>
      </c>
      <c r="H277" s="511">
        <f t="shared" si="58"/>
        <v>0</v>
      </c>
      <c r="I277" s="511">
        <f t="shared" si="58"/>
        <v>0</v>
      </c>
      <c r="J277" s="511">
        <f t="shared" si="58"/>
        <v>0</v>
      </c>
      <c r="K277" s="511">
        <f t="shared" si="58"/>
        <v>0</v>
      </c>
      <c r="L277" s="511">
        <f t="shared" si="58"/>
        <v>0</v>
      </c>
      <c r="M277" s="511">
        <f t="shared" si="58"/>
        <v>0</v>
      </c>
      <c r="N277" s="511">
        <f t="shared" si="58"/>
        <v>0</v>
      </c>
      <c r="O277" s="511">
        <f t="shared" si="58"/>
        <v>0</v>
      </c>
      <c r="P277" s="511">
        <f t="shared" si="58"/>
        <v>0</v>
      </c>
      <c r="Q277" s="511">
        <f t="shared" si="58"/>
        <v>0</v>
      </c>
      <c r="R277" s="511">
        <f t="shared" si="58"/>
        <v>0</v>
      </c>
      <c r="S277" s="511">
        <f t="shared" si="58"/>
        <v>0</v>
      </c>
      <c r="T277" s="511">
        <f t="shared" si="58"/>
        <v>0</v>
      </c>
      <c r="U277" s="511">
        <f t="shared" si="58"/>
        <v>0</v>
      </c>
      <c r="V277" s="511">
        <f t="shared" si="58"/>
        <v>0</v>
      </c>
      <c r="W277" s="511">
        <f t="shared" si="58"/>
        <v>0</v>
      </c>
      <c r="X277" s="511">
        <f t="shared" si="58"/>
        <v>0</v>
      </c>
      <c r="Y277" s="511">
        <f t="shared" si="58"/>
        <v>0</v>
      </c>
      <c r="Z277" s="511">
        <f t="shared" si="58"/>
        <v>0</v>
      </c>
      <c r="AA277" s="511">
        <f t="shared" si="58"/>
        <v>0</v>
      </c>
      <c r="AB277" s="511">
        <f t="shared" si="58"/>
        <v>0</v>
      </c>
      <c r="AC277" s="511">
        <f t="shared" si="58"/>
        <v>0</v>
      </c>
      <c r="AD277" s="511">
        <f t="shared" si="58"/>
        <v>0</v>
      </c>
      <c r="AE277" s="511">
        <f t="shared" si="58"/>
        <v>0</v>
      </c>
      <c r="AF277" s="511">
        <f t="shared" si="58"/>
        <v>0</v>
      </c>
      <c r="AG277" s="511">
        <f t="shared" si="58"/>
        <v>0</v>
      </c>
      <c r="AH277" s="511">
        <f t="shared" si="58"/>
        <v>0</v>
      </c>
      <c r="AI277" s="511">
        <f t="shared" si="58"/>
        <v>0</v>
      </c>
      <c r="AJ277" s="511">
        <f t="shared" si="58"/>
        <v>0</v>
      </c>
      <c r="AK277" s="511">
        <f t="shared" si="58"/>
        <v>0</v>
      </c>
      <c r="AL277" s="511">
        <f t="shared" si="58"/>
        <v>0</v>
      </c>
      <c r="AM277" s="511">
        <f t="shared" si="58"/>
        <v>0</v>
      </c>
      <c r="AN277" s="511">
        <f t="shared" si="58"/>
        <v>0</v>
      </c>
      <c r="AO277" s="511">
        <f t="shared" si="58"/>
        <v>0</v>
      </c>
      <c r="AP277" s="511">
        <f t="shared" si="57"/>
        <v>0</v>
      </c>
    </row>
    <row r="278" spans="1:42" outlineLevel="1" x14ac:dyDescent="0.25">
      <c r="B278" s="509"/>
      <c r="C278" s="509"/>
      <c r="D278" s="509"/>
      <c r="E278" s="509"/>
      <c r="F278" s="509"/>
      <c r="G278" s="509"/>
      <c r="H278" s="509"/>
      <c r="I278" s="509"/>
      <c r="J278" s="509"/>
      <c r="K278" s="509"/>
      <c r="L278" s="509"/>
      <c r="M278" s="509"/>
      <c r="N278" s="509"/>
      <c r="O278" s="509"/>
      <c r="P278" s="509"/>
      <c r="Q278" s="509"/>
      <c r="R278" s="509"/>
      <c r="S278" s="509"/>
      <c r="T278" s="509"/>
      <c r="U278" s="509"/>
      <c r="V278" s="509"/>
      <c r="W278" s="509"/>
      <c r="X278" s="509"/>
      <c r="Y278" s="509"/>
      <c r="Z278" s="509"/>
      <c r="AA278" s="509"/>
      <c r="AB278" s="509"/>
      <c r="AC278" s="509"/>
      <c r="AD278" s="509"/>
      <c r="AE278" s="509"/>
      <c r="AF278" s="509"/>
      <c r="AG278" s="509"/>
      <c r="AH278" s="509"/>
      <c r="AI278" s="509"/>
      <c r="AJ278" s="509"/>
      <c r="AK278" s="509"/>
      <c r="AL278" s="509"/>
      <c r="AM278" s="509"/>
      <c r="AN278" s="509"/>
      <c r="AO278" s="509"/>
      <c r="AP278" s="509"/>
    </row>
    <row r="279" spans="1:42" ht="15.75" outlineLevel="1" thickBot="1" x14ac:dyDescent="0.3">
      <c r="A279" s="496" t="s">
        <v>438</v>
      </c>
      <c r="B279" s="483">
        <f>B267+B277</f>
        <v>0</v>
      </c>
      <c r="C279" s="483">
        <f t="shared" ref="C279:AO279" si="59">C267+C277</f>
        <v>0</v>
      </c>
      <c r="D279" s="483">
        <f t="shared" si="59"/>
        <v>0</v>
      </c>
      <c r="E279" s="483">
        <f t="shared" si="59"/>
        <v>0</v>
      </c>
      <c r="F279" s="483">
        <f t="shared" si="59"/>
        <v>0</v>
      </c>
      <c r="G279" s="483">
        <f t="shared" si="59"/>
        <v>0</v>
      </c>
      <c r="H279" s="483">
        <f t="shared" si="59"/>
        <v>0</v>
      </c>
      <c r="I279" s="483">
        <f t="shared" si="59"/>
        <v>0</v>
      </c>
      <c r="J279" s="483">
        <f t="shared" si="59"/>
        <v>0</v>
      </c>
      <c r="K279" s="483">
        <f t="shared" si="59"/>
        <v>0</v>
      </c>
      <c r="L279" s="483">
        <f t="shared" si="59"/>
        <v>0</v>
      </c>
      <c r="M279" s="483">
        <f t="shared" si="59"/>
        <v>0</v>
      </c>
      <c r="N279" s="483">
        <f t="shared" si="59"/>
        <v>0</v>
      </c>
      <c r="O279" s="483">
        <f t="shared" si="59"/>
        <v>0</v>
      </c>
      <c r="P279" s="483">
        <f t="shared" si="59"/>
        <v>0</v>
      </c>
      <c r="Q279" s="483">
        <f t="shared" si="59"/>
        <v>0</v>
      </c>
      <c r="R279" s="483">
        <f t="shared" si="59"/>
        <v>0</v>
      </c>
      <c r="S279" s="483">
        <f t="shared" si="59"/>
        <v>0</v>
      </c>
      <c r="T279" s="483">
        <f t="shared" si="59"/>
        <v>0</v>
      </c>
      <c r="U279" s="483">
        <f t="shared" si="59"/>
        <v>0</v>
      </c>
      <c r="V279" s="483">
        <f t="shared" si="59"/>
        <v>0</v>
      </c>
      <c r="W279" s="483">
        <f t="shared" si="59"/>
        <v>0</v>
      </c>
      <c r="X279" s="483">
        <f t="shared" si="59"/>
        <v>0</v>
      </c>
      <c r="Y279" s="483">
        <f t="shared" si="59"/>
        <v>0</v>
      </c>
      <c r="Z279" s="483">
        <f t="shared" si="59"/>
        <v>0</v>
      </c>
      <c r="AA279" s="483">
        <f t="shared" si="59"/>
        <v>0</v>
      </c>
      <c r="AB279" s="483">
        <f t="shared" si="59"/>
        <v>0</v>
      </c>
      <c r="AC279" s="483">
        <f t="shared" si="59"/>
        <v>0</v>
      </c>
      <c r="AD279" s="483">
        <f t="shared" si="59"/>
        <v>0</v>
      </c>
      <c r="AE279" s="483">
        <f t="shared" si="59"/>
        <v>0</v>
      </c>
      <c r="AF279" s="483">
        <f t="shared" si="59"/>
        <v>0</v>
      </c>
      <c r="AG279" s="483">
        <f t="shared" si="59"/>
        <v>0</v>
      </c>
      <c r="AH279" s="483">
        <f t="shared" si="59"/>
        <v>0</v>
      </c>
      <c r="AI279" s="483">
        <f t="shared" si="59"/>
        <v>0</v>
      </c>
      <c r="AJ279" s="483">
        <f t="shared" si="59"/>
        <v>0</v>
      </c>
      <c r="AK279" s="483">
        <f t="shared" si="59"/>
        <v>0</v>
      </c>
      <c r="AL279" s="483">
        <f t="shared" si="59"/>
        <v>0</v>
      </c>
      <c r="AM279" s="483">
        <f t="shared" si="59"/>
        <v>0</v>
      </c>
      <c r="AN279" s="483">
        <f t="shared" si="59"/>
        <v>0</v>
      </c>
      <c r="AO279" s="483">
        <f t="shared" si="59"/>
        <v>0</v>
      </c>
      <c r="AP279" s="483">
        <f>SUM(B279:AO279)</f>
        <v>0</v>
      </c>
    </row>
    <row r="280" spans="1:42" ht="17.25" customHeight="1" outlineLevel="1" thickTop="1" x14ac:dyDescent="0.25">
      <c r="A280" s="502"/>
      <c r="B280" s="500"/>
      <c r="C280" s="500"/>
      <c r="D280" s="500"/>
      <c r="E280" s="500"/>
      <c r="F280" s="500"/>
      <c r="G280" s="500"/>
      <c r="H280" s="500"/>
      <c r="I280" s="500"/>
      <c r="J280" s="500"/>
      <c r="K280" s="500"/>
      <c r="L280" s="500"/>
      <c r="M280" s="500"/>
      <c r="N280" s="500"/>
      <c r="O280" s="500"/>
      <c r="P280" s="500"/>
      <c r="Q280" s="500"/>
      <c r="R280" s="500"/>
      <c r="S280" s="500"/>
      <c r="T280" s="500"/>
      <c r="U280" s="500"/>
      <c r="V280" s="500"/>
      <c r="W280" s="500"/>
      <c r="X280" s="500"/>
      <c r="Y280" s="500"/>
      <c r="Z280" s="500"/>
      <c r="AA280" s="500"/>
      <c r="AB280" s="500"/>
      <c r="AC280" s="500"/>
      <c r="AD280" s="500"/>
      <c r="AE280" s="500"/>
      <c r="AF280" s="500"/>
      <c r="AG280" s="500"/>
      <c r="AH280" s="500"/>
      <c r="AI280" s="500"/>
      <c r="AJ280" s="500"/>
      <c r="AK280" s="500"/>
      <c r="AL280" s="500"/>
      <c r="AM280" s="500"/>
      <c r="AN280" s="500"/>
      <c r="AO280" s="500"/>
      <c r="AP280" s="501"/>
    </row>
    <row r="281" spans="1:42" outlineLevel="1" x14ac:dyDescent="0.25">
      <c r="A281" s="496" t="s">
        <v>439</v>
      </c>
      <c r="B281" s="478">
        <v>0</v>
      </c>
      <c r="C281" s="478">
        <v>0</v>
      </c>
      <c r="D281" s="478">
        <v>0</v>
      </c>
      <c r="E281" s="478">
        <v>0</v>
      </c>
      <c r="F281" s="478">
        <v>0</v>
      </c>
      <c r="G281" s="478">
        <v>0</v>
      </c>
      <c r="H281" s="478">
        <v>0</v>
      </c>
      <c r="I281" s="478">
        <v>0</v>
      </c>
      <c r="J281" s="478">
        <v>0</v>
      </c>
      <c r="K281" s="478">
        <v>0</v>
      </c>
      <c r="L281" s="478">
        <v>0</v>
      </c>
      <c r="M281" s="478">
        <v>0</v>
      </c>
      <c r="N281" s="478">
        <v>0</v>
      </c>
      <c r="O281" s="478">
        <v>0</v>
      </c>
      <c r="P281" s="478">
        <v>0</v>
      </c>
      <c r="Q281" s="478">
        <v>0</v>
      </c>
      <c r="R281" s="478">
        <v>0</v>
      </c>
      <c r="S281" s="478">
        <v>0</v>
      </c>
      <c r="T281" s="478">
        <v>0</v>
      </c>
      <c r="U281" s="478">
        <v>0</v>
      </c>
      <c r="V281" s="478">
        <v>0</v>
      </c>
      <c r="W281" s="478">
        <v>0</v>
      </c>
      <c r="X281" s="478">
        <v>0</v>
      </c>
      <c r="Y281" s="478">
        <v>0</v>
      </c>
      <c r="Z281" s="478">
        <v>0</v>
      </c>
      <c r="AA281" s="478">
        <v>0</v>
      </c>
      <c r="AB281" s="478">
        <v>0</v>
      </c>
      <c r="AC281" s="478">
        <v>0</v>
      </c>
      <c r="AD281" s="478">
        <v>0</v>
      </c>
      <c r="AE281" s="478">
        <v>0</v>
      </c>
      <c r="AF281" s="478">
        <v>0</v>
      </c>
      <c r="AG281" s="478">
        <v>0</v>
      </c>
      <c r="AH281" s="478">
        <v>0</v>
      </c>
      <c r="AI281" s="478">
        <v>0</v>
      </c>
      <c r="AJ281" s="478">
        <v>0</v>
      </c>
      <c r="AK281" s="478">
        <v>0</v>
      </c>
      <c r="AL281" s="478">
        <v>0</v>
      </c>
      <c r="AM281" s="478">
        <v>0</v>
      </c>
      <c r="AN281" s="478">
        <v>0</v>
      </c>
      <c r="AO281" s="478">
        <v>0</v>
      </c>
      <c r="AP281" s="478"/>
    </row>
    <row r="282" spans="1:42" s="493" customFormat="1" outlineLevel="1" x14ac:dyDescent="0.25">
      <c r="A282" s="496" t="s">
        <v>68</v>
      </c>
      <c r="B282" s="512" t="str">
        <f>IF(B281&gt;0,B279/B281,"")</f>
        <v/>
      </c>
      <c r="C282" s="512" t="str">
        <f t="shared" ref="C282:AO282" si="60">IF(C281&gt;0,C279/C281,"")</f>
        <v/>
      </c>
      <c r="D282" s="512" t="str">
        <f t="shared" si="60"/>
        <v/>
      </c>
      <c r="E282" s="512" t="str">
        <f t="shared" si="60"/>
        <v/>
      </c>
      <c r="F282" s="512" t="str">
        <f t="shared" si="60"/>
        <v/>
      </c>
      <c r="G282" s="512" t="str">
        <f t="shared" si="60"/>
        <v/>
      </c>
      <c r="H282" s="512" t="str">
        <f t="shared" si="60"/>
        <v/>
      </c>
      <c r="I282" s="512" t="str">
        <f t="shared" si="60"/>
        <v/>
      </c>
      <c r="J282" s="512" t="str">
        <f t="shared" si="60"/>
        <v/>
      </c>
      <c r="K282" s="512" t="str">
        <f t="shared" si="60"/>
        <v/>
      </c>
      <c r="L282" s="512" t="str">
        <f t="shared" si="60"/>
        <v/>
      </c>
      <c r="M282" s="512" t="str">
        <f t="shared" si="60"/>
        <v/>
      </c>
      <c r="N282" s="512" t="str">
        <f t="shared" si="60"/>
        <v/>
      </c>
      <c r="O282" s="512" t="str">
        <f t="shared" si="60"/>
        <v/>
      </c>
      <c r="P282" s="512" t="str">
        <f t="shared" si="60"/>
        <v/>
      </c>
      <c r="Q282" s="512" t="str">
        <f t="shared" si="60"/>
        <v/>
      </c>
      <c r="R282" s="512" t="str">
        <f t="shared" si="60"/>
        <v/>
      </c>
      <c r="S282" s="512" t="str">
        <f t="shared" si="60"/>
        <v/>
      </c>
      <c r="T282" s="512" t="str">
        <f t="shared" si="60"/>
        <v/>
      </c>
      <c r="U282" s="512" t="str">
        <f t="shared" si="60"/>
        <v/>
      </c>
      <c r="V282" s="512" t="str">
        <f t="shared" si="60"/>
        <v/>
      </c>
      <c r="W282" s="512" t="str">
        <f t="shared" si="60"/>
        <v/>
      </c>
      <c r="X282" s="512" t="str">
        <f t="shared" si="60"/>
        <v/>
      </c>
      <c r="Y282" s="512" t="str">
        <f t="shared" si="60"/>
        <v/>
      </c>
      <c r="Z282" s="512" t="str">
        <f t="shared" si="60"/>
        <v/>
      </c>
      <c r="AA282" s="512" t="str">
        <f t="shared" si="60"/>
        <v/>
      </c>
      <c r="AB282" s="512" t="str">
        <f t="shared" si="60"/>
        <v/>
      </c>
      <c r="AC282" s="512" t="str">
        <f t="shared" si="60"/>
        <v/>
      </c>
      <c r="AD282" s="512" t="str">
        <f t="shared" si="60"/>
        <v/>
      </c>
      <c r="AE282" s="512" t="str">
        <f t="shared" si="60"/>
        <v/>
      </c>
      <c r="AF282" s="512" t="str">
        <f t="shared" si="60"/>
        <v/>
      </c>
      <c r="AG282" s="512" t="str">
        <f t="shared" si="60"/>
        <v/>
      </c>
      <c r="AH282" s="512" t="str">
        <f t="shared" si="60"/>
        <v/>
      </c>
      <c r="AI282" s="512" t="str">
        <f t="shared" si="60"/>
        <v/>
      </c>
      <c r="AJ282" s="512" t="str">
        <f t="shared" si="60"/>
        <v/>
      </c>
      <c r="AK282" s="512" t="str">
        <f t="shared" si="60"/>
        <v/>
      </c>
      <c r="AL282" s="512" t="str">
        <f t="shared" si="60"/>
        <v/>
      </c>
      <c r="AM282" s="512" t="str">
        <f t="shared" si="60"/>
        <v/>
      </c>
      <c r="AN282" s="512" t="str">
        <f t="shared" si="60"/>
        <v/>
      </c>
      <c r="AO282" s="512" t="str">
        <f t="shared" si="60"/>
        <v/>
      </c>
      <c r="AP282" s="513"/>
    </row>
    <row r="283" spans="1:42" s="493" customFormat="1" outlineLevel="1" x14ac:dyDescent="0.25">
      <c r="A283" s="514"/>
      <c r="B283" s="515"/>
      <c r="C283" s="515"/>
      <c r="D283" s="515"/>
      <c r="E283" s="515"/>
      <c r="F283" s="515"/>
      <c r="G283" s="515"/>
      <c r="H283" s="515"/>
      <c r="I283" s="515"/>
      <c r="J283" s="515"/>
      <c r="K283" s="515"/>
      <c r="L283" s="515"/>
      <c r="M283" s="515"/>
      <c r="N283" s="515"/>
      <c r="O283" s="515"/>
      <c r="P283" s="515"/>
      <c r="Q283" s="515"/>
      <c r="R283" s="515"/>
      <c r="S283" s="515"/>
      <c r="T283" s="515"/>
      <c r="U283" s="515"/>
      <c r="V283" s="515"/>
      <c r="W283" s="515"/>
      <c r="X283" s="515"/>
      <c r="Y283" s="515"/>
      <c r="Z283" s="515"/>
      <c r="AA283" s="515"/>
      <c r="AB283" s="515"/>
      <c r="AC283" s="515"/>
      <c r="AD283" s="515"/>
      <c r="AE283" s="515"/>
      <c r="AF283" s="515"/>
      <c r="AG283" s="515"/>
      <c r="AH283" s="515"/>
      <c r="AI283" s="515"/>
      <c r="AJ283" s="515"/>
      <c r="AK283" s="515"/>
      <c r="AL283" s="515"/>
      <c r="AM283" s="515"/>
      <c r="AN283" s="515"/>
      <c r="AO283" s="515"/>
      <c r="AP283" s="513"/>
    </row>
    <row r="284" spans="1:42" outlineLevel="1" x14ac:dyDescent="0.25">
      <c r="A284" s="505" t="s">
        <v>132</v>
      </c>
      <c r="B284" s="500"/>
      <c r="C284" s="500"/>
      <c r="D284" s="500"/>
      <c r="E284" s="500"/>
      <c r="F284" s="500"/>
      <c r="G284" s="500"/>
      <c r="H284" s="500"/>
      <c r="I284" s="500"/>
      <c r="J284" s="500"/>
      <c r="K284" s="500"/>
      <c r="L284" s="500"/>
      <c r="M284" s="500"/>
      <c r="N284" s="500"/>
      <c r="O284" s="500"/>
      <c r="P284" s="500"/>
      <c r="Q284" s="500"/>
      <c r="R284" s="500"/>
      <c r="S284" s="500"/>
      <c r="T284" s="500"/>
      <c r="U284" s="500"/>
      <c r="V284" s="500"/>
      <c r="W284" s="500"/>
      <c r="X284" s="500"/>
      <c r="Y284" s="500"/>
      <c r="Z284" s="500"/>
      <c r="AA284" s="500"/>
      <c r="AB284" s="500"/>
      <c r="AC284" s="500"/>
      <c r="AD284" s="500"/>
      <c r="AE284" s="500"/>
      <c r="AF284" s="500"/>
      <c r="AG284" s="500"/>
      <c r="AH284" s="500"/>
      <c r="AI284" s="500"/>
      <c r="AJ284" s="500"/>
      <c r="AK284" s="500"/>
      <c r="AL284" s="500"/>
      <c r="AM284" s="500"/>
      <c r="AN284" s="500"/>
      <c r="AO284" s="500"/>
      <c r="AP284" s="501"/>
    </row>
    <row r="285" spans="1:42" outlineLevel="1" x14ac:dyDescent="0.25">
      <c r="A285" s="496" t="s">
        <v>425</v>
      </c>
    </row>
    <row r="286" spans="1:42" outlineLevel="1" x14ac:dyDescent="0.25">
      <c r="A286" s="506" t="s">
        <v>426</v>
      </c>
      <c r="B286" s="480">
        <f>SUMIF('4a - Electricity'!$B$7:$AP$7,'4 - NOI'!B$7,'4a - Electricity'!$B$217:$AP$217)</f>
        <v>0</v>
      </c>
      <c r="C286" s="480">
        <f>SUMIF('4a - Electricity'!$B$7:$AP$7,'4 - NOI'!C$7,'4a - Electricity'!$B$217:$AP$217)</f>
        <v>0</v>
      </c>
      <c r="D286" s="480">
        <f>SUMIF('4a - Electricity'!$B$7:$AP$7,'4 - NOI'!D$7,'4a - Electricity'!$B$217:$AP$217)</f>
        <v>0</v>
      </c>
      <c r="E286" s="480">
        <f>SUMIF('4a - Electricity'!$B$7:$AP$7,'4 - NOI'!E$7,'4a - Electricity'!$B$217:$AP$217)</f>
        <v>0</v>
      </c>
      <c r="F286" s="480">
        <f>SUMIF('4a - Electricity'!$B$7:$AP$7,'4 - NOI'!F$7,'4a - Electricity'!$B$217:$AP$217)</f>
        <v>0</v>
      </c>
      <c r="G286" s="480">
        <f>SUMIF('4a - Electricity'!$B$7:$AP$7,'4 - NOI'!G$7,'4a - Electricity'!$B$217:$AP$217)</f>
        <v>0</v>
      </c>
      <c r="H286" s="480">
        <f>SUMIF('4a - Electricity'!$B$7:$AP$7,'4 - NOI'!H$7,'4a - Electricity'!$B$217:$AP$217)</f>
        <v>0</v>
      </c>
      <c r="I286" s="480">
        <f>SUMIF('4a - Electricity'!$B$7:$AP$7,'4 - NOI'!I$7,'4a - Electricity'!$B$217:$AP$217)</f>
        <v>0</v>
      </c>
      <c r="J286" s="480">
        <f>SUMIF('4a - Electricity'!$B$7:$AP$7,'4 - NOI'!J$7,'4a - Electricity'!$B$217:$AP$217)</f>
        <v>0</v>
      </c>
      <c r="K286" s="480">
        <f>SUMIF('4a - Electricity'!$B$7:$AP$7,'4 - NOI'!K$7,'4a - Electricity'!$B$217:$AP$217)</f>
        <v>0</v>
      </c>
      <c r="L286" s="480">
        <f>SUMIF('4a - Electricity'!$B$7:$AP$7,'4 - NOI'!L$7,'4a - Electricity'!$B$217:$AP$217)</f>
        <v>0</v>
      </c>
      <c r="M286" s="480">
        <f>SUMIF('4a - Electricity'!$B$7:$AP$7,'4 - NOI'!M$7,'4a - Electricity'!$B$217:$AP$217)</f>
        <v>0</v>
      </c>
      <c r="N286" s="480">
        <f>SUMIF('4a - Electricity'!$B$7:$AP$7,'4 - NOI'!N$7,'4a - Electricity'!$B$217:$AP$217)</f>
        <v>0</v>
      </c>
      <c r="O286" s="480">
        <f>SUMIF('4a - Electricity'!$B$7:$AP$7,'4 - NOI'!O$7,'4a - Electricity'!$B$217:$AP$217)</f>
        <v>0</v>
      </c>
      <c r="P286" s="480">
        <f>SUMIF('4a - Electricity'!$B$7:$AP$7,'4 - NOI'!P$7,'4a - Electricity'!$B$217:$AP$217)</f>
        <v>0</v>
      </c>
      <c r="Q286" s="480">
        <f>SUMIF('4a - Electricity'!$B$7:$AP$7,'4 - NOI'!Q$7,'4a - Electricity'!$B$217:$AP$217)</f>
        <v>0</v>
      </c>
      <c r="R286" s="480">
        <f>SUMIF('4a - Electricity'!$B$7:$AP$7,'4 - NOI'!R$7,'4a - Electricity'!$B$217:$AP$217)</f>
        <v>0</v>
      </c>
      <c r="S286" s="480">
        <f>SUMIF('4a - Electricity'!$B$7:$AP$7,'4 - NOI'!S$7,'4a - Electricity'!$B$217:$AP$217)</f>
        <v>0</v>
      </c>
      <c r="T286" s="480">
        <f>SUMIF('4a - Electricity'!$B$7:$AP$7,'4 - NOI'!T$7,'4a - Electricity'!$B$217:$AP$217)</f>
        <v>0</v>
      </c>
      <c r="U286" s="480">
        <f>SUMIF('4a - Electricity'!$B$7:$AP$7,'4 - NOI'!U$7,'4a - Electricity'!$B$217:$AP$217)</f>
        <v>0</v>
      </c>
      <c r="V286" s="480">
        <f>SUMIF('4a - Electricity'!$B$7:$AP$7,'4 - NOI'!V$7,'4a - Electricity'!$B$217:$AP$217)</f>
        <v>0</v>
      </c>
      <c r="W286" s="480">
        <f>SUMIF('4a - Electricity'!$B$7:$AP$7,'4 - NOI'!W$7,'4a - Electricity'!$B$217:$AP$217)</f>
        <v>0</v>
      </c>
      <c r="X286" s="480">
        <f>SUMIF('4a - Electricity'!$B$7:$AP$7,'4 - NOI'!X$7,'4a - Electricity'!$B$217:$AP$217)</f>
        <v>0</v>
      </c>
      <c r="Y286" s="480">
        <f>SUMIF('4a - Electricity'!$B$7:$AP$7,'4 - NOI'!Y$7,'4a - Electricity'!$B$217:$AP$217)</f>
        <v>0</v>
      </c>
      <c r="Z286" s="480">
        <f>SUMIF('4a - Electricity'!$B$7:$AP$7,'4 - NOI'!Z$7,'4a - Electricity'!$B$217:$AP$217)</f>
        <v>0</v>
      </c>
      <c r="AA286" s="480">
        <f>SUMIF('4a - Electricity'!$B$7:$AP$7,'4 - NOI'!AA$7,'4a - Electricity'!$B$217:$AP$217)</f>
        <v>0</v>
      </c>
      <c r="AB286" s="480">
        <f>SUMIF('4a - Electricity'!$B$7:$AP$7,'4 - NOI'!AB$7,'4a - Electricity'!$B$217:$AP$217)</f>
        <v>0</v>
      </c>
      <c r="AC286" s="480">
        <f>SUMIF('4a - Electricity'!$B$7:$AP$7,'4 - NOI'!AC$7,'4a - Electricity'!$B$217:$AP$217)</f>
        <v>0</v>
      </c>
      <c r="AD286" s="480">
        <f>SUMIF('4a - Electricity'!$B$7:$AP$7,'4 - NOI'!AD$7,'4a - Electricity'!$B$217:$AP$217)</f>
        <v>0</v>
      </c>
      <c r="AE286" s="480">
        <f>SUMIF('4a - Electricity'!$B$7:$AP$7,'4 - NOI'!AE$7,'4a - Electricity'!$B$217:$AP$217)</f>
        <v>0</v>
      </c>
      <c r="AF286" s="480">
        <f>SUMIF('4a - Electricity'!$B$7:$AP$7,'4 - NOI'!AF$7,'4a - Electricity'!$B$217:$AP$217)</f>
        <v>0</v>
      </c>
      <c r="AG286" s="480">
        <f>SUMIF('4a - Electricity'!$B$7:$AP$7,'4 - NOI'!AG$7,'4a - Electricity'!$B$217:$AP$217)</f>
        <v>0</v>
      </c>
      <c r="AH286" s="480">
        <f>SUMIF('4a - Electricity'!$B$7:$AP$7,'4 - NOI'!AH$7,'4a - Electricity'!$B$217:$AP$217)</f>
        <v>0</v>
      </c>
      <c r="AI286" s="480">
        <f>SUMIF('4a - Electricity'!$B$7:$AP$7,'4 - NOI'!AI$7,'4a - Electricity'!$B$217:$AP$217)</f>
        <v>0</v>
      </c>
      <c r="AJ286" s="480">
        <f>SUMIF('4a - Electricity'!$B$7:$AP$7,'4 - NOI'!AJ$7,'4a - Electricity'!$B$217:$AP$217)</f>
        <v>0</v>
      </c>
      <c r="AK286" s="480">
        <f>SUMIF('4a - Electricity'!$B$7:$AP$7,'4 - NOI'!AK$7,'4a - Electricity'!$B$217:$AP$217)</f>
        <v>0</v>
      </c>
      <c r="AL286" s="480">
        <f>SUMIF('4a - Electricity'!$B$7:$AP$7,'4 - NOI'!AL$7,'4a - Electricity'!$B$217:$AP$217)</f>
        <v>0</v>
      </c>
      <c r="AM286" s="480">
        <f>SUMIF('4a - Electricity'!$B$7:$AP$7,'4 - NOI'!AM$7,'4a - Electricity'!$B$217:$AP$217)</f>
        <v>0</v>
      </c>
      <c r="AN286" s="480">
        <f>SUMIF('4a - Electricity'!$B$7:$AP$7,'4 - NOI'!AN$7,'4a - Electricity'!$B$217:$AP$217)</f>
        <v>0</v>
      </c>
      <c r="AO286" s="480">
        <f>SUMIF('4a - Electricity'!$B$7:$AP$7,'4 - NOI'!AO$7,'4a - Electricity'!$B$217:$AP$217)</f>
        <v>0</v>
      </c>
      <c r="AP286" s="480">
        <f>SUM(B286:AO286)</f>
        <v>0</v>
      </c>
    </row>
    <row r="287" spans="1:42" outlineLevel="1" x14ac:dyDescent="0.25">
      <c r="A287" s="506" t="s">
        <v>427</v>
      </c>
      <c r="B287" s="478">
        <f>SUMIF('4a - Electricity'!$B$7:$AP$7,'4 - NOI'!B$7,'4a - Electricity'!$B$222:$AP$222)</f>
        <v>0</v>
      </c>
      <c r="C287" s="478">
        <f>SUMIF('4a - Electricity'!$B$7:$AP$7,'4 - NOI'!C$7,'4a - Electricity'!$B$222:$AP$222)</f>
        <v>0</v>
      </c>
      <c r="D287" s="478">
        <f>SUMIF('4a - Electricity'!$B$7:$AP$7,'4 - NOI'!D$7,'4a - Electricity'!$B$222:$AP$222)</f>
        <v>0</v>
      </c>
      <c r="E287" s="478">
        <f>SUMIF('4a - Electricity'!$B$7:$AP$7,'4 - NOI'!E$7,'4a - Electricity'!$B$222:$AP$222)</f>
        <v>0</v>
      </c>
      <c r="F287" s="478">
        <f>SUMIF('4a - Electricity'!$B$7:$AP$7,'4 - NOI'!F$7,'4a - Electricity'!$B$222:$AP$222)</f>
        <v>0</v>
      </c>
      <c r="G287" s="478">
        <f>SUMIF('4a - Electricity'!$B$7:$AP$7,'4 - NOI'!G$7,'4a - Electricity'!$B$222:$AP$222)</f>
        <v>0</v>
      </c>
      <c r="H287" s="478">
        <f>SUMIF('4a - Electricity'!$B$7:$AP$7,'4 - NOI'!H$7,'4a - Electricity'!$B$222:$AP$222)</f>
        <v>0</v>
      </c>
      <c r="I287" s="478">
        <f>SUMIF('4a - Electricity'!$B$7:$AP$7,'4 - NOI'!I$7,'4a - Electricity'!$B$222:$AP$222)</f>
        <v>0</v>
      </c>
      <c r="J287" s="478">
        <f>SUMIF('4a - Electricity'!$B$7:$AP$7,'4 - NOI'!J$7,'4a - Electricity'!$B$222:$AP$222)</f>
        <v>0</v>
      </c>
      <c r="K287" s="478">
        <f>SUMIF('4a - Electricity'!$B$7:$AP$7,'4 - NOI'!K$7,'4a - Electricity'!$B$222:$AP$222)</f>
        <v>0</v>
      </c>
      <c r="L287" s="478">
        <f>SUMIF('4a - Electricity'!$B$7:$AP$7,'4 - NOI'!L$7,'4a - Electricity'!$B$222:$AP$222)</f>
        <v>0</v>
      </c>
      <c r="M287" s="478">
        <f>SUMIF('4a - Electricity'!$B$7:$AP$7,'4 - NOI'!M$7,'4a - Electricity'!$B$222:$AP$222)</f>
        <v>0</v>
      </c>
      <c r="N287" s="478">
        <f>SUMIF('4a - Electricity'!$B$7:$AP$7,'4 - NOI'!N$7,'4a - Electricity'!$B$222:$AP$222)</f>
        <v>0</v>
      </c>
      <c r="O287" s="478">
        <f>SUMIF('4a - Electricity'!$B$7:$AP$7,'4 - NOI'!O$7,'4a - Electricity'!$B$222:$AP$222)</f>
        <v>0</v>
      </c>
      <c r="P287" s="478">
        <f>SUMIF('4a - Electricity'!$B$7:$AP$7,'4 - NOI'!P$7,'4a - Electricity'!$B$222:$AP$222)</f>
        <v>0</v>
      </c>
      <c r="Q287" s="478">
        <f>SUMIF('4a - Electricity'!$B$7:$AP$7,'4 - NOI'!Q$7,'4a - Electricity'!$B$222:$AP$222)</f>
        <v>0</v>
      </c>
      <c r="R287" s="478">
        <f>SUMIF('4a - Electricity'!$B$7:$AP$7,'4 - NOI'!R$7,'4a - Electricity'!$B$222:$AP$222)</f>
        <v>0</v>
      </c>
      <c r="S287" s="478">
        <f>SUMIF('4a - Electricity'!$B$7:$AP$7,'4 - NOI'!S$7,'4a - Electricity'!$B$222:$AP$222)</f>
        <v>0</v>
      </c>
      <c r="T287" s="478">
        <f>SUMIF('4a - Electricity'!$B$7:$AP$7,'4 - NOI'!T$7,'4a - Electricity'!$B$222:$AP$222)</f>
        <v>0</v>
      </c>
      <c r="U287" s="478">
        <f>SUMIF('4a - Electricity'!$B$7:$AP$7,'4 - NOI'!U$7,'4a - Electricity'!$B$222:$AP$222)</f>
        <v>0</v>
      </c>
      <c r="V287" s="478">
        <f>SUMIF('4a - Electricity'!$B$7:$AP$7,'4 - NOI'!V$7,'4a - Electricity'!$B$222:$AP$222)</f>
        <v>0</v>
      </c>
      <c r="W287" s="478">
        <f>SUMIF('4a - Electricity'!$B$7:$AP$7,'4 - NOI'!W$7,'4a - Electricity'!$B$222:$AP$222)</f>
        <v>0</v>
      </c>
      <c r="X287" s="478">
        <f>SUMIF('4a - Electricity'!$B$7:$AP$7,'4 - NOI'!X$7,'4a - Electricity'!$B$222:$AP$222)</f>
        <v>0</v>
      </c>
      <c r="Y287" s="478">
        <f>SUMIF('4a - Electricity'!$B$7:$AP$7,'4 - NOI'!Y$7,'4a - Electricity'!$B$222:$AP$222)</f>
        <v>0</v>
      </c>
      <c r="Z287" s="478">
        <f>SUMIF('4a - Electricity'!$B$7:$AP$7,'4 - NOI'!Z$7,'4a - Electricity'!$B$222:$AP$222)</f>
        <v>0</v>
      </c>
      <c r="AA287" s="478">
        <f>SUMIF('4a - Electricity'!$B$7:$AP$7,'4 - NOI'!AA$7,'4a - Electricity'!$B$222:$AP$222)</f>
        <v>0</v>
      </c>
      <c r="AB287" s="478">
        <f>SUMIF('4a - Electricity'!$B$7:$AP$7,'4 - NOI'!AB$7,'4a - Electricity'!$B$222:$AP$222)</f>
        <v>0</v>
      </c>
      <c r="AC287" s="478">
        <f>SUMIF('4a - Electricity'!$B$7:$AP$7,'4 - NOI'!AC$7,'4a - Electricity'!$B$222:$AP$222)</f>
        <v>0</v>
      </c>
      <c r="AD287" s="478">
        <f>SUMIF('4a - Electricity'!$B$7:$AP$7,'4 - NOI'!AD$7,'4a - Electricity'!$B$222:$AP$222)</f>
        <v>0</v>
      </c>
      <c r="AE287" s="478">
        <f>SUMIF('4a - Electricity'!$B$7:$AP$7,'4 - NOI'!AE$7,'4a - Electricity'!$B$222:$AP$222)</f>
        <v>0</v>
      </c>
      <c r="AF287" s="478">
        <f>SUMIF('4a - Electricity'!$B$7:$AP$7,'4 - NOI'!AF$7,'4a - Electricity'!$B$222:$AP$222)</f>
        <v>0</v>
      </c>
      <c r="AG287" s="478">
        <f>SUMIF('4a - Electricity'!$B$7:$AP$7,'4 - NOI'!AG$7,'4a - Electricity'!$B$222:$AP$222)</f>
        <v>0</v>
      </c>
      <c r="AH287" s="478">
        <f>SUMIF('4a - Electricity'!$B$7:$AP$7,'4 - NOI'!AH$7,'4a - Electricity'!$B$222:$AP$222)</f>
        <v>0</v>
      </c>
      <c r="AI287" s="478">
        <f>SUMIF('4a - Electricity'!$B$7:$AP$7,'4 - NOI'!AI$7,'4a - Electricity'!$B$222:$AP$222)</f>
        <v>0</v>
      </c>
      <c r="AJ287" s="478">
        <f>SUMIF('4a - Electricity'!$B$7:$AP$7,'4 - NOI'!AJ$7,'4a - Electricity'!$B$222:$AP$222)</f>
        <v>0</v>
      </c>
      <c r="AK287" s="478">
        <f>SUMIF('4a - Electricity'!$B$7:$AP$7,'4 - NOI'!AK$7,'4a - Electricity'!$B$222:$AP$222)</f>
        <v>0</v>
      </c>
      <c r="AL287" s="478">
        <f>SUMIF('4a - Electricity'!$B$7:$AP$7,'4 - NOI'!AL$7,'4a - Electricity'!$B$222:$AP$222)</f>
        <v>0</v>
      </c>
      <c r="AM287" s="478">
        <f>SUMIF('4a - Electricity'!$B$7:$AP$7,'4 - NOI'!AM$7,'4a - Electricity'!$B$222:$AP$222)</f>
        <v>0</v>
      </c>
      <c r="AN287" s="478">
        <f>SUMIF('4a - Electricity'!$B$7:$AP$7,'4 - NOI'!AN$7,'4a - Electricity'!$B$222:$AP$222)</f>
        <v>0</v>
      </c>
      <c r="AO287" s="478">
        <f>SUMIF('4a - Electricity'!$B$7:$AP$7,'4 - NOI'!AO$7,'4a - Electricity'!$B$222:$AP$222)</f>
        <v>0</v>
      </c>
      <c r="AP287" s="507">
        <f>SUM(B287:AO287)</f>
        <v>0</v>
      </c>
    </row>
    <row r="288" spans="1:42" outlineLevel="1" x14ac:dyDescent="0.25">
      <c r="A288" s="506" t="s">
        <v>428</v>
      </c>
      <c r="B288" s="478">
        <f>SUMIF('4a - Electricity'!$B$7:$AP$7,'4 - NOI'!B$7,'4a - Electricity'!$B$227:$AP$227)</f>
        <v>0</v>
      </c>
      <c r="C288" s="478">
        <f>SUMIF('4a - Electricity'!$B$7:$AP$7,'4 - NOI'!C$7,'4a - Electricity'!$B$227:$AP$227)</f>
        <v>0</v>
      </c>
      <c r="D288" s="478">
        <f>SUMIF('4a - Electricity'!$B$7:$AP$7,'4 - NOI'!D$7,'4a - Electricity'!$B$227:$AP$227)</f>
        <v>0</v>
      </c>
      <c r="E288" s="478">
        <f>SUMIF('4a - Electricity'!$B$7:$AP$7,'4 - NOI'!E$7,'4a - Electricity'!$B$227:$AP$227)</f>
        <v>0</v>
      </c>
      <c r="F288" s="478">
        <f>SUMIF('4a - Electricity'!$B$7:$AP$7,'4 - NOI'!F$7,'4a - Electricity'!$B$227:$AP$227)</f>
        <v>0</v>
      </c>
      <c r="G288" s="478">
        <f>SUMIF('4a - Electricity'!$B$7:$AP$7,'4 - NOI'!G$7,'4a - Electricity'!$B$227:$AP$227)</f>
        <v>0</v>
      </c>
      <c r="H288" s="478">
        <f>SUMIF('4a - Electricity'!$B$7:$AP$7,'4 - NOI'!H$7,'4a - Electricity'!$B$227:$AP$227)</f>
        <v>0</v>
      </c>
      <c r="I288" s="478">
        <f>SUMIF('4a - Electricity'!$B$7:$AP$7,'4 - NOI'!I$7,'4a - Electricity'!$B$227:$AP$227)</f>
        <v>0</v>
      </c>
      <c r="J288" s="478">
        <f>SUMIF('4a - Electricity'!$B$7:$AP$7,'4 - NOI'!J$7,'4a - Electricity'!$B$227:$AP$227)</f>
        <v>0</v>
      </c>
      <c r="K288" s="478">
        <f>SUMIF('4a - Electricity'!$B$7:$AP$7,'4 - NOI'!K$7,'4a - Electricity'!$B$227:$AP$227)</f>
        <v>0</v>
      </c>
      <c r="L288" s="478">
        <f>SUMIF('4a - Electricity'!$B$7:$AP$7,'4 - NOI'!L$7,'4a - Electricity'!$B$227:$AP$227)</f>
        <v>0</v>
      </c>
      <c r="M288" s="478">
        <f>SUMIF('4a - Electricity'!$B$7:$AP$7,'4 - NOI'!M$7,'4a - Electricity'!$B$227:$AP$227)</f>
        <v>0</v>
      </c>
      <c r="N288" s="478">
        <f>SUMIF('4a - Electricity'!$B$7:$AP$7,'4 - NOI'!N$7,'4a - Electricity'!$B$227:$AP$227)</f>
        <v>0</v>
      </c>
      <c r="O288" s="478">
        <f>SUMIF('4a - Electricity'!$B$7:$AP$7,'4 - NOI'!O$7,'4a - Electricity'!$B$227:$AP$227)</f>
        <v>0</v>
      </c>
      <c r="P288" s="478">
        <f>SUMIF('4a - Electricity'!$B$7:$AP$7,'4 - NOI'!P$7,'4a - Electricity'!$B$227:$AP$227)</f>
        <v>0</v>
      </c>
      <c r="Q288" s="478">
        <f>SUMIF('4a - Electricity'!$B$7:$AP$7,'4 - NOI'!Q$7,'4a - Electricity'!$B$227:$AP$227)</f>
        <v>0</v>
      </c>
      <c r="R288" s="478">
        <f>SUMIF('4a - Electricity'!$B$7:$AP$7,'4 - NOI'!R$7,'4a - Electricity'!$B$227:$AP$227)</f>
        <v>0</v>
      </c>
      <c r="S288" s="478">
        <f>SUMIF('4a - Electricity'!$B$7:$AP$7,'4 - NOI'!S$7,'4a - Electricity'!$B$227:$AP$227)</f>
        <v>0</v>
      </c>
      <c r="T288" s="478">
        <f>SUMIF('4a - Electricity'!$B$7:$AP$7,'4 - NOI'!T$7,'4a - Electricity'!$B$227:$AP$227)</f>
        <v>0</v>
      </c>
      <c r="U288" s="478">
        <f>SUMIF('4a - Electricity'!$B$7:$AP$7,'4 - NOI'!U$7,'4a - Electricity'!$B$227:$AP$227)</f>
        <v>0</v>
      </c>
      <c r="V288" s="478">
        <f>SUMIF('4a - Electricity'!$B$7:$AP$7,'4 - NOI'!V$7,'4a - Electricity'!$B$227:$AP$227)</f>
        <v>0</v>
      </c>
      <c r="W288" s="478">
        <f>SUMIF('4a - Electricity'!$B$7:$AP$7,'4 - NOI'!W$7,'4a - Electricity'!$B$227:$AP$227)</f>
        <v>0</v>
      </c>
      <c r="X288" s="478">
        <f>SUMIF('4a - Electricity'!$B$7:$AP$7,'4 - NOI'!X$7,'4a - Electricity'!$B$227:$AP$227)</f>
        <v>0</v>
      </c>
      <c r="Y288" s="478">
        <f>SUMIF('4a - Electricity'!$B$7:$AP$7,'4 - NOI'!Y$7,'4a - Electricity'!$B$227:$AP$227)</f>
        <v>0</v>
      </c>
      <c r="Z288" s="478">
        <f>SUMIF('4a - Electricity'!$B$7:$AP$7,'4 - NOI'!Z$7,'4a - Electricity'!$B$227:$AP$227)</f>
        <v>0</v>
      </c>
      <c r="AA288" s="478">
        <f>SUMIF('4a - Electricity'!$B$7:$AP$7,'4 - NOI'!AA$7,'4a - Electricity'!$B$227:$AP$227)</f>
        <v>0</v>
      </c>
      <c r="AB288" s="478">
        <f>SUMIF('4a - Electricity'!$B$7:$AP$7,'4 - NOI'!AB$7,'4a - Electricity'!$B$227:$AP$227)</f>
        <v>0</v>
      </c>
      <c r="AC288" s="478">
        <f>SUMIF('4a - Electricity'!$B$7:$AP$7,'4 - NOI'!AC$7,'4a - Electricity'!$B$227:$AP$227)</f>
        <v>0</v>
      </c>
      <c r="AD288" s="478">
        <f>SUMIF('4a - Electricity'!$B$7:$AP$7,'4 - NOI'!AD$7,'4a - Electricity'!$B$227:$AP$227)</f>
        <v>0</v>
      </c>
      <c r="AE288" s="478">
        <f>SUMIF('4a - Electricity'!$B$7:$AP$7,'4 - NOI'!AE$7,'4a - Electricity'!$B$227:$AP$227)</f>
        <v>0</v>
      </c>
      <c r="AF288" s="478">
        <f>SUMIF('4a - Electricity'!$B$7:$AP$7,'4 - NOI'!AF$7,'4a - Electricity'!$B$227:$AP$227)</f>
        <v>0</v>
      </c>
      <c r="AG288" s="478">
        <f>SUMIF('4a - Electricity'!$B$7:$AP$7,'4 - NOI'!AG$7,'4a - Electricity'!$B$227:$AP$227)</f>
        <v>0</v>
      </c>
      <c r="AH288" s="478">
        <f>SUMIF('4a - Electricity'!$B$7:$AP$7,'4 - NOI'!AH$7,'4a - Electricity'!$B$227:$AP$227)</f>
        <v>0</v>
      </c>
      <c r="AI288" s="478">
        <f>SUMIF('4a - Electricity'!$B$7:$AP$7,'4 - NOI'!AI$7,'4a - Electricity'!$B$227:$AP$227)</f>
        <v>0</v>
      </c>
      <c r="AJ288" s="478">
        <f>SUMIF('4a - Electricity'!$B$7:$AP$7,'4 - NOI'!AJ$7,'4a - Electricity'!$B$227:$AP$227)</f>
        <v>0</v>
      </c>
      <c r="AK288" s="478">
        <f>SUMIF('4a - Electricity'!$B$7:$AP$7,'4 - NOI'!AK$7,'4a - Electricity'!$B$227:$AP$227)</f>
        <v>0</v>
      </c>
      <c r="AL288" s="478">
        <f>SUMIF('4a - Electricity'!$B$7:$AP$7,'4 - NOI'!AL$7,'4a - Electricity'!$B$227:$AP$227)</f>
        <v>0</v>
      </c>
      <c r="AM288" s="478">
        <f>SUMIF('4a - Electricity'!$B$7:$AP$7,'4 - NOI'!AM$7,'4a - Electricity'!$B$227:$AP$227)</f>
        <v>0</v>
      </c>
      <c r="AN288" s="478">
        <f>SUMIF('4a - Electricity'!$B$7:$AP$7,'4 - NOI'!AN$7,'4a - Electricity'!$B$227:$AP$227)</f>
        <v>0</v>
      </c>
      <c r="AO288" s="478">
        <f>SUMIF('4a - Electricity'!$B$7:$AP$7,'4 - NOI'!AO$7,'4a - Electricity'!$B$227:$AP$227)</f>
        <v>0</v>
      </c>
      <c r="AP288" s="507">
        <f>SUM(B288:AO288)</f>
        <v>0</v>
      </c>
    </row>
    <row r="289" spans="1:42" outlineLevel="1" x14ac:dyDescent="0.25">
      <c r="A289" s="506" t="s">
        <v>429</v>
      </c>
      <c r="B289" s="478">
        <v>0</v>
      </c>
      <c r="C289" s="478">
        <v>0</v>
      </c>
      <c r="D289" s="478">
        <v>0</v>
      </c>
      <c r="E289" s="478">
        <v>0</v>
      </c>
      <c r="F289" s="478">
        <v>0</v>
      </c>
      <c r="G289" s="478">
        <v>0</v>
      </c>
      <c r="H289" s="478">
        <v>0</v>
      </c>
      <c r="I289" s="478">
        <v>0</v>
      </c>
      <c r="J289" s="478">
        <v>0</v>
      </c>
      <c r="K289" s="478">
        <v>0</v>
      </c>
      <c r="L289" s="478">
        <v>0</v>
      </c>
      <c r="M289" s="478">
        <v>0</v>
      </c>
      <c r="N289" s="478">
        <v>0</v>
      </c>
      <c r="O289" s="478">
        <v>0</v>
      </c>
      <c r="P289" s="478">
        <v>0</v>
      </c>
      <c r="Q289" s="478">
        <v>0</v>
      </c>
      <c r="R289" s="478">
        <v>0</v>
      </c>
      <c r="S289" s="478">
        <v>0</v>
      </c>
      <c r="T289" s="478">
        <v>0</v>
      </c>
      <c r="U289" s="478">
        <v>0</v>
      </c>
      <c r="V289" s="478">
        <v>0</v>
      </c>
      <c r="W289" s="478">
        <v>0</v>
      </c>
      <c r="X289" s="478">
        <v>0</v>
      </c>
      <c r="Y289" s="478">
        <v>0</v>
      </c>
      <c r="Z289" s="478">
        <v>0</v>
      </c>
      <c r="AA289" s="478">
        <v>0</v>
      </c>
      <c r="AB289" s="478">
        <v>0</v>
      </c>
      <c r="AC289" s="478">
        <v>0</v>
      </c>
      <c r="AD289" s="478">
        <v>0</v>
      </c>
      <c r="AE289" s="478">
        <v>0</v>
      </c>
      <c r="AF289" s="478">
        <v>0</v>
      </c>
      <c r="AG289" s="478">
        <v>0</v>
      </c>
      <c r="AH289" s="478">
        <v>0</v>
      </c>
      <c r="AI289" s="478">
        <v>0</v>
      </c>
      <c r="AJ289" s="478">
        <v>0</v>
      </c>
      <c r="AK289" s="478">
        <v>0</v>
      </c>
      <c r="AL289" s="478">
        <v>0</v>
      </c>
      <c r="AM289" s="478">
        <v>0</v>
      </c>
      <c r="AN289" s="478">
        <v>0</v>
      </c>
      <c r="AO289" s="478">
        <v>0</v>
      </c>
      <c r="AP289" s="507">
        <f>SUM(B289:AO289)</f>
        <v>0</v>
      </c>
    </row>
    <row r="290" spans="1:42" outlineLevel="1" x14ac:dyDescent="0.25">
      <c r="A290" s="506" t="s">
        <v>119</v>
      </c>
      <c r="B290" s="508">
        <f t="shared" ref="B290:AO290" si="61">SUM(B286:B289)</f>
        <v>0</v>
      </c>
      <c r="C290" s="508">
        <f t="shared" si="61"/>
        <v>0</v>
      </c>
      <c r="D290" s="508">
        <f t="shared" si="61"/>
        <v>0</v>
      </c>
      <c r="E290" s="508">
        <f t="shared" si="61"/>
        <v>0</v>
      </c>
      <c r="F290" s="508">
        <f t="shared" si="61"/>
        <v>0</v>
      </c>
      <c r="G290" s="508">
        <f t="shared" si="61"/>
        <v>0</v>
      </c>
      <c r="H290" s="508">
        <f t="shared" si="61"/>
        <v>0</v>
      </c>
      <c r="I290" s="508">
        <f t="shared" si="61"/>
        <v>0</v>
      </c>
      <c r="J290" s="508">
        <f t="shared" si="61"/>
        <v>0</v>
      </c>
      <c r="K290" s="508">
        <f t="shared" si="61"/>
        <v>0</v>
      </c>
      <c r="L290" s="508">
        <f t="shared" si="61"/>
        <v>0</v>
      </c>
      <c r="M290" s="508">
        <f t="shared" si="61"/>
        <v>0</v>
      </c>
      <c r="N290" s="508">
        <f t="shared" si="61"/>
        <v>0</v>
      </c>
      <c r="O290" s="508">
        <f t="shared" si="61"/>
        <v>0</v>
      </c>
      <c r="P290" s="508">
        <f t="shared" si="61"/>
        <v>0</v>
      </c>
      <c r="Q290" s="508">
        <f t="shared" si="61"/>
        <v>0</v>
      </c>
      <c r="R290" s="508">
        <f t="shared" si="61"/>
        <v>0</v>
      </c>
      <c r="S290" s="508">
        <f t="shared" si="61"/>
        <v>0</v>
      </c>
      <c r="T290" s="508">
        <f t="shared" si="61"/>
        <v>0</v>
      </c>
      <c r="U290" s="508">
        <f t="shared" si="61"/>
        <v>0</v>
      </c>
      <c r="V290" s="508">
        <f t="shared" si="61"/>
        <v>0</v>
      </c>
      <c r="W290" s="508">
        <f t="shared" si="61"/>
        <v>0</v>
      </c>
      <c r="X290" s="508">
        <f t="shared" si="61"/>
        <v>0</v>
      </c>
      <c r="Y290" s="508">
        <f t="shared" si="61"/>
        <v>0</v>
      </c>
      <c r="Z290" s="508">
        <f t="shared" si="61"/>
        <v>0</v>
      </c>
      <c r="AA290" s="508">
        <f t="shared" si="61"/>
        <v>0</v>
      </c>
      <c r="AB290" s="508">
        <f t="shared" si="61"/>
        <v>0</v>
      </c>
      <c r="AC290" s="508">
        <f t="shared" si="61"/>
        <v>0</v>
      </c>
      <c r="AD290" s="508">
        <f t="shared" si="61"/>
        <v>0</v>
      </c>
      <c r="AE290" s="508">
        <f t="shared" si="61"/>
        <v>0</v>
      </c>
      <c r="AF290" s="508">
        <f t="shared" si="61"/>
        <v>0</v>
      </c>
      <c r="AG290" s="508">
        <f t="shared" si="61"/>
        <v>0</v>
      </c>
      <c r="AH290" s="508">
        <f t="shared" si="61"/>
        <v>0</v>
      </c>
      <c r="AI290" s="508">
        <f t="shared" si="61"/>
        <v>0</v>
      </c>
      <c r="AJ290" s="508">
        <f t="shared" si="61"/>
        <v>0</v>
      </c>
      <c r="AK290" s="508">
        <f t="shared" si="61"/>
        <v>0</v>
      </c>
      <c r="AL290" s="508">
        <f t="shared" si="61"/>
        <v>0</v>
      </c>
      <c r="AM290" s="508">
        <f t="shared" si="61"/>
        <v>0</v>
      </c>
      <c r="AN290" s="508">
        <f t="shared" si="61"/>
        <v>0</v>
      </c>
      <c r="AO290" s="508">
        <f t="shared" si="61"/>
        <v>0</v>
      </c>
      <c r="AP290" s="508">
        <f>SUM(B290:AO290)</f>
        <v>0</v>
      </c>
    </row>
    <row r="291" spans="1:42" outlineLevel="1" x14ac:dyDescent="0.25">
      <c r="B291" s="509"/>
      <c r="C291" s="509"/>
      <c r="D291" s="509"/>
      <c r="E291" s="509"/>
      <c r="F291" s="509"/>
      <c r="G291" s="509"/>
      <c r="H291" s="509"/>
      <c r="I291" s="509"/>
      <c r="J291" s="509"/>
      <c r="K291" s="509"/>
      <c r="L291" s="509"/>
      <c r="M291" s="509"/>
      <c r="N291" s="509"/>
      <c r="O291" s="509"/>
      <c r="P291" s="509"/>
      <c r="Q291" s="509"/>
      <c r="R291" s="509"/>
      <c r="S291" s="509"/>
      <c r="T291" s="509"/>
      <c r="U291" s="509"/>
      <c r="V291" s="509"/>
      <c r="W291" s="509"/>
      <c r="X291" s="509"/>
      <c r="Y291" s="509"/>
      <c r="Z291" s="509"/>
      <c r="AA291" s="509"/>
      <c r="AB291" s="509"/>
      <c r="AC291" s="509"/>
      <c r="AD291" s="509"/>
      <c r="AE291" s="509"/>
      <c r="AF291" s="509"/>
      <c r="AG291" s="509"/>
      <c r="AH291" s="509"/>
      <c r="AI291" s="509"/>
      <c r="AJ291" s="509"/>
      <c r="AK291" s="509"/>
      <c r="AL291" s="509"/>
      <c r="AM291" s="509"/>
      <c r="AN291" s="509"/>
      <c r="AO291" s="509"/>
      <c r="AP291" s="509"/>
    </row>
    <row r="292" spans="1:42" outlineLevel="1" x14ac:dyDescent="0.25">
      <c r="A292" s="496" t="s">
        <v>430</v>
      </c>
      <c r="B292" s="509"/>
      <c r="C292" s="509"/>
      <c r="D292" s="509"/>
      <c r="E292" s="509"/>
      <c r="F292" s="509"/>
      <c r="G292" s="509"/>
      <c r="H292" s="509"/>
      <c r="I292" s="509"/>
      <c r="J292" s="509"/>
      <c r="K292" s="509"/>
      <c r="L292" s="509"/>
      <c r="M292" s="509"/>
      <c r="N292" s="509"/>
      <c r="O292" s="509"/>
      <c r="P292" s="509"/>
      <c r="Q292" s="509"/>
      <c r="R292" s="509"/>
      <c r="S292" s="509"/>
      <c r="T292" s="509"/>
      <c r="U292" s="509"/>
      <c r="V292" s="509"/>
      <c r="W292" s="509"/>
      <c r="X292" s="509"/>
      <c r="Y292" s="509"/>
      <c r="Z292" s="509"/>
      <c r="AA292" s="509"/>
      <c r="AB292" s="509"/>
      <c r="AC292" s="509"/>
      <c r="AD292" s="509"/>
      <c r="AE292" s="509"/>
      <c r="AF292" s="509"/>
      <c r="AG292" s="509"/>
      <c r="AH292" s="509"/>
      <c r="AI292" s="509"/>
      <c r="AJ292" s="509"/>
      <c r="AK292" s="509"/>
      <c r="AL292" s="509"/>
      <c r="AM292" s="509"/>
      <c r="AN292" s="509"/>
      <c r="AO292" s="509"/>
      <c r="AP292" s="509"/>
    </row>
    <row r="293" spans="1:42" outlineLevel="1" x14ac:dyDescent="0.25">
      <c r="A293" s="506" t="s">
        <v>431</v>
      </c>
      <c r="B293" s="507">
        <v>0</v>
      </c>
      <c r="C293" s="507">
        <v>0</v>
      </c>
      <c r="D293" s="507">
        <v>0</v>
      </c>
      <c r="E293" s="507">
        <v>0</v>
      </c>
      <c r="F293" s="507">
        <v>0</v>
      </c>
      <c r="G293" s="507">
        <v>0</v>
      </c>
      <c r="H293" s="507">
        <v>0</v>
      </c>
      <c r="I293" s="507">
        <v>0</v>
      </c>
      <c r="J293" s="507">
        <v>0</v>
      </c>
      <c r="K293" s="507">
        <v>0</v>
      </c>
      <c r="L293" s="507">
        <v>0</v>
      </c>
      <c r="M293" s="507">
        <v>0</v>
      </c>
      <c r="N293" s="507">
        <v>0</v>
      </c>
      <c r="O293" s="507">
        <v>0</v>
      </c>
      <c r="P293" s="507">
        <v>0</v>
      </c>
      <c r="Q293" s="507">
        <v>0</v>
      </c>
      <c r="R293" s="507">
        <v>0</v>
      </c>
      <c r="S293" s="507">
        <v>0</v>
      </c>
      <c r="T293" s="507">
        <v>0</v>
      </c>
      <c r="U293" s="507">
        <v>0</v>
      </c>
      <c r="V293" s="507">
        <v>0</v>
      </c>
      <c r="W293" s="507">
        <v>0</v>
      </c>
      <c r="X293" s="507">
        <v>0</v>
      </c>
      <c r="Y293" s="507">
        <v>0</v>
      </c>
      <c r="Z293" s="507">
        <v>0</v>
      </c>
      <c r="AA293" s="507">
        <v>0</v>
      </c>
      <c r="AB293" s="507">
        <v>0</v>
      </c>
      <c r="AC293" s="507">
        <v>0</v>
      </c>
      <c r="AD293" s="507">
        <v>0</v>
      </c>
      <c r="AE293" s="507">
        <v>0</v>
      </c>
      <c r="AF293" s="507">
        <v>0</v>
      </c>
      <c r="AG293" s="507">
        <v>0</v>
      </c>
      <c r="AH293" s="507">
        <v>0</v>
      </c>
      <c r="AI293" s="507">
        <v>0</v>
      </c>
      <c r="AJ293" s="507">
        <v>0</v>
      </c>
      <c r="AK293" s="507">
        <v>0</v>
      </c>
      <c r="AL293" s="507">
        <v>0</v>
      </c>
      <c r="AM293" s="507">
        <v>0</v>
      </c>
      <c r="AN293" s="507">
        <v>0</v>
      </c>
      <c r="AO293" s="507">
        <v>0</v>
      </c>
      <c r="AP293" s="507">
        <f t="shared" ref="AP293:AP300" si="62">SUM(B293:AO293)</f>
        <v>0</v>
      </c>
    </row>
    <row r="294" spans="1:42" outlineLevel="1" x14ac:dyDescent="0.25">
      <c r="A294" s="506" t="s">
        <v>432</v>
      </c>
      <c r="B294" s="507">
        <v>0</v>
      </c>
      <c r="C294" s="507">
        <v>0</v>
      </c>
      <c r="D294" s="507">
        <v>0</v>
      </c>
      <c r="E294" s="507">
        <v>0</v>
      </c>
      <c r="F294" s="507">
        <v>0</v>
      </c>
      <c r="G294" s="507">
        <v>0</v>
      </c>
      <c r="H294" s="507">
        <v>0</v>
      </c>
      <c r="I294" s="507">
        <v>0</v>
      </c>
      <c r="J294" s="507">
        <v>0</v>
      </c>
      <c r="K294" s="507">
        <v>0</v>
      </c>
      <c r="L294" s="507">
        <v>0</v>
      </c>
      <c r="M294" s="507">
        <v>0</v>
      </c>
      <c r="N294" s="507">
        <v>0</v>
      </c>
      <c r="O294" s="507">
        <v>0</v>
      </c>
      <c r="P294" s="507">
        <v>0</v>
      </c>
      <c r="Q294" s="507">
        <v>0</v>
      </c>
      <c r="R294" s="507">
        <v>0</v>
      </c>
      <c r="S294" s="507">
        <v>0</v>
      </c>
      <c r="T294" s="507">
        <v>0</v>
      </c>
      <c r="U294" s="507">
        <v>0</v>
      </c>
      <c r="V294" s="507">
        <v>0</v>
      </c>
      <c r="W294" s="507">
        <v>0</v>
      </c>
      <c r="X294" s="507">
        <v>0</v>
      </c>
      <c r="Y294" s="507">
        <v>0</v>
      </c>
      <c r="Z294" s="507">
        <v>0</v>
      </c>
      <c r="AA294" s="507">
        <v>0</v>
      </c>
      <c r="AB294" s="507">
        <v>0</v>
      </c>
      <c r="AC294" s="507">
        <v>0</v>
      </c>
      <c r="AD294" s="507">
        <v>0</v>
      </c>
      <c r="AE294" s="507">
        <v>0</v>
      </c>
      <c r="AF294" s="507">
        <v>0</v>
      </c>
      <c r="AG294" s="507">
        <v>0</v>
      </c>
      <c r="AH294" s="507">
        <v>0</v>
      </c>
      <c r="AI294" s="507">
        <v>0</v>
      </c>
      <c r="AJ294" s="507">
        <v>0</v>
      </c>
      <c r="AK294" s="507">
        <v>0</v>
      </c>
      <c r="AL294" s="507">
        <v>0</v>
      </c>
      <c r="AM294" s="507">
        <v>0</v>
      </c>
      <c r="AN294" s="507">
        <v>0</v>
      </c>
      <c r="AO294" s="507">
        <v>0</v>
      </c>
      <c r="AP294" s="507">
        <f t="shared" si="62"/>
        <v>0</v>
      </c>
    </row>
    <row r="295" spans="1:42" outlineLevel="1" x14ac:dyDescent="0.25">
      <c r="A295" s="510" t="s">
        <v>433</v>
      </c>
      <c r="B295" s="507">
        <v>0</v>
      </c>
      <c r="C295" s="507">
        <v>0</v>
      </c>
      <c r="D295" s="507">
        <v>0</v>
      </c>
      <c r="E295" s="507">
        <v>0</v>
      </c>
      <c r="F295" s="507">
        <v>0</v>
      </c>
      <c r="G295" s="507">
        <v>0</v>
      </c>
      <c r="H295" s="507">
        <v>0</v>
      </c>
      <c r="I295" s="507">
        <v>0</v>
      </c>
      <c r="J295" s="507">
        <v>0</v>
      </c>
      <c r="K295" s="507">
        <v>0</v>
      </c>
      <c r="L295" s="507">
        <v>0</v>
      </c>
      <c r="M295" s="507">
        <v>0</v>
      </c>
      <c r="N295" s="507">
        <v>0</v>
      </c>
      <c r="O295" s="507">
        <v>0</v>
      </c>
      <c r="P295" s="507">
        <v>0</v>
      </c>
      <c r="Q295" s="507">
        <v>0</v>
      </c>
      <c r="R295" s="507">
        <v>0</v>
      </c>
      <c r="S295" s="507">
        <v>0</v>
      </c>
      <c r="T295" s="507">
        <v>0</v>
      </c>
      <c r="U295" s="507">
        <v>0</v>
      </c>
      <c r="V295" s="507">
        <v>0</v>
      </c>
      <c r="W295" s="507">
        <v>0</v>
      </c>
      <c r="X295" s="507">
        <v>0</v>
      </c>
      <c r="Y295" s="507">
        <v>0</v>
      </c>
      <c r="Z295" s="507">
        <v>0</v>
      </c>
      <c r="AA295" s="507">
        <v>0</v>
      </c>
      <c r="AB295" s="507">
        <v>0</v>
      </c>
      <c r="AC295" s="507">
        <v>0</v>
      </c>
      <c r="AD295" s="507">
        <v>0</v>
      </c>
      <c r="AE295" s="507">
        <v>0</v>
      </c>
      <c r="AF295" s="507">
        <v>0</v>
      </c>
      <c r="AG295" s="507">
        <v>0</v>
      </c>
      <c r="AH295" s="507">
        <v>0</v>
      </c>
      <c r="AI295" s="507">
        <v>0</v>
      </c>
      <c r="AJ295" s="507">
        <v>0</v>
      </c>
      <c r="AK295" s="507">
        <v>0</v>
      </c>
      <c r="AL295" s="507">
        <v>0</v>
      </c>
      <c r="AM295" s="507">
        <v>0</v>
      </c>
      <c r="AN295" s="507">
        <v>0</v>
      </c>
      <c r="AO295" s="507">
        <v>0</v>
      </c>
      <c r="AP295" s="507">
        <f t="shared" si="62"/>
        <v>0</v>
      </c>
    </row>
    <row r="296" spans="1:42" outlineLevel="1" x14ac:dyDescent="0.25">
      <c r="A296" s="510" t="s">
        <v>434</v>
      </c>
      <c r="B296" s="507">
        <v>0</v>
      </c>
      <c r="C296" s="507">
        <v>0</v>
      </c>
      <c r="D296" s="507">
        <v>0</v>
      </c>
      <c r="E296" s="507">
        <v>0</v>
      </c>
      <c r="F296" s="507">
        <v>0</v>
      </c>
      <c r="G296" s="507">
        <v>0</v>
      </c>
      <c r="H296" s="507">
        <v>0</v>
      </c>
      <c r="I296" s="507">
        <v>0</v>
      </c>
      <c r="J296" s="507">
        <v>0</v>
      </c>
      <c r="K296" s="507">
        <v>0</v>
      </c>
      <c r="L296" s="507">
        <v>0</v>
      </c>
      <c r="M296" s="507">
        <v>0</v>
      </c>
      <c r="N296" s="507">
        <v>0</v>
      </c>
      <c r="O296" s="507">
        <v>0</v>
      </c>
      <c r="P296" s="507">
        <v>0</v>
      </c>
      <c r="Q296" s="507">
        <v>0</v>
      </c>
      <c r="R296" s="507">
        <v>0</v>
      </c>
      <c r="S296" s="507">
        <v>0</v>
      </c>
      <c r="T296" s="507">
        <v>0</v>
      </c>
      <c r="U296" s="507">
        <v>0</v>
      </c>
      <c r="V296" s="507">
        <v>0</v>
      </c>
      <c r="W296" s="507">
        <v>0</v>
      </c>
      <c r="X296" s="507">
        <v>0</v>
      </c>
      <c r="Y296" s="507">
        <v>0</v>
      </c>
      <c r="Z296" s="507">
        <v>0</v>
      </c>
      <c r="AA296" s="507">
        <v>0</v>
      </c>
      <c r="AB296" s="507">
        <v>0</v>
      </c>
      <c r="AC296" s="507">
        <v>0</v>
      </c>
      <c r="AD296" s="507">
        <v>0</v>
      </c>
      <c r="AE296" s="507">
        <v>0</v>
      </c>
      <c r="AF296" s="507">
        <v>0</v>
      </c>
      <c r="AG296" s="507">
        <v>0</v>
      </c>
      <c r="AH296" s="507">
        <v>0</v>
      </c>
      <c r="AI296" s="507">
        <v>0</v>
      </c>
      <c r="AJ296" s="507">
        <v>0</v>
      </c>
      <c r="AK296" s="507">
        <v>0</v>
      </c>
      <c r="AL296" s="507">
        <v>0</v>
      </c>
      <c r="AM296" s="507">
        <v>0</v>
      </c>
      <c r="AN296" s="507">
        <v>0</v>
      </c>
      <c r="AO296" s="507">
        <v>0</v>
      </c>
      <c r="AP296" s="507">
        <f t="shared" si="62"/>
        <v>0</v>
      </c>
    </row>
    <row r="297" spans="1:42" outlineLevel="1" x14ac:dyDescent="0.25">
      <c r="A297" s="510" t="s">
        <v>435</v>
      </c>
      <c r="B297" s="507">
        <v>0</v>
      </c>
      <c r="C297" s="507">
        <v>0</v>
      </c>
      <c r="D297" s="507">
        <v>0</v>
      </c>
      <c r="E297" s="507">
        <v>0</v>
      </c>
      <c r="F297" s="507">
        <v>0</v>
      </c>
      <c r="G297" s="507">
        <v>0</v>
      </c>
      <c r="H297" s="507">
        <v>0</v>
      </c>
      <c r="I297" s="507">
        <v>0</v>
      </c>
      <c r="J297" s="507">
        <v>0</v>
      </c>
      <c r="K297" s="507">
        <v>0</v>
      </c>
      <c r="L297" s="507">
        <v>0</v>
      </c>
      <c r="M297" s="507">
        <v>0</v>
      </c>
      <c r="N297" s="507">
        <v>0</v>
      </c>
      <c r="O297" s="507">
        <v>0</v>
      </c>
      <c r="P297" s="507">
        <v>0</v>
      </c>
      <c r="Q297" s="507">
        <v>0</v>
      </c>
      <c r="R297" s="507">
        <v>0</v>
      </c>
      <c r="S297" s="507">
        <v>0</v>
      </c>
      <c r="T297" s="507">
        <v>0</v>
      </c>
      <c r="U297" s="507">
        <v>0</v>
      </c>
      <c r="V297" s="507">
        <v>0</v>
      </c>
      <c r="W297" s="507">
        <v>0</v>
      </c>
      <c r="X297" s="507">
        <v>0</v>
      </c>
      <c r="Y297" s="507">
        <v>0</v>
      </c>
      <c r="Z297" s="507">
        <v>0</v>
      </c>
      <c r="AA297" s="507">
        <v>0</v>
      </c>
      <c r="AB297" s="507">
        <v>0</v>
      </c>
      <c r="AC297" s="507">
        <v>0</v>
      </c>
      <c r="AD297" s="507">
        <v>0</v>
      </c>
      <c r="AE297" s="507">
        <v>0</v>
      </c>
      <c r="AF297" s="507">
        <v>0</v>
      </c>
      <c r="AG297" s="507">
        <v>0</v>
      </c>
      <c r="AH297" s="507">
        <v>0</v>
      </c>
      <c r="AI297" s="507">
        <v>0</v>
      </c>
      <c r="AJ297" s="507">
        <v>0</v>
      </c>
      <c r="AK297" s="507">
        <v>0</v>
      </c>
      <c r="AL297" s="507">
        <v>0</v>
      </c>
      <c r="AM297" s="507">
        <v>0</v>
      </c>
      <c r="AN297" s="507">
        <v>0</v>
      </c>
      <c r="AO297" s="507">
        <v>0</v>
      </c>
      <c r="AP297" s="507">
        <f t="shared" si="62"/>
        <v>0</v>
      </c>
    </row>
    <row r="298" spans="1:42" outlineLevel="1" x14ac:dyDescent="0.25">
      <c r="A298" s="510" t="s">
        <v>436</v>
      </c>
      <c r="B298" s="507">
        <v>0</v>
      </c>
      <c r="C298" s="507">
        <v>0</v>
      </c>
      <c r="D298" s="507">
        <v>0</v>
      </c>
      <c r="E298" s="507">
        <v>0</v>
      </c>
      <c r="F298" s="507">
        <v>0</v>
      </c>
      <c r="G298" s="507">
        <v>0</v>
      </c>
      <c r="H298" s="507">
        <v>0</v>
      </c>
      <c r="I298" s="507">
        <v>0</v>
      </c>
      <c r="J298" s="507">
        <v>0</v>
      </c>
      <c r="K298" s="507">
        <v>0</v>
      </c>
      <c r="L298" s="507">
        <v>0</v>
      </c>
      <c r="M298" s="507">
        <v>0</v>
      </c>
      <c r="N298" s="507">
        <v>0</v>
      </c>
      <c r="O298" s="507">
        <v>0</v>
      </c>
      <c r="P298" s="507">
        <v>0</v>
      </c>
      <c r="Q298" s="507">
        <v>0</v>
      </c>
      <c r="R298" s="507">
        <v>0</v>
      </c>
      <c r="S298" s="507">
        <v>0</v>
      </c>
      <c r="T298" s="507">
        <v>0</v>
      </c>
      <c r="U298" s="507">
        <v>0</v>
      </c>
      <c r="V298" s="507">
        <v>0</v>
      </c>
      <c r="W298" s="507">
        <v>0</v>
      </c>
      <c r="X298" s="507">
        <v>0</v>
      </c>
      <c r="Y298" s="507">
        <v>0</v>
      </c>
      <c r="Z298" s="507">
        <v>0</v>
      </c>
      <c r="AA298" s="507">
        <v>0</v>
      </c>
      <c r="AB298" s="507">
        <v>0</v>
      </c>
      <c r="AC298" s="507">
        <v>0</v>
      </c>
      <c r="AD298" s="507">
        <v>0</v>
      </c>
      <c r="AE298" s="507">
        <v>0</v>
      </c>
      <c r="AF298" s="507">
        <v>0</v>
      </c>
      <c r="AG298" s="507">
        <v>0</v>
      </c>
      <c r="AH298" s="507">
        <v>0</v>
      </c>
      <c r="AI298" s="507">
        <v>0</v>
      </c>
      <c r="AJ298" s="507">
        <v>0</v>
      </c>
      <c r="AK298" s="507">
        <v>0</v>
      </c>
      <c r="AL298" s="507">
        <v>0</v>
      </c>
      <c r="AM298" s="507">
        <v>0</v>
      </c>
      <c r="AN298" s="507">
        <v>0</v>
      </c>
      <c r="AO298" s="507">
        <v>0</v>
      </c>
      <c r="AP298" s="507">
        <f t="shared" si="62"/>
        <v>0</v>
      </c>
    </row>
    <row r="299" spans="1:42" outlineLevel="1" x14ac:dyDescent="0.25">
      <c r="A299" s="510" t="s">
        <v>437</v>
      </c>
      <c r="B299" s="507">
        <v>0</v>
      </c>
      <c r="C299" s="507">
        <v>0</v>
      </c>
      <c r="D299" s="507">
        <v>0</v>
      </c>
      <c r="E299" s="507">
        <v>0</v>
      </c>
      <c r="F299" s="507">
        <v>0</v>
      </c>
      <c r="G299" s="507">
        <v>0</v>
      </c>
      <c r="H299" s="507">
        <v>0</v>
      </c>
      <c r="I299" s="507">
        <v>0</v>
      </c>
      <c r="J299" s="507">
        <v>0</v>
      </c>
      <c r="K299" s="507">
        <v>0</v>
      </c>
      <c r="L299" s="507">
        <v>0</v>
      </c>
      <c r="M299" s="507">
        <v>0</v>
      </c>
      <c r="N299" s="507">
        <v>0</v>
      </c>
      <c r="O299" s="507">
        <v>0</v>
      </c>
      <c r="P299" s="507">
        <v>0</v>
      </c>
      <c r="Q299" s="507">
        <v>0</v>
      </c>
      <c r="R299" s="507">
        <v>0</v>
      </c>
      <c r="S299" s="507">
        <v>0</v>
      </c>
      <c r="T299" s="507">
        <v>0</v>
      </c>
      <c r="U299" s="507">
        <v>0</v>
      </c>
      <c r="V299" s="507">
        <v>0</v>
      </c>
      <c r="W299" s="507">
        <v>0</v>
      </c>
      <c r="X299" s="507">
        <v>0</v>
      </c>
      <c r="Y299" s="507">
        <v>0</v>
      </c>
      <c r="Z299" s="507">
        <v>0</v>
      </c>
      <c r="AA299" s="507">
        <v>0</v>
      </c>
      <c r="AB299" s="507">
        <v>0</v>
      </c>
      <c r="AC299" s="507">
        <v>0</v>
      </c>
      <c r="AD299" s="507">
        <v>0</v>
      </c>
      <c r="AE299" s="507">
        <v>0</v>
      </c>
      <c r="AF299" s="507">
        <v>0</v>
      </c>
      <c r="AG299" s="507">
        <v>0</v>
      </c>
      <c r="AH299" s="507">
        <v>0</v>
      </c>
      <c r="AI299" s="507">
        <v>0</v>
      </c>
      <c r="AJ299" s="507">
        <v>0</v>
      </c>
      <c r="AK299" s="507">
        <v>0</v>
      </c>
      <c r="AL299" s="507">
        <v>0</v>
      </c>
      <c r="AM299" s="507">
        <v>0</v>
      </c>
      <c r="AN299" s="507">
        <v>0</v>
      </c>
      <c r="AO299" s="507">
        <v>0</v>
      </c>
      <c r="AP299" s="507">
        <f t="shared" si="62"/>
        <v>0</v>
      </c>
    </row>
    <row r="300" spans="1:42" outlineLevel="1" x14ac:dyDescent="0.25">
      <c r="A300" s="496" t="s">
        <v>119</v>
      </c>
      <c r="B300" s="511">
        <f>SUM(B293:B299)</f>
        <v>0</v>
      </c>
      <c r="C300" s="511">
        <f t="shared" ref="C300:AO300" si="63">SUM(C293:C299)</f>
        <v>0</v>
      </c>
      <c r="D300" s="511">
        <f t="shared" si="63"/>
        <v>0</v>
      </c>
      <c r="E300" s="511">
        <f t="shared" si="63"/>
        <v>0</v>
      </c>
      <c r="F300" s="511">
        <f t="shared" si="63"/>
        <v>0</v>
      </c>
      <c r="G300" s="511">
        <f t="shared" si="63"/>
        <v>0</v>
      </c>
      <c r="H300" s="511">
        <f t="shared" si="63"/>
        <v>0</v>
      </c>
      <c r="I300" s="511">
        <f t="shared" si="63"/>
        <v>0</v>
      </c>
      <c r="J300" s="511">
        <f t="shared" si="63"/>
        <v>0</v>
      </c>
      <c r="K300" s="511">
        <f t="shared" si="63"/>
        <v>0</v>
      </c>
      <c r="L300" s="511">
        <f t="shared" si="63"/>
        <v>0</v>
      </c>
      <c r="M300" s="511">
        <f t="shared" si="63"/>
        <v>0</v>
      </c>
      <c r="N300" s="511">
        <f t="shared" si="63"/>
        <v>0</v>
      </c>
      <c r="O300" s="511">
        <f t="shared" si="63"/>
        <v>0</v>
      </c>
      <c r="P300" s="511">
        <f t="shared" si="63"/>
        <v>0</v>
      </c>
      <c r="Q300" s="511">
        <f t="shared" si="63"/>
        <v>0</v>
      </c>
      <c r="R300" s="511">
        <f t="shared" si="63"/>
        <v>0</v>
      </c>
      <c r="S300" s="511">
        <f t="shared" si="63"/>
        <v>0</v>
      </c>
      <c r="T300" s="511">
        <f t="shared" si="63"/>
        <v>0</v>
      </c>
      <c r="U300" s="511">
        <f t="shared" si="63"/>
        <v>0</v>
      </c>
      <c r="V300" s="511">
        <f t="shared" si="63"/>
        <v>0</v>
      </c>
      <c r="W300" s="511">
        <f t="shared" si="63"/>
        <v>0</v>
      </c>
      <c r="X300" s="511">
        <f t="shared" si="63"/>
        <v>0</v>
      </c>
      <c r="Y300" s="511">
        <f t="shared" si="63"/>
        <v>0</v>
      </c>
      <c r="Z300" s="511">
        <f t="shared" si="63"/>
        <v>0</v>
      </c>
      <c r="AA300" s="511">
        <f t="shared" si="63"/>
        <v>0</v>
      </c>
      <c r="AB300" s="511">
        <f t="shared" si="63"/>
        <v>0</v>
      </c>
      <c r="AC300" s="511">
        <f t="shared" si="63"/>
        <v>0</v>
      </c>
      <c r="AD300" s="511">
        <f t="shared" si="63"/>
        <v>0</v>
      </c>
      <c r="AE300" s="511">
        <f t="shared" si="63"/>
        <v>0</v>
      </c>
      <c r="AF300" s="511">
        <f t="shared" si="63"/>
        <v>0</v>
      </c>
      <c r="AG300" s="511">
        <f t="shared" si="63"/>
        <v>0</v>
      </c>
      <c r="AH300" s="511">
        <f t="shared" si="63"/>
        <v>0</v>
      </c>
      <c r="AI300" s="511">
        <f t="shared" si="63"/>
        <v>0</v>
      </c>
      <c r="AJ300" s="511">
        <f t="shared" si="63"/>
        <v>0</v>
      </c>
      <c r="AK300" s="511">
        <f t="shared" si="63"/>
        <v>0</v>
      </c>
      <c r="AL300" s="511">
        <f t="shared" si="63"/>
        <v>0</v>
      </c>
      <c r="AM300" s="511">
        <f t="shared" si="63"/>
        <v>0</v>
      </c>
      <c r="AN300" s="511">
        <f t="shared" si="63"/>
        <v>0</v>
      </c>
      <c r="AO300" s="511">
        <f t="shared" si="63"/>
        <v>0</v>
      </c>
      <c r="AP300" s="511">
        <f t="shared" si="62"/>
        <v>0</v>
      </c>
    </row>
    <row r="301" spans="1:42" outlineLevel="1" x14ac:dyDescent="0.25">
      <c r="B301" s="509"/>
      <c r="C301" s="509"/>
      <c r="D301" s="509"/>
      <c r="E301" s="509"/>
      <c r="F301" s="509"/>
      <c r="G301" s="509"/>
      <c r="H301" s="509"/>
      <c r="I301" s="509"/>
      <c r="J301" s="509"/>
      <c r="K301" s="509"/>
      <c r="L301" s="509"/>
      <c r="M301" s="509"/>
      <c r="N301" s="509"/>
      <c r="O301" s="509"/>
      <c r="P301" s="509"/>
      <c r="Q301" s="509"/>
      <c r="R301" s="509"/>
      <c r="S301" s="509"/>
      <c r="T301" s="509"/>
      <c r="U301" s="509"/>
      <c r="V301" s="509"/>
      <c r="W301" s="509"/>
      <c r="X301" s="509"/>
      <c r="Y301" s="509"/>
      <c r="Z301" s="509"/>
      <c r="AA301" s="509"/>
      <c r="AB301" s="509"/>
      <c r="AC301" s="509"/>
      <c r="AD301" s="509"/>
      <c r="AE301" s="509"/>
      <c r="AF301" s="509"/>
      <c r="AG301" s="509"/>
      <c r="AH301" s="509"/>
      <c r="AI301" s="509"/>
      <c r="AJ301" s="509"/>
      <c r="AK301" s="509"/>
      <c r="AL301" s="509"/>
      <c r="AM301" s="509"/>
      <c r="AN301" s="509"/>
      <c r="AO301" s="509"/>
      <c r="AP301" s="509"/>
    </row>
    <row r="302" spans="1:42" ht="15.75" outlineLevel="1" thickBot="1" x14ac:dyDescent="0.3">
      <c r="A302" s="496" t="s">
        <v>438</v>
      </c>
      <c r="B302" s="483">
        <f>B290+B300</f>
        <v>0</v>
      </c>
      <c r="C302" s="483">
        <f t="shared" ref="C302:AO302" si="64">C290+C300</f>
        <v>0</v>
      </c>
      <c r="D302" s="483">
        <f t="shared" si="64"/>
        <v>0</v>
      </c>
      <c r="E302" s="483">
        <f t="shared" si="64"/>
        <v>0</v>
      </c>
      <c r="F302" s="483">
        <f t="shared" si="64"/>
        <v>0</v>
      </c>
      <c r="G302" s="483">
        <f t="shared" si="64"/>
        <v>0</v>
      </c>
      <c r="H302" s="483">
        <f t="shared" si="64"/>
        <v>0</v>
      </c>
      <c r="I302" s="483">
        <f t="shared" si="64"/>
        <v>0</v>
      </c>
      <c r="J302" s="483">
        <f t="shared" si="64"/>
        <v>0</v>
      </c>
      <c r="K302" s="483">
        <f t="shared" si="64"/>
        <v>0</v>
      </c>
      <c r="L302" s="483">
        <f t="shared" si="64"/>
        <v>0</v>
      </c>
      <c r="M302" s="483">
        <f t="shared" si="64"/>
        <v>0</v>
      </c>
      <c r="N302" s="483">
        <f t="shared" si="64"/>
        <v>0</v>
      </c>
      <c r="O302" s="483">
        <f t="shared" si="64"/>
        <v>0</v>
      </c>
      <c r="P302" s="483">
        <f t="shared" si="64"/>
        <v>0</v>
      </c>
      <c r="Q302" s="483">
        <f t="shared" si="64"/>
        <v>0</v>
      </c>
      <c r="R302" s="483">
        <f t="shared" si="64"/>
        <v>0</v>
      </c>
      <c r="S302" s="483">
        <f t="shared" si="64"/>
        <v>0</v>
      </c>
      <c r="T302" s="483">
        <f t="shared" si="64"/>
        <v>0</v>
      </c>
      <c r="U302" s="483">
        <f t="shared" si="64"/>
        <v>0</v>
      </c>
      <c r="V302" s="483">
        <f t="shared" si="64"/>
        <v>0</v>
      </c>
      <c r="W302" s="483">
        <f t="shared" si="64"/>
        <v>0</v>
      </c>
      <c r="X302" s="483">
        <f t="shared" si="64"/>
        <v>0</v>
      </c>
      <c r="Y302" s="483">
        <f t="shared" si="64"/>
        <v>0</v>
      </c>
      <c r="Z302" s="483">
        <f t="shared" si="64"/>
        <v>0</v>
      </c>
      <c r="AA302" s="483">
        <f t="shared" si="64"/>
        <v>0</v>
      </c>
      <c r="AB302" s="483">
        <f t="shared" si="64"/>
        <v>0</v>
      </c>
      <c r="AC302" s="483">
        <f t="shared" si="64"/>
        <v>0</v>
      </c>
      <c r="AD302" s="483">
        <f t="shared" si="64"/>
        <v>0</v>
      </c>
      <c r="AE302" s="483">
        <f t="shared" si="64"/>
        <v>0</v>
      </c>
      <c r="AF302" s="483">
        <f t="shared" si="64"/>
        <v>0</v>
      </c>
      <c r="AG302" s="483">
        <f t="shared" si="64"/>
        <v>0</v>
      </c>
      <c r="AH302" s="483">
        <f t="shared" si="64"/>
        <v>0</v>
      </c>
      <c r="AI302" s="483">
        <f t="shared" si="64"/>
        <v>0</v>
      </c>
      <c r="AJ302" s="483">
        <f t="shared" si="64"/>
        <v>0</v>
      </c>
      <c r="AK302" s="483">
        <f t="shared" si="64"/>
        <v>0</v>
      </c>
      <c r="AL302" s="483">
        <f t="shared" si="64"/>
        <v>0</v>
      </c>
      <c r="AM302" s="483">
        <f t="shared" si="64"/>
        <v>0</v>
      </c>
      <c r="AN302" s="483">
        <f t="shared" si="64"/>
        <v>0</v>
      </c>
      <c r="AO302" s="483">
        <f t="shared" si="64"/>
        <v>0</v>
      </c>
      <c r="AP302" s="483">
        <f>SUM(B302:AO302)</f>
        <v>0</v>
      </c>
    </row>
    <row r="303" spans="1:42" ht="15.75" outlineLevel="1" thickTop="1" x14ac:dyDescent="0.25">
      <c r="B303" s="516"/>
      <c r="C303" s="516"/>
      <c r="D303" s="516"/>
      <c r="E303" s="516"/>
      <c r="F303" s="516"/>
      <c r="G303" s="516"/>
      <c r="H303" s="516"/>
      <c r="I303" s="516"/>
      <c r="J303" s="516"/>
      <c r="K303" s="516"/>
      <c r="L303" s="516"/>
      <c r="M303" s="516"/>
      <c r="N303" s="516"/>
      <c r="O303" s="516"/>
      <c r="P303" s="516"/>
      <c r="Q303" s="516"/>
      <c r="R303" s="516"/>
      <c r="S303" s="516"/>
      <c r="T303" s="516"/>
      <c r="U303" s="516"/>
      <c r="V303" s="516"/>
      <c r="W303" s="516"/>
      <c r="X303" s="516"/>
      <c r="Y303" s="516"/>
      <c r="Z303" s="516"/>
      <c r="AA303" s="516"/>
      <c r="AB303" s="516"/>
      <c r="AC303" s="516"/>
      <c r="AD303" s="516"/>
      <c r="AE303" s="516"/>
      <c r="AF303" s="516"/>
      <c r="AG303" s="516"/>
      <c r="AH303" s="516"/>
      <c r="AI303" s="516"/>
      <c r="AJ303" s="516"/>
      <c r="AK303" s="516"/>
      <c r="AL303" s="516"/>
      <c r="AM303" s="516"/>
      <c r="AN303" s="516"/>
      <c r="AO303" s="516"/>
      <c r="AP303" s="516"/>
    </row>
    <row r="304" spans="1:42" outlineLevel="1" x14ac:dyDescent="0.25">
      <c r="A304" s="496" t="s">
        <v>439</v>
      </c>
      <c r="B304" s="478">
        <v>0</v>
      </c>
      <c r="C304" s="478">
        <v>0</v>
      </c>
      <c r="D304" s="478">
        <v>0</v>
      </c>
      <c r="E304" s="478">
        <v>0</v>
      </c>
      <c r="F304" s="478">
        <v>0</v>
      </c>
      <c r="G304" s="478">
        <v>0</v>
      </c>
      <c r="H304" s="478">
        <v>0</v>
      </c>
      <c r="I304" s="478">
        <v>0</v>
      </c>
      <c r="J304" s="478">
        <v>0</v>
      </c>
      <c r="K304" s="478">
        <v>0</v>
      </c>
      <c r="L304" s="478">
        <v>0</v>
      </c>
      <c r="M304" s="478">
        <v>0</v>
      </c>
      <c r="N304" s="478">
        <v>0</v>
      </c>
      <c r="O304" s="478">
        <v>0</v>
      </c>
      <c r="P304" s="478">
        <v>0</v>
      </c>
      <c r="Q304" s="478">
        <v>0</v>
      </c>
      <c r="R304" s="478">
        <v>0</v>
      </c>
      <c r="S304" s="478">
        <v>0</v>
      </c>
      <c r="T304" s="478">
        <v>0</v>
      </c>
      <c r="U304" s="478">
        <v>0</v>
      </c>
      <c r="V304" s="478">
        <v>0</v>
      </c>
      <c r="W304" s="478">
        <v>0</v>
      </c>
      <c r="X304" s="478">
        <v>0</v>
      </c>
      <c r="Y304" s="478">
        <v>0</v>
      </c>
      <c r="Z304" s="478">
        <v>0</v>
      </c>
      <c r="AA304" s="478">
        <v>0</v>
      </c>
      <c r="AB304" s="478">
        <v>0</v>
      </c>
      <c r="AC304" s="478">
        <v>0</v>
      </c>
      <c r="AD304" s="478">
        <v>0</v>
      </c>
      <c r="AE304" s="478">
        <v>0</v>
      </c>
      <c r="AF304" s="478">
        <v>0</v>
      </c>
      <c r="AG304" s="478">
        <v>0</v>
      </c>
      <c r="AH304" s="478">
        <v>0</v>
      </c>
      <c r="AI304" s="478">
        <v>0</v>
      </c>
      <c r="AJ304" s="478">
        <v>0</v>
      </c>
      <c r="AK304" s="478">
        <v>0</v>
      </c>
      <c r="AL304" s="478">
        <v>0</v>
      </c>
      <c r="AM304" s="478">
        <v>0</v>
      </c>
      <c r="AN304" s="478">
        <v>0</v>
      </c>
      <c r="AO304" s="478">
        <v>0</v>
      </c>
      <c r="AP304" s="478"/>
    </row>
    <row r="305" spans="1:42" s="493" customFormat="1" outlineLevel="1" x14ac:dyDescent="0.25">
      <c r="A305" s="496" t="s">
        <v>68</v>
      </c>
      <c r="B305" s="512" t="str">
        <f>IF(B304&gt;0,B302/B304,"")</f>
        <v/>
      </c>
      <c r="C305" s="512" t="str">
        <f t="shared" ref="C305:AO305" si="65">IF(C304&gt;0,C302/C304,"")</f>
        <v/>
      </c>
      <c r="D305" s="512" t="str">
        <f t="shared" si="65"/>
        <v/>
      </c>
      <c r="E305" s="512" t="str">
        <f t="shared" si="65"/>
        <v/>
      </c>
      <c r="F305" s="512" t="str">
        <f t="shared" si="65"/>
        <v/>
      </c>
      <c r="G305" s="512" t="str">
        <f t="shared" si="65"/>
        <v/>
      </c>
      <c r="H305" s="512" t="str">
        <f t="shared" si="65"/>
        <v/>
      </c>
      <c r="I305" s="512" t="str">
        <f t="shared" si="65"/>
        <v/>
      </c>
      <c r="J305" s="512" t="str">
        <f t="shared" si="65"/>
        <v/>
      </c>
      <c r="K305" s="512" t="str">
        <f t="shared" si="65"/>
        <v/>
      </c>
      <c r="L305" s="512" t="str">
        <f t="shared" si="65"/>
        <v/>
      </c>
      <c r="M305" s="512" t="str">
        <f t="shared" si="65"/>
        <v/>
      </c>
      <c r="N305" s="512" t="str">
        <f t="shared" si="65"/>
        <v/>
      </c>
      <c r="O305" s="512" t="str">
        <f t="shared" si="65"/>
        <v/>
      </c>
      <c r="P305" s="512" t="str">
        <f t="shared" si="65"/>
        <v/>
      </c>
      <c r="Q305" s="512" t="str">
        <f t="shared" si="65"/>
        <v/>
      </c>
      <c r="R305" s="512" t="str">
        <f t="shared" si="65"/>
        <v/>
      </c>
      <c r="S305" s="512" t="str">
        <f t="shared" si="65"/>
        <v/>
      </c>
      <c r="T305" s="512" t="str">
        <f t="shared" si="65"/>
        <v/>
      </c>
      <c r="U305" s="512" t="str">
        <f t="shared" si="65"/>
        <v/>
      </c>
      <c r="V305" s="512" t="str">
        <f t="shared" si="65"/>
        <v/>
      </c>
      <c r="W305" s="512" t="str">
        <f t="shared" si="65"/>
        <v/>
      </c>
      <c r="X305" s="512" t="str">
        <f t="shared" si="65"/>
        <v/>
      </c>
      <c r="Y305" s="512" t="str">
        <f t="shared" si="65"/>
        <v/>
      </c>
      <c r="Z305" s="512" t="str">
        <f t="shared" si="65"/>
        <v/>
      </c>
      <c r="AA305" s="512" t="str">
        <f t="shared" si="65"/>
        <v/>
      </c>
      <c r="AB305" s="512" t="str">
        <f t="shared" si="65"/>
        <v/>
      </c>
      <c r="AC305" s="512" t="str">
        <f t="shared" si="65"/>
        <v/>
      </c>
      <c r="AD305" s="512" t="str">
        <f t="shared" si="65"/>
        <v/>
      </c>
      <c r="AE305" s="512" t="str">
        <f t="shared" si="65"/>
        <v/>
      </c>
      <c r="AF305" s="512" t="str">
        <f t="shared" si="65"/>
        <v/>
      </c>
      <c r="AG305" s="512" t="str">
        <f t="shared" si="65"/>
        <v/>
      </c>
      <c r="AH305" s="512" t="str">
        <f t="shared" si="65"/>
        <v/>
      </c>
      <c r="AI305" s="512" t="str">
        <f t="shared" si="65"/>
        <v/>
      </c>
      <c r="AJ305" s="512" t="str">
        <f t="shared" si="65"/>
        <v/>
      </c>
      <c r="AK305" s="512" t="str">
        <f t="shared" si="65"/>
        <v/>
      </c>
      <c r="AL305" s="512" t="str">
        <f t="shared" si="65"/>
        <v/>
      </c>
      <c r="AM305" s="512" t="str">
        <f t="shared" si="65"/>
        <v/>
      </c>
      <c r="AN305" s="512" t="str">
        <f t="shared" si="65"/>
        <v/>
      </c>
      <c r="AO305" s="512" t="str">
        <f t="shared" si="65"/>
        <v/>
      </c>
      <c r="AP305" s="513"/>
    </row>
    <row r="306" spans="1:42" s="493" customFormat="1" outlineLevel="1" x14ac:dyDescent="0.25">
      <c r="A306" s="514"/>
      <c r="B306" s="515"/>
      <c r="C306" s="515"/>
      <c r="D306" s="515"/>
      <c r="E306" s="515"/>
      <c r="F306" s="515"/>
      <c r="G306" s="515"/>
      <c r="H306" s="515"/>
      <c r="I306" s="515"/>
      <c r="J306" s="515"/>
      <c r="K306" s="515"/>
      <c r="L306" s="515"/>
      <c r="M306" s="515"/>
      <c r="N306" s="515"/>
      <c r="O306" s="515"/>
      <c r="P306" s="515"/>
      <c r="Q306" s="515"/>
      <c r="R306" s="515"/>
      <c r="S306" s="515"/>
      <c r="T306" s="515"/>
      <c r="U306" s="515"/>
      <c r="V306" s="515"/>
      <c r="W306" s="515"/>
      <c r="X306" s="515"/>
      <c r="Y306" s="515"/>
      <c r="Z306" s="515"/>
      <c r="AA306" s="515"/>
      <c r="AB306" s="515"/>
      <c r="AC306" s="515"/>
      <c r="AD306" s="515"/>
      <c r="AE306" s="515"/>
      <c r="AF306" s="515"/>
      <c r="AG306" s="515"/>
      <c r="AH306" s="515"/>
      <c r="AI306" s="515"/>
      <c r="AJ306" s="515"/>
      <c r="AK306" s="515"/>
      <c r="AL306" s="515"/>
      <c r="AM306" s="515"/>
      <c r="AN306" s="515"/>
      <c r="AO306" s="515"/>
      <c r="AP306" s="513"/>
    </row>
    <row r="307" spans="1:42" outlineLevel="1" x14ac:dyDescent="0.25">
      <c r="A307" s="505" t="s">
        <v>133</v>
      </c>
      <c r="B307" s="500"/>
      <c r="C307" s="500"/>
      <c r="D307" s="500"/>
      <c r="E307" s="500"/>
      <c r="F307" s="500"/>
      <c r="G307" s="500"/>
      <c r="H307" s="500"/>
      <c r="I307" s="500"/>
      <c r="J307" s="500"/>
      <c r="K307" s="500"/>
      <c r="L307" s="500"/>
      <c r="M307" s="500"/>
      <c r="N307" s="500"/>
      <c r="O307" s="500"/>
      <c r="P307" s="500"/>
      <c r="Q307" s="500"/>
      <c r="R307" s="500"/>
      <c r="S307" s="500"/>
      <c r="T307" s="500"/>
      <c r="U307" s="500"/>
      <c r="V307" s="500"/>
      <c r="W307" s="500"/>
      <c r="X307" s="500"/>
      <c r="Y307" s="500"/>
      <c r="Z307" s="500"/>
      <c r="AA307" s="500"/>
      <c r="AB307" s="500"/>
      <c r="AC307" s="500"/>
      <c r="AD307" s="500"/>
      <c r="AE307" s="500"/>
      <c r="AF307" s="500"/>
      <c r="AG307" s="500"/>
      <c r="AH307" s="500"/>
      <c r="AI307" s="500"/>
      <c r="AJ307" s="500"/>
      <c r="AK307" s="500"/>
      <c r="AL307" s="500"/>
      <c r="AM307" s="500"/>
      <c r="AN307" s="500"/>
      <c r="AO307" s="500"/>
      <c r="AP307" s="501"/>
    </row>
    <row r="308" spans="1:42" outlineLevel="1" x14ac:dyDescent="0.25">
      <c r="A308" s="496" t="s">
        <v>425</v>
      </c>
    </row>
    <row r="309" spans="1:42" outlineLevel="1" x14ac:dyDescent="0.25">
      <c r="A309" s="506" t="s">
        <v>426</v>
      </c>
      <c r="B309" s="480">
        <f>SUMIF('4a - Electricity'!$B$7:$AP$7,'4 - NOI'!B$7,'4a - Electricity'!$B$234:$AP$234)</f>
        <v>0</v>
      </c>
      <c r="C309" s="480">
        <f>SUMIF('4a - Electricity'!$B$7:$AP$7,'4 - NOI'!C$7,'4a - Electricity'!$B$234:$AP$234)</f>
        <v>0</v>
      </c>
      <c r="D309" s="480">
        <f>SUMIF('4a - Electricity'!$B$7:$AP$7,'4 - NOI'!D$7,'4a - Electricity'!$B$234:$AP$234)</f>
        <v>0</v>
      </c>
      <c r="E309" s="480">
        <f>SUMIF('4a - Electricity'!$B$7:$AP$7,'4 - NOI'!E$7,'4a - Electricity'!$B$234:$AP$234)</f>
        <v>0</v>
      </c>
      <c r="F309" s="480">
        <f>SUMIF('4a - Electricity'!$B$7:$AP$7,'4 - NOI'!F$7,'4a - Electricity'!$B$234:$AP$234)</f>
        <v>0</v>
      </c>
      <c r="G309" s="480">
        <f>SUMIF('4a - Electricity'!$B$7:$AP$7,'4 - NOI'!G$7,'4a - Electricity'!$B$234:$AP$234)</f>
        <v>0</v>
      </c>
      <c r="H309" s="480">
        <f>SUMIF('4a - Electricity'!$B$7:$AP$7,'4 - NOI'!H$7,'4a - Electricity'!$B$234:$AP$234)</f>
        <v>0</v>
      </c>
      <c r="I309" s="480">
        <f>SUMIF('4a - Electricity'!$B$7:$AP$7,'4 - NOI'!I$7,'4a - Electricity'!$B$234:$AP$234)</f>
        <v>0</v>
      </c>
      <c r="J309" s="480">
        <f>SUMIF('4a - Electricity'!$B$7:$AP$7,'4 - NOI'!J$7,'4a - Electricity'!$B$234:$AP$234)</f>
        <v>0</v>
      </c>
      <c r="K309" s="480">
        <f>SUMIF('4a - Electricity'!$B$7:$AP$7,'4 - NOI'!K$7,'4a - Electricity'!$B$234:$AP$234)</f>
        <v>0</v>
      </c>
      <c r="L309" s="480">
        <f>SUMIF('4a - Electricity'!$B$7:$AP$7,'4 - NOI'!L$7,'4a - Electricity'!$B$234:$AP$234)</f>
        <v>0</v>
      </c>
      <c r="M309" s="480">
        <f>SUMIF('4a - Electricity'!$B$7:$AP$7,'4 - NOI'!M$7,'4a - Electricity'!$B$234:$AP$234)</f>
        <v>0</v>
      </c>
      <c r="N309" s="480">
        <f>SUMIF('4a - Electricity'!$B$7:$AP$7,'4 - NOI'!N$7,'4a - Electricity'!$B$234:$AP$234)</f>
        <v>0</v>
      </c>
      <c r="O309" s="480">
        <f>SUMIF('4a - Electricity'!$B$7:$AP$7,'4 - NOI'!O$7,'4a - Electricity'!$B$234:$AP$234)</f>
        <v>0</v>
      </c>
      <c r="P309" s="480">
        <f>SUMIF('4a - Electricity'!$B$7:$AP$7,'4 - NOI'!P$7,'4a - Electricity'!$B$234:$AP$234)</f>
        <v>0</v>
      </c>
      <c r="Q309" s="480">
        <f>SUMIF('4a - Electricity'!$B$7:$AP$7,'4 - NOI'!Q$7,'4a - Electricity'!$B$234:$AP$234)</f>
        <v>0</v>
      </c>
      <c r="R309" s="480">
        <f>SUMIF('4a - Electricity'!$B$7:$AP$7,'4 - NOI'!R$7,'4a - Electricity'!$B$234:$AP$234)</f>
        <v>0</v>
      </c>
      <c r="S309" s="480">
        <f>SUMIF('4a - Electricity'!$B$7:$AP$7,'4 - NOI'!S$7,'4a - Electricity'!$B$234:$AP$234)</f>
        <v>0</v>
      </c>
      <c r="T309" s="480">
        <f>SUMIF('4a - Electricity'!$B$7:$AP$7,'4 - NOI'!T$7,'4a - Electricity'!$B$234:$AP$234)</f>
        <v>0</v>
      </c>
      <c r="U309" s="480">
        <f>SUMIF('4a - Electricity'!$B$7:$AP$7,'4 - NOI'!U$7,'4a - Electricity'!$B$234:$AP$234)</f>
        <v>0</v>
      </c>
      <c r="V309" s="480">
        <f>SUMIF('4a - Electricity'!$B$7:$AP$7,'4 - NOI'!V$7,'4a - Electricity'!$B$234:$AP$234)</f>
        <v>0</v>
      </c>
      <c r="W309" s="480">
        <f>SUMIF('4a - Electricity'!$B$7:$AP$7,'4 - NOI'!W$7,'4a - Electricity'!$B$234:$AP$234)</f>
        <v>0</v>
      </c>
      <c r="X309" s="480">
        <f>SUMIF('4a - Electricity'!$B$7:$AP$7,'4 - NOI'!X$7,'4a - Electricity'!$B$234:$AP$234)</f>
        <v>0</v>
      </c>
      <c r="Y309" s="480">
        <f>SUMIF('4a - Electricity'!$B$7:$AP$7,'4 - NOI'!Y$7,'4a - Electricity'!$B$234:$AP$234)</f>
        <v>0</v>
      </c>
      <c r="Z309" s="480">
        <f>SUMIF('4a - Electricity'!$B$7:$AP$7,'4 - NOI'!Z$7,'4a - Electricity'!$B$234:$AP$234)</f>
        <v>0</v>
      </c>
      <c r="AA309" s="480">
        <f>SUMIF('4a - Electricity'!$B$7:$AP$7,'4 - NOI'!AA$7,'4a - Electricity'!$B$234:$AP$234)</f>
        <v>0</v>
      </c>
      <c r="AB309" s="480">
        <f>SUMIF('4a - Electricity'!$B$7:$AP$7,'4 - NOI'!AB$7,'4a - Electricity'!$B$234:$AP$234)</f>
        <v>0</v>
      </c>
      <c r="AC309" s="480">
        <f>SUMIF('4a - Electricity'!$B$7:$AP$7,'4 - NOI'!AC$7,'4a - Electricity'!$B$234:$AP$234)</f>
        <v>0</v>
      </c>
      <c r="AD309" s="480">
        <f>SUMIF('4a - Electricity'!$B$7:$AP$7,'4 - NOI'!AD$7,'4a - Electricity'!$B$234:$AP$234)</f>
        <v>0</v>
      </c>
      <c r="AE309" s="480">
        <f>SUMIF('4a - Electricity'!$B$7:$AP$7,'4 - NOI'!AE$7,'4a - Electricity'!$B$234:$AP$234)</f>
        <v>0</v>
      </c>
      <c r="AF309" s="480">
        <f>SUMIF('4a - Electricity'!$B$7:$AP$7,'4 - NOI'!AF$7,'4a - Electricity'!$B$234:$AP$234)</f>
        <v>0</v>
      </c>
      <c r="AG309" s="480">
        <f>SUMIF('4a - Electricity'!$B$7:$AP$7,'4 - NOI'!AG$7,'4a - Electricity'!$B$234:$AP$234)</f>
        <v>0</v>
      </c>
      <c r="AH309" s="480">
        <f>SUMIF('4a - Electricity'!$B$7:$AP$7,'4 - NOI'!AH$7,'4a - Electricity'!$B$234:$AP$234)</f>
        <v>0</v>
      </c>
      <c r="AI309" s="480">
        <f>SUMIF('4a - Electricity'!$B$7:$AP$7,'4 - NOI'!AI$7,'4a - Electricity'!$B$234:$AP$234)</f>
        <v>0</v>
      </c>
      <c r="AJ309" s="480">
        <f>SUMIF('4a - Electricity'!$B$7:$AP$7,'4 - NOI'!AJ$7,'4a - Electricity'!$B$234:$AP$234)</f>
        <v>0</v>
      </c>
      <c r="AK309" s="480">
        <f>SUMIF('4a - Electricity'!$B$7:$AP$7,'4 - NOI'!AK$7,'4a - Electricity'!$B$234:$AP$234)</f>
        <v>0</v>
      </c>
      <c r="AL309" s="480">
        <f>SUMIF('4a - Electricity'!$B$7:$AP$7,'4 - NOI'!AL$7,'4a - Electricity'!$B$234:$AP$234)</f>
        <v>0</v>
      </c>
      <c r="AM309" s="480">
        <f>SUMIF('4a - Electricity'!$B$7:$AP$7,'4 - NOI'!AM$7,'4a - Electricity'!$B$234:$AP$234)</f>
        <v>0</v>
      </c>
      <c r="AN309" s="480">
        <f>SUMIF('4a - Electricity'!$B$7:$AP$7,'4 - NOI'!AN$7,'4a - Electricity'!$B$234:$AP$234)</f>
        <v>0</v>
      </c>
      <c r="AO309" s="480">
        <f>SUMIF('4a - Electricity'!$B$7:$AP$7,'4 - NOI'!AO$7,'4a - Electricity'!$B$234:$AP$234)</f>
        <v>0</v>
      </c>
      <c r="AP309" s="480">
        <f>SUM(B309:AO309)</f>
        <v>0</v>
      </c>
    </row>
    <row r="310" spans="1:42" outlineLevel="1" x14ac:dyDescent="0.25">
      <c r="A310" s="506" t="s">
        <v>427</v>
      </c>
      <c r="B310" s="478">
        <f>SUMIF('4a - Electricity'!$B$7:$AP$7,'4 - NOI'!B$7,'4a - Electricity'!$B$239:$AP$239)</f>
        <v>0</v>
      </c>
      <c r="C310" s="478">
        <f>SUMIF('4a - Electricity'!$B$7:$AP$7,'4 - NOI'!C$7,'4a - Electricity'!$B$239:$AP$239)</f>
        <v>0</v>
      </c>
      <c r="D310" s="478">
        <f>SUMIF('4a - Electricity'!$B$7:$AP$7,'4 - NOI'!D$7,'4a - Electricity'!$B$239:$AP$239)</f>
        <v>0</v>
      </c>
      <c r="E310" s="478">
        <f>SUMIF('4a - Electricity'!$B$7:$AP$7,'4 - NOI'!E$7,'4a - Electricity'!$B$239:$AP$239)</f>
        <v>0</v>
      </c>
      <c r="F310" s="478">
        <f>SUMIF('4a - Electricity'!$B$7:$AP$7,'4 - NOI'!F$7,'4a - Electricity'!$B$239:$AP$239)</f>
        <v>0</v>
      </c>
      <c r="G310" s="478">
        <f>SUMIF('4a - Electricity'!$B$7:$AP$7,'4 - NOI'!G$7,'4a - Electricity'!$B$239:$AP$239)</f>
        <v>0</v>
      </c>
      <c r="H310" s="478">
        <f>SUMIF('4a - Electricity'!$B$7:$AP$7,'4 - NOI'!H$7,'4a - Electricity'!$B$239:$AP$239)</f>
        <v>0</v>
      </c>
      <c r="I310" s="478">
        <f>SUMIF('4a - Electricity'!$B$7:$AP$7,'4 - NOI'!I$7,'4a - Electricity'!$B$239:$AP$239)</f>
        <v>0</v>
      </c>
      <c r="J310" s="478">
        <f>SUMIF('4a - Electricity'!$B$7:$AP$7,'4 - NOI'!J$7,'4a - Electricity'!$B$239:$AP$239)</f>
        <v>0</v>
      </c>
      <c r="K310" s="478">
        <f>SUMIF('4a - Electricity'!$B$7:$AP$7,'4 - NOI'!K$7,'4a - Electricity'!$B$239:$AP$239)</f>
        <v>0</v>
      </c>
      <c r="L310" s="478">
        <f>SUMIF('4a - Electricity'!$B$7:$AP$7,'4 - NOI'!L$7,'4a - Electricity'!$B$239:$AP$239)</f>
        <v>0</v>
      </c>
      <c r="M310" s="478">
        <f>SUMIF('4a - Electricity'!$B$7:$AP$7,'4 - NOI'!M$7,'4a - Electricity'!$B$239:$AP$239)</f>
        <v>0</v>
      </c>
      <c r="N310" s="478">
        <f>SUMIF('4a - Electricity'!$B$7:$AP$7,'4 - NOI'!N$7,'4a - Electricity'!$B$239:$AP$239)</f>
        <v>0</v>
      </c>
      <c r="O310" s="478">
        <f>SUMIF('4a - Electricity'!$B$7:$AP$7,'4 - NOI'!O$7,'4a - Electricity'!$B$239:$AP$239)</f>
        <v>0</v>
      </c>
      <c r="P310" s="478">
        <f>SUMIF('4a - Electricity'!$B$7:$AP$7,'4 - NOI'!P$7,'4a - Electricity'!$B$239:$AP$239)</f>
        <v>0</v>
      </c>
      <c r="Q310" s="478">
        <f>SUMIF('4a - Electricity'!$B$7:$AP$7,'4 - NOI'!Q$7,'4a - Electricity'!$B$239:$AP$239)</f>
        <v>0</v>
      </c>
      <c r="R310" s="478">
        <f>SUMIF('4a - Electricity'!$B$7:$AP$7,'4 - NOI'!R$7,'4a - Electricity'!$B$239:$AP$239)</f>
        <v>0</v>
      </c>
      <c r="S310" s="478">
        <f>SUMIF('4a - Electricity'!$B$7:$AP$7,'4 - NOI'!S$7,'4a - Electricity'!$B$239:$AP$239)</f>
        <v>0</v>
      </c>
      <c r="T310" s="478">
        <f>SUMIF('4a - Electricity'!$B$7:$AP$7,'4 - NOI'!T$7,'4a - Electricity'!$B$239:$AP$239)</f>
        <v>0</v>
      </c>
      <c r="U310" s="478">
        <f>SUMIF('4a - Electricity'!$B$7:$AP$7,'4 - NOI'!U$7,'4a - Electricity'!$B$239:$AP$239)</f>
        <v>0</v>
      </c>
      <c r="V310" s="478">
        <f>SUMIF('4a - Electricity'!$B$7:$AP$7,'4 - NOI'!V$7,'4a - Electricity'!$B$239:$AP$239)</f>
        <v>0</v>
      </c>
      <c r="W310" s="478">
        <f>SUMIF('4a - Electricity'!$B$7:$AP$7,'4 - NOI'!W$7,'4a - Electricity'!$B$239:$AP$239)</f>
        <v>0</v>
      </c>
      <c r="X310" s="478">
        <f>SUMIF('4a - Electricity'!$B$7:$AP$7,'4 - NOI'!X$7,'4a - Electricity'!$B$239:$AP$239)</f>
        <v>0</v>
      </c>
      <c r="Y310" s="478">
        <f>SUMIF('4a - Electricity'!$B$7:$AP$7,'4 - NOI'!Y$7,'4a - Electricity'!$B$239:$AP$239)</f>
        <v>0</v>
      </c>
      <c r="Z310" s="478">
        <f>SUMIF('4a - Electricity'!$B$7:$AP$7,'4 - NOI'!Z$7,'4a - Electricity'!$B$239:$AP$239)</f>
        <v>0</v>
      </c>
      <c r="AA310" s="478">
        <f>SUMIF('4a - Electricity'!$B$7:$AP$7,'4 - NOI'!AA$7,'4a - Electricity'!$B$239:$AP$239)</f>
        <v>0</v>
      </c>
      <c r="AB310" s="478">
        <f>SUMIF('4a - Electricity'!$B$7:$AP$7,'4 - NOI'!AB$7,'4a - Electricity'!$B$239:$AP$239)</f>
        <v>0</v>
      </c>
      <c r="AC310" s="478">
        <f>SUMIF('4a - Electricity'!$B$7:$AP$7,'4 - NOI'!AC$7,'4a - Electricity'!$B$239:$AP$239)</f>
        <v>0</v>
      </c>
      <c r="AD310" s="478">
        <f>SUMIF('4a - Electricity'!$B$7:$AP$7,'4 - NOI'!AD$7,'4a - Electricity'!$B$239:$AP$239)</f>
        <v>0</v>
      </c>
      <c r="AE310" s="478">
        <f>SUMIF('4a - Electricity'!$B$7:$AP$7,'4 - NOI'!AE$7,'4a - Electricity'!$B$239:$AP$239)</f>
        <v>0</v>
      </c>
      <c r="AF310" s="478">
        <f>SUMIF('4a - Electricity'!$B$7:$AP$7,'4 - NOI'!AF$7,'4a - Electricity'!$B$239:$AP$239)</f>
        <v>0</v>
      </c>
      <c r="AG310" s="478">
        <f>SUMIF('4a - Electricity'!$B$7:$AP$7,'4 - NOI'!AG$7,'4a - Electricity'!$B$239:$AP$239)</f>
        <v>0</v>
      </c>
      <c r="AH310" s="478">
        <f>SUMIF('4a - Electricity'!$B$7:$AP$7,'4 - NOI'!AH$7,'4a - Electricity'!$B$239:$AP$239)</f>
        <v>0</v>
      </c>
      <c r="AI310" s="478">
        <f>SUMIF('4a - Electricity'!$B$7:$AP$7,'4 - NOI'!AI$7,'4a - Electricity'!$B$239:$AP$239)</f>
        <v>0</v>
      </c>
      <c r="AJ310" s="478">
        <f>SUMIF('4a - Electricity'!$B$7:$AP$7,'4 - NOI'!AJ$7,'4a - Electricity'!$B$239:$AP$239)</f>
        <v>0</v>
      </c>
      <c r="AK310" s="478">
        <f>SUMIF('4a - Electricity'!$B$7:$AP$7,'4 - NOI'!AK$7,'4a - Electricity'!$B$239:$AP$239)</f>
        <v>0</v>
      </c>
      <c r="AL310" s="478">
        <f>SUMIF('4a - Electricity'!$B$7:$AP$7,'4 - NOI'!AL$7,'4a - Electricity'!$B$239:$AP$239)</f>
        <v>0</v>
      </c>
      <c r="AM310" s="478">
        <f>SUMIF('4a - Electricity'!$B$7:$AP$7,'4 - NOI'!AM$7,'4a - Electricity'!$B$239:$AP$239)</f>
        <v>0</v>
      </c>
      <c r="AN310" s="478">
        <f>SUMIF('4a - Electricity'!$B$7:$AP$7,'4 - NOI'!AN$7,'4a - Electricity'!$B$239:$AP$239)</f>
        <v>0</v>
      </c>
      <c r="AO310" s="478">
        <f>SUMIF('4a - Electricity'!$B$7:$AP$7,'4 - NOI'!AO$7,'4a - Electricity'!$B$239:$AP$239)</f>
        <v>0</v>
      </c>
      <c r="AP310" s="507">
        <f>SUM(B310:AO310)</f>
        <v>0</v>
      </c>
    </row>
    <row r="311" spans="1:42" outlineLevel="1" x14ac:dyDescent="0.25">
      <c r="A311" s="506" t="s">
        <v>428</v>
      </c>
      <c r="B311" s="478">
        <f>SUMIF('4a - Electricity'!$B$7:$AP$7,'4 - NOI'!B$7,'4a - Electricity'!$B$244:$AP$244)</f>
        <v>0</v>
      </c>
      <c r="C311" s="478">
        <f>SUMIF('4a - Electricity'!$B$7:$AP$7,'4 - NOI'!C$7,'4a - Electricity'!$B$244:$AP$244)</f>
        <v>0</v>
      </c>
      <c r="D311" s="478">
        <f>SUMIF('4a - Electricity'!$B$7:$AP$7,'4 - NOI'!D$7,'4a - Electricity'!$B$244:$AP$244)</f>
        <v>0</v>
      </c>
      <c r="E311" s="478">
        <f>SUMIF('4a - Electricity'!$B$7:$AP$7,'4 - NOI'!E$7,'4a - Electricity'!$B$244:$AP$244)</f>
        <v>0</v>
      </c>
      <c r="F311" s="478">
        <f>SUMIF('4a - Electricity'!$B$7:$AP$7,'4 - NOI'!F$7,'4a - Electricity'!$B$244:$AP$244)</f>
        <v>0</v>
      </c>
      <c r="G311" s="478">
        <f>SUMIF('4a - Electricity'!$B$7:$AP$7,'4 - NOI'!G$7,'4a - Electricity'!$B$244:$AP$244)</f>
        <v>0</v>
      </c>
      <c r="H311" s="478">
        <f>SUMIF('4a - Electricity'!$B$7:$AP$7,'4 - NOI'!H$7,'4a - Electricity'!$B$244:$AP$244)</f>
        <v>0</v>
      </c>
      <c r="I311" s="478">
        <f>SUMIF('4a - Electricity'!$B$7:$AP$7,'4 - NOI'!I$7,'4a - Electricity'!$B$244:$AP$244)</f>
        <v>0</v>
      </c>
      <c r="J311" s="478">
        <f>SUMIF('4a - Electricity'!$B$7:$AP$7,'4 - NOI'!J$7,'4a - Electricity'!$B$244:$AP$244)</f>
        <v>0</v>
      </c>
      <c r="K311" s="478">
        <f>SUMIF('4a - Electricity'!$B$7:$AP$7,'4 - NOI'!K$7,'4a - Electricity'!$B$244:$AP$244)</f>
        <v>0</v>
      </c>
      <c r="L311" s="478">
        <f>SUMIF('4a - Electricity'!$B$7:$AP$7,'4 - NOI'!L$7,'4a - Electricity'!$B$244:$AP$244)</f>
        <v>0</v>
      </c>
      <c r="M311" s="478">
        <f>SUMIF('4a - Electricity'!$B$7:$AP$7,'4 - NOI'!M$7,'4a - Electricity'!$B$244:$AP$244)</f>
        <v>0</v>
      </c>
      <c r="N311" s="478">
        <f>SUMIF('4a - Electricity'!$B$7:$AP$7,'4 - NOI'!N$7,'4a - Electricity'!$B$244:$AP$244)</f>
        <v>0</v>
      </c>
      <c r="O311" s="478">
        <f>SUMIF('4a - Electricity'!$B$7:$AP$7,'4 - NOI'!O$7,'4a - Electricity'!$B$244:$AP$244)</f>
        <v>0</v>
      </c>
      <c r="P311" s="478">
        <f>SUMIF('4a - Electricity'!$B$7:$AP$7,'4 - NOI'!P$7,'4a - Electricity'!$B$244:$AP$244)</f>
        <v>0</v>
      </c>
      <c r="Q311" s="478">
        <f>SUMIF('4a - Electricity'!$B$7:$AP$7,'4 - NOI'!Q$7,'4a - Electricity'!$B$244:$AP$244)</f>
        <v>0</v>
      </c>
      <c r="R311" s="478">
        <f>SUMIF('4a - Electricity'!$B$7:$AP$7,'4 - NOI'!R$7,'4a - Electricity'!$B$244:$AP$244)</f>
        <v>0</v>
      </c>
      <c r="S311" s="478">
        <f>SUMIF('4a - Electricity'!$B$7:$AP$7,'4 - NOI'!S$7,'4a - Electricity'!$B$244:$AP$244)</f>
        <v>0</v>
      </c>
      <c r="T311" s="478">
        <f>SUMIF('4a - Electricity'!$B$7:$AP$7,'4 - NOI'!T$7,'4a - Electricity'!$B$244:$AP$244)</f>
        <v>0</v>
      </c>
      <c r="U311" s="478">
        <f>SUMIF('4a - Electricity'!$B$7:$AP$7,'4 - NOI'!U$7,'4a - Electricity'!$B$244:$AP$244)</f>
        <v>0</v>
      </c>
      <c r="V311" s="478">
        <f>SUMIF('4a - Electricity'!$B$7:$AP$7,'4 - NOI'!V$7,'4a - Electricity'!$B$244:$AP$244)</f>
        <v>0</v>
      </c>
      <c r="W311" s="478">
        <f>SUMIF('4a - Electricity'!$B$7:$AP$7,'4 - NOI'!W$7,'4a - Electricity'!$B$244:$AP$244)</f>
        <v>0</v>
      </c>
      <c r="X311" s="478">
        <f>SUMIF('4a - Electricity'!$B$7:$AP$7,'4 - NOI'!X$7,'4a - Electricity'!$B$244:$AP$244)</f>
        <v>0</v>
      </c>
      <c r="Y311" s="478">
        <f>SUMIF('4a - Electricity'!$B$7:$AP$7,'4 - NOI'!Y$7,'4a - Electricity'!$B$244:$AP$244)</f>
        <v>0</v>
      </c>
      <c r="Z311" s="478">
        <f>SUMIF('4a - Electricity'!$B$7:$AP$7,'4 - NOI'!Z$7,'4a - Electricity'!$B$244:$AP$244)</f>
        <v>0</v>
      </c>
      <c r="AA311" s="478">
        <f>SUMIF('4a - Electricity'!$B$7:$AP$7,'4 - NOI'!AA$7,'4a - Electricity'!$B$244:$AP$244)</f>
        <v>0</v>
      </c>
      <c r="AB311" s="478">
        <f>SUMIF('4a - Electricity'!$B$7:$AP$7,'4 - NOI'!AB$7,'4a - Electricity'!$B$244:$AP$244)</f>
        <v>0</v>
      </c>
      <c r="AC311" s="478">
        <f>SUMIF('4a - Electricity'!$B$7:$AP$7,'4 - NOI'!AC$7,'4a - Electricity'!$B$244:$AP$244)</f>
        <v>0</v>
      </c>
      <c r="AD311" s="478">
        <f>SUMIF('4a - Electricity'!$B$7:$AP$7,'4 - NOI'!AD$7,'4a - Electricity'!$B$244:$AP$244)</f>
        <v>0</v>
      </c>
      <c r="AE311" s="478">
        <f>SUMIF('4a - Electricity'!$B$7:$AP$7,'4 - NOI'!AE$7,'4a - Electricity'!$B$244:$AP$244)</f>
        <v>0</v>
      </c>
      <c r="AF311" s="478">
        <f>SUMIF('4a - Electricity'!$B$7:$AP$7,'4 - NOI'!AF$7,'4a - Electricity'!$B$244:$AP$244)</f>
        <v>0</v>
      </c>
      <c r="AG311" s="478">
        <f>SUMIF('4a - Electricity'!$B$7:$AP$7,'4 - NOI'!AG$7,'4a - Electricity'!$B$244:$AP$244)</f>
        <v>0</v>
      </c>
      <c r="AH311" s="478">
        <f>SUMIF('4a - Electricity'!$B$7:$AP$7,'4 - NOI'!AH$7,'4a - Electricity'!$B$244:$AP$244)</f>
        <v>0</v>
      </c>
      <c r="AI311" s="478">
        <f>SUMIF('4a - Electricity'!$B$7:$AP$7,'4 - NOI'!AI$7,'4a - Electricity'!$B$244:$AP$244)</f>
        <v>0</v>
      </c>
      <c r="AJ311" s="478">
        <f>SUMIF('4a - Electricity'!$B$7:$AP$7,'4 - NOI'!AJ$7,'4a - Electricity'!$B$244:$AP$244)</f>
        <v>0</v>
      </c>
      <c r="AK311" s="478">
        <f>SUMIF('4a - Electricity'!$B$7:$AP$7,'4 - NOI'!AK$7,'4a - Electricity'!$B$244:$AP$244)</f>
        <v>0</v>
      </c>
      <c r="AL311" s="478">
        <f>SUMIF('4a - Electricity'!$B$7:$AP$7,'4 - NOI'!AL$7,'4a - Electricity'!$B$244:$AP$244)</f>
        <v>0</v>
      </c>
      <c r="AM311" s="478">
        <f>SUMIF('4a - Electricity'!$B$7:$AP$7,'4 - NOI'!AM$7,'4a - Electricity'!$B$244:$AP$244)</f>
        <v>0</v>
      </c>
      <c r="AN311" s="478">
        <f>SUMIF('4a - Electricity'!$B$7:$AP$7,'4 - NOI'!AN$7,'4a - Electricity'!$B$244:$AP$244)</f>
        <v>0</v>
      </c>
      <c r="AO311" s="478">
        <f>SUMIF('4a - Electricity'!$B$7:$AP$7,'4 - NOI'!AO$7,'4a - Electricity'!$B$244:$AP$244)</f>
        <v>0</v>
      </c>
      <c r="AP311" s="507">
        <f>SUM(B311:AO311)</f>
        <v>0</v>
      </c>
    </row>
    <row r="312" spans="1:42" outlineLevel="1" x14ac:dyDescent="0.25">
      <c r="A312" s="506" t="s">
        <v>429</v>
      </c>
      <c r="B312" s="478">
        <v>0</v>
      </c>
      <c r="C312" s="478">
        <v>0</v>
      </c>
      <c r="D312" s="478">
        <v>0</v>
      </c>
      <c r="E312" s="478">
        <v>0</v>
      </c>
      <c r="F312" s="478">
        <v>0</v>
      </c>
      <c r="G312" s="478">
        <v>0</v>
      </c>
      <c r="H312" s="478">
        <v>0</v>
      </c>
      <c r="I312" s="478">
        <v>0</v>
      </c>
      <c r="J312" s="478">
        <v>0</v>
      </c>
      <c r="K312" s="478">
        <v>0</v>
      </c>
      <c r="L312" s="478">
        <v>0</v>
      </c>
      <c r="M312" s="478">
        <v>0</v>
      </c>
      <c r="N312" s="478">
        <v>0</v>
      </c>
      <c r="O312" s="478">
        <v>0</v>
      </c>
      <c r="P312" s="478">
        <v>0</v>
      </c>
      <c r="Q312" s="478">
        <v>0</v>
      </c>
      <c r="R312" s="478">
        <v>0</v>
      </c>
      <c r="S312" s="478">
        <v>0</v>
      </c>
      <c r="T312" s="478">
        <v>0</v>
      </c>
      <c r="U312" s="478">
        <v>0</v>
      </c>
      <c r="V312" s="478">
        <v>0</v>
      </c>
      <c r="W312" s="478">
        <v>0</v>
      </c>
      <c r="X312" s="478">
        <v>0</v>
      </c>
      <c r="Y312" s="478">
        <v>0</v>
      </c>
      <c r="Z312" s="478">
        <v>0</v>
      </c>
      <c r="AA312" s="478">
        <v>0</v>
      </c>
      <c r="AB312" s="478">
        <v>0</v>
      </c>
      <c r="AC312" s="478">
        <v>0</v>
      </c>
      <c r="AD312" s="478">
        <v>0</v>
      </c>
      <c r="AE312" s="478">
        <v>0</v>
      </c>
      <c r="AF312" s="478">
        <v>0</v>
      </c>
      <c r="AG312" s="478">
        <v>0</v>
      </c>
      <c r="AH312" s="478">
        <v>0</v>
      </c>
      <c r="AI312" s="478">
        <v>0</v>
      </c>
      <c r="AJ312" s="478">
        <v>0</v>
      </c>
      <c r="AK312" s="478">
        <v>0</v>
      </c>
      <c r="AL312" s="478">
        <v>0</v>
      </c>
      <c r="AM312" s="478">
        <v>0</v>
      </c>
      <c r="AN312" s="478">
        <v>0</v>
      </c>
      <c r="AO312" s="478">
        <v>0</v>
      </c>
      <c r="AP312" s="507">
        <f>SUM(B312:AO312)</f>
        <v>0</v>
      </c>
    </row>
    <row r="313" spans="1:42" outlineLevel="1" x14ac:dyDescent="0.25">
      <c r="A313" s="506" t="s">
        <v>119</v>
      </c>
      <c r="B313" s="508">
        <f t="shared" ref="B313:AO313" si="66">SUM(B309:B312)</f>
        <v>0</v>
      </c>
      <c r="C313" s="508">
        <f t="shared" si="66"/>
        <v>0</v>
      </c>
      <c r="D313" s="508">
        <f t="shared" si="66"/>
        <v>0</v>
      </c>
      <c r="E313" s="508">
        <f t="shared" si="66"/>
        <v>0</v>
      </c>
      <c r="F313" s="508">
        <f t="shared" si="66"/>
        <v>0</v>
      </c>
      <c r="G313" s="508">
        <f t="shared" si="66"/>
        <v>0</v>
      </c>
      <c r="H313" s="508">
        <f t="shared" si="66"/>
        <v>0</v>
      </c>
      <c r="I313" s="508">
        <f t="shared" si="66"/>
        <v>0</v>
      </c>
      <c r="J313" s="508">
        <f t="shared" si="66"/>
        <v>0</v>
      </c>
      <c r="K313" s="508">
        <f t="shared" si="66"/>
        <v>0</v>
      </c>
      <c r="L313" s="508">
        <f t="shared" si="66"/>
        <v>0</v>
      </c>
      <c r="M313" s="508">
        <f t="shared" si="66"/>
        <v>0</v>
      </c>
      <c r="N313" s="508">
        <f t="shared" si="66"/>
        <v>0</v>
      </c>
      <c r="O313" s="508">
        <f t="shared" si="66"/>
        <v>0</v>
      </c>
      <c r="P313" s="508">
        <f t="shared" si="66"/>
        <v>0</v>
      </c>
      <c r="Q313" s="508">
        <f t="shared" si="66"/>
        <v>0</v>
      </c>
      <c r="R313" s="508">
        <f t="shared" si="66"/>
        <v>0</v>
      </c>
      <c r="S313" s="508">
        <f t="shared" si="66"/>
        <v>0</v>
      </c>
      <c r="T313" s="508">
        <f t="shared" si="66"/>
        <v>0</v>
      </c>
      <c r="U313" s="508">
        <f t="shared" si="66"/>
        <v>0</v>
      </c>
      <c r="V313" s="508">
        <f t="shared" si="66"/>
        <v>0</v>
      </c>
      <c r="W313" s="508">
        <f t="shared" si="66"/>
        <v>0</v>
      </c>
      <c r="X313" s="508">
        <f t="shared" si="66"/>
        <v>0</v>
      </c>
      <c r="Y313" s="508">
        <f t="shared" si="66"/>
        <v>0</v>
      </c>
      <c r="Z313" s="508">
        <f t="shared" si="66"/>
        <v>0</v>
      </c>
      <c r="AA313" s="508">
        <f t="shared" si="66"/>
        <v>0</v>
      </c>
      <c r="AB313" s="508">
        <f t="shared" si="66"/>
        <v>0</v>
      </c>
      <c r="AC313" s="508">
        <f t="shared" si="66"/>
        <v>0</v>
      </c>
      <c r="AD313" s="508">
        <f t="shared" si="66"/>
        <v>0</v>
      </c>
      <c r="AE313" s="508">
        <f t="shared" si="66"/>
        <v>0</v>
      </c>
      <c r="AF313" s="508">
        <f t="shared" si="66"/>
        <v>0</v>
      </c>
      <c r="AG313" s="508">
        <f t="shared" si="66"/>
        <v>0</v>
      </c>
      <c r="AH313" s="508">
        <f t="shared" si="66"/>
        <v>0</v>
      </c>
      <c r="AI313" s="508">
        <f t="shared" si="66"/>
        <v>0</v>
      </c>
      <c r="AJ313" s="508">
        <f t="shared" si="66"/>
        <v>0</v>
      </c>
      <c r="AK313" s="508">
        <f t="shared" si="66"/>
        <v>0</v>
      </c>
      <c r="AL313" s="508">
        <f t="shared" si="66"/>
        <v>0</v>
      </c>
      <c r="AM313" s="508">
        <f t="shared" si="66"/>
        <v>0</v>
      </c>
      <c r="AN313" s="508">
        <f t="shared" si="66"/>
        <v>0</v>
      </c>
      <c r="AO313" s="508">
        <f t="shared" si="66"/>
        <v>0</v>
      </c>
      <c r="AP313" s="508">
        <f>SUM(B313:AO313)</f>
        <v>0</v>
      </c>
    </row>
    <row r="314" spans="1:42" outlineLevel="1" x14ac:dyDescent="0.25">
      <c r="B314" s="509"/>
      <c r="C314" s="509"/>
      <c r="D314" s="509"/>
      <c r="E314" s="509"/>
      <c r="F314" s="509"/>
      <c r="G314" s="509"/>
      <c r="H314" s="509"/>
      <c r="I314" s="509"/>
      <c r="J314" s="509"/>
      <c r="K314" s="509"/>
      <c r="L314" s="509"/>
      <c r="M314" s="509"/>
      <c r="N314" s="509"/>
      <c r="O314" s="509"/>
      <c r="P314" s="509"/>
      <c r="Q314" s="509"/>
      <c r="R314" s="509"/>
      <c r="S314" s="509"/>
      <c r="T314" s="509"/>
      <c r="U314" s="509"/>
      <c r="V314" s="509"/>
      <c r="W314" s="509"/>
      <c r="X314" s="509"/>
      <c r="Y314" s="509"/>
      <c r="Z314" s="509"/>
      <c r="AA314" s="509"/>
      <c r="AB314" s="509"/>
      <c r="AC314" s="509"/>
      <c r="AD314" s="509"/>
      <c r="AE314" s="509"/>
      <c r="AF314" s="509"/>
      <c r="AG314" s="509"/>
      <c r="AH314" s="509"/>
      <c r="AI314" s="509"/>
      <c r="AJ314" s="509"/>
      <c r="AK314" s="509"/>
      <c r="AL314" s="509"/>
      <c r="AM314" s="509"/>
      <c r="AN314" s="509"/>
      <c r="AO314" s="509"/>
      <c r="AP314" s="509"/>
    </row>
    <row r="315" spans="1:42" outlineLevel="1" x14ac:dyDescent="0.25">
      <c r="A315" s="496" t="s">
        <v>430</v>
      </c>
      <c r="B315" s="509"/>
      <c r="C315" s="509"/>
      <c r="D315" s="509"/>
      <c r="E315" s="509"/>
      <c r="F315" s="509"/>
      <c r="G315" s="509"/>
      <c r="H315" s="509"/>
      <c r="I315" s="509"/>
      <c r="J315" s="509"/>
      <c r="K315" s="509"/>
      <c r="L315" s="509"/>
      <c r="M315" s="509"/>
      <c r="N315" s="509"/>
      <c r="O315" s="509"/>
      <c r="P315" s="509"/>
      <c r="Q315" s="509"/>
      <c r="R315" s="509"/>
      <c r="S315" s="509"/>
      <c r="T315" s="509"/>
      <c r="U315" s="509"/>
      <c r="V315" s="509"/>
      <c r="W315" s="509"/>
      <c r="X315" s="509"/>
      <c r="Y315" s="509"/>
      <c r="Z315" s="509"/>
      <c r="AA315" s="509"/>
      <c r="AB315" s="509"/>
      <c r="AC315" s="509"/>
      <c r="AD315" s="509"/>
      <c r="AE315" s="509"/>
      <c r="AF315" s="509"/>
      <c r="AG315" s="509"/>
      <c r="AH315" s="509"/>
      <c r="AI315" s="509"/>
      <c r="AJ315" s="509"/>
      <c r="AK315" s="509"/>
      <c r="AL315" s="509"/>
      <c r="AM315" s="509"/>
      <c r="AN315" s="509"/>
      <c r="AO315" s="509"/>
      <c r="AP315" s="509"/>
    </row>
    <row r="316" spans="1:42" outlineLevel="1" x14ac:dyDescent="0.25">
      <c r="A316" s="506" t="s">
        <v>431</v>
      </c>
      <c r="B316" s="507">
        <v>0</v>
      </c>
      <c r="C316" s="507">
        <v>0</v>
      </c>
      <c r="D316" s="507">
        <v>0</v>
      </c>
      <c r="E316" s="507">
        <v>0</v>
      </c>
      <c r="F316" s="507">
        <v>0</v>
      </c>
      <c r="G316" s="507">
        <v>0</v>
      </c>
      <c r="H316" s="507">
        <v>0</v>
      </c>
      <c r="I316" s="507">
        <v>0</v>
      </c>
      <c r="J316" s="507">
        <v>0</v>
      </c>
      <c r="K316" s="507">
        <v>0</v>
      </c>
      <c r="L316" s="507">
        <v>0</v>
      </c>
      <c r="M316" s="507">
        <v>0</v>
      </c>
      <c r="N316" s="507">
        <v>0</v>
      </c>
      <c r="O316" s="507">
        <v>0</v>
      </c>
      <c r="P316" s="507">
        <v>0</v>
      </c>
      <c r="Q316" s="507">
        <v>0</v>
      </c>
      <c r="R316" s="507">
        <v>0</v>
      </c>
      <c r="S316" s="507">
        <v>0</v>
      </c>
      <c r="T316" s="507">
        <v>0</v>
      </c>
      <c r="U316" s="507">
        <v>0</v>
      </c>
      <c r="V316" s="507">
        <v>0</v>
      </c>
      <c r="W316" s="507">
        <v>0</v>
      </c>
      <c r="X316" s="507">
        <v>0</v>
      </c>
      <c r="Y316" s="507">
        <v>0</v>
      </c>
      <c r="Z316" s="507">
        <v>0</v>
      </c>
      <c r="AA316" s="507">
        <v>0</v>
      </c>
      <c r="AB316" s="507">
        <v>0</v>
      </c>
      <c r="AC316" s="507">
        <v>0</v>
      </c>
      <c r="AD316" s="507">
        <v>0</v>
      </c>
      <c r="AE316" s="507">
        <v>0</v>
      </c>
      <c r="AF316" s="507">
        <v>0</v>
      </c>
      <c r="AG316" s="507">
        <v>0</v>
      </c>
      <c r="AH316" s="507">
        <v>0</v>
      </c>
      <c r="AI316" s="507">
        <v>0</v>
      </c>
      <c r="AJ316" s="507">
        <v>0</v>
      </c>
      <c r="AK316" s="507">
        <v>0</v>
      </c>
      <c r="AL316" s="507">
        <v>0</v>
      </c>
      <c r="AM316" s="507">
        <v>0</v>
      </c>
      <c r="AN316" s="507">
        <v>0</v>
      </c>
      <c r="AO316" s="507">
        <v>0</v>
      </c>
      <c r="AP316" s="507">
        <f t="shared" ref="AP316:AP323" si="67">SUM(B316:AO316)</f>
        <v>0</v>
      </c>
    </row>
    <row r="317" spans="1:42" outlineLevel="1" x14ac:dyDescent="0.25">
      <c r="A317" s="506" t="s">
        <v>432</v>
      </c>
      <c r="B317" s="507">
        <v>0</v>
      </c>
      <c r="C317" s="507">
        <v>0</v>
      </c>
      <c r="D317" s="507">
        <v>0</v>
      </c>
      <c r="E317" s="507">
        <v>0</v>
      </c>
      <c r="F317" s="507">
        <v>0</v>
      </c>
      <c r="G317" s="507">
        <v>0</v>
      </c>
      <c r="H317" s="507">
        <v>0</v>
      </c>
      <c r="I317" s="507">
        <v>0</v>
      </c>
      <c r="J317" s="507">
        <v>0</v>
      </c>
      <c r="K317" s="507">
        <v>0</v>
      </c>
      <c r="L317" s="507">
        <v>0</v>
      </c>
      <c r="M317" s="507">
        <v>0</v>
      </c>
      <c r="N317" s="507">
        <v>0</v>
      </c>
      <c r="O317" s="507">
        <v>0</v>
      </c>
      <c r="P317" s="507">
        <v>0</v>
      </c>
      <c r="Q317" s="507">
        <v>0</v>
      </c>
      <c r="R317" s="507">
        <v>0</v>
      </c>
      <c r="S317" s="507">
        <v>0</v>
      </c>
      <c r="T317" s="507">
        <v>0</v>
      </c>
      <c r="U317" s="507">
        <v>0</v>
      </c>
      <c r="V317" s="507">
        <v>0</v>
      </c>
      <c r="W317" s="507">
        <v>0</v>
      </c>
      <c r="X317" s="507">
        <v>0</v>
      </c>
      <c r="Y317" s="507">
        <v>0</v>
      </c>
      <c r="Z317" s="507">
        <v>0</v>
      </c>
      <c r="AA317" s="507">
        <v>0</v>
      </c>
      <c r="AB317" s="507">
        <v>0</v>
      </c>
      <c r="AC317" s="507">
        <v>0</v>
      </c>
      <c r="AD317" s="507">
        <v>0</v>
      </c>
      <c r="AE317" s="507">
        <v>0</v>
      </c>
      <c r="AF317" s="507">
        <v>0</v>
      </c>
      <c r="AG317" s="507">
        <v>0</v>
      </c>
      <c r="AH317" s="507">
        <v>0</v>
      </c>
      <c r="AI317" s="507">
        <v>0</v>
      </c>
      <c r="AJ317" s="507">
        <v>0</v>
      </c>
      <c r="AK317" s="507">
        <v>0</v>
      </c>
      <c r="AL317" s="507">
        <v>0</v>
      </c>
      <c r="AM317" s="507">
        <v>0</v>
      </c>
      <c r="AN317" s="507">
        <v>0</v>
      </c>
      <c r="AO317" s="507">
        <v>0</v>
      </c>
      <c r="AP317" s="507">
        <f t="shared" si="67"/>
        <v>0</v>
      </c>
    </row>
    <row r="318" spans="1:42" outlineLevel="1" x14ac:dyDescent="0.25">
      <c r="A318" s="510" t="s">
        <v>433</v>
      </c>
      <c r="B318" s="507">
        <v>0</v>
      </c>
      <c r="C318" s="507">
        <v>0</v>
      </c>
      <c r="D318" s="507">
        <v>0</v>
      </c>
      <c r="E318" s="507">
        <v>0</v>
      </c>
      <c r="F318" s="507">
        <v>0</v>
      </c>
      <c r="G318" s="507">
        <v>0</v>
      </c>
      <c r="H318" s="507">
        <v>0</v>
      </c>
      <c r="I318" s="507">
        <v>0</v>
      </c>
      <c r="J318" s="507">
        <v>0</v>
      </c>
      <c r="K318" s="507">
        <v>0</v>
      </c>
      <c r="L318" s="507">
        <v>0</v>
      </c>
      <c r="M318" s="507">
        <v>0</v>
      </c>
      <c r="N318" s="507">
        <v>0</v>
      </c>
      <c r="O318" s="507">
        <v>0</v>
      </c>
      <c r="P318" s="507">
        <v>0</v>
      </c>
      <c r="Q318" s="507">
        <v>0</v>
      </c>
      <c r="R318" s="507">
        <v>0</v>
      </c>
      <c r="S318" s="507">
        <v>0</v>
      </c>
      <c r="T318" s="507">
        <v>0</v>
      </c>
      <c r="U318" s="507">
        <v>0</v>
      </c>
      <c r="V318" s="507">
        <v>0</v>
      </c>
      <c r="W318" s="507">
        <v>0</v>
      </c>
      <c r="X318" s="507">
        <v>0</v>
      </c>
      <c r="Y318" s="507">
        <v>0</v>
      </c>
      <c r="Z318" s="507">
        <v>0</v>
      </c>
      <c r="AA318" s="507">
        <v>0</v>
      </c>
      <c r="AB318" s="507">
        <v>0</v>
      </c>
      <c r="AC318" s="507">
        <v>0</v>
      </c>
      <c r="AD318" s="507">
        <v>0</v>
      </c>
      <c r="AE318" s="507">
        <v>0</v>
      </c>
      <c r="AF318" s="507">
        <v>0</v>
      </c>
      <c r="AG318" s="507">
        <v>0</v>
      </c>
      <c r="AH318" s="507">
        <v>0</v>
      </c>
      <c r="AI318" s="507">
        <v>0</v>
      </c>
      <c r="AJ318" s="507">
        <v>0</v>
      </c>
      <c r="AK318" s="507">
        <v>0</v>
      </c>
      <c r="AL318" s="507">
        <v>0</v>
      </c>
      <c r="AM318" s="507">
        <v>0</v>
      </c>
      <c r="AN318" s="507">
        <v>0</v>
      </c>
      <c r="AO318" s="507">
        <v>0</v>
      </c>
      <c r="AP318" s="507">
        <f t="shared" si="67"/>
        <v>0</v>
      </c>
    </row>
    <row r="319" spans="1:42" outlineLevel="1" x14ac:dyDescent="0.25">
      <c r="A319" s="510" t="s">
        <v>434</v>
      </c>
      <c r="B319" s="507">
        <v>0</v>
      </c>
      <c r="C319" s="507">
        <v>0</v>
      </c>
      <c r="D319" s="507">
        <v>0</v>
      </c>
      <c r="E319" s="507">
        <v>0</v>
      </c>
      <c r="F319" s="507">
        <v>0</v>
      </c>
      <c r="G319" s="507">
        <v>0</v>
      </c>
      <c r="H319" s="507">
        <v>0</v>
      </c>
      <c r="I319" s="507">
        <v>0</v>
      </c>
      <c r="J319" s="507">
        <v>0</v>
      </c>
      <c r="K319" s="507">
        <v>0</v>
      </c>
      <c r="L319" s="507">
        <v>0</v>
      </c>
      <c r="M319" s="507">
        <v>0</v>
      </c>
      <c r="N319" s="507">
        <v>0</v>
      </c>
      <c r="O319" s="507">
        <v>0</v>
      </c>
      <c r="P319" s="507">
        <v>0</v>
      </c>
      <c r="Q319" s="507">
        <v>0</v>
      </c>
      <c r="R319" s="507">
        <v>0</v>
      </c>
      <c r="S319" s="507">
        <v>0</v>
      </c>
      <c r="T319" s="507">
        <v>0</v>
      </c>
      <c r="U319" s="507">
        <v>0</v>
      </c>
      <c r="V319" s="507">
        <v>0</v>
      </c>
      <c r="W319" s="507">
        <v>0</v>
      </c>
      <c r="X319" s="507">
        <v>0</v>
      </c>
      <c r="Y319" s="507">
        <v>0</v>
      </c>
      <c r="Z319" s="507">
        <v>0</v>
      </c>
      <c r="AA319" s="507">
        <v>0</v>
      </c>
      <c r="AB319" s="507">
        <v>0</v>
      </c>
      <c r="AC319" s="507">
        <v>0</v>
      </c>
      <c r="AD319" s="507">
        <v>0</v>
      </c>
      <c r="AE319" s="507">
        <v>0</v>
      </c>
      <c r="AF319" s="507">
        <v>0</v>
      </c>
      <c r="AG319" s="507">
        <v>0</v>
      </c>
      <c r="AH319" s="507">
        <v>0</v>
      </c>
      <c r="AI319" s="507">
        <v>0</v>
      </c>
      <c r="AJ319" s="507">
        <v>0</v>
      </c>
      <c r="AK319" s="507">
        <v>0</v>
      </c>
      <c r="AL319" s="507">
        <v>0</v>
      </c>
      <c r="AM319" s="507">
        <v>0</v>
      </c>
      <c r="AN319" s="507">
        <v>0</v>
      </c>
      <c r="AO319" s="507">
        <v>0</v>
      </c>
      <c r="AP319" s="507">
        <f t="shared" si="67"/>
        <v>0</v>
      </c>
    </row>
    <row r="320" spans="1:42" outlineLevel="1" x14ac:dyDescent="0.25">
      <c r="A320" s="510" t="s">
        <v>435</v>
      </c>
      <c r="B320" s="507">
        <v>0</v>
      </c>
      <c r="C320" s="507">
        <v>0</v>
      </c>
      <c r="D320" s="507">
        <v>0</v>
      </c>
      <c r="E320" s="507">
        <v>0</v>
      </c>
      <c r="F320" s="507">
        <v>0</v>
      </c>
      <c r="G320" s="507">
        <v>0</v>
      </c>
      <c r="H320" s="507">
        <v>0</v>
      </c>
      <c r="I320" s="507">
        <v>0</v>
      </c>
      <c r="J320" s="507">
        <v>0</v>
      </c>
      <c r="K320" s="507">
        <v>0</v>
      </c>
      <c r="L320" s="507">
        <v>0</v>
      </c>
      <c r="M320" s="507">
        <v>0</v>
      </c>
      <c r="N320" s="507">
        <v>0</v>
      </c>
      <c r="O320" s="507">
        <v>0</v>
      </c>
      <c r="P320" s="507">
        <v>0</v>
      </c>
      <c r="Q320" s="507">
        <v>0</v>
      </c>
      <c r="R320" s="507">
        <v>0</v>
      </c>
      <c r="S320" s="507">
        <v>0</v>
      </c>
      <c r="T320" s="507">
        <v>0</v>
      </c>
      <c r="U320" s="507">
        <v>0</v>
      </c>
      <c r="V320" s="507">
        <v>0</v>
      </c>
      <c r="W320" s="507">
        <v>0</v>
      </c>
      <c r="X320" s="507">
        <v>0</v>
      </c>
      <c r="Y320" s="507">
        <v>0</v>
      </c>
      <c r="Z320" s="507">
        <v>0</v>
      </c>
      <c r="AA320" s="507">
        <v>0</v>
      </c>
      <c r="AB320" s="507">
        <v>0</v>
      </c>
      <c r="AC320" s="507">
        <v>0</v>
      </c>
      <c r="AD320" s="507">
        <v>0</v>
      </c>
      <c r="AE320" s="507">
        <v>0</v>
      </c>
      <c r="AF320" s="507">
        <v>0</v>
      </c>
      <c r="AG320" s="507">
        <v>0</v>
      </c>
      <c r="AH320" s="507">
        <v>0</v>
      </c>
      <c r="AI320" s="507">
        <v>0</v>
      </c>
      <c r="AJ320" s="507">
        <v>0</v>
      </c>
      <c r="AK320" s="507">
        <v>0</v>
      </c>
      <c r="AL320" s="507">
        <v>0</v>
      </c>
      <c r="AM320" s="507">
        <v>0</v>
      </c>
      <c r="AN320" s="507">
        <v>0</v>
      </c>
      <c r="AO320" s="507">
        <v>0</v>
      </c>
      <c r="AP320" s="507">
        <f t="shared" si="67"/>
        <v>0</v>
      </c>
    </row>
    <row r="321" spans="1:42" outlineLevel="1" x14ac:dyDescent="0.25">
      <c r="A321" s="510" t="s">
        <v>436</v>
      </c>
      <c r="B321" s="507">
        <v>0</v>
      </c>
      <c r="C321" s="507">
        <v>0</v>
      </c>
      <c r="D321" s="507">
        <v>0</v>
      </c>
      <c r="E321" s="507">
        <v>0</v>
      </c>
      <c r="F321" s="507">
        <v>0</v>
      </c>
      <c r="G321" s="507">
        <v>0</v>
      </c>
      <c r="H321" s="507">
        <v>0</v>
      </c>
      <c r="I321" s="507">
        <v>0</v>
      </c>
      <c r="J321" s="507">
        <v>0</v>
      </c>
      <c r="K321" s="507">
        <v>0</v>
      </c>
      <c r="L321" s="507">
        <v>0</v>
      </c>
      <c r="M321" s="507">
        <v>0</v>
      </c>
      <c r="N321" s="507">
        <v>0</v>
      </c>
      <c r="O321" s="507">
        <v>0</v>
      </c>
      <c r="P321" s="507">
        <v>0</v>
      </c>
      <c r="Q321" s="507">
        <v>0</v>
      </c>
      <c r="R321" s="507">
        <v>0</v>
      </c>
      <c r="S321" s="507">
        <v>0</v>
      </c>
      <c r="T321" s="507">
        <v>0</v>
      </c>
      <c r="U321" s="507">
        <v>0</v>
      </c>
      <c r="V321" s="507">
        <v>0</v>
      </c>
      <c r="W321" s="507">
        <v>0</v>
      </c>
      <c r="X321" s="507">
        <v>0</v>
      </c>
      <c r="Y321" s="507">
        <v>0</v>
      </c>
      <c r="Z321" s="507">
        <v>0</v>
      </c>
      <c r="AA321" s="507">
        <v>0</v>
      </c>
      <c r="AB321" s="507">
        <v>0</v>
      </c>
      <c r="AC321" s="507">
        <v>0</v>
      </c>
      <c r="AD321" s="507">
        <v>0</v>
      </c>
      <c r="AE321" s="507">
        <v>0</v>
      </c>
      <c r="AF321" s="507">
        <v>0</v>
      </c>
      <c r="AG321" s="507">
        <v>0</v>
      </c>
      <c r="AH321" s="507">
        <v>0</v>
      </c>
      <c r="AI321" s="507">
        <v>0</v>
      </c>
      <c r="AJ321" s="507">
        <v>0</v>
      </c>
      <c r="AK321" s="507">
        <v>0</v>
      </c>
      <c r="AL321" s="507">
        <v>0</v>
      </c>
      <c r="AM321" s="507">
        <v>0</v>
      </c>
      <c r="AN321" s="507">
        <v>0</v>
      </c>
      <c r="AO321" s="507">
        <v>0</v>
      </c>
      <c r="AP321" s="507">
        <f t="shared" si="67"/>
        <v>0</v>
      </c>
    </row>
    <row r="322" spans="1:42" outlineLevel="1" x14ac:dyDescent="0.25">
      <c r="A322" s="510" t="s">
        <v>437</v>
      </c>
      <c r="B322" s="507">
        <v>0</v>
      </c>
      <c r="C322" s="507">
        <v>0</v>
      </c>
      <c r="D322" s="507">
        <v>0</v>
      </c>
      <c r="E322" s="507">
        <v>0</v>
      </c>
      <c r="F322" s="507">
        <v>0</v>
      </c>
      <c r="G322" s="507">
        <v>0</v>
      </c>
      <c r="H322" s="507">
        <v>0</v>
      </c>
      <c r="I322" s="507">
        <v>0</v>
      </c>
      <c r="J322" s="507">
        <v>0</v>
      </c>
      <c r="K322" s="507">
        <v>0</v>
      </c>
      <c r="L322" s="507">
        <v>0</v>
      </c>
      <c r="M322" s="507">
        <v>0</v>
      </c>
      <c r="N322" s="507">
        <v>0</v>
      </c>
      <c r="O322" s="507">
        <v>0</v>
      </c>
      <c r="P322" s="507">
        <v>0</v>
      </c>
      <c r="Q322" s="507">
        <v>0</v>
      </c>
      <c r="R322" s="507">
        <v>0</v>
      </c>
      <c r="S322" s="507">
        <v>0</v>
      </c>
      <c r="T322" s="507">
        <v>0</v>
      </c>
      <c r="U322" s="507">
        <v>0</v>
      </c>
      <c r="V322" s="507">
        <v>0</v>
      </c>
      <c r="W322" s="507">
        <v>0</v>
      </c>
      <c r="X322" s="507">
        <v>0</v>
      </c>
      <c r="Y322" s="507">
        <v>0</v>
      </c>
      <c r="Z322" s="507">
        <v>0</v>
      </c>
      <c r="AA322" s="507">
        <v>0</v>
      </c>
      <c r="AB322" s="507">
        <v>0</v>
      </c>
      <c r="AC322" s="507">
        <v>0</v>
      </c>
      <c r="AD322" s="507">
        <v>0</v>
      </c>
      <c r="AE322" s="507">
        <v>0</v>
      </c>
      <c r="AF322" s="507">
        <v>0</v>
      </c>
      <c r="AG322" s="507">
        <v>0</v>
      </c>
      <c r="AH322" s="507">
        <v>0</v>
      </c>
      <c r="AI322" s="507">
        <v>0</v>
      </c>
      <c r="AJ322" s="507">
        <v>0</v>
      </c>
      <c r="AK322" s="507">
        <v>0</v>
      </c>
      <c r="AL322" s="507">
        <v>0</v>
      </c>
      <c r="AM322" s="507">
        <v>0</v>
      </c>
      <c r="AN322" s="507">
        <v>0</v>
      </c>
      <c r="AO322" s="507">
        <v>0</v>
      </c>
      <c r="AP322" s="507">
        <f t="shared" si="67"/>
        <v>0</v>
      </c>
    </row>
    <row r="323" spans="1:42" outlineLevel="1" x14ac:dyDescent="0.25">
      <c r="A323" s="496" t="s">
        <v>119</v>
      </c>
      <c r="B323" s="511">
        <f>SUM(B316:B322)</f>
        <v>0</v>
      </c>
      <c r="C323" s="511">
        <f t="shared" ref="C323:AO323" si="68">SUM(C316:C322)</f>
        <v>0</v>
      </c>
      <c r="D323" s="511">
        <f t="shared" si="68"/>
        <v>0</v>
      </c>
      <c r="E323" s="511">
        <f t="shared" si="68"/>
        <v>0</v>
      </c>
      <c r="F323" s="511">
        <f t="shared" si="68"/>
        <v>0</v>
      </c>
      <c r="G323" s="511">
        <f t="shared" si="68"/>
        <v>0</v>
      </c>
      <c r="H323" s="511">
        <f t="shared" si="68"/>
        <v>0</v>
      </c>
      <c r="I323" s="511">
        <f t="shared" si="68"/>
        <v>0</v>
      </c>
      <c r="J323" s="511">
        <f t="shared" si="68"/>
        <v>0</v>
      </c>
      <c r="K323" s="511">
        <f t="shared" si="68"/>
        <v>0</v>
      </c>
      <c r="L323" s="511">
        <f t="shared" si="68"/>
        <v>0</v>
      </c>
      <c r="M323" s="511">
        <f t="shared" si="68"/>
        <v>0</v>
      </c>
      <c r="N323" s="511">
        <f t="shared" si="68"/>
        <v>0</v>
      </c>
      <c r="O323" s="511">
        <f t="shared" si="68"/>
        <v>0</v>
      </c>
      <c r="P323" s="511">
        <f t="shared" si="68"/>
        <v>0</v>
      </c>
      <c r="Q323" s="511">
        <f t="shared" si="68"/>
        <v>0</v>
      </c>
      <c r="R323" s="511">
        <f t="shared" si="68"/>
        <v>0</v>
      </c>
      <c r="S323" s="511">
        <f t="shared" si="68"/>
        <v>0</v>
      </c>
      <c r="T323" s="511">
        <f t="shared" si="68"/>
        <v>0</v>
      </c>
      <c r="U323" s="511">
        <f t="shared" si="68"/>
        <v>0</v>
      </c>
      <c r="V323" s="511">
        <f t="shared" si="68"/>
        <v>0</v>
      </c>
      <c r="W323" s="511">
        <f t="shared" si="68"/>
        <v>0</v>
      </c>
      <c r="X323" s="511">
        <f t="shared" si="68"/>
        <v>0</v>
      </c>
      <c r="Y323" s="511">
        <f t="shared" si="68"/>
        <v>0</v>
      </c>
      <c r="Z323" s="511">
        <f t="shared" si="68"/>
        <v>0</v>
      </c>
      <c r="AA323" s="511">
        <f t="shared" si="68"/>
        <v>0</v>
      </c>
      <c r="AB323" s="511">
        <f t="shared" si="68"/>
        <v>0</v>
      </c>
      <c r="AC323" s="511">
        <f t="shared" si="68"/>
        <v>0</v>
      </c>
      <c r="AD323" s="511">
        <f t="shared" si="68"/>
        <v>0</v>
      </c>
      <c r="AE323" s="511">
        <f t="shared" si="68"/>
        <v>0</v>
      </c>
      <c r="AF323" s="511">
        <f t="shared" si="68"/>
        <v>0</v>
      </c>
      <c r="AG323" s="511">
        <f t="shared" si="68"/>
        <v>0</v>
      </c>
      <c r="AH323" s="511">
        <f t="shared" si="68"/>
        <v>0</v>
      </c>
      <c r="AI323" s="511">
        <f t="shared" si="68"/>
        <v>0</v>
      </c>
      <c r="AJ323" s="511">
        <f t="shared" si="68"/>
        <v>0</v>
      </c>
      <c r="AK323" s="511">
        <f t="shared" si="68"/>
        <v>0</v>
      </c>
      <c r="AL323" s="511">
        <f t="shared" si="68"/>
        <v>0</v>
      </c>
      <c r="AM323" s="511">
        <f t="shared" si="68"/>
        <v>0</v>
      </c>
      <c r="AN323" s="511">
        <f t="shared" si="68"/>
        <v>0</v>
      </c>
      <c r="AO323" s="511">
        <f t="shared" si="68"/>
        <v>0</v>
      </c>
      <c r="AP323" s="511">
        <f t="shared" si="67"/>
        <v>0</v>
      </c>
    </row>
    <row r="324" spans="1:42" outlineLevel="1" x14ac:dyDescent="0.25">
      <c r="B324" s="509"/>
      <c r="C324" s="509"/>
      <c r="D324" s="509"/>
      <c r="E324" s="509"/>
      <c r="F324" s="509"/>
      <c r="G324" s="509"/>
      <c r="H324" s="509"/>
      <c r="I324" s="509"/>
      <c r="J324" s="509"/>
      <c r="K324" s="509"/>
      <c r="L324" s="509"/>
      <c r="M324" s="509"/>
      <c r="N324" s="509"/>
      <c r="O324" s="509"/>
      <c r="P324" s="509"/>
      <c r="Q324" s="509"/>
      <c r="R324" s="509"/>
      <c r="S324" s="509"/>
      <c r="T324" s="509"/>
      <c r="U324" s="509"/>
      <c r="V324" s="509"/>
      <c r="W324" s="509"/>
      <c r="X324" s="509"/>
      <c r="Y324" s="509"/>
      <c r="Z324" s="509"/>
      <c r="AA324" s="509"/>
      <c r="AB324" s="509"/>
      <c r="AC324" s="509"/>
      <c r="AD324" s="509"/>
      <c r="AE324" s="509"/>
      <c r="AF324" s="509"/>
      <c r="AG324" s="509"/>
      <c r="AH324" s="509"/>
      <c r="AI324" s="509"/>
      <c r="AJ324" s="509"/>
      <c r="AK324" s="509"/>
      <c r="AL324" s="509"/>
      <c r="AM324" s="509"/>
      <c r="AN324" s="509"/>
      <c r="AO324" s="509"/>
      <c r="AP324" s="509"/>
    </row>
    <row r="325" spans="1:42" ht="15.75" outlineLevel="1" thickBot="1" x14ac:dyDescent="0.3">
      <c r="A325" s="496" t="s">
        <v>438</v>
      </c>
      <c r="B325" s="483">
        <f>B313+B323</f>
        <v>0</v>
      </c>
      <c r="C325" s="483">
        <f t="shared" ref="C325:AO325" si="69">C313+C323</f>
        <v>0</v>
      </c>
      <c r="D325" s="483">
        <f t="shared" si="69"/>
        <v>0</v>
      </c>
      <c r="E325" s="483">
        <f t="shared" si="69"/>
        <v>0</v>
      </c>
      <c r="F325" s="483">
        <f t="shared" si="69"/>
        <v>0</v>
      </c>
      <c r="G325" s="483">
        <f t="shared" si="69"/>
        <v>0</v>
      </c>
      <c r="H325" s="483">
        <f t="shared" si="69"/>
        <v>0</v>
      </c>
      <c r="I325" s="483">
        <f t="shared" si="69"/>
        <v>0</v>
      </c>
      <c r="J325" s="483">
        <f t="shared" si="69"/>
        <v>0</v>
      </c>
      <c r="K325" s="483">
        <f t="shared" si="69"/>
        <v>0</v>
      </c>
      <c r="L325" s="483">
        <f t="shared" si="69"/>
        <v>0</v>
      </c>
      <c r="M325" s="483">
        <f t="shared" si="69"/>
        <v>0</v>
      </c>
      <c r="N325" s="483">
        <f t="shared" si="69"/>
        <v>0</v>
      </c>
      <c r="O325" s="483">
        <f t="shared" si="69"/>
        <v>0</v>
      </c>
      <c r="P325" s="483">
        <f t="shared" si="69"/>
        <v>0</v>
      </c>
      <c r="Q325" s="483">
        <f t="shared" si="69"/>
        <v>0</v>
      </c>
      <c r="R325" s="483">
        <f t="shared" si="69"/>
        <v>0</v>
      </c>
      <c r="S325" s="483">
        <f t="shared" si="69"/>
        <v>0</v>
      </c>
      <c r="T325" s="483">
        <f t="shared" si="69"/>
        <v>0</v>
      </c>
      <c r="U325" s="483">
        <f t="shared" si="69"/>
        <v>0</v>
      </c>
      <c r="V325" s="483">
        <f t="shared" si="69"/>
        <v>0</v>
      </c>
      <c r="W325" s="483">
        <f t="shared" si="69"/>
        <v>0</v>
      </c>
      <c r="X325" s="483">
        <f t="shared" si="69"/>
        <v>0</v>
      </c>
      <c r="Y325" s="483">
        <f t="shared" si="69"/>
        <v>0</v>
      </c>
      <c r="Z325" s="483">
        <f t="shared" si="69"/>
        <v>0</v>
      </c>
      <c r="AA325" s="483">
        <f t="shared" si="69"/>
        <v>0</v>
      </c>
      <c r="AB325" s="483">
        <f t="shared" si="69"/>
        <v>0</v>
      </c>
      <c r="AC325" s="483">
        <f t="shared" si="69"/>
        <v>0</v>
      </c>
      <c r="AD325" s="483">
        <f t="shared" si="69"/>
        <v>0</v>
      </c>
      <c r="AE325" s="483">
        <f t="shared" si="69"/>
        <v>0</v>
      </c>
      <c r="AF325" s="483">
        <f t="shared" si="69"/>
        <v>0</v>
      </c>
      <c r="AG325" s="483">
        <f t="shared" si="69"/>
        <v>0</v>
      </c>
      <c r="AH325" s="483">
        <f t="shared" si="69"/>
        <v>0</v>
      </c>
      <c r="AI325" s="483">
        <f t="shared" si="69"/>
        <v>0</v>
      </c>
      <c r="AJ325" s="483">
        <f t="shared" si="69"/>
        <v>0</v>
      </c>
      <c r="AK325" s="483">
        <f t="shared" si="69"/>
        <v>0</v>
      </c>
      <c r="AL325" s="483">
        <f t="shared" si="69"/>
        <v>0</v>
      </c>
      <c r="AM325" s="483">
        <f t="shared" si="69"/>
        <v>0</v>
      </c>
      <c r="AN325" s="483">
        <f t="shared" si="69"/>
        <v>0</v>
      </c>
      <c r="AO325" s="483">
        <f t="shared" si="69"/>
        <v>0</v>
      </c>
      <c r="AP325" s="483">
        <f>SUM(B325:AO325)</f>
        <v>0</v>
      </c>
    </row>
    <row r="326" spans="1:42" ht="15.75" outlineLevel="1" thickTop="1" x14ac:dyDescent="0.25">
      <c r="B326" s="516"/>
      <c r="C326" s="516"/>
      <c r="D326" s="516"/>
      <c r="E326" s="516"/>
      <c r="F326" s="516"/>
      <c r="G326" s="516"/>
      <c r="H326" s="516"/>
      <c r="I326" s="516"/>
      <c r="J326" s="516"/>
      <c r="K326" s="516"/>
      <c r="L326" s="516"/>
      <c r="M326" s="516"/>
      <c r="N326" s="516"/>
      <c r="O326" s="516"/>
      <c r="P326" s="516"/>
      <c r="Q326" s="516"/>
      <c r="R326" s="516"/>
      <c r="S326" s="516"/>
      <c r="T326" s="516"/>
      <c r="U326" s="516"/>
      <c r="V326" s="516"/>
      <c r="W326" s="516"/>
      <c r="X326" s="516"/>
      <c r="Y326" s="516"/>
      <c r="Z326" s="516"/>
      <c r="AA326" s="516"/>
      <c r="AB326" s="516"/>
      <c r="AC326" s="516"/>
      <c r="AD326" s="516"/>
      <c r="AE326" s="516"/>
      <c r="AF326" s="516"/>
      <c r="AG326" s="516"/>
      <c r="AH326" s="516"/>
      <c r="AI326" s="516"/>
      <c r="AJ326" s="516"/>
      <c r="AK326" s="516"/>
      <c r="AL326" s="516"/>
      <c r="AM326" s="516"/>
      <c r="AN326" s="516"/>
      <c r="AO326" s="516"/>
      <c r="AP326" s="516"/>
    </row>
    <row r="327" spans="1:42" outlineLevel="1" x14ac:dyDescent="0.25">
      <c r="A327" s="496" t="s">
        <v>439</v>
      </c>
      <c r="B327" s="478">
        <v>0</v>
      </c>
      <c r="C327" s="478">
        <v>0</v>
      </c>
      <c r="D327" s="478">
        <v>0</v>
      </c>
      <c r="E327" s="478">
        <v>0</v>
      </c>
      <c r="F327" s="478">
        <v>0</v>
      </c>
      <c r="G327" s="478">
        <v>0</v>
      </c>
      <c r="H327" s="478">
        <v>0</v>
      </c>
      <c r="I327" s="478">
        <v>0</v>
      </c>
      <c r="J327" s="478">
        <v>0</v>
      </c>
      <c r="K327" s="478">
        <v>0</v>
      </c>
      <c r="L327" s="478">
        <v>0</v>
      </c>
      <c r="M327" s="478">
        <v>0</v>
      </c>
      <c r="N327" s="478">
        <v>0</v>
      </c>
      <c r="O327" s="478">
        <v>0</v>
      </c>
      <c r="P327" s="478">
        <v>0</v>
      </c>
      <c r="Q327" s="478">
        <v>0</v>
      </c>
      <c r="R327" s="478">
        <v>0</v>
      </c>
      <c r="S327" s="478">
        <v>0</v>
      </c>
      <c r="T327" s="478">
        <v>0</v>
      </c>
      <c r="U327" s="478">
        <v>0</v>
      </c>
      <c r="V327" s="478">
        <v>0</v>
      </c>
      <c r="W327" s="478">
        <v>0</v>
      </c>
      <c r="X327" s="478">
        <v>0</v>
      </c>
      <c r="Y327" s="478">
        <v>0</v>
      </c>
      <c r="Z327" s="478">
        <v>0</v>
      </c>
      <c r="AA327" s="478">
        <v>0</v>
      </c>
      <c r="AB327" s="478">
        <v>0</v>
      </c>
      <c r="AC327" s="478">
        <v>0</v>
      </c>
      <c r="AD327" s="478">
        <v>0</v>
      </c>
      <c r="AE327" s="478">
        <v>0</v>
      </c>
      <c r="AF327" s="478">
        <v>0</v>
      </c>
      <c r="AG327" s="478">
        <v>0</v>
      </c>
      <c r="AH327" s="478">
        <v>0</v>
      </c>
      <c r="AI327" s="478">
        <v>0</v>
      </c>
      <c r="AJ327" s="478">
        <v>0</v>
      </c>
      <c r="AK327" s="478">
        <v>0</v>
      </c>
      <c r="AL327" s="478">
        <v>0</v>
      </c>
      <c r="AM327" s="478">
        <v>0</v>
      </c>
      <c r="AN327" s="478">
        <v>0</v>
      </c>
      <c r="AO327" s="478">
        <v>0</v>
      </c>
      <c r="AP327" s="478"/>
    </row>
    <row r="328" spans="1:42" s="493" customFormat="1" outlineLevel="1" x14ac:dyDescent="0.25">
      <c r="A328" s="496" t="s">
        <v>68</v>
      </c>
      <c r="B328" s="512" t="str">
        <f>IF(B327&gt;0,B325/B327,"")</f>
        <v/>
      </c>
      <c r="C328" s="512" t="str">
        <f t="shared" ref="C328:AO328" si="70">IF(C327&gt;0,C325/C327,"")</f>
        <v/>
      </c>
      <c r="D328" s="512" t="str">
        <f t="shared" si="70"/>
        <v/>
      </c>
      <c r="E328" s="512" t="str">
        <f t="shared" si="70"/>
        <v/>
      </c>
      <c r="F328" s="512" t="str">
        <f t="shared" si="70"/>
        <v/>
      </c>
      <c r="G328" s="512" t="str">
        <f t="shared" si="70"/>
        <v/>
      </c>
      <c r="H328" s="512" t="str">
        <f t="shared" si="70"/>
        <v/>
      </c>
      <c r="I328" s="512" t="str">
        <f t="shared" si="70"/>
        <v/>
      </c>
      <c r="J328" s="512" t="str">
        <f t="shared" si="70"/>
        <v/>
      </c>
      <c r="K328" s="512" t="str">
        <f t="shared" si="70"/>
        <v/>
      </c>
      <c r="L328" s="512" t="str">
        <f t="shared" si="70"/>
        <v/>
      </c>
      <c r="M328" s="512" t="str">
        <f t="shared" si="70"/>
        <v/>
      </c>
      <c r="N328" s="512" t="str">
        <f t="shared" si="70"/>
        <v/>
      </c>
      <c r="O328" s="512" t="str">
        <f t="shared" si="70"/>
        <v/>
      </c>
      <c r="P328" s="512" t="str">
        <f t="shared" si="70"/>
        <v/>
      </c>
      <c r="Q328" s="512" t="str">
        <f t="shared" si="70"/>
        <v/>
      </c>
      <c r="R328" s="512" t="str">
        <f t="shared" si="70"/>
        <v/>
      </c>
      <c r="S328" s="512" t="str">
        <f t="shared" si="70"/>
        <v/>
      </c>
      <c r="T328" s="512" t="str">
        <f t="shared" si="70"/>
        <v/>
      </c>
      <c r="U328" s="512" t="str">
        <f t="shared" si="70"/>
        <v/>
      </c>
      <c r="V328" s="512" t="str">
        <f t="shared" si="70"/>
        <v/>
      </c>
      <c r="W328" s="512" t="str">
        <f t="shared" si="70"/>
        <v/>
      </c>
      <c r="X328" s="512" t="str">
        <f t="shared" si="70"/>
        <v/>
      </c>
      <c r="Y328" s="512" t="str">
        <f t="shared" si="70"/>
        <v/>
      </c>
      <c r="Z328" s="512" t="str">
        <f t="shared" si="70"/>
        <v/>
      </c>
      <c r="AA328" s="512" t="str">
        <f t="shared" si="70"/>
        <v/>
      </c>
      <c r="AB328" s="512" t="str">
        <f t="shared" si="70"/>
        <v/>
      </c>
      <c r="AC328" s="512" t="str">
        <f t="shared" si="70"/>
        <v/>
      </c>
      <c r="AD328" s="512" t="str">
        <f t="shared" si="70"/>
        <v/>
      </c>
      <c r="AE328" s="512" t="str">
        <f t="shared" si="70"/>
        <v/>
      </c>
      <c r="AF328" s="512" t="str">
        <f t="shared" si="70"/>
        <v/>
      </c>
      <c r="AG328" s="512" t="str">
        <f t="shared" si="70"/>
        <v/>
      </c>
      <c r="AH328" s="512" t="str">
        <f t="shared" si="70"/>
        <v/>
      </c>
      <c r="AI328" s="512" t="str">
        <f t="shared" si="70"/>
        <v/>
      </c>
      <c r="AJ328" s="512" t="str">
        <f t="shared" si="70"/>
        <v/>
      </c>
      <c r="AK328" s="512" t="str">
        <f t="shared" si="70"/>
        <v/>
      </c>
      <c r="AL328" s="512" t="str">
        <f t="shared" si="70"/>
        <v/>
      </c>
      <c r="AM328" s="512" t="str">
        <f t="shared" si="70"/>
        <v/>
      </c>
      <c r="AN328" s="512" t="str">
        <f t="shared" si="70"/>
        <v/>
      </c>
      <c r="AO328" s="512" t="str">
        <f t="shared" si="70"/>
        <v/>
      </c>
      <c r="AP328" s="513"/>
    </row>
    <row r="329" spans="1:42" s="493" customFormat="1" outlineLevel="1" x14ac:dyDescent="0.25">
      <c r="A329" s="514"/>
      <c r="B329" s="515"/>
      <c r="C329" s="515"/>
      <c r="D329" s="515"/>
      <c r="E329" s="515"/>
      <c r="F329" s="515"/>
      <c r="G329" s="515"/>
      <c r="H329" s="515"/>
      <c r="I329" s="515"/>
      <c r="J329" s="515"/>
      <c r="K329" s="515"/>
      <c r="L329" s="515"/>
      <c r="M329" s="515"/>
      <c r="N329" s="515"/>
      <c r="O329" s="515"/>
      <c r="P329" s="515"/>
      <c r="Q329" s="515"/>
      <c r="R329" s="515"/>
      <c r="S329" s="515"/>
      <c r="T329" s="515"/>
      <c r="U329" s="515"/>
      <c r="V329" s="515"/>
      <c r="W329" s="515"/>
      <c r="X329" s="515"/>
      <c r="Y329" s="515"/>
      <c r="Z329" s="515"/>
      <c r="AA329" s="515"/>
      <c r="AB329" s="515"/>
      <c r="AC329" s="515"/>
      <c r="AD329" s="515"/>
      <c r="AE329" s="515"/>
      <c r="AF329" s="515"/>
      <c r="AG329" s="515"/>
      <c r="AH329" s="515"/>
      <c r="AI329" s="515"/>
      <c r="AJ329" s="515"/>
      <c r="AK329" s="515"/>
      <c r="AL329" s="515"/>
      <c r="AM329" s="515"/>
      <c r="AN329" s="515"/>
      <c r="AO329" s="515"/>
      <c r="AP329" s="513"/>
    </row>
    <row r="330" spans="1:42" x14ac:dyDescent="0.25">
      <c r="A330" s="517" t="s">
        <v>440</v>
      </c>
      <c r="B330" s="500"/>
      <c r="C330" s="500"/>
      <c r="D330" s="500"/>
      <c r="E330" s="500"/>
      <c r="F330" s="500"/>
      <c r="G330" s="500"/>
      <c r="H330" s="500"/>
      <c r="I330" s="500"/>
      <c r="J330" s="500"/>
      <c r="K330" s="500"/>
      <c r="L330" s="500"/>
      <c r="M330" s="500"/>
      <c r="N330" s="500"/>
      <c r="O330" s="500"/>
      <c r="P330" s="500"/>
      <c r="Q330" s="500"/>
      <c r="R330" s="500"/>
      <c r="S330" s="500"/>
      <c r="T330" s="500"/>
      <c r="U330" s="500"/>
      <c r="V330" s="500"/>
      <c r="W330" s="500"/>
      <c r="X330" s="500"/>
      <c r="Y330" s="500"/>
      <c r="Z330" s="500"/>
      <c r="AA330" s="500"/>
      <c r="AB330" s="500"/>
      <c r="AC330" s="500"/>
      <c r="AD330" s="500"/>
      <c r="AE330" s="500"/>
      <c r="AF330" s="500"/>
      <c r="AG330" s="500"/>
      <c r="AH330" s="500"/>
      <c r="AI330" s="500"/>
      <c r="AJ330" s="500"/>
      <c r="AK330" s="500"/>
      <c r="AL330" s="500"/>
      <c r="AM330" s="500"/>
      <c r="AN330" s="500"/>
      <c r="AO330" s="500"/>
      <c r="AP330" s="501"/>
    </row>
    <row r="331" spans="1:42" x14ac:dyDescent="0.25">
      <c r="A331" s="496" t="s">
        <v>425</v>
      </c>
    </row>
    <row r="332" spans="1:42" x14ac:dyDescent="0.25">
      <c r="A332" s="506" t="s">
        <v>426</v>
      </c>
      <c r="B332" s="480">
        <f t="shared" ref="B332:Q335" si="71">SUMIF($A$8:$A$328,$A332,B$8:B$328)</f>
        <v>6203.5724294021738</v>
      </c>
      <c r="C332" s="480">
        <f t="shared" si="71"/>
        <v>169516.10407198046</v>
      </c>
      <c r="D332" s="480">
        <f t="shared" si="71"/>
        <v>173728.57925816916</v>
      </c>
      <c r="E332" s="480">
        <f t="shared" si="71"/>
        <v>178045.73445273464</v>
      </c>
      <c r="F332" s="480">
        <f t="shared" si="71"/>
        <v>182470.17095388507</v>
      </c>
      <c r="G332" s="480">
        <f t="shared" si="71"/>
        <v>187004.55470208914</v>
      </c>
      <c r="H332" s="480">
        <f t="shared" si="71"/>
        <v>191651.61788643606</v>
      </c>
      <c r="I332" s="480">
        <f t="shared" si="71"/>
        <v>196414.16059091405</v>
      </c>
      <c r="J332" s="480">
        <f t="shared" si="71"/>
        <v>201295.05248159822</v>
      </c>
      <c r="K332" s="480">
        <f t="shared" si="71"/>
        <v>206297.23453576589</v>
      </c>
      <c r="L332" s="480">
        <f t="shared" si="71"/>
        <v>211423.72081397974</v>
      </c>
      <c r="M332" s="480">
        <f t="shared" si="71"/>
        <v>216677.60027620706</v>
      </c>
      <c r="N332" s="480">
        <f t="shared" si="71"/>
        <v>222062.03864307085</v>
      </c>
      <c r="O332" s="480">
        <f t="shared" si="71"/>
        <v>227580.28030335114</v>
      </c>
      <c r="P332" s="480">
        <f t="shared" si="71"/>
        <v>233235.65026888947</v>
      </c>
      <c r="Q332" s="480">
        <f t="shared" si="71"/>
        <v>239122.11092982464</v>
      </c>
      <c r="R332" s="480">
        <f t="shared" ref="R332:AG335" si="72">SUMIF($A$8:$A$328,$A332,R$8:R$328)</f>
        <v>247445.94984757213</v>
      </c>
      <c r="S332" s="480">
        <f t="shared" si="72"/>
        <v>253594.98170128424</v>
      </c>
      <c r="T332" s="480">
        <f t="shared" si="72"/>
        <v>259896.81699656119</v>
      </c>
      <c r="U332" s="480">
        <f t="shared" si="72"/>
        <v>266355.25289892574</v>
      </c>
      <c r="V332" s="480">
        <f t="shared" si="72"/>
        <v>272974.18093346409</v>
      </c>
      <c r="W332" s="480">
        <f t="shared" si="72"/>
        <v>279757.58932966064</v>
      </c>
      <c r="X332" s="480">
        <f t="shared" si="72"/>
        <v>286709.56542450259</v>
      </c>
      <c r="Y332" s="480">
        <f t="shared" si="72"/>
        <v>293834.2981253016</v>
      </c>
      <c r="Z332" s="480">
        <f t="shared" si="72"/>
        <v>301136.08043371537</v>
      </c>
      <c r="AA332" s="480">
        <f t="shared" si="72"/>
        <v>297044.49062486429</v>
      </c>
      <c r="AB332" s="480">
        <f t="shared" si="72"/>
        <v>0</v>
      </c>
      <c r="AC332" s="480">
        <f t="shared" si="72"/>
        <v>0</v>
      </c>
      <c r="AD332" s="480">
        <f t="shared" si="72"/>
        <v>0</v>
      </c>
      <c r="AE332" s="480">
        <f t="shared" si="72"/>
        <v>0</v>
      </c>
      <c r="AF332" s="480">
        <f t="shared" si="72"/>
        <v>0</v>
      </c>
      <c r="AG332" s="480">
        <f t="shared" si="72"/>
        <v>0</v>
      </c>
      <c r="AH332" s="480">
        <f t="shared" ref="AF332:AO335" si="73">SUMIF($A$8:$A$328,$A332,AH$8:AH$328)</f>
        <v>0</v>
      </c>
      <c r="AI332" s="480">
        <f t="shared" si="73"/>
        <v>0</v>
      </c>
      <c r="AJ332" s="480">
        <f t="shared" si="73"/>
        <v>0</v>
      </c>
      <c r="AK332" s="480">
        <f t="shared" si="73"/>
        <v>0</v>
      </c>
      <c r="AL332" s="480">
        <f t="shared" si="73"/>
        <v>0</v>
      </c>
      <c r="AM332" s="480">
        <f t="shared" si="73"/>
        <v>0</v>
      </c>
      <c r="AN332" s="480">
        <f t="shared" si="73"/>
        <v>0</v>
      </c>
      <c r="AO332" s="480">
        <f t="shared" si="73"/>
        <v>0</v>
      </c>
      <c r="AP332" s="480">
        <f>SUM(B332:AO332)</f>
        <v>5801477.3889141502</v>
      </c>
    </row>
    <row r="333" spans="1:42" x14ac:dyDescent="0.25">
      <c r="A333" s="506" t="s">
        <v>427</v>
      </c>
      <c r="B333" s="478">
        <f t="shared" si="71"/>
        <v>0</v>
      </c>
      <c r="C333" s="478">
        <f t="shared" si="71"/>
        <v>0</v>
      </c>
      <c r="D333" s="478">
        <f t="shared" si="71"/>
        <v>0</v>
      </c>
      <c r="E333" s="478">
        <f t="shared" si="71"/>
        <v>0</v>
      </c>
      <c r="F333" s="478">
        <f t="shared" si="71"/>
        <v>0</v>
      </c>
      <c r="G333" s="478">
        <f t="shared" si="71"/>
        <v>0</v>
      </c>
      <c r="H333" s="478">
        <f t="shared" si="71"/>
        <v>0</v>
      </c>
      <c r="I333" s="478">
        <f t="shared" si="71"/>
        <v>0</v>
      </c>
      <c r="J333" s="478">
        <f t="shared" si="71"/>
        <v>0</v>
      </c>
      <c r="K333" s="478">
        <f t="shared" si="71"/>
        <v>0</v>
      </c>
      <c r="L333" s="478">
        <f t="shared" si="71"/>
        <v>0</v>
      </c>
      <c r="M333" s="478">
        <f t="shared" si="71"/>
        <v>0</v>
      </c>
      <c r="N333" s="478">
        <f t="shared" si="71"/>
        <v>0</v>
      </c>
      <c r="O333" s="478">
        <f t="shared" si="71"/>
        <v>0</v>
      </c>
      <c r="P333" s="478">
        <f t="shared" si="71"/>
        <v>0</v>
      </c>
      <c r="Q333" s="478">
        <f t="shared" si="71"/>
        <v>0</v>
      </c>
      <c r="R333" s="478">
        <f t="shared" si="72"/>
        <v>0</v>
      </c>
      <c r="S333" s="478">
        <f t="shared" si="72"/>
        <v>0</v>
      </c>
      <c r="T333" s="478">
        <f t="shared" si="72"/>
        <v>0</v>
      </c>
      <c r="U333" s="478">
        <f t="shared" si="72"/>
        <v>0</v>
      </c>
      <c r="V333" s="478">
        <f t="shared" si="72"/>
        <v>0</v>
      </c>
      <c r="W333" s="478">
        <f t="shared" si="72"/>
        <v>0</v>
      </c>
      <c r="X333" s="478">
        <f t="shared" si="72"/>
        <v>0</v>
      </c>
      <c r="Y333" s="478">
        <f t="shared" si="72"/>
        <v>0</v>
      </c>
      <c r="Z333" s="478">
        <f t="shared" si="72"/>
        <v>0</v>
      </c>
      <c r="AA333" s="478">
        <f t="shared" si="72"/>
        <v>0</v>
      </c>
      <c r="AB333" s="478">
        <f t="shared" si="72"/>
        <v>0</v>
      </c>
      <c r="AC333" s="478">
        <f t="shared" si="72"/>
        <v>0</v>
      </c>
      <c r="AD333" s="478">
        <f t="shared" si="72"/>
        <v>0</v>
      </c>
      <c r="AE333" s="478">
        <f t="shared" si="72"/>
        <v>0</v>
      </c>
      <c r="AF333" s="478">
        <f t="shared" si="73"/>
        <v>0</v>
      </c>
      <c r="AG333" s="478">
        <f t="shared" si="73"/>
        <v>0</v>
      </c>
      <c r="AH333" s="478">
        <f t="shared" si="73"/>
        <v>0</v>
      </c>
      <c r="AI333" s="478">
        <f t="shared" si="73"/>
        <v>0</v>
      </c>
      <c r="AJ333" s="478">
        <f t="shared" si="73"/>
        <v>0</v>
      </c>
      <c r="AK333" s="478">
        <f t="shared" si="73"/>
        <v>0</v>
      </c>
      <c r="AL333" s="478">
        <f t="shared" si="73"/>
        <v>0</v>
      </c>
      <c r="AM333" s="478">
        <f t="shared" si="73"/>
        <v>0</v>
      </c>
      <c r="AN333" s="478">
        <f t="shared" si="73"/>
        <v>0</v>
      </c>
      <c r="AO333" s="478">
        <f t="shared" si="73"/>
        <v>0</v>
      </c>
      <c r="AP333" s="507">
        <f>SUM(B333:AO333)</f>
        <v>0</v>
      </c>
    </row>
    <row r="334" spans="1:42" x14ac:dyDescent="0.25">
      <c r="A334" s="506" t="s">
        <v>428</v>
      </c>
      <c r="B334" s="478">
        <f t="shared" si="71"/>
        <v>0</v>
      </c>
      <c r="C334" s="478">
        <f t="shared" si="71"/>
        <v>0</v>
      </c>
      <c r="D334" s="478">
        <f t="shared" si="71"/>
        <v>0</v>
      </c>
      <c r="E334" s="478">
        <f t="shared" si="71"/>
        <v>0</v>
      </c>
      <c r="F334" s="478">
        <f t="shared" si="71"/>
        <v>0</v>
      </c>
      <c r="G334" s="478">
        <f t="shared" si="71"/>
        <v>0</v>
      </c>
      <c r="H334" s="478">
        <f t="shared" si="71"/>
        <v>0</v>
      </c>
      <c r="I334" s="478">
        <f t="shared" si="71"/>
        <v>0</v>
      </c>
      <c r="J334" s="478">
        <f t="shared" si="71"/>
        <v>0</v>
      </c>
      <c r="K334" s="478">
        <f t="shared" si="71"/>
        <v>0</v>
      </c>
      <c r="L334" s="478">
        <f t="shared" si="71"/>
        <v>0</v>
      </c>
      <c r="M334" s="478">
        <f t="shared" si="71"/>
        <v>0</v>
      </c>
      <c r="N334" s="478">
        <f t="shared" si="71"/>
        <v>0</v>
      </c>
      <c r="O334" s="478">
        <f t="shared" si="71"/>
        <v>0</v>
      </c>
      <c r="P334" s="478">
        <f t="shared" si="71"/>
        <v>0</v>
      </c>
      <c r="Q334" s="478">
        <f t="shared" si="71"/>
        <v>0</v>
      </c>
      <c r="R334" s="478">
        <f t="shared" si="72"/>
        <v>0</v>
      </c>
      <c r="S334" s="478">
        <f t="shared" si="72"/>
        <v>0</v>
      </c>
      <c r="T334" s="478">
        <f t="shared" si="72"/>
        <v>0</v>
      </c>
      <c r="U334" s="478">
        <f t="shared" si="72"/>
        <v>0</v>
      </c>
      <c r="V334" s="478">
        <f t="shared" si="72"/>
        <v>0</v>
      </c>
      <c r="W334" s="478">
        <f t="shared" si="72"/>
        <v>0</v>
      </c>
      <c r="X334" s="478">
        <f t="shared" si="72"/>
        <v>0</v>
      </c>
      <c r="Y334" s="478">
        <f t="shared" si="72"/>
        <v>0</v>
      </c>
      <c r="Z334" s="478">
        <f t="shared" si="72"/>
        <v>0</v>
      </c>
      <c r="AA334" s="478">
        <f t="shared" si="72"/>
        <v>0</v>
      </c>
      <c r="AB334" s="478">
        <f t="shared" si="72"/>
        <v>0</v>
      </c>
      <c r="AC334" s="478">
        <f t="shared" si="72"/>
        <v>0</v>
      </c>
      <c r="AD334" s="478">
        <f t="shared" si="72"/>
        <v>0</v>
      </c>
      <c r="AE334" s="478">
        <f t="shared" si="72"/>
        <v>0</v>
      </c>
      <c r="AF334" s="478">
        <f t="shared" si="73"/>
        <v>0</v>
      </c>
      <c r="AG334" s="478">
        <f t="shared" si="73"/>
        <v>0</v>
      </c>
      <c r="AH334" s="478">
        <f t="shared" si="73"/>
        <v>0</v>
      </c>
      <c r="AI334" s="478">
        <f t="shared" si="73"/>
        <v>0</v>
      </c>
      <c r="AJ334" s="478">
        <f t="shared" si="73"/>
        <v>0</v>
      </c>
      <c r="AK334" s="478">
        <f t="shared" si="73"/>
        <v>0</v>
      </c>
      <c r="AL334" s="478">
        <f t="shared" si="73"/>
        <v>0</v>
      </c>
      <c r="AM334" s="478">
        <f t="shared" si="73"/>
        <v>0</v>
      </c>
      <c r="AN334" s="478">
        <f t="shared" si="73"/>
        <v>0</v>
      </c>
      <c r="AO334" s="478">
        <f t="shared" si="73"/>
        <v>0</v>
      </c>
      <c r="AP334" s="507">
        <f>SUM(B334:AO334)</f>
        <v>0</v>
      </c>
    </row>
    <row r="335" spans="1:42" x14ac:dyDescent="0.25">
      <c r="A335" s="506" t="s">
        <v>429</v>
      </c>
      <c r="B335" s="478">
        <f>SUMIF($A$8:$A$328,$A335,B$8:B$328)</f>
        <v>0</v>
      </c>
      <c r="C335" s="478">
        <f t="shared" si="71"/>
        <v>0</v>
      </c>
      <c r="D335" s="478">
        <f t="shared" si="71"/>
        <v>0</v>
      </c>
      <c r="E335" s="478">
        <f t="shared" si="71"/>
        <v>0</v>
      </c>
      <c r="F335" s="478">
        <f t="shared" si="71"/>
        <v>0</v>
      </c>
      <c r="G335" s="478">
        <f t="shared" si="71"/>
        <v>0</v>
      </c>
      <c r="H335" s="478">
        <f t="shared" si="71"/>
        <v>0</v>
      </c>
      <c r="I335" s="478">
        <f t="shared" si="71"/>
        <v>0</v>
      </c>
      <c r="J335" s="478">
        <f t="shared" si="71"/>
        <v>0</v>
      </c>
      <c r="K335" s="478">
        <f t="shared" si="71"/>
        <v>0</v>
      </c>
      <c r="L335" s="478">
        <f t="shared" si="71"/>
        <v>0</v>
      </c>
      <c r="M335" s="478">
        <f t="shared" si="71"/>
        <v>0</v>
      </c>
      <c r="N335" s="478">
        <f t="shared" si="71"/>
        <v>0</v>
      </c>
      <c r="O335" s="478">
        <f t="shared" si="71"/>
        <v>0</v>
      </c>
      <c r="P335" s="478">
        <f t="shared" si="71"/>
        <v>0</v>
      </c>
      <c r="Q335" s="478">
        <f t="shared" si="71"/>
        <v>0</v>
      </c>
      <c r="R335" s="478">
        <f t="shared" si="72"/>
        <v>0</v>
      </c>
      <c r="S335" s="478">
        <f t="shared" si="72"/>
        <v>0</v>
      </c>
      <c r="T335" s="478">
        <f t="shared" si="72"/>
        <v>0</v>
      </c>
      <c r="U335" s="478">
        <f t="shared" si="72"/>
        <v>0</v>
      </c>
      <c r="V335" s="478">
        <f t="shared" si="72"/>
        <v>0</v>
      </c>
      <c r="W335" s="478">
        <f t="shared" si="72"/>
        <v>0</v>
      </c>
      <c r="X335" s="478">
        <f t="shared" si="72"/>
        <v>0</v>
      </c>
      <c r="Y335" s="478">
        <f t="shared" si="72"/>
        <v>0</v>
      </c>
      <c r="Z335" s="478">
        <f t="shared" si="72"/>
        <v>0</v>
      </c>
      <c r="AA335" s="478">
        <f t="shared" si="72"/>
        <v>0</v>
      </c>
      <c r="AB335" s="478">
        <f t="shared" si="72"/>
        <v>0</v>
      </c>
      <c r="AC335" s="478">
        <f t="shared" si="72"/>
        <v>0</v>
      </c>
      <c r="AD335" s="478">
        <f t="shared" si="72"/>
        <v>0</v>
      </c>
      <c r="AE335" s="478">
        <f t="shared" si="72"/>
        <v>0</v>
      </c>
      <c r="AF335" s="478">
        <f t="shared" si="72"/>
        <v>0</v>
      </c>
      <c r="AG335" s="478">
        <f t="shared" si="72"/>
        <v>0</v>
      </c>
      <c r="AH335" s="478">
        <f t="shared" si="73"/>
        <v>0</v>
      </c>
      <c r="AI335" s="478">
        <f t="shared" si="73"/>
        <v>0</v>
      </c>
      <c r="AJ335" s="478">
        <f t="shared" si="73"/>
        <v>0</v>
      </c>
      <c r="AK335" s="478">
        <f t="shared" si="73"/>
        <v>0</v>
      </c>
      <c r="AL335" s="478">
        <f t="shared" si="73"/>
        <v>0</v>
      </c>
      <c r="AM335" s="478">
        <f t="shared" si="73"/>
        <v>0</v>
      </c>
      <c r="AN335" s="478">
        <f t="shared" si="73"/>
        <v>0</v>
      </c>
      <c r="AO335" s="478">
        <f t="shared" si="73"/>
        <v>0</v>
      </c>
      <c r="AP335" s="507">
        <f>SUM(B335:AO335)</f>
        <v>0</v>
      </c>
    </row>
    <row r="336" spans="1:42" x14ac:dyDescent="0.25">
      <c r="A336" s="506" t="s">
        <v>119</v>
      </c>
      <c r="B336" s="508">
        <f>SUM(B332:B335)</f>
        <v>6203.5724294021738</v>
      </c>
      <c r="C336" s="508">
        <f t="shared" ref="C336:AO336" si="74">SUM(C332:C335)</f>
        <v>169516.10407198046</v>
      </c>
      <c r="D336" s="508">
        <f t="shared" si="74"/>
        <v>173728.57925816916</v>
      </c>
      <c r="E336" s="508">
        <f t="shared" si="74"/>
        <v>178045.73445273464</v>
      </c>
      <c r="F336" s="508">
        <f t="shared" si="74"/>
        <v>182470.17095388507</v>
      </c>
      <c r="G336" s="508">
        <f t="shared" si="74"/>
        <v>187004.55470208914</v>
      </c>
      <c r="H336" s="508">
        <f t="shared" si="74"/>
        <v>191651.61788643606</v>
      </c>
      <c r="I336" s="508">
        <f t="shared" si="74"/>
        <v>196414.16059091405</v>
      </c>
      <c r="J336" s="508">
        <f t="shared" si="74"/>
        <v>201295.05248159822</v>
      </c>
      <c r="K336" s="508">
        <f t="shared" si="74"/>
        <v>206297.23453576589</v>
      </c>
      <c r="L336" s="508">
        <f t="shared" si="74"/>
        <v>211423.72081397974</v>
      </c>
      <c r="M336" s="508">
        <f t="shared" si="74"/>
        <v>216677.60027620706</v>
      </c>
      <c r="N336" s="508">
        <f t="shared" si="74"/>
        <v>222062.03864307085</v>
      </c>
      <c r="O336" s="508">
        <f t="shared" si="74"/>
        <v>227580.28030335114</v>
      </c>
      <c r="P336" s="508">
        <f t="shared" si="74"/>
        <v>233235.65026888947</v>
      </c>
      <c r="Q336" s="508">
        <f t="shared" si="74"/>
        <v>239122.11092982464</v>
      </c>
      <c r="R336" s="508">
        <f t="shared" si="74"/>
        <v>247445.94984757213</v>
      </c>
      <c r="S336" s="508">
        <f t="shared" si="74"/>
        <v>253594.98170128424</v>
      </c>
      <c r="T336" s="508">
        <f t="shared" si="74"/>
        <v>259896.81699656119</v>
      </c>
      <c r="U336" s="508">
        <f t="shared" si="74"/>
        <v>266355.25289892574</v>
      </c>
      <c r="V336" s="508">
        <f t="shared" si="74"/>
        <v>272974.18093346409</v>
      </c>
      <c r="W336" s="508">
        <f t="shared" si="74"/>
        <v>279757.58932966064</v>
      </c>
      <c r="X336" s="508">
        <f t="shared" si="74"/>
        <v>286709.56542450259</v>
      </c>
      <c r="Y336" s="508">
        <f t="shared" si="74"/>
        <v>293834.2981253016</v>
      </c>
      <c r="Z336" s="508">
        <f t="shared" si="74"/>
        <v>301136.08043371537</v>
      </c>
      <c r="AA336" s="508">
        <f t="shared" si="74"/>
        <v>297044.49062486429</v>
      </c>
      <c r="AB336" s="508">
        <f t="shared" si="74"/>
        <v>0</v>
      </c>
      <c r="AC336" s="508">
        <f t="shared" si="74"/>
        <v>0</v>
      </c>
      <c r="AD336" s="508">
        <f t="shared" si="74"/>
        <v>0</v>
      </c>
      <c r="AE336" s="508">
        <f t="shared" si="74"/>
        <v>0</v>
      </c>
      <c r="AF336" s="508">
        <f t="shared" si="74"/>
        <v>0</v>
      </c>
      <c r="AG336" s="508">
        <f t="shared" si="74"/>
        <v>0</v>
      </c>
      <c r="AH336" s="508">
        <f t="shared" si="74"/>
        <v>0</v>
      </c>
      <c r="AI336" s="508">
        <f t="shared" si="74"/>
        <v>0</v>
      </c>
      <c r="AJ336" s="508">
        <f t="shared" si="74"/>
        <v>0</v>
      </c>
      <c r="AK336" s="508">
        <f t="shared" si="74"/>
        <v>0</v>
      </c>
      <c r="AL336" s="508">
        <f t="shared" si="74"/>
        <v>0</v>
      </c>
      <c r="AM336" s="508">
        <f t="shared" si="74"/>
        <v>0</v>
      </c>
      <c r="AN336" s="508">
        <f t="shared" si="74"/>
        <v>0</v>
      </c>
      <c r="AO336" s="508">
        <f t="shared" si="74"/>
        <v>0</v>
      </c>
      <c r="AP336" s="508">
        <f>SUM(B336:AO336)</f>
        <v>5801477.3889141502</v>
      </c>
    </row>
    <row r="337" spans="1:42" x14ac:dyDescent="0.25">
      <c r="B337" s="509"/>
      <c r="C337" s="509"/>
      <c r="D337" s="509"/>
      <c r="E337" s="509"/>
      <c r="F337" s="509"/>
      <c r="G337" s="509"/>
      <c r="H337" s="509"/>
      <c r="I337" s="509"/>
      <c r="J337" s="509"/>
      <c r="K337" s="509"/>
      <c r="L337" s="509"/>
      <c r="M337" s="509"/>
      <c r="N337" s="509"/>
      <c r="O337" s="509"/>
      <c r="P337" s="509"/>
      <c r="Q337" s="509"/>
      <c r="R337" s="509"/>
      <c r="S337" s="509"/>
      <c r="T337" s="509"/>
      <c r="U337" s="509"/>
      <c r="V337" s="509"/>
      <c r="W337" s="509"/>
      <c r="X337" s="509"/>
      <c r="Y337" s="509"/>
      <c r="Z337" s="509"/>
      <c r="AA337" s="509"/>
      <c r="AB337" s="509"/>
      <c r="AC337" s="509"/>
      <c r="AD337" s="509"/>
      <c r="AE337" s="509"/>
      <c r="AF337" s="509"/>
      <c r="AG337" s="509"/>
      <c r="AH337" s="509"/>
      <c r="AI337" s="509"/>
      <c r="AJ337" s="509"/>
      <c r="AK337" s="509"/>
      <c r="AL337" s="509"/>
      <c r="AM337" s="509"/>
      <c r="AN337" s="509"/>
      <c r="AO337" s="509"/>
      <c r="AP337" s="509"/>
    </row>
    <row r="338" spans="1:42" x14ac:dyDescent="0.25">
      <c r="A338" s="496" t="s">
        <v>430</v>
      </c>
      <c r="B338" s="509"/>
      <c r="C338" s="509"/>
      <c r="D338" s="509"/>
      <c r="E338" s="509"/>
      <c r="F338" s="509"/>
      <c r="G338" s="509"/>
      <c r="H338" s="509"/>
      <c r="I338" s="509"/>
      <c r="J338" s="509"/>
      <c r="K338" s="509"/>
      <c r="L338" s="509"/>
      <c r="M338" s="509"/>
      <c r="N338" s="509"/>
      <c r="O338" s="509"/>
      <c r="P338" s="509"/>
      <c r="Q338" s="509"/>
      <c r="R338" s="509"/>
      <c r="S338" s="509"/>
      <c r="T338" s="509"/>
      <c r="U338" s="509"/>
      <c r="V338" s="509"/>
      <c r="W338" s="509"/>
      <c r="X338" s="509"/>
      <c r="Y338" s="509"/>
      <c r="Z338" s="509"/>
      <c r="AA338" s="509"/>
      <c r="AB338" s="509"/>
      <c r="AC338" s="509"/>
      <c r="AD338" s="509"/>
      <c r="AE338" s="509"/>
      <c r="AF338" s="509"/>
      <c r="AG338" s="509"/>
      <c r="AH338" s="509"/>
      <c r="AI338" s="509"/>
      <c r="AJ338" s="509"/>
      <c r="AK338" s="509"/>
      <c r="AL338" s="509"/>
      <c r="AM338" s="509"/>
      <c r="AN338" s="509"/>
      <c r="AO338" s="509"/>
      <c r="AP338" s="509"/>
    </row>
    <row r="339" spans="1:42" x14ac:dyDescent="0.25">
      <c r="A339" s="506" t="s">
        <v>431</v>
      </c>
      <c r="B339" s="478">
        <f t="shared" ref="B339:Q345" si="75">SUMIF($A$8:$A$328,$A339,B$8:B$328)</f>
        <v>-956.66666666666674</v>
      </c>
      <c r="C339" s="478">
        <f t="shared" si="75"/>
        <v>-11499.133333333333</v>
      </c>
      <c r="D339" s="478">
        <f t="shared" si="75"/>
        <v>-11729.116</v>
      </c>
      <c r="E339" s="478">
        <f t="shared" si="75"/>
        <v>-11963.698320000001</v>
      </c>
      <c r="F339" s="478">
        <f t="shared" si="75"/>
        <v>-12202.972286400001</v>
      </c>
      <c r="G339" s="478">
        <f t="shared" si="75"/>
        <v>-12447.031732128002</v>
      </c>
      <c r="H339" s="478">
        <f t="shared" si="75"/>
        <v>-12695.972366770566</v>
      </c>
      <c r="I339" s="478">
        <f t="shared" si="75"/>
        <v>-12949.891814105975</v>
      </c>
      <c r="J339" s="478">
        <f t="shared" si="75"/>
        <v>-13208.889650388086</v>
      </c>
      <c r="K339" s="478">
        <f t="shared" si="75"/>
        <v>-13473.067443395852</v>
      </c>
      <c r="L339" s="478">
        <f t="shared" si="75"/>
        <v>-13742.528792263767</v>
      </c>
      <c r="M339" s="478">
        <f t="shared" si="75"/>
        <v>-14017.379368109045</v>
      </c>
      <c r="N339" s="478">
        <f t="shared" si="75"/>
        <v>-14297.726955471227</v>
      </c>
      <c r="O339" s="478">
        <f t="shared" si="75"/>
        <v>-14583.681494580649</v>
      </c>
      <c r="P339" s="478">
        <f t="shared" si="75"/>
        <v>-14875.35512447226</v>
      </c>
      <c r="Q339" s="478">
        <f t="shared" si="75"/>
        <v>-15172.86222696171</v>
      </c>
      <c r="R339" s="478">
        <f t="shared" ref="R339:AG345" si="76">SUMIF($A$8:$A$328,$A339,R$8:R$328)</f>
        <v>-15476.319471500939</v>
      </c>
      <c r="S339" s="478">
        <f t="shared" si="76"/>
        <v>-15785.84586093096</v>
      </c>
      <c r="T339" s="478">
        <f t="shared" si="76"/>
        <v>-16101.562778149582</v>
      </c>
      <c r="U339" s="478">
        <f t="shared" si="76"/>
        <v>-16423.594033712568</v>
      </c>
      <c r="V339" s="478">
        <f t="shared" si="76"/>
        <v>-16752.065914386818</v>
      </c>
      <c r="W339" s="478">
        <f t="shared" si="76"/>
        <v>-17087.10723267456</v>
      </c>
      <c r="X339" s="478">
        <f t="shared" si="76"/>
        <v>-17428.84937732805</v>
      </c>
      <c r="Y339" s="478">
        <f t="shared" si="76"/>
        <v>-17777.426364874616</v>
      </c>
      <c r="Z339" s="478">
        <f t="shared" si="76"/>
        <v>-18132.9748921721</v>
      </c>
      <c r="AA339" s="478">
        <f t="shared" si="76"/>
        <v>-16926.121321977622</v>
      </c>
      <c r="AB339" s="478">
        <f t="shared" si="76"/>
        <v>0</v>
      </c>
      <c r="AC339" s="478">
        <f t="shared" si="76"/>
        <v>0</v>
      </c>
      <c r="AD339" s="478">
        <f t="shared" si="76"/>
        <v>0</v>
      </c>
      <c r="AE339" s="478">
        <f t="shared" si="76"/>
        <v>0</v>
      </c>
      <c r="AF339" s="478">
        <f t="shared" si="76"/>
        <v>0</v>
      </c>
      <c r="AG339" s="478">
        <f t="shared" si="76"/>
        <v>0</v>
      </c>
      <c r="AH339" s="478">
        <f t="shared" ref="AF339:AO345" si="77">SUMIF($A$8:$A$328,$A339,AH$8:AH$328)</f>
        <v>0</v>
      </c>
      <c r="AI339" s="478">
        <f t="shared" si="77"/>
        <v>0</v>
      </c>
      <c r="AJ339" s="478">
        <f t="shared" si="77"/>
        <v>0</v>
      </c>
      <c r="AK339" s="478">
        <f t="shared" si="77"/>
        <v>0</v>
      </c>
      <c r="AL339" s="478">
        <f t="shared" si="77"/>
        <v>0</v>
      </c>
      <c r="AM339" s="478">
        <f t="shared" si="77"/>
        <v>0</v>
      </c>
      <c r="AN339" s="478">
        <f t="shared" si="77"/>
        <v>0</v>
      </c>
      <c r="AO339" s="478">
        <f t="shared" si="77"/>
        <v>0</v>
      </c>
      <c r="AP339" s="507">
        <f t="shared" ref="AP339:AP345" si="78">SUM(B339:AO339)</f>
        <v>-367707.84082275495</v>
      </c>
    </row>
    <row r="340" spans="1:42" x14ac:dyDescent="0.25">
      <c r="A340" s="506" t="s">
        <v>432</v>
      </c>
      <c r="B340" s="478">
        <f t="shared" si="75"/>
        <v>-329.09333333333336</v>
      </c>
      <c r="C340" s="478">
        <f t="shared" si="75"/>
        <v>-3949.1199999999994</v>
      </c>
      <c r="D340" s="478">
        <f t="shared" si="75"/>
        <v>-3949.1199999999994</v>
      </c>
      <c r="E340" s="478">
        <f t="shared" si="75"/>
        <v>-3949.1199999999994</v>
      </c>
      <c r="F340" s="478">
        <f t="shared" si="75"/>
        <v>-3949.1199999999994</v>
      </c>
      <c r="G340" s="478">
        <f t="shared" si="75"/>
        <v>-3949.1199999999994</v>
      </c>
      <c r="H340" s="478">
        <f t="shared" si="75"/>
        <v>-3949.1199999999994</v>
      </c>
      <c r="I340" s="478">
        <f t="shared" si="75"/>
        <v>-3949.1199999999994</v>
      </c>
      <c r="J340" s="478">
        <f t="shared" si="75"/>
        <v>-3949.1199999999994</v>
      </c>
      <c r="K340" s="478">
        <f t="shared" si="75"/>
        <v>-3949.1199999999994</v>
      </c>
      <c r="L340" s="478">
        <f t="shared" si="75"/>
        <v>-3949.1199999999994</v>
      </c>
      <c r="M340" s="478">
        <f t="shared" si="75"/>
        <v>-3949.1199999999994</v>
      </c>
      <c r="N340" s="478">
        <f t="shared" si="75"/>
        <v>-3949.1199999999994</v>
      </c>
      <c r="O340" s="478">
        <f t="shared" si="75"/>
        <v>-3949.1199999999994</v>
      </c>
      <c r="P340" s="478">
        <f t="shared" si="75"/>
        <v>-3949.1199999999994</v>
      </c>
      <c r="Q340" s="478">
        <f t="shared" si="75"/>
        <v>-3949.1199999999994</v>
      </c>
      <c r="R340" s="478">
        <f t="shared" si="76"/>
        <v>-3949.1199999999994</v>
      </c>
      <c r="S340" s="478">
        <f t="shared" si="76"/>
        <v>-3949.1199999999994</v>
      </c>
      <c r="T340" s="478">
        <f t="shared" si="76"/>
        <v>-3949.1199999999994</v>
      </c>
      <c r="U340" s="478">
        <f t="shared" si="76"/>
        <v>-3949.1199999999994</v>
      </c>
      <c r="V340" s="478">
        <f t="shared" si="76"/>
        <v>-3949.1199999999994</v>
      </c>
      <c r="W340" s="478">
        <f t="shared" si="76"/>
        <v>-3949.1199999999994</v>
      </c>
      <c r="X340" s="478">
        <f t="shared" si="76"/>
        <v>-3949.1199999999994</v>
      </c>
      <c r="Y340" s="478">
        <f t="shared" si="76"/>
        <v>-3949.1199999999994</v>
      </c>
      <c r="Z340" s="478">
        <f t="shared" si="76"/>
        <v>-3949.1199999999994</v>
      </c>
      <c r="AA340" s="478">
        <f t="shared" si="76"/>
        <v>-3620.0266666666662</v>
      </c>
      <c r="AB340" s="478">
        <f t="shared" si="76"/>
        <v>0</v>
      </c>
      <c r="AC340" s="478">
        <f t="shared" si="76"/>
        <v>0</v>
      </c>
      <c r="AD340" s="478">
        <f t="shared" si="76"/>
        <v>0</v>
      </c>
      <c r="AE340" s="478">
        <f t="shared" si="76"/>
        <v>0</v>
      </c>
      <c r="AF340" s="478">
        <f t="shared" si="77"/>
        <v>0</v>
      </c>
      <c r="AG340" s="478">
        <f t="shared" si="77"/>
        <v>0</v>
      </c>
      <c r="AH340" s="478">
        <f t="shared" si="77"/>
        <v>0</v>
      </c>
      <c r="AI340" s="478">
        <f t="shared" si="77"/>
        <v>0</v>
      </c>
      <c r="AJ340" s="478">
        <f t="shared" si="77"/>
        <v>0</v>
      </c>
      <c r="AK340" s="478">
        <f t="shared" si="77"/>
        <v>0</v>
      </c>
      <c r="AL340" s="478">
        <f t="shared" si="77"/>
        <v>0</v>
      </c>
      <c r="AM340" s="478">
        <f t="shared" si="77"/>
        <v>0</v>
      </c>
      <c r="AN340" s="478">
        <f t="shared" si="77"/>
        <v>0</v>
      </c>
      <c r="AO340" s="478">
        <f t="shared" si="77"/>
        <v>0</v>
      </c>
      <c r="AP340" s="507">
        <f t="shared" si="78"/>
        <v>-98727.999999999985</v>
      </c>
    </row>
    <row r="341" spans="1:42" x14ac:dyDescent="0.25">
      <c r="A341" s="510" t="s">
        <v>433</v>
      </c>
      <c r="B341" s="478">
        <f>SUMIF($A$8:$A$328,$A341,B$8:B$328)</f>
        <v>0</v>
      </c>
      <c r="C341" s="478">
        <f>SUMIF($A$8:$A$328,$A341,C$8:C$328)-IF(C6&gt;=$G$360,$G$361*C336,0)</f>
        <v>0</v>
      </c>
      <c r="D341" s="478">
        <f t="shared" ref="D341:AO341" si="79">SUMIF($A$8:$A$328,$A341,D$8:D$328)-IF(D6&gt;=$G$360,$G$361*D336,0)</f>
        <v>0</v>
      </c>
      <c r="E341" s="478">
        <f t="shared" si="79"/>
        <v>0</v>
      </c>
      <c r="F341" s="478">
        <f t="shared" si="79"/>
        <v>0</v>
      </c>
      <c r="G341" s="478">
        <f t="shared" si="79"/>
        <v>0</v>
      </c>
      <c r="H341" s="478">
        <f t="shared" si="79"/>
        <v>0</v>
      </c>
      <c r="I341" s="478">
        <f t="shared" si="79"/>
        <v>0</v>
      </c>
      <c r="J341" s="478">
        <f t="shared" si="79"/>
        <v>0</v>
      </c>
      <c r="K341" s="478">
        <f t="shared" si="79"/>
        <v>0</v>
      </c>
      <c r="L341" s="478">
        <f t="shared" si="79"/>
        <v>0</v>
      </c>
      <c r="M341" s="478">
        <f t="shared" si="79"/>
        <v>0</v>
      </c>
      <c r="N341" s="478">
        <f t="shared" si="79"/>
        <v>0</v>
      </c>
      <c r="O341" s="478">
        <f t="shared" si="79"/>
        <v>0</v>
      </c>
      <c r="P341" s="478">
        <f t="shared" si="79"/>
        <v>0</v>
      </c>
      <c r="Q341" s="478">
        <f t="shared" si="79"/>
        <v>0</v>
      </c>
      <c r="R341" s="478">
        <f t="shared" si="79"/>
        <v>0</v>
      </c>
      <c r="S341" s="478">
        <f t="shared" si="79"/>
        <v>0</v>
      </c>
      <c r="T341" s="478">
        <f t="shared" si="79"/>
        <v>0</v>
      </c>
      <c r="U341" s="478">
        <f t="shared" si="79"/>
        <v>0</v>
      </c>
      <c r="V341" s="478">
        <f t="shared" si="79"/>
        <v>0</v>
      </c>
      <c r="W341" s="478">
        <f t="shared" si="79"/>
        <v>0</v>
      </c>
      <c r="X341" s="478">
        <f t="shared" si="79"/>
        <v>0</v>
      </c>
      <c r="Y341" s="478">
        <f t="shared" si="79"/>
        <v>0</v>
      </c>
      <c r="Z341" s="478">
        <f t="shared" si="79"/>
        <v>0</v>
      </c>
      <c r="AA341" s="478">
        <f t="shared" si="79"/>
        <v>0</v>
      </c>
      <c r="AB341" s="478">
        <f t="shared" si="79"/>
        <v>0</v>
      </c>
      <c r="AC341" s="478">
        <f t="shared" si="79"/>
        <v>0</v>
      </c>
      <c r="AD341" s="478">
        <f t="shared" si="79"/>
        <v>0</v>
      </c>
      <c r="AE341" s="478">
        <f t="shared" si="79"/>
        <v>0</v>
      </c>
      <c r="AF341" s="478">
        <f t="shared" si="79"/>
        <v>0</v>
      </c>
      <c r="AG341" s="478">
        <f t="shared" si="79"/>
        <v>0</v>
      </c>
      <c r="AH341" s="478">
        <f t="shared" si="79"/>
        <v>0</v>
      </c>
      <c r="AI341" s="478">
        <f t="shared" si="79"/>
        <v>0</v>
      </c>
      <c r="AJ341" s="478">
        <f t="shared" si="79"/>
        <v>0</v>
      </c>
      <c r="AK341" s="478">
        <f t="shared" si="79"/>
        <v>0</v>
      </c>
      <c r="AL341" s="478">
        <f t="shared" si="79"/>
        <v>0</v>
      </c>
      <c r="AM341" s="478">
        <f t="shared" si="79"/>
        <v>0</v>
      </c>
      <c r="AN341" s="478">
        <f t="shared" si="79"/>
        <v>0</v>
      </c>
      <c r="AO341" s="478">
        <f t="shared" si="79"/>
        <v>0</v>
      </c>
      <c r="AP341" s="507">
        <f t="shared" si="78"/>
        <v>0</v>
      </c>
    </row>
    <row r="342" spans="1:42" x14ac:dyDescent="0.25">
      <c r="A342" s="510" t="s">
        <v>434</v>
      </c>
      <c r="B342" s="478">
        <f t="shared" si="75"/>
        <v>-66.666666666666671</v>
      </c>
      <c r="C342" s="478">
        <f t="shared" si="75"/>
        <v>-801.33333333333326</v>
      </c>
      <c r="D342" s="478">
        <f t="shared" si="75"/>
        <v>-817.36</v>
      </c>
      <c r="E342" s="478">
        <f t="shared" si="75"/>
        <v>-833.70720000000006</v>
      </c>
      <c r="F342" s="478">
        <f t="shared" si="75"/>
        <v>-850.38134400000013</v>
      </c>
      <c r="G342" s="478">
        <f t="shared" si="75"/>
        <v>-867.38897087999999</v>
      </c>
      <c r="H342" s="478">
        <f t="shared" si="75"/>
        <v>-884.7367502976</v>
      </c>
      <c r="I342" s="478">
        <f t="shared" si="75"/>
        <v>-902.43148530355211</v>
      </c>
      <c r="J342" s="478">
        <f t="shared" si="75"/>
        <v>-920.4801150096232</v>
      </c>
      <c r="K342" s="478">
        <f t="shared" si="75"/>
        <v>-938.88971730981564</v>
      </c>
      <c r="L342" s="478">
        <f t="shared" si="75"/>
        <v>-957.66751165601181</v>
      </c>
      <c r="M342" s="478">
        <f t="shared" si="75"/>
        <v>-976.82086188913229</v>
      </c>
      <c r="N342" s="478">
        <f t="shared" si="75"/>
        <v>-996.35727912691448</v>
      </c>
      <c r="O342" s="478">
        <f t="shared" si="75"/>
        <v>-1016.284424709453</v>
      </c>
      <c r="P342" s="478">
        <f t="shared" si="75"/>
        <v>-1036.6101132036422</v>
      </c>
      <c r="Q342" s="478">
        <f t="shared" si="75"/>
        <v>-1057.3423154677153</v>
      </c>
      <c r="R342" s="478">
        <f t="shared" ref="L342:U345" si="80">SUMIF($A$8:$A$328,$A342,R$8:R$328)</f>
        <v>-1078.4891617770691</v>
      </c>
      <c r="S342" s="478">
        <f t="shared" si="80"/>
        <v>-1100.0589450126106</v>
      </c>
      <c r="T342" s="478">
        <f t="shared" si="80"/>
        <v>-1122.060123912863</v>
      </c>
      <c r="U342" s="478">
        <f t="shared" si="80"/>
        <v>-1144.5013263911201</v>
      </c>
      <c r="V342" s="478">
        <f t="shared" si="76"/>
        <v>-1167.3913529189422</v>
      </c>
      <c r="W342" s="478">
        <f t="shared" si="76"/>
        <v>-1190.7391799773216</v>
      </c>
      <c r="X342" s="478">
        <f t="shared" si="76"/>
        <v>-1214.5539635768678</v>
      </c>
      <c r="Y342" s="478">
        <f t="shared" si="76"/>
        <v>-1238.8450428484052</v>
      </c>
      <c r="Z342" s="478">
        <f t="shared" si="76"/>
        <v>-1263.621943705373</v>
      </c>
      <c r="AA342" s="478">
        <f t="shared" si="76"/>
        <v>-1179.5206496151652</v>
      </c>
      <c r="AB342" s="478">
        <f t="shared" si="76"/>
        <v>0</v>
      </c>
      <c r="AC342" s="478">
        <f t="shared" si="76"/>
        <v>0</v>
      </c>
      <c r="AD342" s="478">
        <f t="shared" si="76"/>
        <v>0</v>
      </c>
      <c r="AE342" s="478">
        <f t="shared" si="76"/>
        <v>0</v>
      </c>
      <c r="AF342" s="478">
        <f t="shared" si="77"/>
        <v>0</v>
      </c>
      <c r="AG342" s="478">
        <f t="shared" si="77"/>
        <v>0</v>
      </c>
      <c r="AH342" s="478">
        <f t="shared" si="77"/>
        <v>0</v>
      </c>
      <c r="AI342" s="478">
        <f t="shared" si="77"/>
        <v>0</v>
      </c>
      <c r="AJ342" s="478">
        <f t="shared" si="77"/>
        <v>0</v>
      </c>
      <c r="AK342" s="478">
        <f t="shared" si="77"/>
        <v>0</v>
      </c>
      <c r="AL342" s="478">
        <f t="shared" si="77"/>
        <v>0</v>
      </c>
      <c r="AM342" s="478">
        <f t="shared" si="77"/>
        <v>0</v>
      </c>
      <c r="AN342" s="478">
        <f t="shared" si="77"/>
        <v>0</v>
      </c>
      <c r="AO342" s="478">
        <f t="shared" si="77"/>
        <v>0</v>
      </c>
      <c r="AP342" s="507">
        <f t="shared" si="78"/>
        <v>-25624.239778589199</v>
      </c>
    </row>
    <row r="343" spans="1:42" x14ac:dyDescent="0.25">
      <c r="A343" s="510" t="s">
        <v>435</v>
      </c>
      <c r="B343" s="478">
        <f t="shared" si="75"/>
        <v>-75</v>
      </c>
      <c r="C343" s="478">
        <f t="shared" si="75"/>
        <v>-901.5</v>
      </c>
      <c r="D343" s="478">
        <f t="shared" si="75"/>
        <v>-919.53</v>
      </c>
      <c r="E343" s="478">
        <f t="shared" si="75"/>
        <v>-937.92059999999981</v>
      </c>
      <c r="F343" s="478">
        <f t="shared" si="75"/>
        <v>-956.67901199999994</v>
      </c>
      <c r="G343" s="478">
        <f t="shared" si="75"/>
        <v>-975.81259223999996</v>
      </c>
      <c r="H343" s="478">
        <f t="shared" si="75"/>
        <v>-995.32884408479993</v>
      </c>
      <c r="I343" s="478">
        <f t="shared" si="75"/>
        <v>-1015.235420966496</v>
      </c>
      <c r="J343" s="478">
        <f t="shared" si="75"/>
        <v>-1035.540129385826</v>
      </c>
      <c r="K343" s="478">
        <f t="shared" si="75"/>
        <v>-1056.2509319735423</v>
      </c>
      <c r="L343" s="478">
        <f t="shared" si="80"/>
        <v>-1077.3759506130134</v>
      </c>
      <c r="M343" s="478">
        <f t="shared" si="80"/>
        <v>-1098.9234696252736</v>
      </c>
      <c r="N343" s="478">
        <f t="shared" si="80"/>
        <v>-1120.9019390177787</v>
      </c>
      <c r="O343" s="478">
        <f t="shared" si="80"/>
        <v>-1143.3199777981347</v>
      </c>
      <c r="P343" s="478">
        <f t="shared" si="80"/>
        <v>-1166.1863773540972</v>
      </c>
      <c r="Q343" s="478">
        <f t="shared" si="80"/>
        <v>-1189.5101049011794</v>
      </c>
      <c r="R343" s="478">
        <f t="shared" si="80"/>
        <v>-1213.3003069992026</v>
      </c>
      <c r="S343" s="478">
        <f t="shared" si="80"/>
        <v>-1237.5663131391871</v>
      </c>
      <c r="T343" s="478">
        <f t="shared" si="80"/>
        <v>-1262.3176394019704</v>
      </c>
      <c r="U343" s="478">
        <f t="shared" si="80"/>
        <v>-1287.5639921900097</v>
      </c>
      <c r="V343" s="478">
        <f t="shared" si="76"/>
        <v>-1313.3152720338105</v>
      </c>
      <c r="W343" s="478">
        <f t="shared" si="76"/>
        <v>-1339.5815774744865</v>
      </c>
      <c r="X343" s="478">
        <f t="shared" si="76"/>
        <v>-1366.3732090239762</v>
      </c>
      <c r="Y343" s="478">
        <f t="shared" si="76"/>
        <v>-1393.7006732044556</v>
      </c>
      <c r="Z343" s="478">
        <f t="shared" si="76"/>
        <v>-1421.5746866685445</v>
      </c>
      <c r="AA343" s="478">
        <f t="shared" si="76"/>
        <v>-1326.9607308170607</v>
      </c>
      <c r="AB343" s="478">
        <f t="shared" si="76"/>
        <v>0</v>
      </c>
      <c r="AC343" s="478">
        <f t="shared" si="76"/>
        <v>0</v>
      </c>
      <c r="AD343" s="478">
        <f t="shared" si="76"/>
        <v>0</v>
      </c>
      <c r="AE343" s="478">
        <f t="shared" si="76"/>
        <v>0</v>
      </c>
      <c r="AF343" s="478">
        <f t="shared" si="77"/>
        <v>0</v>
      </c>
      <c r="AG343" s="478">
        <f t="shared" si="77"/>
        <v>0</v>
      </c>
      <c r="AH343" s="478">
        <f t="shared" si="77"/>
        <v>0</v>
      </c>
      <c r="AI343" s="478">
        <f t="shared" si="77"/>
        <v>0</v>
      </c>
      <c r="AJ343" s="478">
        <f t="shared" si="77"/>
        <v>0</v>
      </c>
      <c r="AK343" s="478">
        <f t="shared" si="77"/>
        <v>0</v>
      </c>
      <c r="AL343" s="478">
        <f t="shared" si="77"/>
        <v>0</v>
      </c>
      <c r="AM343" s="478">
        <f t="shared" si="77"/>
        <v>0</v>
      </c>
      <c r="AN343" s="478">
        <f t="shared" si="77"/>
        <v>0</v>
      </c>
      <c r="AO343" s="478">
        <f t="shared" si="77"/>
        <v>0</v>
      </c>
      <c r="AP343" s="507">
        <f t="shared" si="78"/>
        <v>-28827.269750912848</v>
      </c>
    </row>
    <row r="344" spans="1:42" x14ac:dyDescent="0.25">
      <c r="A344" s="510" t="s">
        <v>436</v>
      </c>
      <c r="B344" s="478">
        <f t="shared" si="75"/>
        <v>-95.666666666666657</v>
      </c>
      <c r="C344" s="478">
        <f t="shared" si="75"/>
        <v>-1149.913333333333</v>
      </c>
      <c r="D344" s="478">
        <f t="shared" si="75"/>
        <v>-1172.9116000000001</v>
      </c>
      <c r="E344" s="478">
        <f t="shared" si="75"/>
        <v>-1196.3698320000001</v>
      </c>
      <c r="F344" s="478">
        <f t="shared" si="75"/>
        <v>-1220.2972286400002</v>
      </c>
      <c r="G344" s="478">
        <f t="shared" si="75"/>
        <v>-1244.7031732127998</v>
      </c>
      <c r="H344" s="478">
        <f t="shared" si="75"/>
        <v>-1269.5972366770561</v>
      </c>
      <c r="I344" s="478">
        <f t="shared" si="75"/>
        <v>-1294.9891814105974</v>
      </c>
      <c r="J344" s="478">
        <f t="shared" si="75"/>
        <v>-1320.8889650388087</v>
      </c>
      <c r="K344" s="478">
        <f t="shared" si="75"/>
        <v>-1347.3067443395851</v>
      </c>
      <c r="L344" s="478">
        <f t="shared" si="80"/>
        <v>-1374.2528792263768</v>
      </c>
      <c r="M344" s="478">
        <f t="shared" si="80"/>
        <v>-1401.7379368109046</v>
      </c>
      <c r="N344" s="478">
        <f t="shared" si="80"/>
        <v>-1429.7726955471219</v>
      </c>
      <c r="O344" s="478">
        <f t="shared" si="80"/>
        <v>-1458.3681494580651</v>
      </c>
      <c r="P344" s="478">
        <f t="shared" si="80"/>
        <v>-1487.5355124472258</v>
      </c>
      <c r="Q344" s="478">
        <f t="shared" si="80"/>
        <v>-1517.2862226961709</v>
      </c>
      <c r="R344" s="478">
        <f t="shared" si="80"/>
        <v>-1547.6319471500935</v>
      </c>
      <c r="S344" s="478">
        <f t="shared" si="80"/>
        <v>-1578.584586093096</v>
      </c>
      <c r="T344" s="478">
        <f t="shared" si="80"/>
        <v>-1610.1562778149575</v>
      </c>
      <c r="U344" s="478">
        <f t="shared" si="80"/>
        <v>-1642.359403371257</v>
      </c>
      <c r="V344" s="478">
        <f t="shared" si="76"/>
        <v>-1675.2065914386819</v>
      </c>
      <c r="W344" s="478">
        <f t="shared" si="76"/>
        <v>-1708.7107232674559</v>
      </c>
      <c r="X344" s="478">
        <f t="shared" si="76"/>
        <v>-1742.8849377328047</v>
      </c>
      <c r="Y344" s="478">
        <f t="shared" si="76"/>
        <v>-1777.7426364874609</v>
      </c>
      <c r="Z344" s="478">
        <f t="shared" si="76"/>
        <v>-1813.2974892172094</v>
      </c>
      <c r="AA344" s="478">
        <f t="shared" si="76"/>
        <v>-1692.6121321977614</v>
      </c>
      <c r="AB344" s="478">
        <f t="shared" si="76"/>
        <v>0</v>
      </c>
      <c r="AC344" s="478">
        <f t="shared" si="76"/>
        <v>0</v>
      </c>
      <c r="AD344" s="478">
        <f t="shared" si="76"/>
        <v>0</v>
      </c>
      <c r="AE344" s="478">
        <f t="shared" si="76"/>
        <v>0</v>
      </c>
      <c r="AF344" s="478">
        <f t="shared" si="77"/>
        <v>0</v>
      </c>
      <c r="AG344" s="478">
        <f t="shared" si="77"/>
        <v>0</v>
      </c>
      <c r="AH344" s="478">
        <f t="shared" si="77"/>
        <v>0</v>
      </c>
      <c r="AI344" s="478">
        <f t="shared" si="77"/>
        <v>0</v>
      </c>
      <c r="AJ344" s="478">
        <f t="shared" si="77"/>
        <v>0</v>
      </c>
      <c r="AK344" s="478">
        <f t="shared" si="77"/>
        <v>0</v>
      </c>
      <c r="AL344" s="478">
        <f t="shared" si="77"/>
        <v>0</v>
      </c>
      <c r="AM344" s="478">
        <f t="shared" si="77"/>
        <v>0</v>
      </c>
      <c r="AN344" s="478">
        <f t="shared" si="77"/>
        <v>0</v>
      </c>
      <c r="AO344" s="478">
        <f t="shared" si="77"/>
        <v>0</v>
      </c>
      <c r="AP344" s="507">
        <f t="shared" si="78"/>
        <v>-36770.784082275488</v>
      </c>
    </row>
    <row r="345" spans="1:42" x14ac:dyDescent="0.25">
      <c r="A345" s="510" t="s">
        <v>437</v>
      </c>
      <c r="B345" s="478">
        <f t="shared" si="75"/>
        <v>0</v>
      </c>
      <c r="C345" s="478">
        <f t="shared" si="75"/>
        <v>0</v>
      </c>
      <c r="D345" s="478">
        <f t="shared" si="75"/>
        <v>0</v>
      </c>
      <c r="E345" s="478">
        <f t="shared" si="75"/>
        <v>0</v>
      </c>
      <c r="F345" s="478">
        <f t="shared" si="75"/>
        <v>0</v>
      </c>
      <c r="G345" s="478">
        <f t="shared" si="75"/>
        <v>0</v>
      </c>
      <c r="H345" s="478">
        <f t="shared" si="75"/>
        <v>0</v>
      </c>
      <c r="I345" s="478">
        <f t="shared" si="75"/>
        <v>0</v>
      </c>
      <c r="J345" s="478">
        <f t="shared" si="75"/>
        <v>0</v>
      </c>
      <c r="K345" s="478">
        <f t="shared" si="75"/>
        <v>0</v>
      </c>
      <c r="L345" s="478">
        <f t="shared" si="80"/>
        <v>0</v>
      </c>
      <c r="M345" s="478">
        <f t="shared" si="80"/>
        <v>0</v>
      </c>
      <c r="N345" s="478">
        <f t="shared" si="80"/>
        <v>0</v>
      </c>
      <c r="O345" s="478">
        <f t="shared" si="80"/>
        <v>0</v>
      </c>
      <c r="P345" s="478">
        <f t="shared" si="80"/>
        <v>0</v>
      </c>
      <c r="Q345" s="478">
        <f t="shared" si="80"/>
        <v>0</v>
      </c>
      <c r="R345" s="478">
        <f t="shared" si="80"/>
        <v>0</v>
      </c>
      <c r="S345" s="478">
        <f t="shared" si="80"/>
        <v>0</v>
      </c>
      <c r="T345" s="478">
        <f t="shared" si="80"/>
        <v>0</v>
      </c>
      <c r="U345" s="478">
        <f t="shared" si="80"/>
        <v>0</v>
      </c>
      <c r="V345" s="478">
        <f t="shared" si="76"/>
        <v>0</v>
      </c>
      <c r="W345" s="478">
        <f t="shared" si="76"/>
        <v>0</v>
      </c>
      <c r="X345" s="478">
        <f t="shared" si="76"/>
        <v>0</v>
      </c>
      <c r="Y345" s="478">
        <f t="shared" si="76"/>
        <v>0</v>
      </c>
      <c r="Z345" s="478">
        <f t="shared" si="76"/>
        <v>0</v>
      </c>
      <c r="AA345" s="478">
        <f t="shared" si="76"/>
        <v>0</v>
      </c>
      <c r="AB345" s="478">
        <f t="shared" si="76"/>
        <v>0</v>
      </c>
      <c r="AC345" s="478">
        <f t="shared" si="76"/>
        <v>0</v>
      </c>
      <c r="AD345" s="478">
        <f t="shared" si="76"/>
        <v>0</v>
      </c>
      <c r="AE345" s="478">
        <f t="shared" si="76"/>
        <v>0</v>
      </c>
      <c r="AF345" s="478">
        <f t="shared" si="77"/>
        <v>0</v>
      </c>
      <c r="AG345" s="478">
        <f t="shared" si="77"/>
        <v>0</v>
      </c>
      <c r="AH345" s="478">
        <f t="shared" si="77"/>
        <v>0</v>
      </c>
      <c r="AI345" s="478">
        <f t="shared" si="77"/>
        <v>0</v>
      </c>
      <c r="AJ345" s="478">
        <f t="shared" si="77"/>
        <v>0</v>
      </c>
      <c r="AK345" s="478">
        <f t="shared" si="77"/>
        <v>0</v>
      </c>
      <c r="AL345" s="478">
        <f t="shared" si="77"/>
        <v>0</v>
      </c>
      <c r="AM345" s="478">
        <f t="shared" si="77"/>
        <v>0</v>
      </c>
      <c r="AN345" s="478">
        <f t="shared" si="77"/>
        <v>0</v>
      </c>
      <c r="AO345" s="478">
        <f t="shared" si="77"/>
        <v>0</v>
      </c>
      <c r="AP345" s="507">
        <f t="shared" si="78"/>
        <v>0</v>
      </c>
    </row>
    <row r="346" spans="1:42" x14ac:dyDescent="0.25">
      <c r="A346" s="496" t="s">
        <v>119</v>
      </c>
      <c r="B346" s="511">
        <f>SUM(B339:B345)</f>
        <v>-1523.0933333333337</v>
      </c>
      <c r="C346" s="511">
        <f>SUM(C339:C345)</f>
        <v>-18301</v>
      </c>
      <c r="D346" s="511">
        <f t="shared" ref="D346:AO346" si="81">SUM(D339:D345)</f>
        <v>-18588.037599999996</v>
      </c>
      <c r="E346" s="511">
        <f t="shared" si="81"/>
        <v>-18880.815952000001</v>
      </c>
      <c r="F346" s="511">
        <f t="shared" si="81"/>
        <v>-19179.44987104</v>
      </c>
      <c r="G346" s="511">
        <f t="shared" si="81"/>
        <v>-19484.056468460803</v>
      </c>
      <c r="H346" s="511">
        <f t="shared" si="81"/>
        <v>-19794.755197830022</v>
      </c>
      <c r="I346" s="511">
        <f t="shared" si="81"/>
        <v>-20111.667901786619</v>
      </c>
      <c r="J346" s="511">
        <f t="shared" si="81"/>
        <v>-20434.918859822345</v>
      </c>
      <c r="K346" s="511">
        <f t="shared" si="81"/>
        <v>-20764.634837018795</v>
      </c>
      <c r="L346" s="511">
        <f t="shared" si="81"/>
        <v>-21100.945133759167</v>
      </c>
      <c r="M346" s="511">
        <f t="shared" si="81"/>
        <v>-21443.981636434357</v>
      </c>
      <c r="N346" s="511">
        <f t="shared" si="81"/>
        <v>-21793.878869163043</v>
      </c>
      <c r="O346" s="511">
        <f t="shared" si="81"/>
        <v>-22150.774046546307</v>
      </c>
      <c r="P346" s="511">
        <f t="shared" si="81"/>
        <v>-22514.807127477226</v>
      </c>
      <c r="Q346" s="511">
        <f t="shared" si="81"/>
        <v>-22886.120870026774</v>
      </c>
      <c r="R346" s="511">
        <f t="shared" si="81"/>
        <v>-23264.860887427305</v>
      </c>
      <c r="S346" s="511">
        <f t="shared" si="81"/>
        <v>-23651.175705175854</v>
      </c>
      <c r="T346" s="511">
        <f t="shared" si="81"/>
        <v>-24045.216819279372</v>
      </c>
      <c r="U346" s="511">
        <f t="shared" si="81"/>
        <v>-24447.138755664957</v>
      </c>
      <c r="V346" s="511">
        <f t="shared" si="81"/>
        <v>-24857.09913077825</v>
      </c>
      <c r="W346" s="511">
        <f t="shared" si="81"/>
        <v>-25275.258713393825</v>
      </c>
      <c r="X346" s="511">
        <f t="shared" si="81"/>
        <v>-25701.781487661698</v>
      </c>
      <c r="Y346" s="511">
        <f t="shared" si="81"/>
        <v>-26136.834717414938</v>
      </c>
      <c r="Z346" s="511">
        <f t="shared" si="81"/>
        <v>-26580.589011763226</v>
      </c>
      <c r="AA346" s="511">
        <f t="shared" si="81"/>
        <v>-24745.241501274275</v>
      </c>
      <c r="AB346" s="511">
        <f t="shared" si="81"/>
        <v>0</v>
      </c>
      <c r="AC346" s="511">
        <f t="shared" si="81"/>
        <v>0</v>
      </c>
      <c r="AD346" s="511">
        <f t="shared" si="81"/>
        <v>0</v>
      </c>
      <c r="AE346" s="511">
        <f t="shared" si="81"/>
        <v>0</v>
      </c>
      <c r="AF346" s="511">
        <f t="shared" si="81"/>
        <v>0</v>
      </c>
      <c r="AG346" s="511">
        <f t="shared" si="81"/>
        <v>0</v>
      </c>
      <c r="AH346" s="511">
        <f t="shared" si="81"/>
        <v>0</v>
      </c>
      <c r="AI346" s="511">
        <f t="shared" si="81"/>
        <v>0</v>
      </c>
      <c r="AJ346" s="511">
        <f t="shared" si="81"/>
        <v>0</v>
      </c>
      <c r="AK346" s="511">
        <f t="shared" si="81"/>
        <v>0</v>
      </c>
      <c r="AL346" s="511">
        <f t="shared" si="81"/>
        <v>0</v>
      </c>
      <c r="AM346" s="511">
        <f t="shared" si="81"/>
        <v>0</v>
      </c>
      <c r="AN346" s="511">
        <f t="shared" si="81"/>
        <v>0</v>
      </c>
      <c r="AO346" s="511">
        <f t="shared" si="81"/>
        <v>0</v>
      </c>
      <c r="AP346" s="511">
        <f>SUM(B346:AO346)</f>
        <v>-557658.13443453249</v>
      </c>
    </row>
    <row r="347" spans="1:42" x14ac:dyDescent="0.25">
      <c r="B347" s="509"/>
      <c r="C347" s="509"/>
      <c r="D347" s="509"/>
      <c r="E347" s="509"/>
      <c r="F347" s="509"/>
      <c r="G347" s="509"/>
      <c r="H347" s="509"/>
      <c r="I347" s="509"/>
      <c r="J347" s="509"/>
      <c r="K347" s="509"/>
      <c r="L347" s="509"/>
      <c r="M347" s="509"/>
      <c r="N347" s="509"/>
      <c r="O347" s="509"/>
      <c r="P347" s="509"/>
      <c r="Q347" s="509"/>
      <c r="R347" s="509"/>
      <c r="S347" s="509"/>
      <c r="T347" s="509"/>
      <c r="U347" s="509"/>
      <c r="V347" s="509"/>
      <c r="W347" s="509"/>
      <c r="X347" s="509"/>
      <c r="Y347" s="509"/>
      <c r="Z347" s="509"/>
      <c r="AA347" s="509"/>
      <c r="AB347" s="509"/>
      <c r="AC347" s="509"/>
      <c r="AD347" s="509"/>
      <c r="AE347" s="509"/>
      <c r="AF347" s="509"/>
      <c r="AG347" s="509"/>
      <c r="AH347" s="509"/>
      <c r="AI347" s="509"/>
      <c r="AJ347" s="509"/>
      <c r="AK347" s="509"/>
      <c r="AL347" s="509"/>
      <c r="AM347" s="509"/>
      <c r="AN347" s="509"/>
      <c r="AO347" s="509"/>
      <c r="AP347" s="509"/>
    </row>
    <row r="348" spans="1:42" ht="15.75" thickBot="1" x14ac:dyDescent="0.3">
      <c r="A348" s="496" t="s">
        <v>438</v>
      </c>
      <c r="B348" s="483">
        <f t="shared" ref="B348:AO348" si="82">B336+B346</f>
        <v>4680.4790960688406</v>
      </c>
      <c r="C348" s="483">
        <f t="shared" si="82"/>
        <v>151215.10407198046</v>
      </c>
      <c r="D348" s="483">
        <f t="shared" si="82"/>
        <v>155140.54165816918</v>
      </c>
      <c r="E348" s="483">
        <f t="shared" si="82"/>
        <v>159164.91850073464</v>
      </c>
      <c r="F348" s="483">
        <f t="shared" si="82"/>
        <v>163290.72108284506</v>
      </c>
      <c r="G348" s="483">
        <f t="shared" si="82"/>
        <v>167520.49823362834</v>
      </c>
      <c r="H348" s="483">
        <f t="shared" si="82"/>
        <v>171856.86268860602</v>
      </c>
      <c r="I348" s="483">
        <f t="shared" si="82"/>
        <v>176302.49268912742</v>
      </c>
      <c r="J348" s="483">
        <f t="shared" si="82"/>
        <v>180860.13362177587</v>
      </c>
      <c r="K348" s="483">
        <f t="shared" si="82"/>
        <v>185532.5996987471</v>
      </c>
      <c r="L348" s="483">
        <f t="shared" si="82"/>
        <v>190322.77568022057</v>
      </c>
      <c r="M348" s="483">
        <f t="shared" si="82"/>
        <v>195233.6186397727</v>
      </c>
      <c r="N348" s="483">
        <f t="shared" si="82"/>
        <v>200268.1597739078</v>
      </c>
      <c r="O348" s="483">
        <f t="shared" si="82"/>
        <v>205429.50625680483</v>
      </c>
      <c r="P348" s="483">
        <f t="shared" si="82"/>
        <v>210720.84314141225</v>
      </c>
      <c r="Q348" s="483">
        <f t="shared" si="82"/>
        <v>216235.99005979788</v>
      </c>
      <c r="R348" s="483">
        <f t="shared" si="82"/>
        <v>224181.08896014484</v>
      </c>
      <c r="S348" s="483">
        <f t="shared" si="82"/>
        <v>229943.80599610839</v>
      </c>
      <c r="T348" s="483">
        <f t="shared" si="82"/>
        <v>235851.60017728183</v>
      </c>
      <c r="U348" s="483">
        <f t="shared" si="82"/>
        <v>241908.11414326078</v>
      </c>
      <c r="V348" s="483">
        <f t="shared" si="82"/>
        <v>248117.08180268583</v>
      </c>
      <c r="W348" s="483">
        <f t="shared" si="82"/>
        <v>254482.33061626682</v>
      </c>
      <c r="X348" s="483">
        <f t="shared" si="82"/>
        <v>261007.78393684089</v>
      </c>
      <c r="Y348" s="483">
        <f t="shared" si="82"/>
        <v>267697.46340788668</v>
      </c>
      <c r="Z348" s="483">
        <f t="shared" si="82"/>
        <v>274555.49142195215</v>
      </c>
      <c r="AA348" s="483">
        <f t="shared" si="82"/>
        <v>272299.24912359001</v>
      </c>
      <c r="AB348" s="483">
        <f t="shared" si="82"/>
        <v>0</v>
      </c>
      <c r="AC348" s="483">
        <f t="shared" si="82"/>
        <v>0</v>
      </c>
      <c r="AD348" s="483">
        <f t="shared" si="82"/>
        <v>0</v>
      </c>
      <c r="AE348" s="483">
        <f t="shared" si="82"/>
        <v>0</v>
      </c>
      <c r="AF348" s="483">
        <f t="shared" si="82"/>
        <v>0</v>
      </c>
      <c r="AG348" s="483">
        <f t="shared" si="82"/>
        <v>0</v>
      </c>
      <c r="AH348" s="483">
        <f t="shared" si="82"/>
        <v>0</v>
      </c>
      <c r="AI348" s="483">
        <f t="shared" si="82"/>
        <v>0</v>
      </c>
      <c r="AJ348" s="483">
        <f t="shared" si="82"/>
        <v>0</v>
      </c>
      <c r="AK348" s="483">
        <f t="shared" si="82"/>
        <v>0</v>
      </c>
      <c r="AL348" s="483">
        <f t="shared" si="82"/>
        <v>0</v>
      </c>
      <c r="AM348" s="483">
        <f t="shared" si="82"/>
        <v>0</v>
      </c>
      <c r="AN348" s="483">
        <f t="shared" si="82"/>
        <v>0</v>
      </c>
      <c r="AO348" s="483">
        <f t="shared" si="82"/>
        <v>0</v>
      </c>
      <c r="AP348" s="483">
        <f>SUM(B348:AO348)</f>
        <v>5243819.2544796159</v>
      </c>
    </row>
    <row r="349" spans="1:42" ht="15.75" thickTop="1" x14ac:dyDescent="0.25">
      <c r="A349" s="518"/>
      <c r="B349" s="509"/>
      <c r="C349" s="509"/>
      <c r="D349" s="509"/>
      <c r="E349" s="509"/>
      <c r="F349" s="509"/>
      <c r="G349" s="509"/>
      <c r="H349" s="509"/>
      <c r="I349" s="509"/>
      <c r="J349" s="509"/>
      <c r="K349" s="509"/>
      <c r="L349" s="509"/>
      <c r="M349" s="509"/>
      <c r="N349" s="509"/>
      <c r="O349" s="509"/>
      <c r="P349" s="509"/>
      <c r="Q349" s="509"/>
      <c r="R349" s="509"/>
      <c r="S349" s="509"/>
      <c r="T349" s="509"/>
      <c r="U349" s="509"/>
      <c r="V349" s="509"/>
      <c r="W349" s="509"/>
      <c r="X349" s="509"/>
      <c r="Y349" s="509"/>
      <c r="Z349" s="509"/>
      <c r="AA349" s="509"/>
      <c r="AB349" s="509"/>
      <c r="AC349" s="509"/>
      <c r="AD349" s="509"/>
      <c r="AE349" s="509"/>
      <c r="AF349" s="509"/>
      <c r="AG349" s="509"/>
      <c r="AH349" s="509"/>
      <c r="AI349" s="509"/>
      <c r="AJ349" s="509"/>
      <c r="AK349" s="509"/>
      <c r="AL349" s="509"/>
      <c r="AM349" s="509"/>
      <c r="AN349" s="509"/>
      <c r="AO349" s="509"/>
    </row>
    <row r="350" spans="1:42" x14ac:dyDescent="0.25">
      <c r="A350" s="496" t="s">
        <v>439</v>
      </c>
      <c r="B350" s="478">
        <v>3333.3838609695986</v>
      </c>
      <c r="C350" s="478">
        <v>107693.67346854768</v>
      </c>
      <c r="D350" s="478">
        <v>110489.3253726518</v>
      </c>
      <c r="E350" s="478">
        <v>113355.44068737178</v>
      </c>
      <c r="F350" s="478">
        <v>116293.79025767624</v>
      </c>
      <c r="G350" s="478">
        <v>119306.1893306174</v>
      </c>
      <c r="H350" s="478">
        <v>122394.49866665232</v>
      </c>
      <c r="I350" s="478">
        <v>125560.62567874164</v>
      </c>
      <c r="J350" s="478">
        <v>128806.52559991533</v>
      </c>
      <c r="K350" s="478">
        <v>132134.20268002152</v>
      </c>
      <c r="L350" s="478">
        <v>135545.71141237702</v>
      </c>
      <c r="M350" s="478">
        <v>139043.15779107774</v>
      </c>
      <c r="N350" s="478">
        <v>142628.70059972067</v>
      </c>
      <c r="O350" s="478">
        <v>146304.55273233945</v>
      </c>
      <c r="P350" s="478">
        <v>150072.98254733821</v>
      </c>
      <c r="Q350" s="478">
        <v>132520.81899059462</v>
      </c>
      <c r="R350" s="478">
        <v>0</v>
      </c>
      <c r="S350" s="478">
        <v>0</v>
      </c>
      <c r="T350" s="478">
        <v>0</v>
      </c>
      <c r="U350" s="478">
        <v>0</v>
      </c>
      <c r="V350" s="478">
        <v>0</v>
      </c>
      <c r="W350" s="478">
        <v>0</v>
      </c>
      <c r="X350" s="478">
        <v>0</v>
      </c>
      <c r="Y350" s="478">
        <v>0</v>
      </c>
      <c r="Z350" s="478">
        <v>0</v>
      </c>
      <c r="AA350" s="478">
        <v>0</v>
      </c>
      <c r="AB350" s="478">
        <v>0</v>
      </c>
      <c r="AC350" s="478">
        <v>0</v>
      </c>
      <c r="AD350" s="478">
        <v>0</v>
      </c>
      <c r="AE350" s="478">
        <v>0</v>
      </c>
      <c r="AF350" s="478">
        <v>0</v>
      </c>
      <c r="AG350" s="478">
        <v>0</v>
      </c>
      <c r="AH350" s="478">
        <v>0</v>
      </c>
      <c r="AI350" s="478">
        <v>0</v>
      </c>
      <c r="AJ350" s="478">
        <v>0</v>
      </c>
      <c r="AK350" s="478">
        <v>0</v>
      </c>
      <c r="AL350" s="478">
        <v>0</v>
      </c>
      <c r="AM350" s="478">
        <v>0</v>
      </c>
      <c r="AN350" s="478">
        <v>0</v>
      </c>
      <c r="AO350" s="478">
        <v>0</v>
      </c>
      <c r="AP350" s="478"/>
    </row>
    <row r="351" spans="1:42" s="493" customFormat="1" x14ac:dyDescent="0.25">
      <c r="A351" s="496" t="s">
        <v>68</v>
      </c>
      <c r="B351" s="512">
        <f>IF(AND(B348&gt;0,B350&gt;0),B348/B350,"")</f>
        <v>1.4041224447242044</v>
      </c>
      <c r="C351" s="512">
        <f>IF(AND(C348&gt;0,C350&gt;0),C348/C350,"")</f>
        <v>1.4041224447241403</v>
      </c>
      <c r="D351" s="512">
        <f t="shared" ref="D351:AO351" si="83">IF(AND(D348&gt;0,D350&gt;0),D348/D350,"")</f>
        <v>1.4041224447241434</v>
      </c>
      <c r="E351" s="512">
        <f t="shared" si="83"/>
        <v>1.4041224447241394</v>
      </c>
      <c r="F351" s="512">
        <f t="shared" si="83"/>
        <v>1.4041224447241427</v>
      </c>
      <c r="G351" s="512">
        <f t="shared" si="83"/>
        <v>1.404122444724146</v>
      </c>
      <c r="H351" s="512">
        <f t="shared" si="83"/>
        <v>1.4041224447241456</v>
      </c>
      <c r="I351" s="512">
        <f t="shared" si="83"/>
        <v>1.4041224447241407</v>
      </c>
      <c r="J351" s="512">
        <f t="shared" si="83"/>
        <v>1.4041224447241418</v>
      </c>
      <c r="K351" s="512">
        <f t="shared" si="83"/>
        <v>1.404122444724142</v>
      </c>
      <c r="L351" s="512">
        <f t="shared" si="83"/>
        <v>1.4041224447241474</v>
      </c>
      <c r="M351" s="512">
        <f t="shared" si="83"/>
        <v>1.4041224447241418</v>
      </c>
      <c r="N351" s="512">
        <f t="shared" si="83"/>
        <v>1.4041224447241443</v>
      </c>
      <c r="O351" s="512">
        <f t="shared" si="83"/>
        <v>1.4041224447241434</v>
      </c>
      <c r="P351" s="512">
        <f t="shared" si="83"/>
        <v>1.4041224447241436</v>
      </c>
      <c r="Q351" s="512">
        <f t="shared" si="83"/>
        <v>1.6317133542250803</v>
      </c>
      <c r="R351" s="512" t="str">
        <f t="shared" si="83"/>
        <v/>
      </c>
      <c r="S351" s="512" t="str">
        <f t="shared" si="83"/>
        <v/>
      </c>
      <c r="T351" s="512" t="str">
        <f t="shared" si="83"/>
        <v/>
      </c>
      <c r="U351" s="512" t="str">
        <f t="shared" si="83"/>
        <v/>
      </c>
      <c r="V351" s="512" t="str">
        <f t="shared" si="83"/>
        <v/>
      </c>
      <c r="W351" s="512" t="str">
        <f t="shared" si="83"/>
        <v/>
      </c>
      <c r="X351" s="512" t="str">
        <f t="shared" si="83"/>
        <v/>
      </c>
      <c r="Y351" s="512" t="str">
        <f t="shared" si="83"/>
        <v/>
      </c>
      <c r="Z351" s="512" t="str">
        <f t="shared" si="83"/>
        <v/>
      </c>
      <c r="AA351" s="512" t="str">
        <f t="shared" si="83"/>
        <v/>
      </c>
      <c r="AB351" s="512" t="str">
        <f t="shared" si="83"/>
        <v/>
      </c>
      <c r="AC351" s="512" t="str">
        <f t="shared" si="83"/>
        <v/>
      </c>
      <c r="AD351" s="512" t="str">
        <f t="shared" si="83"/>
        <v/>
      </c>
      <c r="AE351" s="512" t="str">
        <f t="shared" si="83"/>
        <v/>
      </c>
      <c r="AF351" s="512" t="str">
        <f t="shared" si="83"/>
        <v/>
      </c>
      <c r="AG351" s="512" t="str">
        <f t="shared" si="83"/>
        <v/>
      </c>
      <c r="AH351" s="512" t="str">
        <f t="shared" si="83"/>
        <v/>
      </c>
      <c r="AI351" s="512" t="str">
        <f t="shared" si="83"/>
        <v/>
      </c>
      <c r="AJ351" s="512" t="str">
        <f t="shared" si="83"/>
        <v/>
      </c>
      <c r="AK351" s="512" t="str">
        <f t="shared" si="83"/>
        <v/>
      </c>
      <c r="AL351" s="512" t="str">
        <f t="shared" si="83"/>
        <v/>
      </c>
      <c r="AM351" s="512" t="str">
        <f t="shared" si="83"/>
        <v/>
      </c>
      <c r="AN351" s="512" t="str">
        <f t="shared" si="83"/>
        <v/>
      </c>
      <c r="AO351" s="512" t="str">
        <f t="shared" si="83"/>
        <v/>
      </c>
      <c r="AP351" s="513"/>
    </row>
    <row r="352" spans="1:42" s="493" customFormat="1" x14ac:dyDescent="0.25">
      <c r="A352" s="514" t="s">
        <v>441</v>
      </c>
      <c r="B352" s="519">
        <f>'3 - S &amp; U'!D39</f>
        <v>0</v>
      </c>
      <c r="C352" s="519">
        <f>'3 - S &amp; U'!E39</f>
        <v>24831.475957898274</v>
      </c>
      <c r="D352" s="519">
        <f>'3 - S &amp; U'!F39</f>
        <v>24831.475957898274</v>
      </c>
      <c r="E352" s="519">
        <f>'3 - S &amp; U'!G39</f>
        <v>24831.475957898274</v>
      </c>
      <c r="F352" s="519">
        <f>'3 - S &amp; U'!H39</f>
        <v>24831.475957898274</v>
      </c>
      <c r="G352" s="519">
        <f>'3 - S &amp; U'!I39</f>
        <v>24831.475957898274</v>
      </c>
      <c r="H352" s="519">
        <f>'3 - S &amp; U'!J39</f>
        <v>12415.733289473685</v>
      </c>
      <c r="I352" s="519">
        <f>'3 - S &amp; U'!K39</f>
        <v>12415.733289473685</v>
      </c>
      <c r="J352" s="519">
        <f>'3 - S &amp; U'!L39</f>
        <v>12415.733289473685</v>
      </c>
      <c r="K352" s="519">
        <f>'3 - S &amp; U'!M39</f>
        <v>12415.733289473685</v>
      </c>
      <c r="L352" s="519">
        <f>'3 - S &amp; U'!N39</f>
        <v>12415.733289473685</v>
      </c>
      <c r="M352" s="519">
        <f>'3 - S &amp; U'!O39</f>
        <v>12415.733289473685</v>
      </c>
      <c r="N352" s="519">
        <f>'3 - S &amp; U'!P39</f>
        <v>12415.733289473685</v>
      </c>
      <c r="O352" s="519">
        <f>'3 - S &amp; U'!Q39</f>
        <v>12415.733289473685</v>
      </c>
      <c r="P352" s="519">
        <f>'3 - S &amp; U'!R39</f>
        <v>12415.733289473685</v>
      </c>
      <c r="Q352" s="519">
        <f>'3 - S &amp; U'!S39</f>
        <v>12415.733289473685</v>
      </c>
      <c r="R352" s="519">
        <f>'3 - S &amp; U'!T39</f>
        <v>12415.733289473685</v>
      </c>
      <c r="S352" s="519">
        <f>'3 - S &amp; U'!U39</f>
        <v>12415.733289473685</v>
      </c>
      <c r="T352" s="519">
        <f>'3 - S &amp; U'!V39</f>
        <v>12415.733289473685</v>
      </c>
      <c r="U352" s="519">
        <f>'3 - S &amp; U'!W39</f>
        <v>12415.733289473685</v>
      </c>
      <c r="V352" s="519">
        <f>'3 - S &amp; U'!X39</f>
        <v>12415.733289473685</v>
      </c>
      <c r="W352" s="519">
        <f>'3 - S &amp; U'!Y39</f>
        <v>12415.733289473685</v>
      </c>
      <c r="X352" s="519">
        <f>'3 - S &amp; U'!Z39</f>
        <v>12415.733289473685</v>
      </c>
      <c r="Y352" s="519">
        <f>'3 - S &amp; U'!AA39</f>
        <v>12415.733289473685</v>
      </c>
      <c r="Z352" s="519">
        <f>'3 - S &amp; U'!AB39</f>
        <v>12415.733289473685</v>
      </c>
      <c r="AA352" s="519">
        <f>'3 - S &amp; U'!AC39</f>
        <v>12415.733289473685</v>
      </c>
      <c r="AB352" s="519">
        <f>'3 - S &amp; U'!AD39</f>
        <v>0</v>
      </c>
      <c r="AC352" s="519">
        <f>'3 - S &amp; U'!AE39</f>
        <v>0</v>
      </c>
      <c r="AD352" s="519">
        <f>'3 - S &amp; U'!AF39</f>
        <v>0</v>
      </c>
      <c r="AE352" s="519">
        <f>'3 - S &amp; U'!AG39</f>
        <v>0</v>
      </c>
      <c r="AF352" s="519">
        <f>'3 - S &amp; U'!AH39</f>
        <v>0</v>
      </c>
      <c r="AG352" s="519">
        <f>'3 - S &amp; U'!AI39</f>
        <v>0</v>
      </c>
      <c r="AH352" s="519">
        <f>'3 - S &amp; U'!AJ39</f>
        <v>0</v>
      </c>
      <c r="AI352" s="519">
        <f>'3 - S &amp; U'!AK39</f>
        <v>0</v>
      </c>
      <c r="AJ352" s="519">
        <f>'3 - S &amp; U'!AL39</f>
        <v>0</v>
      </c>
      <c r="AK352" s="519">
        <f>'3 - S &amp; U'!AM39</f>
        <v>0</v>
      </c>
      <c r="AL352" s="519">
        <f>'3 - S &amp; U'!AN39</f>
        <v>0</v>
      </c>
      <c r="AM352" s="519">
        <f>'3 - S &amp; U'!AO39</f>
        <v>0</v>
      </c>
      <c r="AN352" s="519">
        <f>'3 - S &amp; U'!AP39</f>
        <v>0</v>
      </c>
      <c r="AO352" s="519">
        <f>'3 - S &amp; U'!AQ39</f>
        <v>0</v>
      </c>
      <c r="AP352" s="513"/>
    </row>
    <row r="353" spans="1:42" s="493" customFormat="1" ht="14.25" customHeight="1" x14ac:dyDescent="0.25">
      <c r="A353" s="493" t="s">
        <v>442</v>
      </c>
      <c r="B353" s="515">
        <f>B350+B352</f>
        <v>3333.3838609695986</v>
      </c>
      <c r="C353" s="515">
        <f t="shared" ref="C353:AO353" si="84">C350+C352</f>
        <v>132525.14942644595</v>
      </c>
      <c r="D353" s="515">
        <f t="shared" si="84"/>
        <v>135320.80133055008</v>
      </c>
      <c r="E353" s="515">
        <f t="shared" si="84"/>
        <v>138186.91664527004</v>
      </c>
      <c r="F353" s="515">
        <f t="shared" si="84"/>
        <v>141125.26621557452</v>
      </c>
      <c r="G353" s="515">
        <f t="shared" si="84"/>
        <v>144137.66528851568</v>
      </c>
      <c r="H353" s="515">
        <f t="shared" si="84"/>
        <v>134810.23195612599</v>
      </c>
      <c r="I353" s="515">
        <f t="shared" si="84"/>
        <v>137976.35896821533</v>
      </c>
      <c r="J353" s="515">
        <f t="shared" si="84"/>
        <v>141222.25888938902</v>
      </c>
      <c r="K353" s="515">
        <f t="shared" si="84"/>
        <v>144549.93596949521</v>
      </c>
      <c r="L353" s="515">
        <f t="shared" si="84"/>
        <v>147961.44470185071</v>
      </c>
      <c r="M353" s="515">
        <f t="shared" si="84"/>
        <v>151458.89108055143</v>
      </c>
      <c r="N353" s="515">
        <f t="shared" si="84"/>
        <v>155044.43388919436</v>
      </c>
      <c r="O353" s="515">
        <f t="shared" si="84"/>
        <v>158720.28602181314</v>
      </c>
      <c r="P353" s="515">
        <f t="shared" si="84"/>
        <v>162488.7158368119</v>
      </c>
      <c r="Q353" s="515">
        <f t="shared" si="84"/>
        <v>144936.55228006831</v>
      </c>
      <c r="R353" s="515">
        <f t="shared" si="84"/>
        <v>12415.733289473685</v>
      </c>
      <c r="S353" s="515">
        <f t="shared" si="84"/>
        <v>12415.733289473685</v>
      </c>
      <c r="T353" s="515">
        <f t="shared" si="84"/>
        <v>12415.733289473685</v>
      </c>
      <c r="U353" s="515">
        <f t="shared" si="84"/>
        <v>12415.733289473685</v>
      </c>
      <c r="V353" s="515">
        <f t="shared" si="84"/>
        <v>12415.733289473685</v>
      </c>
      <c r="W353" s="515">
        <f t="shared" si="84"/>
        <v>12415.733289473685</v>
      </c>
      <c r="X353" s="515">
        <f t="shared" si="84"/>
        <v>12415.733289473685</v>
      </c>
      <c r="Y353" s="515">
        <f t="shared" si="84"/>
        <v>12415.733289473685</v>
      </c>
      <c r="Z353" s="515">
        <f t="shared" si="84"/>
        <v>12415.733289473685</v>
      </c>
      <c r="AA353" s="515">
        <f t="shared" si="84"/>
        <v>12415.733289473685</v>
      </c>
      <c r="AB353" s="515">
        <f t="shared" si="84"/>
        <v>0</v>
      </c>
      <c r="AC353" s="515">
        <f t="shared" si="84"/>
        <v>0</v>
      </c>
      <c r="AD353" s="515">
        <f t="shared" si="84"/>
        <v>0</v>
      </c>
      <c r="AE353" s="515">
        <f t="shared" si="84"/>
        <v>0</v>
      </c>
      <c r="AF353" s="515">
        <f t="shared" si="84"/>
        <v>0</v>
      </c>
      <c r="AG353" s="515">
        <f t="shared" si="84"/>
        <v>0</v>
      </c>
      <c r="AH353" s="515">
        <f t="shared" si="84"/>
        <v>0</v>
      </c>
      <c r="AI353" s="515">
        <f t="shared" si="84"/>
        <v>0</v>
      </c>
      <c r="AJ353" s="515">
        <f t="shared" si="84"/>
        <v>0</v>
      </c>
      <c r="AK353" s="515">
        <f t="shared" si="84"/>
        <v>0</v>
      </c>
      <c r="AL353" s="515">
        <f t="shared" si="84"/>
        <v>0</v>
      </c>
      <c r="AM353" s="515">
        <f t="shared" si="84"/>
        <v>0</v>
      </c>
      <c r="AN353" s="515">
        <f t="shared" si="84"/>
        <v>0</v>
      </c>
      <c r="AO353" s="515">
        <f t="shared" si="84"/>
        <v>0</v>
      </c>
      <c r="AP353" s="513"/>
    </row>
    <row r="354" spans="1:42" s="493" customFormat="1" x14ac:dyDescent="0.25">
      <c r="A354" s="493" t="s">
        <v>443</v>
      </c>
      <c r="B354" s="520" t="str">
        <f>IF(AND(B348&gt;0,B352&gt;0),B348/B353,"")</f>
        <v/>
      </c>
      <c r="C354" s="520">
        <f t="shared" ref="C354:AO354" si="85">IF(AND(C348&gt;0,C352&gt;0),C348/C353,"")</f>
        <v>1.1410294930918587</v>
      </c>
      <c r="D354" s="520">
        <f t="shared" si="85"/>
        <v>1.1464648460010605</v>
      </c>
      <c r="E354" s="520">
        <f t="shared" si="85"/>
        <v>1.1518088858536135</v>
      </c>
      <c r="F354" s="520">
        <f t="shared" si="85"/>
        <v>1.1570622714249617</v>
      </c>
      <c r="G354" s="520">
        <f t="shared" si="85"/>
        <v>1.162225695124921</v>
      </c>
      <c r="H354" s="520">
        <f t="shared" si="85"/>
        <v>1.274805778425905</v>
      </c>
      <c r="I354" s="520">
        <f t="shared" si="85"/>
        <v>1.2777731925056888</v>
      </c>
      <c r="J354" s="520">
        <f t="shared" si="85"/>
        <v>1.2806772462366065</v>
      </c>
      <c r="K354" s="520">
        <f t="shared" si="85"/>
        <v>1.2835190721765561</v>
      </c>
      <c r="L354" s="520">
        <f t="shared" si="85"/>
        <v>1.2862997929205811</v>
      </c>
      <c r="M354" s="520">
        <f t="shared" si="85"/>
        <v>1.2890205206635261</v>
      </c>
      <c r="N354" s="520">
        <f t="shared" si="85"/>
        <v>1.291682356794785</v>
      </c>
      <c r="O354" s="520">
        <f t="shared" si="85"/>
        <v>1.2942863915238432</v>
      </c>
      <c r="P354" s="520">
        <f t="shared" si="85"/>
        <v>1.2968337035356972</v>
      </c>
      <c r="Q354" s="520">
        <f t="shared" si="85"/>
        <v>1.4919355170112922</v>
      </c>
      <c r="R354" s="520">
        <f t="shared" si="85"/>
        <v>18.056210111263439</v>
      </c>
      <c r="S354" s="520">
        <f t="shared" si="85"/>
        <v>18.520356440892581</v>
      </c>
      <c r="T354" s="520">
        <f t="shared" si="85"/>
        <v>18.996187714280371</v>
      </c>
      <c r="U354" s="520">
        <f t="shared" si="85"/>
        <v>19.483997320428546</v>
      </c>
      <c r="V354" s="520">
        <f t="shared" si="85"/>
        <v>19.984085999418546</v>
      </c>
      <c r="W354" s="520">
        <f t="shared" si="85"/>
        <v>20.496762026293059</v>
      </c>
      <c r="X354" s="520">
        <f t="shared" si="85"/>
        <v>21.022341399531246</v>
      </c>
      <c r="Y354" s="520">
        <f t="shared" si="85"/>
        <v>21.56114803423219</v>
      </c>
      <c r="Z354" s="520">
        <f t="shared" si="85"/>
        <v>22.113513960123964</v>
      </c>
      <c r="AA354" s="520">
        <f t="shared" si="85"/>
        <v>21.931789510527818</v>
      </c>
      <c r="AB354" s="520" t="str">
        <f t="shared" si="85"/>
        <v/>
      </c>
      <c r="AC354" s="520" t="str">
        <f t="shared" si="85"/>
        <v/>
      </c>
      <c r="AD354" s="520" t="str">
        <f t="shared" si="85"/>
        <v/>
      </c>
      <c r="AE354" s="520" t="str">
        <f t="shared" si="85"/>
        <v/>
      </c>
      <c r="AF354" s="520" t="str">
        <f t="shared" si="85"/>
        <v/>
      </c>
      <c r="AG354" s="520" t="str">
        <f t="shared" si="85"/>
        <v/>
      </c>
      <c r="AH354" s="520" t="str">
        <f t="shared" si="85"/>
        <v/>
      </c>
      <c r="AI354" s="520" t="str">
        <f t="shared" si="85"/>
        <v/>
      </c>
      <c r="AJ354" s="520" t="str">
        <f t="shared" si="85"/>
        <v/>
      </c>
      <c r="AK354" s="520" t="str">
        <f t="shared" si="85"/>
        <v/>
      </c>
      <c r="AL354" s="520" t="str">
        <f t="shared" si="85"/>
        <v/>
      </c>
      <c r="AM354" s="520" t="str">
        <f t="shared" si="85"/>
        <v/>
      </c>
      <c r="AN354" s="520" t="str">
        <f t="shared" si="85"/>
        <v/>
      </c>
      <c r="AO354" s="520" t="str">
        <f t="shared" si="85"/>
        <v/>
      </c>
      <c r="AP354" s="513"/>
    </row>
    <row r="355" spans="1:42" s="493" customFormat="1" x14ac:dyDescent="0.25">
      <c r="B355" s="521">
        <f>SUM(B350:Q350)</f>
        <v>1925483.579676613</v>
      </c>
      <c r="AG355" s="515"/>
      <c r="AH355" s="515"/>
      <c r="AI355" s="515"/>
      <c r="AJ355" s="515"/>
      <c r="AK355" s="515"/>
      <c r="AL355" s="515"/>
      <c r="AM355" s="515"/>
      <c r="AN355" s="515"/>
      <c r="AO355" s="515"/>
      <c r="AP355" s="513"/>
    </row>
    <row r="356" spans="1:42" s="493" customFormat="1" x14ac:dyDescent="0.25">
      <c r="B356" s="515"/>
      <c r="C356" s="515">
        <f>C358/B355</f>
        <v>1.5802410442312507</v>
      </c>
      <c r="D356" s="515"/>
      <c r="E356" s="515"/>
      <c r="F356" s="515"/>
      <c r="G356" s="515"/>
      <c r="H356" s="515"/>
      <c r="I356" s="515"/>
      <c r="J356" s="515"/>
      <c r="K356" s="515"/>
      <c r="L356" s="515"/>
      <c r="M356" s="515"/>
      <c r="N356" s="515"/>
      <c r="O356" s="515"/>
      <c r="P356" s="515"/>
      <c r="Q356" s="515"/>
      <c r="R356" s="515"/>
      <c r="S356" s="515"/>
      <c r="T356" s="515"/>
      <c r="U356" s="515"/>
      <c r="V356" s="515"/>
      <c r="W356" s="515"/>
      <c r="X356" s="515"/>
      <c r="Y356" s="515"/>
      <c r="Z356" s="515"/>
      <c r="AA356" s="515"/>
      <c r="AB356" s="515"/>
      <c r="AC356" s="515"/>
      <c r="AD356" s="515"/>
      <c r="AE356" s="515"/>
      <c r="AF356" s="515"/>
      <c r="AG356" s="515"/>
      <c r="AH356" s="515"/>
      <c r="AI356" s="515"/>
      <c r="AJ356" s="515"/>
      <c r="AK356" s="515"/>
      <c r="AL356" s="515"/>
      <c r="AM356" s="515"/>
      <c r="AN356" s="515"/>
      <c r="AO356" s="515"/>
      <c r="AP356" s="513"/>
    </row>
    <row r="357" spans="1:42" s="493" customFormat="1" x14ac:dyDescent="0.25">
      <c r="A357" s="492"/>
      <c r="B357" s="515"/>
      <c r="C357" s="515"/>
      <c r="D357" s="522"/>
      <c r="E357" s="515"/>
      <c r="F357" s="515"/>
      <c r="G357" s="515"/>
      <c r="H357" s="515"/>
      <c r="I357" s="515"/>
      <c r="J357" s="515"/>
      <c r="K357" s="515"/>
      <c r="L357" s="515"/>
      <c r="M357" s="515"/>
      <c r="N357" s="515"/>
      <c r="O357" s="515"/>
      <c r="P357" s="515"/>
      <c r="Q357" s="515"/>
      <c r="R357" s="515"/>
      <c r="S357" s="515"/>
      <c r="T357" s="515"/>
      <c r="U357" s="515"/>
      <c r="V357" s="515"/>
      <c r="W357" s="515"/>
      <c r="X357" s="515"/>
      <c r="Y357" s="515"/>
      <c r="Z357" s="515"/>
      <c r="AA357" s="515"/>
      <c r="AB357" s="515"/>
      <c r="AC357" s="515"/>
      <c r="AD357" s="515"/>
      <c r="AE357" s="515"/>
      <c r="AF357" s="515"/>
      <c r="AG357" s="515"/>
      <c r="AH357" s="515"/>
      <c r="AI357" s="515"/>
      <c r="AJ357" s="515"/>
      <c r="AK357" s="515"/>
      <c r="AL357" s="515"/>
      <c r="AM357" s="515"/>
      <c r="AN357" s="515"/>
      <c r="AO357" s="515"/>
      <c r="AP357" s="513"/>
    </row>
    <row r="358" spans="1:42" s="493" customFormat="1" x14ac:dyDescent="0.25">
      <c r="B358" s="523"/>
      <c r="C358" s="507">
        <f>SUM(B336:Q336)</f>
        <v>3042728.1825982975</v>
      </c>
      <c r="D358" s="513"/>
      <c r="E358" s="513"/>
      <c r="F358" s="513"/>
      <c r="G358" s="513"/>
      <c r="H358" s="513"/>
      <c r="I358" s="513"/>
      <c r="J358" s="513"/>
      <c r="K358" s="513"/>
      <c r="L358" s="513"/>
      <c r="M358" s="513"/>
      <c r="N358" s="513"/>
      <c r="O358" s="513"/>
      <c r="P358" s="513"/>
      <c r="Q358" s="513"/>
      <c r="R358" s="513"/>
      <c r="S358" s="513"/>
      <c r="T358" s="513"/>
      <c r="U358" s="513"/>
      <c r="V358" s="513"/>
      <c r="W358" s="513"/>
      <c r="X358" s="513"/>
      <c r="Y358" s="513"/>
      <c r="Z358" s="513"/>
      <c r="AA358" s="513"/>
      <c r="AB358" s="513"/>
      <c r="AC358" s="513"/>
      <c r="AD358" s="513"/>
      <c r="AE358" s="513"/>
      <c r="AF358" s="513"/>
      <c r="AG358" s="513"/>
      <c r="AH358" s="513"/>
      <c r="AI358" s="513"/>
      <c r="AJ358" s="513"/>
      <c r="AK358" s="513"/>
      <c r="AL358" s="513"/>
      <c r="AM358" s="513"/>
      <c r="AN358" s="513"/>
      <c r="AO358" s="513"/>
      <c r="AP358" s="513"/>
    </row>
    <row r="359" spans="1:42" x14ac:dyDescent="0.25">
      <c r="B359" s="524"/>
      <c r="F359" s="464" t="s">
        <v>444</v>
      </c>
    </row>
    <row r="360" spans="1:42" x14ac:dyDescent="0.25">
      <c r="F360" s="464" t="s">
        <v>445</v>
      </c>
      <c r="G360" s="498">
        <v>10</v>
      </c>
      <c r="J360" s="525"/>
    </row>
    <row r="361" spans="1:42" x14ac:dyDescent="0.25">
      <c r="F361" s="464" t="s">
        <v>446</v>
      </c>
      <c r="G361" s="484">
        <v>0</v>
      </c>
    </row>
  </sheetData>
  <mergeCells count="12">
    <mergeCell ref="B4:K4"/>
    <mergeCell ref="L4:U4"/>
    <mergeCell ref="V4:AE4"/>
    <mergeCell ref="AF4:AO4"/>
    <mergeCell ref="B1:K1"/>
    <mergeCell ref="L1:U1"/>
    <mergeCell ref="V1:AE1"/>
    <mergeCell ref="AF1:AO1"/>
    <mergeCell ref="B2:K2"/>
    <mergeCell ref="L2:U2"/>
    <mergeCell ref="V2:AE2"/>
    <mergeCell ref="AF2:AO2"/>
  </mergeCells>
  <pageMargins left="0.7" right="0.7" top="0.75" bottom="0.75" header="0.3" footer="0.3"/>
  <pageSetup scale="71" firstPageNumber="6" fitToWidth="4" fitToHeight="0" orientation="portrait" r:id="rId1"/>
  <headerFooter>
    <oddFooter>&amp;C&amp;"Times New Roman,Regular"DRAFT AND PRELIMINARY - FOR DISCUSSION PURPOSES ONLY</oddFooter>
  </headerFooter>
  <colBreaks count="1" manualBreakCount="1">
    <brk id="21" max="3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6EC063-EFB0-42C6-A11C-400EA33BB927}">
          <x14:formula1>
            <xm:f>'2a Project Inputs'!$G$8:$T$8</xm:f>
          </x14:formula1>
          <xm:sqref>A8 A31 A54 A77 A100 A123 A146 A169 A192 A215 A238 A261 A284 A307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36F1-66C8-4688-B4BA-CED2FB3A21CE}">
  <sheetPr codeName="Sheet22">
    <pageSetUpPr fitToPage="1"/>
  </sheetPr>
  <dimension ref="A1:AP262"/>
  <sheetViews>
    <sheetView workbookViewId="0">
      <pane xSplit="1" ySplit="7" topLeftCell="B238" activePane="bottomRight" state="frozen"/>
      <selection pane="topRight" activeCell="F63" sqref="F63"/>
      <selection pane="bottomLeft" activeCell="F63" sqref="F63"/>
      <selection pane="bottomRight" activeCell="F63" sqref="F63"/>
    </sheetView>
  </sheetViews>
  <sheetFormatPr defaultColWidth="9" defaultRowHeight="15" outlineLevelRow="1" x14ac:dyDescent="0.25"/>
  <cols>
    <col min="1" max="1" width="25.875" style="528" customWidth="1"/>
    <col min="2" max="2" width="17.125" style="560" customWidth="1"/>
    <col min="3" max="3" width="13.5" style="536" customWidth="1"/>
    <col min="4" max="21" width="13.125" style="536" customWidth="1"/>
    <col min="22" max="41" width="12.5" style="536" customWidth="1"/>
    <col min="42" max="42" width="12.125" style="536" customWidth="1"/>
    <col min="43" max="16384" width="9" style="528"/>
  </cols>
  <sheetData>
    <row r="1" spans="1:42" s="526" customFormat="1" ht="14.25" x14ac:dyDescent="0.2">
      <c r="B1" s="660" t="str">
        <f>'4 - NOI'!$B$1</f>
        <v>SOLAR COMPANY, LLC</v>
      </c>
      <c r="C1" s="660"/>
      <c r="D1" s="660"/>
      <c r="E1" s="660"/>
      <c r="F1" s="660"/>
      <c r="G1" s="660"/>
      <c r="H1" s="660"/>
      <c r="I1" s="660"/>
      <c r="J1" s="660"/>
      <c r="K1" s="660"/>
      <c r="L1" s="660" t="str">
        <f>'4 - NOI'!$B$1</f>
        <v>SOLAR COMPANY, LLC</v>
      </c>
      <c r="M1" s="660"/>
      <c r="N1" s="660"/>
      <c r="O1" s="660"/>
      <c r="P1" s="660"/>
      <c r="Q1" s="660"/>
      <c r="R1" s="660"/>
      <c r="S1" s="660"/>
      <c r="T1" s="660"/>
      <c r="U1" s="660"/>
      <c r="V1" s="660" t="str">
        <f>'4 - NOI'!$B$1</f>
        <v>SOLAR COMPANY, LLC</v>
      </c>
      <c r="W1" s="660"/>
      <c r="X1" s="660"/>
      <c r="Y1" s="660"/>
      <c r="Z1" s="660"/>
      <c r="AA1" s="660"/>
      <c r="AB1" s="660"/>
      <c r="AC1" s="660"/>
      <c r="AD1" s="660"/>
      <c r="AE1" s="660"/>
      <c r="AF1" s="660" t="str">
        <f>'4 - NOI'!$B$1</f>
        <v>SOLAR COMPANY, LLC</v>
      </c>
      <c r="AG1" s="660"/>
      <c r="AH1" s="660"/>
      <c r="AI1" s="660"/>
      <c r="AJ1" s="660"/>
      <c r="AK1" s="660"/>
      <c r="AL1" s="660"/>
      <c r="AM1" s="660"/>
      <c r="AN1" s="660"/>
      <c r="AO1" s="660"/>
      <c r="AP1" s="527"/>
    </row>
    <row r="2" spans="1:42" x14ac:dyDescent="0.25">
      <c r="B2" s="661" t="str">
        <f>'4 - NOI'!$B$2</f>
        <v>FINANCIAL PROJECTION FOR THE PERIOD BEGINNING DECEMBER 5, 2017 AND ENDING DECEMBER 31, 2042</v>
      </c>
      <c r="C2" s="661"/>
      <c r="D2" s="661"/>
      <c r="E2" s="661"/>
      <c r="F2" s="661"/>
      <c r="G2" s="661"/>
      <c r="H2" s="661"/>
      <c r="I2" s="661"/>
      <c r="J2" s="661"/>
      <c r="K2" s="661"/>
      <c r="L2" s="661" t="str">
        <f>'4 - NOI'!$B$2</f>
        <v>FINANCIAL PROJECTION FOR THE PERIOD BEGINNING DECEMBER 5, 2017 AND ENDING DECEMBER 31, 2042</v>
      </c>
      <c r="M2" s="661"/>
      <c r="N2" s="661"/>
      <c r="O2" s="661"/>
      <c r="P2" s="661"/>
      <c r="Q2" s="661"/>
      <c r="R2" s="661"/>
      <c r="S2" s="661"/>
      <c r="T2" s="661"/>
      <c r="U2" s="661"/>
      <c r="V2" s="661" t="str">
        <f>'4 - NOI'!$B$2</f>
        <v>FINANCIAL PROJECTION FOR THE PERIOD BEGINNING DECEMBER 5, 2017 AND ENDING DECEMBER 31, 2042</v>
      </c>
      <c r="W2" s="661"/>
      <c r="X2" s="661"/>
      <c r="Y2" s="661"/>
      <c r="Z2" s="661"/>
      <c r="AA2" s="661"/>
      <c r="AB2" s="661"/>
      <c r="AC2" s="661"/>
      <c r="AD2" s="661"/>
      <c r="AE2" s="661"/>
      <c r="AF2" s="661" t="str">
        <f>'4 - NOI'!$B$2</f>
        <v>FINANCIAL PROJECTION FOR THE PERIOD BEGINNING DECEMBER 5, 2017 AND ENDING DECEMBER 31, 2042</v>
      </c>
      <c r="AG2" s="661"/>
      <c r="AH2" s="661"/>
      <c r="AI2" s="661"/>
      <c r="AJ2" s="661"/>
      <c r="AK2" s="661"/>
      <c r="AL2" s="661"/>
      <c r="AM2" s="661"/>
      <c r="AN2" s="661"/>
      <c r="AO2" s="661"/>
      <c r="AP2" s="529"/>
    </row>
    <row r="3" spans="1:42" x14ac:dyDescent="0.25">
      <c r="A3" s="530"/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529"/>
      <c r="AC3" s="529"/>
      <c r="AD3" s="529"/>
      <c r="AE3" s="529"/>
      <c r="AF3" s="529"/>
      <c r="AG3" s="529"/>
      <c r="AH3" s="529"/>
      <c r="AI3" s="529"/>
      <c r="AJ3" s="529"/>
      <c r="AK3" s="529"/>
      <c r="AL3" s="529"/>
      <c r="AM3" s="529"/>
      <c r="AN3" s="529"/>
      <c r="AO3" s="529"/>
      <c r="AP3" s="529"/>
    </row>
    <row r="4" spans="1:42" s="533" customFormat="1" x14ac:dyDescent="0.25">
      <c r="A4" s="531"/>
      <c r="B4" s="659" t="s">
        <v>447</v>
      </c>
      <c r="C4" s="659"/>
      <c r="D4" s="659"/>
      <c r="E4" s="659"/>
      <c r="F4" s="659"/>
      <c r="G4" s="659"/>
      <c r="H4" s="659"/>
      <c r="I4" s="659"/>
      <c r="J4" s="659"/>
      <c r="K4" s="659"/>
      <c r="L4" s="659" t="str">
        <f>B4</f>
        <v xml:space="preserve">ELECTRICITY </v>
      </c>
      <c r="M4" s="659"/>
      <c r="N4" s="659"/>
      <c r="O4" s="659"/>
      <c r="P4" s="659"/>
      <c r="Q4" s="659"/>
      <c r="R4" s="659"/>
      <c r="S4" s="659"/>
      <c r="T4" s="659"/>
      <c r="U4" s="659"/>
      <c r="V4" s="659" t="str">
        <f>L4</f>
        <v xml:space="preserve">ELECTRICITY </v>
      </c>
      <c r="W4" s="659"/>
      <c r="X4" s="659"/>
      <c r="Y4" s="659"/>
      <c r="Z4" s="659"/>
      <c r="AA4" s="659"/>
      <c r="AB4" s="659"/>
      <c r="AC4" s="659"/>
      <c r="AD4" s="659"/>
      <c r="AE4" s="659"/>
      <c r="AF4" s="659" t="str">
        <f>V4</f>
        <v xml:space="preserve">ELECTRICITY </v>
      </c>
      <c r="AG4" s="659"/>
      <c r="AH4" s="659"/>
      <c r="AI4" s="659"/>
      <c r="AJ4" s="659"/>
      <c r="AK4" s="659"/>
      <c r="AL4" s="659"/>
      <c r="AM4" s="659"/>
      <c r="AN4" s="659"/>
      <c r="AO4" s="659"/>
      <c r="AP4" s="532"/>
    </row>
    <row r="5" spans="1:42" x14ac:dyDescent="0.25">
      <c r="B5" s="534"/>
      <c r="C5" s="535"/>
      <c r="D5" s="532"/>
      <c r="E5" s="532"/>
      <c r="F5" s="532"/>
      <c r="G5" s="532"/>
      <c r="H5" s="532"/>
      <c r="J5" s="537"/>
    </row>
    <row r="6" spans="1:42" x14ac:dyDescent="0.25">
      <c r="B6" s="538">
        <f>'4 - NOI'!B6</f>
        <v>1</v>
      </c>
      <c r="C6" s="538">
        <f>B6+1</f>
        <v>2</v>
      </c>
      <c r="D6" s="538">
        <f t="shared" ref="D6:S7" si="0">C6+1</f>
        <v>3</v>
      </c>
      <c r="E6" s="538">
        <f t="shared" si="0"/>
        <v>4</v>
      </c>
      <c r="F6" s="538">
        <f t="shared" si="0"/>
        <v>5</v>
      </c>
      <c r="G6" s="538">
        <f t="shared" si="0"/>
        <v>6</v>
      </c>
      <c r="H6" s="538">
        <f t="shared" si="0"/>
        <v>7</v>
      </c>
      <c r="I6" s="538">
        <f t="shared" si="0"/>
        <v>8</v>
      </c>
      <c r="J6" s="538">
        <f t="shared" si="0"/>
        <v>9</v>
      </c>
      <c r="K6" s="538">
        <f t="shared" si="0"/>
        <v>10</v>
      </c>
      <c r="L6" s="538">
        <f t="shared" si="0"/>
        <v>11</v>
      </c>
      <c r="M6" s="538">
        <f t="shared" si="0"/>
        <v>12</v>
      </c>
      <c r="N6" s="538">
        <f t="shared" si="0"/>
        <v>13</v>
      </c>
      <c r="O6" s="538">
        <f t="shared" si="0"/>
        <v>14</v>
      </c>
      <c r="P6" s="538">
        <f t="shared" si="0"/>
        <v>15</v>
      </c>
      <c r="Q6" s="538">
        <f t="shared" si="0"/>
        <v>16</v>
      </c>
      <c r="R6" s="538">
        <f t="shared" si="0"/>
        <v>17</v>
      </c>
      <c r="S6" s="538">
        <f t="shared" si="0"/>
        <v>18</v>
      </c>
      <c r="T6" s="538">
        <f t="shared" ref="T6:AI7" si="1">S6+1</f>
        <v>19</v>
      </c>
      <c r="U6" s="538">
        <f t="shared" si="1"/>
        <v>20</v>
      </c>
      <c r="V6" s="538">
        <f t="shared" si="1"/>
        <v>21</v>
      </c>
      <c r="W6" s="538">
        <f t="shared" si="1"/>
        <v>22</v>
      </c>
      <c r="X6" s="538">
        <f t="shared" si="1"/>
        <v>23</v>
      </c>
      <c r="Y6" s="538">
        <f t="shared" si="1"/>
        <v>24</v>
      </c>
      <c r="Z6" s="538">
        <f t="shared" si="1"/>
        <v>25</v>
      </c>
      <c r="AA6" s="538">
        <f t="shared" si="1"/>
        <v>26</v>
      </c>
      <c r="AB6" s="538">
        <f t="shared" si="1"/>
        <v>27</v>
      </c>
      <c r="AC6" s="538">
        <f t="shared" si="1"/>
        <v>28</v>
      </c>
      <c r="AD6" s="538">
        <f t="shared" si="1"/>
        <v>29</v>
      </c>
      <c r="AE6" s="538">
        <f t="shared" si="1"/>
        <v>30</v>
      </c>
      <c r="AF6" s="538">
        <f t="shared" si="1"/>
        <v>31</v>
      </c>
      <c r="AG6" s="538">
        <f t="shared" si="1"/>
        <v>32</v>
      </c>
      <c r="AH6" s="538">
        <f t="shared" si="1"/>
        <v>33</v>
      </c>
      <c r="AI6" s="538">
        <f t="shared" si="1"/>
        <v>34</v>
      </c>
      <c r="AJ6" s="538">
        <f t="shared" ref="AJ6:AO7" si="2">AI6+1</f>
        <v>35</v>
      </c>
      <c r="AK6" s="538">
        <f t="shared" si="2"/>
        <v>36</v>
      </c>
      <c r="AL6" s="538">
        <f t="shared" si="2"/>
        <v>37</v>
      </c>
      <c r="AM6" s="538">
        <f t="shared" si="2"/>
        <v>38</v>
      </c>
      <c r="AN6" s="538">
        <f t="shared" si="2"/>
        <v>39</v>
      </c>
      <c r="AO6" s="538">
        <f t="shared" si="2"/>
        <v>40</v>
      </c>
    </row>
    <row r="7" spans="1:42" s="541" customFormat="1" x14ac:dyDescent="0.25">
      <c r="A7" s="539"/>
      <c r="B7" s="540">
        <f>'4 - NOI'!$B$7</f>
        <v>2017</v>
      </c>
      <c r="C7" s="540">
        <f>B7+1</f>
        <v>2018</v>
      </c>
      <c r="D7" s="540">
        <f t="shared" si="0"/>
        <v>2019</v>
      </c>
      <c r="E7" s="540">
        <f t="shared" si="0"/>
        <v>2020</v>
      </c>
      <c r="F7" s="540">
        <f t="shared" si="0"/>
        <v>2021</v>
      </c>
      <c r="G7" s="540">
        <f t="shared" si="0"/>
        <v>2022</v>
      </c>
      <c r="H7" s="540">
        <f t="shared" si="0"/>
        <v>2023</v>
      </c>
      <c r="I7" s="540">
        <f t="shared" si="0"/>
        <v>2024</v>
      </c>
      <c r="J7" s="540">
        <f t="shared" si="0"/>
        <v>2025</v>
      </c>
      <c r="K7" s="540">
        <f t="shared" si="0"/>
        <v>2026</v>
      </c>
      <c r="L7" s="540">
        <f t="shared" si="0"/>
        <v>2027</v>
      </c>
      <c r="M7" s="540">
        <f t="shared" si="0"/>
        <v>2028</v>
      </c>
      <c r="N7" s="540">
        <f t="shared" si="0"/>
        <v>2029</v>
      </c>
      <c r="O7" s="540">
        <f t="shared" si="0"/>
        <v>2030</v>
      </c>
      <c r="P7" s="540">
        <f t="shared" si="0"/>
        <v>2031</v>
      </c>
      <c r="Q7" s="540">
        <f t="shared" si="0"/>
        <v>2032</v>
      </c>
      <c r="R7" s="540">
        <f t="shared" si="0"/>
        <v>2033</v>
      </c>
      <c r="S7" s="540">
        <f t="shared" si="0"/>
        <v>2034</v>
      </c>
      <c r="T7" s="540">
        <f t="shared" si="1"/>
        <v>2035</v>
      </c>
      <c r="U7" s="540">
        <f t="shared" si="1"/>
        <v>2036</v>
      </c>
      <c r="V7" s="540">
        <f t="shared" si="1"/>
        <v>2037</v>
      </c>
      <c r="W7" s="540">
        <f t="shared" si="1"/>
        <v>2038</v>
      </c>
      <c r="X7" s="540">
        <f t="shared" si="1"/>
        <v>2039</v>
      </c>
      <c r="Y7" s="540">
        <f t="shared" si="1"/>
        <v>2040</v>
      </c>
      <c r="Z7" s="540">
        <f t="shared" si="1"/>
        <v>2041</v>
      </c>
      <c r="AA7" s="540">
        <f t="shared" si="1"/>
        <v>2042</v>
      </c>
      <c r="AB7" s="540">
        <f t="shared" si="1"/>
        <v>2043</v>
      </c>
      <c r="AC7" s="540">
        <f t="shared" si="1"/>
        <v>2044</v>
      </c>
      <c r="AD7" s="540">
        <f t="shared" si="1"/>
        <v>2045</v>
      </c>
      <c r="AE7" s="540">
        <f t="shared" si="1"/>
        <v>2046</v>
      </c>
      <c r="AF7" s="540">
        <f t="shared" si="1"/>
        <v>2047</v>
      </c>
      <c r="AG7" s="540">
        <f t="shared" si="1"/>
        <v>2048</v>
      </c>
      <c r="AH7" s="540">
        <f t="shared" si="1"/>
        <v>2049</v>
      </c>
      <c r="AI7" s="540">
        <f t="shared" si="1"/>
        <v>2050</v>
      </c>
      <c r="AJ7" s="540">
        <f t="shared" si="2"/>
        <v>2051</v>
      </c>
      <c r="AK7" s="540">
        <f t="shared" si="2"/>
        <v>2052</v>
      </c>
      <c r="AL7" s="540">
        <f t="shared" si="2"/>
        <v>2053</v>
      </c>
      <c r="AM7" s="540">
        <f t="shared" si="2"/>
        <v>2054</v>
      </c>
      <c r="AN7" s="540">
        <f t="shared" si="2"/>
        <v>2055</v>
      </c>
      <c r="AO7" s="540">
        <f t="shared" si="2"/>
        <v>2056</v>
      </c>
      <c r="AP7" s="540" t="s">
        <v>119</v>
      </c>
    </row>
    <row r="8" spans="1:42" s="541" customFormat="1" outlineLevel="1" x14ac:dyDescent="0.25">
      <c r="A8" s="505" t="s">
        <v>120</v>
      </c>
      <c r="H8" s="540"/>
      <c r="I8" s="540"/>
      <c r="J8" s="540"/>
      <c r="K8" s="540"/>
      <c r="L8" s="540"/>
      <c r="M8" s="540"/>
      <c r="N8" s="540"/>
      <c r="O8" s="540"/>
      <c r="P8" s="540"/>
      <c r="Q8" s="540"/>
      <c r="R8" s="540"/>
      <c r="S8" s="540"/>
      <c r="T8" s="540"/>
      <c r="U8" s="540"/>
      <c r="V8" s="540"/>
      <c r="W8" s="540"/>
      <c r="X8" s="540"/>
      <c r="Y8" s="540"/>
      <c r="Z8" s="540"/>
      <c r="AA8" s="540"/>
      <c r="AB8" s="540"/>
      <c r="AC8" s="540"/>
      <c r="AD8" s="540"/>
      <c r="AE8" s="540"/>
      <c r="AF8" s="540"/>
      <c r="AG8" s="540"/>
      <c r="AH8" s="540"/>
      <c r="AI8" s="540"/>
      <c r="AJ8" s="540"/>
      <c r="AK8" s="540"/>
      <c r="AL8" s="540"/>
      <c r="AM8" s="540"/>
      <c r="AN8" s="540"/>
      <c r="AO8" s="540"/>
      <c r="AP8" s="540"/>
    </row>
    <row r="9" spans="1:42" s="541" customFormat="1" outlineLevel="1" x14ac:dyDescent="0.25">
      <c r="A9" s="539" t="s">
        <v>448</v>
      </c>
      <c r="B9" s="540"/>
      <c r="C9" s="540"/>
      <c r="D9" s="540"/>
      <c r="E9" s="540"/>
      <c r="F9" s="540"/>
      <c r="G9" s="540"/>
      <c r="H9" s="540"/>
      <c r="I9" s="540"/>
      <c r="J9" s="540"/>
      <c r="K9" s="540"/>
      <c r="L9" s="540"/>
      <c r="M9" s="540"/>
      <c r="N9" s="540"/>
      <c r="O9" s="540"/>
      <c r="P9" s="540"/>
      <c r="Q9" s="540"/>
      <c r="R9" s="540"/>
      <c r="S9" s="540"/>
      <c r="T9" s="540"/>
      <c r="U9" s="540"/>
      <c r="V9" s="540"/>
      <c r="W9" s="540"/>
      <c r="X9" s="540"/>
      <c r="Y9" s="540"/>
      <c r="Z9" s="540"/>
      <c r="AA9" s="540"/>
      <c r="AB9" s="540"/>
      <c r="AC9" s="540"/>
      <c r="AD9" s="540"/>
      <c r="AE9" s="540"/>
      <c r="AF9" s="540"/>
      <c r="AG9" s="540"/>
      <c r="AH9" s="540"/>
      <c r="AI9" s="540"/>
      <c r="AJ9" s="540"/>
      <c r="AK9" s="540"/>
      <c r="AL9" s="540"/>
      <c r="AM9" s="540"/>
      <c r="AN9" s="540"/>
      <c r="AO9" s="540"/>
      <c r="AP9" s="540"/>
    </row>
    <row r="10" spans="1:42" s="543" customFormat="1" outlineLevel="1" x14ac:dyDescent="0.25">
      <c r="A10" s="542" t="s">
        <v>449</v>
      </c>
      <c r="B10" s="478">
        <f>IF(B11&gt;0,'2a Project Inputs'!$G$15,0)</f>
        <v>574</v>
      </c>
      <c r="C10" s="478">
        <f>IF(C11&gt;0,'2a Project Inputs'!$G$15,0)</f>
        <v>574</v>
      </c>
      <c r="D10" s="478">
        <f>IF(D11&gt;0,'2a Project Inputs'!$G$15,0)</f>
        <v>574</v>
      </c>
      <c r="E10" s="478">
        <f>IF(E11&gt;0,'2a Project Inputs'!$G$15,0)</f>
        <v>574</v>
      </c>
      <c r="F10" s="478">
        <f>IF(F11&gt;0,'2a Project Inputs'!$G$15,0)</f>
        <v>574</v>
      </c>
      <c r="G10" s="478">
        <f>IF(G11&gt;0,'2a Project Inputs'!$G$15,0)</f>
        <v>574</v>
      </c>
      <c r="H10" s="478">
        <f>IF(H11&gt;0,'2a Project Inputs'!$G$15,0)</f>
        <v>574</v>
      </c>
      <c r="I10" s="478">
        <f>IF(I11&gt;0,'2a Project Inputs'!$G$15,0)</f>
        <v>574</v>
      </c>
      <c r="J10" s="478">
        <f>IF(J11&gt;0,'2a Project Inputs'!$G$15,0)</f>
        <v>574</v>
      </c>
      <c r="K10" s="478">
        <f>IF(K11&gt;0,'2a Project Inputs'!$G$15,0)</f>
        <v>574</v>
      </c>
      <c r="L10" s="478">
        <f>IF(L11&gt;0,'2a Project Inputs'!$G$15,0)</f>
        <v>574</v>
      </c>
      <c r="M10" s="478">
        <f>IF(M11&gt;0,'2a Project Inputs'!$G$15,0)</f>
        <v>574</v>
      </c>
      <c r="N10" s="478">
        <f>IF(N11&gt;0,'2a Project Inputs'!$G$15,0)</f>
        <v>574</v>
      </c>
      <c r="O10" s="478">
        <f>IF(O11&gt;0,'2a Project Inputs'!$G$15,0)</f>
        <v>574</v>
      </c>
      <c r="P10" s="478">
        <f>IF(P11&gt;0,'2a Project Inputs'!$G$15,0)</f>
        <v>574</v>
      </c>
      <c r="Q10" s="478">
        <f>IF(Q11&gt;0,'2a Project Inputs'!$G$15,0)</f>
        <v>574</v>
      </c>
      <c r="R10" s="478">
        <f>IF(R11&gt;0,'2a Project Inputs'!$G$15,0)</f>
        <v>574</v>
      </c>
      <c r="S10" s="478">
        <f>IF(S11&gt;0,'2a Project Inputs'!$G$15,0)</f>
        <v>574</v>
      </c>
      <c r="T10" s="478">
        <f>IF(T11&gt;0,'2a Project Inputs'!$G$15,0)</f>
        <v>574</v>
      </c>
      <c r="U10" s="478">
        <f>IF(U11&gt;0,'2a Project Inputs'!$G$15,0)</f>
        <v>574</v>
      </c>
      <c r="V10" s="478">
        <f>IF(V11&gt;0,'2a Project Inputs'!$G$15,0)</f>
        <v>574</v>
      </c>
      <c r="W10" s="478">
        <f>IF(W11&gt;0,'2a Project Inputs'!$G$15,0)</f>
        <v>574</v>
      </c>
      <c r="X10" s="478">
        <f>IF(X11&gt;0,'2a Project Inputs'!$G$15,0)</f>
        <v>574</v>
      </c>
      <c r="Y10" s="478">
        <f>IF(Y11&gt;0,'2a Project Inputs'!$G$15,0)</f>
        <v>574</v>
      </c>
      <c r="Z10" s="478">
        <f>IF(Z11&gt;0,'2a Project Inputs'!$G$15,0)</f>
        <v>574</v>
      </c>
      <c r="AA10" s="478">
        <f>IF(AA11&gt;0,'2a Project Inputs'!$G$15,0)</f>
        <v>574</v>
      </c>
      <c r="AB10" s="478">
        <f>IF(AB11&gt;0,'2a Project Inputs'!$G$15,0)</f>
        <v>0</v>
      </c>
      <c r="AC10" s="478">
        <f>IF(AC11&gt;0,'2a Project Inputs'!$G$15,0)</f>
        <v>0</v>
      </c>
      <c r="AD10" s="478">
        <f>IF(AD11&gt;0,'2a Project Inputs'!$G$15,0)</f>
        <v>0</v>
      </c>
      <c r="AE10" s="478">
        <f>IF(AE11&gt;0,'2a Project Inputs'!$G$15,0)</f>
        <v>0</v>
      </c>
      <c r="AF10" s="478">
        <f>IF(AF11&gt;0,'2a Project Inputs'!$G$15,0)</f>
        <v>0</v>
      </c>
      <c r="AG10" s="478">
        <f>IF(AG11&gt;0,'2a Project Inputs'!$G$15,0)</f>
        <v>0</v>
      </c>
      <c r="AH10" s="478">
        <f>IF(AH11&gt;0,'2a Project Inputs'!$G$15,0)</f>
        <v>0</v>
      </c>
      <c r="AI10" s="478">
        <f>IF(AI11&gt;0,'2a Project Inputs'!$G$15,0)</f>
        <v>0</v>
      </c>
      <c r="AJ10" s="478">
        <f>IF(AJ11&gt;0,'2a Project Inputs'!$G$15,0)</f>
        <v>0</v>
      </c>
      <c r="AK10" s="478">
        <f>IF(AK11&gt;0,'2a Project Inputs'!$G$15,0)</f>
        <v>0</v>
      </c>
      <c r="AL10" s="478">
        <f>IF(AL11&gt;0,'2a Project Inputs'!$G$15,0)</f>
        <v>0</v>
      </c>
      <c r="AM10" s="478">
        <f>IF(AM11&gt;0,'2a Project Inputs'!$G$15,0)</f>
        <v>0</v>
      </c>
      <c r="AN10" s="478">
        <f>IF(AN11&gt;0,'2a Project Inputs'!$G$15,0)</f>
        <v>0</v>
      </c>
      <c r="AO10" s="478">
        <f>IF(AO11&gt;0,'2a Project Inputs'!$G$15,0)</f>
        <v>0</v>
      </c>
      <c r="AP10" s="478">
        <f>SUM(B10:AO10)</f>
        <v>14924</v>
      </c>
    </row>
    <row r="11" spans="1:42" s="543" customFormat="1" outlineLevel="1" x14ac:dyDescent="0.25">
      <c r="A11" s="542" t="s">
        <v>450</v>
      </c>
      <c r="B11" s="478">
        <v>33825.367663043478</v>
      </c>
      <c r="C11" s="478">
        <v>923287.49964538054</v>
      </c>
      <c r="D11" s="478">
        <v>918671.06214715366</v>
      </c>
      <c r="E11" s="478">
        <v>914077.70683641802</v>
      </c>
      <c r="F11" s="478">
        <v>909507.31830223568</v>
      </c>
      <c r="G11" s="478">
        <v>904959.7817107247</v>
      </c>
      <c r="H11" s="478">
        <v>900434.98280217079</v>
      </c>
      <c r="I11" s="478">
        <v>895932.80788816011</v>
      </c>
      <c r="J11" s="478">
        <v>891453.14384871931</v>
      </c>
      <c r="K11" s="478">
        <v>886995.87812947563</v>
      </c>
      <c r="L11" s="478">
        <v>882560.89873882814</v>
      </c>
      <c r="M11" s="478">
        <v>878148.09424513415</v>
      </c>
      <c r="N11" s="478">
        <v>873757.35377390857</v>
      </c>
      <c r="O11" s="478">
        <v>869388.56700503908</v>
      </c>
      <c r="P11" s="478">
        <v>865041.62417001382</v>
      </c>
      <c r="Q11" s="478">
        <v>861033.3388916197</v>
      </c>
      <c r="R11" s="478">
        <v>865063.46865547274</v>
      </c>
      <c r="S11" s="478">
        <v>860738.15131219523</v>
      </c>
      <c r="T11" s="478">
        <v>856434.46055563458</v>
      </c>
      <c r="U11" s="478">
        <v>852152.28825285612</v>
      </c>
      <c r="V11" s="478">
        <v>847891.5268115917</v>
      </c>
      <c r="W11" s="478">
        <v>843652.06917753397</v>
      </c>
      <c r="X11" s="478">
        <v>839433.80883164634</v>
      </c>
      <c r="Y11" s="478">
        <v>835236.63978748792</v>
      </c>
      <c r="Z11" s="478">
        <v>831060.45658855047</v>
      </c>
      <c r="AA11" s="478">
        <v>796762.30170204956</v>
      </c>
      <c r="AB11" s="478">
        <v>0</v>
      </c>
      <c r="AC11" s="478">
        <v>0</v>
      </c>
      <c r="AD11" s="478">
        <v>0</v>
      </c>
      <c r="AE11" s="478">
        <v>0</v>
      </c>
      <c r="AF11" s="478">
        <v>0</v>
      </c>
      <c r="AG11" s="478">
        <v>0</v>
      </c>
      <c r="AH11" s="478">
        <v>0</v>
      </c>
      <c r="AI11" s="478">
        <v>0</v>
      </c>
      <c r="AJ11" s="478">
        <v>0</v>
      </c>
      <c r="AK11" s="478">
        <v>0</v>
      </c>
      <c r="AL11" s="478">
        <v>0</v>
      </c>
      <c r="AM11" s="478">
        <v>0</v>
      </c>
      <c r="AN11" s="478">
        <v>0</v>
      </c>
      <c r="AO11" s="478">
        <v>0</v>
      </c>
      <c r="AP11" s="478">
        <f>SUM(B11:AO11)</f>
        <v>21837500.597473044</v>
      </c>
    </row>
    <row r="12" spans="1:42" s="546" customFormat="1" outlineLevel="1" x14ac:dyDescent="0.25">
      <c r="A12" s="544" t="s">
        <v>451</v>
      </c>
      <c r="B12" s="545">
        <f>IF(B11&gt;0,B13/B11,0)</f>
        <v>0.18340000000000001</v>
      </c>
      <c r="C12" s="545">
        <f>IF(C11&gt;0,C13/C11,0)</f>
        <v>0.18360056227024496</v>
      </c>
      <c r="D12" s="545">
        <f t="shared" ref="D12:AO12" si="3">IF(D11&gt;0,D13/D11,0)</f>
        <v>0.1891085791383523</v>
      </c>
      <c r="E12" s="545">
        <f t="shared" si="3"/>
        <v>0.1947818365125028</v>
      </c>
      <c r="F12" s="545">
        <f t="shared" si="3"/>
        <v>0.20062529160787793</v>
      </c>
      <c r="G12" s="545">
        <f t="shared" si="3"/>
        <v>0.20664405035611424</v>
      </c>
      <c r="H12" s="545">
        <f t="shared" si="3"/>
        <v>0.21284337186679772</v>
      </c>
      <c r="I12" s="545">
        <f t="shared" si="3"/>
        <v>0.21922867302280169</v>
      </c>
      <c r="J12" s="545">
        <f t="shared" si="3"/>
        <v>0.22580553321348568</v>
      </c>
      <c r="K12" s="545">
        <f t="shared" si="3"/>
        <v>0.23257969920989022</v>
      </c>
      <c r="L12" s="545">
        <f t="shared" si="3"/>
        <v>0.23955709018618704</v>
      </c>
      <c r="M12" s="545">
        <f t="shared" si="3"/>
        <v>0.24674380289177253</v>
      </c>
      <c r="N12" s="545">
        <f t="shared" si="3"/>
        <v>0.25414611697852574</v>
      </c>
      <c r="O12" s="545">
        <f t="shared" si="3"/>
        <v>0.26177050048788147</v>
      </c>
      <c r="P12" s="545">
        <f t="shared" si="3"/>
        <v>0.26962361550251795</v>
      </c>
      <c r="Q12" s="545">
        <f t="shared" si="3"/>
        <v>0.27771527550563696</v>
      </c>
      <c r="R12" s="545">
        <f t="shared" si="3"/>
        <v>0.28604369368662125</v>
      </c>
      <c r="S12" s="545">
        <f t="shared" si="3"/>
        <v>0.2946250044972199</v>
      </c>
      <c r="T12" s="545">
        <f t="shared" si="3"/>
        <v>0.30346375463213637</v>
      </c>
      <c r="U12" s="545">
        <f t="shared" si="3"/>
        <v>0.31256766727110058</v>
      </c>
      <c r="V12" s="545">
        <f t="shared" si="3"/>
        <v>0.32194469728923369</v>
      </c>
      <c r="W12" s="545">
        <f t="shared" si="3"/>
        <v>0.33160303820791059</v>
      </c>
      <c r="X12" s="545">
        <f t="shared" si="3"/>
        <v>0.34155112935414778</v>
      </c>
      <c r="Y12" s="545">
        <f t="shared" si="3"/>
        <v>0.35179766323477241</v>
      </c>
      <c r="Z12" s="545">
        <f t="shared" si="3"/>
        <v>0.36235159313181564</v>
      </c>
      <c r="AA12" s="545">
        <f t="shared" si="3"/>
        <v>0.37281443912483764</v>
      </c>
      <c r="AB12" s="545">
        <f t="shared" si="3"/>
        <v>0</v>
      </c>
      <c r="AC12" s="545">
        <f t="shared" si="3"/>
        <v>0</v>
      </c>
      <c r="AD12" s="545">
        <f t="shared" si="3"/>
        <v>0</v>
      </c>
      <c r="AE12" s="545">
        <f t="shared" si="3"/>
        <v>0</v>
      </c>
      <c r="AF12" s="545">
        <f t="shared" si="3"/>
        <v>0</v>
      </c>
      <c r="AG12" s="545">
        <f t="shared" si="3"/>
        <v>0</v>
      </c>
      <c r="AH12" s="545">
        <f t="shared" si="3"/>
        <v>0</v>
      </c>
      <c r="AI12" s="545">
        <f t="shared" si="3"/>
        <v>0</v>
      </c>
      <c r="AJ12" s="545">
        <f t="shared" si="3"/>
        <v>0</v>
      </c>
      <c r="AK12" s="545">
        <f t="shared" si="3"/>
        <v>0</v>
      </c>
      <c r="AL12" s="545">
        <f t="shared" si="3"/>
        <v>0</v>
      </c>
      <c r="AM12" s="545">
        <f t="shared" si="3"/>
        <v>0</v>
      </c>
      <c r="AN12" s="545">
        <f t="shared" si="3"/>
        <v>0</v>
      </c>
      <c r="AO12" s="545">
        <f t="shared" si="3"/>
        <v>0</v>
      </c>
      <c r="AP12" s="545"/>
    </row>
    <row r="13" spans="1:42" outlineLevel="1" x14ac:dyDescent="0.25">
      <c r="A13" s="547" t="s">
        <v>452</v>
      </c>
      <c r="B13" s="548">
        <v>6203.5724294021738</v>
      </c>
      <c r="C13" s="548">
        <v>169516.10407198046</v>
      </c>
      <c r="D13" s="548">
        <v>173728.57925816916</v>
      </c>
      <c r="E13" s="548">
        <v>178045.73445273464</v>
      </c>
      <c r="F13" s="548">
        <v>182470.17095388507</v>
      </c>
      <c r="G13" s="548">
        <v>187004.55470208914</v>
      </c>
      <c r="H13" s="548">
        <v>191651.61788643606</v>
      </c>
      <c r="I13" s="548">
        <v>196414.16059091405</v>
      </c>
      <c r="J13" s="548">
        <v>201295.05248159822</v>
      </c>
      <c r="K13" s="548">
        <v>206297.23453576589</v>
      </c>
      <c r="L13" s="548">
        <v>211423.72081397974</v>
      </c>
      <c r="M13" s="548">
        <v>216677.60027620706</v>
      </c>
      <c r="N13" s="548">
        <v>222062.03864307085</v>
      </c>
      <c r="O13" s="548">
        <v>227580.28030335114</v>
      </c>
      <c r="P13" s="548">
        <v>233235.65026888947</v>
      </c>
      <c r="Q13" s="548">
        <v>239122.11092982464</v>
      </c>
      <c r="R13" s="548">
        <v>247445.94984757213</v>
      </c>
      <c r="S13" s="548">
        <v>253594.98170128424</v>
      </c>
      <c r="T13" s="548">
        <v>259896.81699656119</v>
      </c>
      <c r="U13" s="548">
        <v>266355.25289892574</v>
      </c>
      <c r="V13" s="548">
        <v>272974.18093346409</v>
      </c>
      <c r="W13" s="548">
        <v>279757.58932966064</v>
      </c>
      <c r="X13" s="548">
        <v>286709.56542450259</v>
      </c>
      <c r="Y13" s="548">
        <v>293834.2981253016</v>
      </c>
      <c r="Z13" s="548">
        <v>301136.08043371537</v>
      </c>
      <c r="AA13" s="548">
        <v>297044.49062486429</v>
      </c>
      <c r="AB13" s="548">
        <v>0</v>
      </c>
      <c r="AC13" s="548">
        <v>0</v>
      </c>
      <c r="AD13" s="548">
        <v>0</v>
      </c>
      <c r="AE13" s="548">
        <v>0</v>
      </c>
      <c r="AF13" s="548">
        <v>0</v>
      </c>
      <c r="AG13" s="548">
        <v>0</v>
      </c>
      <c r="AH13" s="548">
        <v>0</v>
      </c>
      <c r="AI13" s="548">
        <v>0</v>
      </c>
      <c r="AJ13" s="548">
        <v>0</v>
      </c>
      <c r="AK13" s="548">
        <v>0</v>
      </c>
      <c r="AL13" s="548">
        <v>0</v>
      </c>
      <c r="AM13" s="548">
        <v>0</v>
      </c>
      <c r="AN13" s="548">
        <v>0</v>
      </c>
      <c r="AO13" s="548">
        <v>0</v>
      </c>
      <c r="AP13" s="549">
        <f>SUM(B13:AO13)</f>
        <v>5801477.3889141502</v>
      </c>
    </row>
    <row r="14" spans="1:42" outlineLevel="1" x14ac:dyDescent="0.25">
      <c r="A14" s="550"/>
      <c r="B14" s="551"/>
      <c r="C14" s="551"/>
      <c r="D14" s="551"/>
      <c r="E14" s="551"/>
      <c r="F14" s="551"/>
      <c r="G14" s="551"/>
      <c r="H14" s="551"/>
      <c r="I14" s="551"/>
      <c r="J14" s="551"/>
      <c r="K14" s="551"/>
      <c r="L14" s="551"/>
      <c r="M14" s="551"/>
      <c r="N14" s="551"/>
      <c r="O14" s="551"/>
      <c r="P14" s="551"/>
      <c r="Q14" s="551"/>
      <c r="R14" s="551"/>
      <c r="S14" s="551"/>
      <c r="T14" s="551"/>
      <c r="U14" s="551"/>
      <c r="V14" s="551"/>
      <c r="W14" s="551"/>
      <c r="X14" s="551"/>
      <c r="Y14" s="551"/>
      <c r="Z14" s="551"/>
      <c r="AA14" s="551"/>
      <c r="AB14" s="551"/>
      <c r="AC14" s="551"/>
      <c r="AD14" s="551"/>
      <c r="AE14" s="551"/>
      <c r="AF14" s="551"/>
      <c r="AG14" s="551"/>
      <c r="AH14" s="551"/>
      <c r="AI14" s="551"/>
      <c r="AJ14" s="551"/>
      <c r="AK14" s="551"/>
      <c r="AL14" s="551"/>
      <c r="AM14" s="551"/>
      <c r="AN14" s="551"/>
      <c r="AO14" s="551"/>
      <c r="AP14" s="540"/>
    </row>
    <row r="15" spans="1:42" outlineLevel="1" x14ac:dyDescent="0.25">
      <c r="A15" s="539" t="s">
        <v>427</v>
      </c>
      <c r="B15" s="536"/>
    </row>
    <row r="16" spans="1:42" s="496" customFormat="1" outlineLevel="1" x14ac:dyDescent="0.25">
      <c r="A16" s="542" t="s">
        <v>453</v>
      </c>
      <c r="B16" s="478">
        <v>33825.367663043478</v>
      </c>
      <c r="C16" s="478">
        <v>923287.49964538054</v>
      </c>
      <c r="D16" s="478">
        <v>918671.06214715366</v>
      </c>
      <c r="E16" s="478">
        <v>914077.70683641802</v>
      </c>
      <c r="F16" s="478">
        <v>909507.31830223568</v>
      </c>
      <c r="G16" s="478">
        <v>904959.7817107247</v>
      </c>
      <c r="H16" s="478">
        <v>900434.98280217079</v>
      </c>
      <c r="I16" s="478">
        <v>895932.80788816011</v>
      </c>
      <c r="J16" s="478">
        <v>891453.14384871931</v>
      </c>
      <c r="K16" s="478">
        <v>886995.87812947563</v>
      </c>
      <c r="L16" s="478">
        <v>882560.89873882814</v>
      </c>
      <c r="M16" s="478">
        <v>878148.09424513415</v>
      </c>
      <c r="N16" s="478">
        <v>873757.35377390857</v>
      </c>
      <c r="O16" s="478">
        <v>869388.56700503908</v>
      </c>
      <c r="P16" s="478">
        <v>865041.62417001382</v>
      </c>
      <c r="Q16" s="478">
        <v>861033.3388916197</v>
      </c>
      <c r="R16" s="478">
        <v>865063.46865547274</v>
      </c>
      <c r="S16" s="478">
        <v>860738.15131219523</v>
      </c>
      <c r="T16" s="478">
        <v>856434.46055563458</v>
      </c>
      <c r="U16" s="478">
        <v>852152.28825285612</v>
      </c>
      <c r="V16" s="478">
        <v>847891.5268115917</v>
      </c>
      <c r="W16" s="478">
        <v>843652.06917753397</v>
      </c>
      <c r="X16" s="478">
        <v>839433.80883164634</v>
      </c>
      <c r="Y16" s="478">
        <v>835236.63978748792</v>
      </c>
      <c r="Z16" s="478">
        <v>831060.45658855047</v>
      </c>
      <c r="AA16" s="478">
        <v>796762.30170204956</v>
      </c>
      <c r="AB16" s="478">
        <v>0</v>
      </c>
      <c r="AC16" s="478">
        <v>0</v>
      </c>
      <c r="AD16" s="478">
        <v>0</v>
      </c>
      <c r="AE16" s="478">
        <v>0</v>
      </c>
      <c r="AF16" s="478">
        <v>0</v>
      </c>
      <c r="AG16" s="478">
        <v>0</v>
      </c>
      <c r="AH16" s="478">
        <v>0</v>
      </c>
      <c r="AI16" s="478">
        <v>0</v>
      </c>
      <c r="AJ16" s="478">
        <v>0</v>
      </c>
      <c r="AK16" s="478">
        <v>0</v>
      </c>
      <c r="AL16" s="478">
        <v>0</v>
      </c>
      <c r="AM16" s="478">
        <v>0</v>
      </c>
      <c r="AN16" s="478">
        <v>0</v>
      </c>
      <c r="AO16" s="478">
        <v>0</v>
      </c>
      <c r="AP16" s="478">
        <f>SUM(B16:AO16)</f>
        <v>21837500.597473044</v>
      </c>
    </row>
    <row r="17" spans="1:42" s="496" customFormat="1" outlineLevel="1" x14ac:dyDescent="0.25">
      <c r="A17" s="542" t="s">
        <v>454</v>
      </c>
      <c r="B17" s="552">
        <f>IF(B18&gt;0,B18/B16,0)</f>
        <v>0</v>
      </c>
      <c r="C17" s="552">
        <f>IF(C18&gt;0,C18/C16,0)</f>
        <v>0</v>
      </c>
      <c r="D17" s="552">
        <f t="shared" ref="D17:AO17" si="4">IF(D18&gt;0,D18/D16,0)</f>
        <v>0</v>
      </c>
      <c r="E17" s="552">
        <f t="shared" si="4"/>
        <v>0</v>
      </c>
      <c r="F17" s="552">
        <f t="shared" si="4"/>
        <v>0</v>
      </c>
      <c r="G17" s="552">
        <f t="shared" si="4"/>
        <v>0</v>
      </c>
      <c r="H17" s="552">
        <f t="shared" si="4"/>
        <v>0</v>
      </c>
      <c r="I17" s="552">
        <f t="shared" si="4"/>
        <v>0</v>
      </c>
      <c r="J17" s="552">
        <f t="shared" si="4"/>
        <v>0</v>
      </c>
      <c r="K17" s="552">
        <f t="shared" si="4"/>
        <v>0</v>
      </c>
      <c r="L17" s="552">
        <f t="shared" si="4"/>
        <v>0</v>
      </c>
      <c r="M17" s="552">
        <f t="shared" si="4"/>
        <v>0</v>
      </c>
      <c r="N17" s="552">
        <f t="shared" si="4"/>
        <v>0</v>
      </c>
      <c r="O17" s="552">
        <f t="shared" si="4"/>
        <v>0</v>
      </c>
      <c r="P17" s="552">
        <f t="shared" si="4"/>
        <v>0</v>
      </c>
      <c r="Q17" s="552">
        <f t="shared" si="4"/>
        <v>0</v>
      </c>
      <c r="R17" s="552">
        <f t="shared" si="4"/>
        <v>0</v>
      </c>
      <c r="S17" s="552">
        <f t="shared" si="4"/>
        <v>0</v>
      </c>
      <c r="T17" s="552">
        <f t="shared" si="4"/>
        <v>0</v>
      </c>
      <c r="U17" s="552">
        <f t="shared" si="4"/>
        <v>0</v>
      </c>
      <c r="V17" s="552">
        <f t="shared" si="4"/>
        <v>0</v>
      </c>
      <c r="W17" s="552">
        <f t="shared" si="4"/>
        <v>0</v>
      </c>
      <c r="X17" s="552">
        <f t="shared" si="4"/>
        <v>0</v>
      </c>
      <c r="Y17" s="552">
        <f t="shared" si="4"/>
        <v>0</v>
      </c>
      <c r="Z17" s="552">
        <f t="shared" si="4"/>
        <v>0</v>
      </c>
      <c r="AA17" s="552">
        <f t="shared" si="4"/>
        <v>0</v>
      </c>
      <c r="AB17" s="552">
        <f t="shared" si="4"/>
        <v>0</v>
      </c>
      <c r="AC17" s="552">
        <f t="shared" si="4"/>
        <v>0</v>
      </c>
      <c r="AD17" s="552">
        <f t="shared" si="4"/>
        <v>0</v>
      </c>
      <c r="AE17" s="552">
        <f t="shared" si="4"/>
        <v>0</v>
      </c>
      <c r="AF17" s="552">
        <f t="shared" si="4"/>
        <v>0</v>
      </c>
      <c r="AG17" s="552">
        <f t="shared" si="4"/>
        <v>0</v>
      </c>
      <c r="AH17" s="552">
        <f t="shared" si="4"/>
        <v>0</v>
      </c>
      <c r="AI17" s="552">
        <f t="shared" si="4"/>
        <v>0</v>
      </c>
      <c r="AJ17" s="552">
        <f t="shared" si="4"/>
        <v>0</v>
      </c>
      <c r="AK17" s="552">
        <f t="shared" si="4"/>
        <v>0</v>
      </c>
      <c r="AL17" s="552">
        <f t="shared" si="4"/>
        <v>0</v>
      </c>
      <c r="AM17" s="552">
        <f t="shared" si="4"/>
        <v>0</v>
      </c>
      <c r="AN17" s="552">
        <f t="shared" si="4"/>
        <v>0</v>
      </c>
      <c r="AO17" s="552">
        <f t="shared" si="4"/>
        <v>0</v>
      </c>
      <c r="AP17" s="478"/>
    </row>
    <row r="18" spans="1:42" s="496" customFormat="1" ht="15.75" outlineLevel="1" thickBot="1" x14ac:dyDescent="0.3">
      <c r="A18" s="542" t="s">
        <v>455</v>
      </c>
      <c r="B18" s="483">
        <v>0</v>
      </c>
      <c r="C18" s="483">
        <v>0</v>
      </c>
      <c r="D18" s="483">
        <v>0</v>
      </c>
      <c r="E18" s="483">
        <v>0</v>
      </c>
      <c r="F18" s="483">
        <v>0</v>
      </c>
      <c r="G18" s="483">
        <v>0</v>
      </c>
      <c r="H18" s="483">
        <v>0</v>
      </c>
      <c r="I18" s="483">
        <v>0</v>
      </c>
      <c r="J18" s="483">
        <v>0</v>
      </c>
      <c r="K18" s="483">
        <v>0</v>
      </c>
      <c r="L18" s="483">
        <v>0</v>
      </c>
      <c r="M18" s="483">
        <v>0</v>
      </c>
      <c r="N18" s="483">
        <v>0</v>
      </c>
      <c r="O18" s="483">
        <v>0</v>
      </c>
      <c r="P18" s="483">
        <v>0</v>
      </c>
      <c r="Q18" s="483">
        <v>0</v>
      </c>
      <c r="R18" s="483">
        <v>0</v>
      </c>
      <c r="S18" s="483">
        <v>0</v>
      </c>
      <c r="T18" s="483">
        <v>0</v>
      </c>
      <c r="U18" s="483">
        <v>0</v>
      </c>
      <c r="V18" s="483">
        <v>0</v>
      </c>
      <c r="W18" s="483">
        <v>0</v>
      </c>
      <c r="X18" s="483">
        <v>0</v>
      </c>
      <c r="Y18" s="483">
        <v>0</v>
      </c>
      <c r="Z18" s="483">
        <v>0</v>
      </c>
      <c r="AA18" s="483">
        <v>0</v>
      </c>
      <c r="AB18" s="483">
        <v>0</v>
      </c>
      <c r="AC18" s="483">
        <v>0</v>
      </c>
      <c r="AD18" s="483">
        <v>0</v>
      </c>
      <c r="AE18" s="483">
        <v>0</v>
      </c>
      <c r="AF18" s="483">
        <v>0</v>
      </c>
      <c r="AG18" s="483">
        <v>0</v>
      </c>
      <c r="AH18" s="483">
        <v>0</v>
      </c>
      <c r="AI18" s="483">
        <v>0</v>
      </c>
      <c r="AJ18" s="483">
        <v>0</v>
      </c>
      <c r="AK18" s="483">
        <v>0</v>
      </c>
      <c r="AL18" s="483">
        <v>0</v>
      </c>
      <c r="AM18" s="483">
        <v>0</v>
      </c>
      <c r="AN18" s="483">
        <v>0</v>
      </c>
      <c r="AO18" s="483">
        <v>0</v>
      </c>
      <c r="AP18" s="553">
        <f>SUM(B18:AO18)</f>
        <v>0</v>
      </c>
    </row>
    <row r="19" spans="1:42" s="541" customFormat="1" ht="15.75" outlineLevel="1" thickTop="1" x14ac:dyDescent="0.25">
      <c r="A19" s="539"/>
      <c r="B19" s="540"/>
      <c r="C19" s="540"/>
      <c r="D19" s="540"/>
      <c r="E19" s="540"/>
      <c r="F19" s="540"/>
      <c r="G19" s="540"/>
      <c r="H19" s="540"/>
      <c r="I19" s="540"/>
      <c r="J19" s="540"/>
      <c r="K19" s="540"/>
      <c r="L19" s="540"/>
      <c r="M19" s="540"/>
      <c r="N19" s="540"/>
      <c r="O19" s="540"/>
      <c r="P19" s="540"/>
      <c r="Q19" s="540"/>
      <c r="R19" s="540"/>
      <c r="S19" s="540"/>
      <c r="T19" s="540"/>
      <c r="U19" s="540"/>
      <c r="V19" s="540"/>
      <c r="W19" s="540"/>
      <c r="X19" s="540"/>
      <c r="Y19" s="540"/>
      <c r="Z19" s="540"/>
      <c r="AA19" s="540"/>
      <c r="AB19" s="540"/>
      <c r="AC19" s="540"/>
      <c r="AD19" s="540"/>
      <c r="AE19" s="540"/>
      <c r="AF19" s="540"/>
      <c r="AG19" s="540"/>
      <c r="AH19" s="540"/>
      <c r="AI19" s="540"/>
      <c r="AJ19" s="540"/>
      <c r="AK19" s="540"/>
      <c r="AL19" s="540"/>
      <c r="AM19" s="540"/>
      <c r="AN19" s="540"/>
      <c r="AO19" s="540"/>
      <c r="AP19" s="540"/>
    </row>
    <row r="20" spans="1:42" outlineLevel="1" x14ac:dyDescent="0.25">
      <c r="A20" s="539" t="s">
        <v>428</v>
      </c>
      <c r="B20" s="536"/>
    </row>
    <row r="21" spans="1:42" s="496" customFormat="1" outlineLevel="1" x14ac:dyDescent="0.25">
      <c r="A21" s="542" t="s">
        <v>456</v>
      </c>
      <c r="B21" s="554">
        <f>B16</f>
        <v>33825.367663043478</v>
      </c>
      <c r="C21" s="507">
        <v>0</v>
      </c>
      <c r="D21" s="507">
        <v>0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7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7">
        <v>0</v>
      </c>
      <c r="S21" s="507">
        <v>0</v>
      </c>
      <c r="T21" s="507">
        <v>0</v>
      </c>
      <c r="U21" s="507">
        <v>0</v>
      </c>
      <c r="V21" s="507">
        <v>0</v>
      </c>
      <c r="W21" s="507">
        <v>0</v>
      </c>
      <c r="X21" s="507">
        <v>0</v>
      </c>
      <c r="Y21" s="507">
        <v>0</v>
      </c>
      <c r="Z21" s="507">
        <v>0</v>
      </c>
      <c r="AA21" s="507">
        <v>0</v>
      </c>
      <c r="AB21" s="507">
        <v>0</v>
      </c>
      <c r="AC21" s="507">
        <v>0</v>
      </c>
      <c r="AD21" s="507">
        <v>0</v>
      </c>
      <c r="AE21" s="507">
        <v>0</v>
      </c>
      <c r="AF21" s="507">
        <v>0</v>
      </c>
      <c r="AG21" s="507">
        <v>0</v>
      </c>
      <c r="AH21" s="507">
        <v>0</v>
      </c>
      <c r="AI21" s="507">
        <v>0</v>
      </c>
      <c r="AJ21" s="507">
        <v>0</v>
      </c>
      <c r="AK21" s="507">
        <v>0</v>
      </c>
      <c r="AL21" s="507">
        <v>0</v>
      </c>
      <c r="AM21" s="507">
        <v>0</v>
      </c>
      <c r="AN21" s="507">
        <v>0</v>
      </c>
      <c r="AO21" s="507">
        <v>0</v>
      </c>
      <c r="AP21" s="478">
        <f>SUM(B21:AO21)</f>
        <v>33825.367663043478</v>
      </c>
    </row>
    <row r="22" spans="1:42" s="496" customFormat="1" outlineLevel="1" x14ac:dyDescent="0.25">
      <c r="A22" s="542" t="s">
        <v>457</v>
      </c>
      <c r="B22" s="552">
        <f>IF(B23&gt;0,B23/B21,0)</f>
        <v>0</v>
      </c>
      <c r="C22" s="552">
        <f>IF(C23&gt;0,C23/C21,0)</f>
        <v>0</v>
      </c>
      <c r="D22" s="552">
        <f t="shared" ref="D22:AO22" si="5">IF(D23&gt;0,D23/D21,0)</f>
        <v>0</v>
      </c>
      <c r="E22" s="552">
        <f t="shared" si="5"/>
        <v>0</v>
      </c>
      <c r="F22" s="552">
        <f t="shared" si="5"/>
        <v>0</v>
      </c>
      <c r="G22" s="552">
        <f t="shared" si="5"/>
        <v>0</v>
      </c>
      <c r="H22" s="552">
        <f t="shared" si="5"/>
        <v>0</v>
      </c>
      <c r="I22" s="552">
        <f t="shared" si="5"/>
        <v>0</v>
      </c>
      <c r="J22" s="552">
        <f t="shared" si="5"/>
        <v>0</v>
      </c>
      <c r="K22" s="552">
        <f t="shared" si="5"/>
        <v>0</v>
      </c>
      <c r="L22" s="552">
        <f t="shared" si="5"/>
        <v>0</v>
      </c>
      <c r="M22" s="552">
        <f t="shared" si="5"/>
        <v>0</v>
      </c>
      <c r="N22" s="552">
        <f t="shared" si="5"/>
        <v>0</v>
      </c>
      <c r="O22" s="552">
        <f t="shared" si="5"/>
        <v>0</v>
      </c>
      <c r="P22" s="552">
        <f t="shared" si="5"/>
        <v>0</v>
      </c>
      <c r="Q22" s="552">
        <f t="shared" si="5"/>
        <v>0</v>
      </c>
      <c r="R22" s="552">
        <f t="shared" si="5"/>
        <v>0</v>
      </c>
      <c r="S22" s="552">
        <f t="shared" si="5"/>
        <v>0</v>
      </c>
      <c r="T22" s="552">
        <f t="shared" si="5"/>
        <v>0</v>
      </c>
      <c r="U22" s="552">
        <f t="shared" si="5"/>
        <v>0</v>
      </c>
      <c r="V22" s="552">
        <f t="shared" si="5"/>
        <v>0</v>
      </c>
      <c r="W22" s="552">
        <f t="shared" si="5"/>
        <v>0</v>
      </c>
      <c r="X22" s="552">
        <f t="shared" si="5"/>
        <v>0</v>
      </c>
      <c r="Y22" s="552">
        <f t="shared" si="5"/>
        <v>0</v>
      </c>
      <c r="Z22" s="552">
        <f t="shared" si="5"/>
        <v>0</v>
      </c>
      <c r="AA22" s="552">
        <f t="shared" si="5"/>
        <v>0</v>
      </c>
      <c r="AB22" s="552">
        <f t="shared" si="5"/>
        <v>0</v>
      </c>
      <c r="AC22" s="552">
        <f t="shared" si="5"/>
        <v>0</v>
      </c>
      <c r="AD22" s="552">
        <f t="shared" si="5"/>
        <v>0</v>
      </c>
      <c r="AE22" s="552">
        <f t="shared" si="5"/>
        <v>0</v>
      </c>
      <c r="AF22" s="552">
        <f t="shared" si="5"/>
        <v>0</v>
      </c>
      <c r="AG22" s="552">
        <f t="shared" si="5"/>
        <v>0</v>
      </c>
      <c r="AH22" s="552">
        <f t="shared" si="5"/>
        <v>0</v>
      </c>
      <c r="AI22" s="552">
        <f t="shared" si="5"/>
        <v>0</v>
      </c>
      <c r="AJ22" s="552">
        <f t="shared" si="5"/>
        <v>0</v>
      </c>
      <c r="AK22" s="552">
        <f t="shared" si="5"/>
        <v>0</v>
      </c>
      <c r="AL22" s="552">
        <f t="shared" si="5"/>
        <v>0</v>
      </c>
      <c r="AM22" s="552">
        <f t="shared" si="5"/>
        <v>0</v>
      </c>
      <c r="AN22" s="552">
        <f t="shared" si="5"/>
        <v>0</v>
      </c>
      <c r="AO22" s="552">
        <f t="shared" si="5"/>
        <v>0</v>
      </c>
      <c r="AP22" s="478"/>
    </row>
    <row r="23" spans="1:42" s="496" customFormat="1" ht="15.75" outlineLevel="1" thickBot="1" x14ac:dyDescent="0.3">
      <c r="A23" s="542" t="s">
        <v>458</v>
      </c>
      <c r="B23" s="483">
        <v>0</v>
      </c>
      <c r="C23" s="483">
        <v>0</v>
      </c>
      <c r="D23" s="483">
        <v>0</v>
      </c>
      <c r="E23" s="483">
        <v>0</v>
      </c>
      <c r="F23" s="483">
        <v>0</v>
      </c>
      <c r="G23" s="483">
        <v>0</v>
      </c>
      <c r="H23" s="483">
        <v>0</v>
      </c>
      <c r="I23" s="483">
        <v>0</v>
      </c>
      <c r="J23" s="483">
        <v>0</v>
      </c>
      <c r="K23" s="483">
        <v>0</v>
      </c>
      <c r="L23" s="483">
        <v>0</v>
      </c>
      <c r="M23" s="483">
        <v>0</v>
      </c>
      <c r="N23" s="483">
        <v>0</v>
      </c>
      <c r="O23" s="483">
        <v>0</v>
      </c>
      <c r="P23" s="483">
        <v>0</v>
      </c>
      <c r="Q23" s="483">
        <v>0</v>
      </c>
      <c r="R23" s="483">
        <v>0</v>
      </c>
      <c r="S23" s="483">
        <v>0</v>
      </c>
      <c r="T23" s="483">
        <v>0</v>
      </c>
      <c r="U23" s="483">
        <v>0</v>
      </c>
      <c r="V23" s="483">
        <v>0</v>
      </c>
      <c r="W23" s="483">
        <v>0</v>
      </c>
      <c r="X23" s="483">
        <v>0</v>
      </c>
      <c r="Y23" s="483">
        <v>0</v>
      </c>
      <c r="Z23" s="483">
        <v>0</v>
      </c>
      <c r="AA23" s="483">
        <v>0</v>
      </c>
      <c r="AB23" s="483">
        <v>0</v>
      </c>
      <c r="AC23" s="483">
        <v>0</v>
      </c>
      <c r="AD23" s="483">
        <v>0</v>
      </c>
      <c r="AE23" s="483">
        <v>0</v>
      </c>
      <c r="AF23" s="483">
        <v>0</v>
      </c>
      <c r="AG23" s="483">
        <v>0</v>
      </c>
      <c r="AH23" s="483">
        <v>0</v>
      </c>
      <c r="AI23" s="483">
        <v>0</v>
      </c>
      <c r="AJ23" s="483">
        <v>0</v>
      </c>
      <c r="AK23" s="483">
        <v>0</v>
      </c>
      <c r="AL23" s="483">
        <v>0</v>
      </c>
      <c r="AM23" s="483">
        <v>0</v>
      </c>
      <c r="AN23" s="483">
        <v>0</v>
      </c>
      <c r="AO23" s="483">
        <v>0</v>
      </c>
      <c r="AP23" s="553">
        <f>SUM(B23:AO23)</f>
        <v>0</v>
      </c>
    </row>
    <row r="24" spans="1:42" s="496" customFormat="1" ht="15.75" outlineLevel="1" thickTop="1" x14ac:dyDescent="0.25">
      <c r="A24" s="542"/>
      <c r="B24" s="516"/>
      <c r="C24" s="516"/>
      <c r="D24" s="516"/>
      <c r="E24" s="516"/>
      <c r="F24" s="516"/>
      <c r="G24" s="516"/>
      <c r="H24" s="516"/>
      <c r="I24" s="516"/>
      <c r="J24" s="516"/>
      <c r="K24" s="516"/>
      <c r="L24" s="516"/>
      <c r="M24" s="516"/>
      <c r="N24" s="516"/>
      <c r="O24" s="516"/>
      <c r="P24" s="516"/>
      <c r="Q24" s="516"/>
      <c r="R24" s="516"/>
      <c r="S24" s="516"/>
      <c r="T24" s="516"/>
      <c r="U24" s="516"/>
      <c r="V24" s="516"/>
      <c r="W24" s="516"/>
      <c r="X24" s="516"/>
      <c r="Y24" s="516"/>
      <c r="Z24" s="516"/>
      <c r="AA24" s="516"/>
      <c r="AB24" s="516"/>
      <c r="AC24" s="516"/>
      <c r="AD24" s="516"/>
      <c r="AE24" s="516"/>
      <c r="AF24" s="516"/>
      <c r="AG24" s="516"/>
      <c r="AH24" s="516"/>
      <c r="AI24" s="516"/>
      <c r="AJ24" s="516"/>
      <c r="AK24" s="516"/>
      <c r="AL24" s="516"/>
      <c r="AM24" s="516"/>
      <c r="AN24" s="516"/>
      <c r="AO24" s="516"/>
      <c r="AP24" s="507"/>
    </row>
    <row r="25" spans="1:42" s="541" customFormat="1" outlineLevel="1" x14ac:dyDescent="0.25">
      <c r="A25" s="505" t="s">
        <v>121</v>
      </c>
      <c r="B25" s="540"/>
      <c r="C25" s="540"/>
      <c r="D25" s="540"/>
      <c r="E25" s="540"/>
      <c r="F25" s="540"/>
      <c r="G25" s="540"/>
      <c r="H25" s="540"/>
      <c r="I25" s="540"/>
      <c r="J25" s="540"/>
      <c r="K25" s="540"/>
      <c r="L25" s="540"/>
      <c r="M25" s="540"/>
      <c r="N25" s="540"/>
      <c r="O25" s="540"/>
      <c r="P25" s="540"/>
      <c r="Q25" s="540"/>
      <c r="R25" s="540"/>
      <c r="S25" s="540"/>
      <c r="T25" s="540"/>
      <c r="U25" s="540"/>
      <c r="V25" s="540"/>
      <c r="W25" s="540"/>
      <c r="X25" s="540"/>
      <c r="Y25" s="540"/>
      <c r="Z25" s="540"/>
      <c r="AA25" s="540"/>
      <c r="AB25" s="540"/>
      <c r="AC25" s="540"/>
      <c r="AD25" s="540"/>
      <c r="AE25" s="540"/>
      <c r="AF25" s="540"/>
      <c r="AG25" s="540"/>
      <c r="AH25" s="540"/>
      <c r="AI25" s="540"/>
      <c r="AJ25" s="540"/>
      <c r="AK25" s="540"/>
      <c r="AL25" s="540"/>
      <c r="AM25" s="540"/>
      <c r="AN25" s="540"/>
      <c r="AO25" s="540"/>
      <c r="AP25" s="540"/>
    </row>
    <row r="26" spans="1:42" s="541" customFormat="1" outlineLevel="1" x14ac:dyDescent="0.25">
      <c r="A26" s="539" t="s">
        <v>448</v>
      </c>
      <c r="B26" s="540"/>
      <c r="C26" s="540"/>
      <c r="D26" s="540"/>
      <c r="E26" s="540"/>
      <c r="F26" s="540"/>
      <c r="G26" s="540"/>
      <c r="H26" s="540"/>
      <c r="I26" s="540"/>
      <c r="J26" s="540"/>
      <c r="K26" s="540"/>
      <c r="L26" s="540"/>
      <c r="M26" s="540"/>
      <c r="N26" s="540"/>
      <c r="O26" s="540"/>
      <c r="P26" s="540"/>
      <c r="Q26" s="540"/>
      <c r="R26" s="540"/>
      <c r="S26" s="540"/>
      <c r="T26" s="540"/>
      <c r="U26" s="540"/>
      <c r="V26" s="540"/>
      <c r="W26" s="540"/>
      <c r="X26" s="540"/>
      <c r="Y26" s="540"/>
      <c r="Z26" s="540"/>
      <c r="AA26" s="540"/>
      <c r="AB26" s="540"/>
      <c r="AC26" s="540"/>
      <c r="AD26" s="540"/>
      <c r="AE26" s="540"/>
      <c r="AF26" s="540"/>
      <c r="AG26" s="540"/>
      <c r="AH26" s="540"/>
      <c r="AI26" s="540"/>
      <c r="AJ26" s="540"/>
      <c r="AK26" s="540"/>
      <c r="AL26" s="540"/>
      <c r="AM26" s="540"/>
      <c r="AN26" s="540"/>
      <c r="AO26" s="540"/>
      <c r="AP26" s="540"/>
    </row>
    <row r="27" spans="1:42" s="543" customFormat="1" outlineLevel="1" x14ac:dyDescent="0.25">
      <c r="A27" s="542" t="s">
        <v>449</v>
      </c>
      <c r="B27" s="478">
        <f>IF(B28&gt;0,'2a Project Inputs'!$H$15,0)</f>
        <v>0</v>
      </c>
      <c r="C27" s="478">
        <f>IF(C28&gt;0,'2a Project Inputs'!$H$15,0)</f>
        <v>0</v>
      </c>
      <c r="D27" s="478">
        <f>IF(D28&gt;0,'2a Project Inputs'!$H$15,0)</f>
        <v>0</v>
      </c>
      <c r="E27" s="478">
        <f>IF(E28&gt;0,'2a Project Inputs'!$H$15,0)</f>
        <v>0</v>
      </c>
      <c r="F27" s="478">
        <f>IF(F28&gt;0,'2a Project Inputs'!$H$15,0)</f>
        <v>0</v>
      </c>
      <c r="G27" s="478">
        <f>IF(G28&gt;0,'2a Project Inputs'!$H$15,0)</f>
        <v>0</v>
      </c>
      <c r="H27" s="478">
        <f>IF(H28&gt;0,'2a Project Inputs'!$H$15,0)</f>
        <v>0</v>
      </c>
      <c r="I27" s="478">
        <f>IF(I28&gt;0,'2a Project Inputs'!$H$15,0)</f>
        <v>0</v>
      </c>
      <c r="J27" s="478">
        <f>IF(J28&gt;0,'2a Project Inputs'!$H$15,0)</f>
        <v>0</v>
      </c>
      <c r="K27" s="478">
        <f>IF(K28&gt;0,'2a Project Inputs'!$H$15,0)</f>
        <v>0</v>
      </c>
      <c r="L27" s="478">
        <f>IF(L28&gt;0,'2a Project Inputs'!$H$15,0)</f>
        <v>0</v>
      </c>
      <c r="M27" s="478">
        <f>IF(M28&gt;0,'2a Project Inputs'!$H$15,0)</f>
        <v>0</v>
      </c>
      <c r="N27" s="478">
        <f>IF(N28&gt;0,'2a Project Inputs'!$H$15,0)</f>
        <v>0</v>
      </c>
      <c r="O27" s="478">
        <f>IF(O28&gt;0,'2a Project Inputs'!$H$15,0)</f>
        <v>0</v>
      </c>
      <c r="P27" s="478">
        <f>IF(P28&gt;0,'2a Project Inputs'!$H$15,0)</f>
        <v>0</v>
      </c>
      <c r="Q27" s="478">
        <f>IF(Q28&gt;0,'2a Project Inputs'!$H$15,0)</f>
        <v>0</v>
      </c>
      <c r="R27" s="478">
        <f>IF(R28&gt;0,'2a Project Inputs'!$H$15,0)</f>
        <v>0</v>
      </c>
      <c r="S27" s="478">
        <f>IF(S28&gt;0,'2a Project Inputs'!$H$15,0)</f>
        <v>0</v>
      </c>
      <c r="T27" s="478">
        <f>IF(T28&gt;0,'2a Project Inputs'!$H$15,0)</f>
        <v>0</v>
      </c>
      <c r="U27" s="478">
        <f>IF(U28&gt;0,'2a Project Inputs'!$H$15,0)</f>
        <v>0</v>
      </c>
      <c r="V27" s="478">
        <f>IF(V28&gt;0,'2a Project Inputs'!$H$15,0)</f>
        <v>0</v>
      </c>
      <c r="W27" s="478">
        <f>IF(W28&gt;0,'2a Project Inputs'!$H$15,0)</f>
        <v>0</v>
      </c>
      <c r="X27" s="478">
        <f>IF(X28&gt;0,'2a Project Inputs'!$H$15,0)</f>
        <v>0</v>
      </c>
      <c r="Y27" s="478">
        <f>IF(Y28&gt;0,'2a Project Inputs'!$H$15,0)</f>
        <v>0</v>
      </c>
      <c r="Z27" s="478">
        <f>IF(Z28&gt;0,'2a Project Inputs'!$H$15,0)</f>
        <v>0</v>
      </c>
      <c r="AA27" s="478">
        <f>IF(AA28&gt;0,'2a Project Inputs'!$H$15,0)</f>
        <v>0</v>
      </c>
      <c r="AB27" s="478">
        <f>IF(AB28&gt;0,'2a Project Inputs'!$H$15,0)</f>
        <v>0</v>
      </c>
      <c r="AC27" s="478">
        <f>IF(AC28&gt;0,'2a Project Inputs'!$H$15,0)</f>
        <v>0</v>
      </c>
      <c r="AD27" s="478">
        <f>IF(AD28&gt;0,'2a Project Inputs'!$H$15,0)</f>
        <v>0</v>
      </c>
      <c r="AE27" s="478">
        <f>IF(AE28&gt;0,'2a Project Inputs'!$H$15,0)</f>
        <v>0</v>
      </c>
      <c r="AF27" s="478">
        <f>IF(AF28&gt;0,'2a Project Inputs'!$H$15,0)</f>
        <v>0</v>
      </c>
      <c r="AG27" s="478">
        <f>IF(AG28&gt;0,'2a Project Inputs'!$H$15,0)</f>
        <v>0</v>
      </c>
      <c r="AH27" s="478">
        <f>IF(AH28&gt;0,'2a Project Inputs'!$H$15,0)</f>
        <v>0</v>
      </c>
      <c r="AI27" s="478">
        <f>IF(AI28&gt;0,'2a Project Inputs'!$H$15,0)</f>
        <v>0</v>
      </c>
      <c r="AJ27" s="478">
        <f>IF(AJ28&gt;0,'2a Project Inputs'!$H$15,0)</f>
        <v>0</v>
      </c>
      <c r="AK27" s="478">
        <f>IF(AK28&gt;0,'2a Project Inputs'!$H$15,0)</f>
        <v>0</v>
      </c>
      <c r="AL27" s="478">
        <f>IF(AL28&gt;0,'2a Project Inputs'!$H$15,0)</f>
        <v>0</v>
      </c>
      <c r="AM27" s="478">
        <f>IF(AM28&gt;0,'2a Project Inputs'!$H$15,0)</f>
        <v>0</v>
      </c>
      <c r="AN27" s="478">
        <f>IF(AN28&gt;0,'2a Project Inputs'!$H$15,0)</f>
        <v>0</v>
      </c>
      <c r="AO27" s="478">
        <f>IF(AO28&gt;0,'2a Project Inputs'!$H$15,0)</f>
        <v>0</v>
      </c>
      <c r="AP27" s="478">
        <f>SUM(B27:AO27)</f>
        <v>0</v>
      </c>
    </row>
    <row r="28" spans="1:42" s="543" customFormat="1" outlineLevel="1" x14ac:dyDescent="0.25">
      <c r="A28" s="542" t="s">
        <v>450</v>
      </c>
      <c r="B28" s="478">
        <v>0</v>
      </c>
      <c r="C28" s="478">
        <v>0</v>
      </c>
      <c r="D28" s="478">
        <v>0</v>
      </c>
      <c r="E28" s="478">
        <v>0</v>
      </c>
      <c r="F28" s="478">
        <v>0</v>
      </c>
      <c r="G28" s="478">
        <v>0</v>
      </c>
      <c r="H28" s="478">
        <v>0</v>
      </c>
      <c r="I28" s="478">
        <v>0</v>
      </c>
      <c r="J28" s="478">
        <v>0</v>
      </c>
      <c r="K28" s="478">
        <v>0</v>
      </c>
      <c r="L28" s="478">
        <v>0</v>
      </c>
      <c r="M28" s="478">
        <v>0</v>
      </c>
      <c r="N28" s="478">
        <v>0</v>
      </c>
      <c r="O28" s="478">
        <v>0</v>
      </c>
      <c r="P28" s="478">
        <v>0</v>
      </c>
      <c r="Q28" s="478">
        <v>0</v>
      </c>
      <c r="R28" s="478">
        <v>0</v>
      </c>
      <c r="S28" s="478">
        <v>0</v>
      </c>
      <c r="T28" s="478">
        <v>0</v>
      </c>
      <c r="U28" s="478">
        <v>0</v>
      </c>
      <c r="V28" s="478">
        <v>0</v>
      </c>
      <c r="W28" s="478">
        <v>0</v>
      </c>
      <c r="X28" s="478">
        <v>0</v>
      </c>
      <c r="Y28" s="478">
        <v>0</v>
      </c>
      <c r="Z28" s="478">
        <v>0</v>
      </c>
      <c r="AA28" s="478">
        <v>0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>
        <f>SUM(B28:AO28)</f>
        <v>0</v>
      </c>
    </row>
    <row r="29" spans="1:42" s="556" customFormat="1" outlineLevel="1" x14ac:dyDescent="0.25">
      <c r="A29" s="542" t="s">
        <v>451</v>
      </c>
      <c r="B29" s="555">
        <f>IF(B28&gt;0,B30/B28,0)</f>
        <v>0</v>
      </c>
      <c r="C29" s="555">
        <f t="shared" ref="C29:AO29" si="6">IF(C28&gt;0,C30/C28,0)</f>
        <v>0</v>
      </c>
      <c r="D29" s="555">
        <f t="shared" si="6"/>
        <v>0</v>
      </c>
      <c r="E29" s="555">
        <f t="shared" si="6"/>
        <v>0</v>
      </c>
      <c r="F29" s="555">
        <f t="shared" si="6"/>
        <v>0</v>
      </c>
      <c r="G29" s="555">
        <f t="shared" si="6"/>
        <v>0</v>
      </c>
      <c r="H29" s="555">
        <f t="shared" si="6"/>
        <v>0</v>
      </c>
      <c r="I29" s="555">
        <f t="shared" si="6"/>
        <v>0</v>
      </c>
      <c r="J29" s="555">
        <f t="shared" si="6"/>
        <v>0</v>
      </c>
      <c r="K29" s="555">
        <f t="shared" si="6"/>
        <v>0</v>
      </c>
      <c r="L29" s="555">
        <f t="shared" si="6"/>
        <v>0</v>
      </c>
      <c r="M29" s="555">
        <f t="shared" si="6"/>
        <v>0</v>
      </c>
      <c r="N29" s="555">
        <f t="shared" si="6"/>
        <v>0</v>
      </c>
      <c r="O29" s="555">
        <f t="shared" si="6"/>
        <v>0</v>
      </c>
      <c r="P29" s="555">
        <f t="shared" si="6"/>
        <v>0</v>
      </c>
      <c r="Q29" s="555">
        <f t="shared" si="6"/>
        <v>0</v>
      </c>
      <c r="R29" s="555">
        <f t="shared" si="6"/>
        <v>0</v>
      </c>
      <c r="S29" s="555">
        <f t="shared" si="6"/>
        <v>0</v>
      </c>
      <c r="T29" s="555">
        <f t="shared" si="6"/>
        <v>0</v>
      </c>
      <c r="U29" s="555">
        <f t="shared" si="6"/>
        <v>0</v>
      </c>
      <c r="V29" s="555">
        <f t="shared" si="6"/>
        <v>0</v>
      </c>
      <c r="W29" s="555">
        <f t="shared" si="6"/>
        <v>0</v>
      </c>
      <c r="X29" s="555">
        <f t="shared" si="6"/>
        <v>0</v>
      </c>
      <c r="Y29" s="555">
        <f t="shared" si="6"/>
        <v>0</v>
      </c>
      <c r="Z29" s="555">
        <f t="shared" si="6"/>
        <v>0</v>
      </c>
      <c r="AA29" s="555">
        <f t="shared" si="6"/>
        <v>0</v>
      </c>
      <c r="AB29" s="555">
        <f t="shared" si="6"/>
        <v>0</v>
      </c>
      <c r="AC29" s="555">
        <f t="shared" si="6"/>
        <v>0</v>
      </c>
      <c r="AD29" s="555">
        <f t="shared" si="6"/>
        <v>0</v>
      </c>
      <c r="AE29" s="555">
        <f t="shared" si="6"/>
        <v>0</v>
      </c>
      <c r="AF29" s="555">
        <f t="shared" si="6"/>
        <v>0</v>
      </c>
      <c r="AG29" s="555">
        <f t="shared" si="6"/>
        <v>0</v>
      </c>
      <c r="AH29" s="555">
        <f t="shared" si="6"/>
        <v>0</v>
      </c>
      <c r="AI29" s="555">
        <f t="shared" si="6"/>
        <v>0</v>
      </c>
      <c r="AJ29" s="555">
        <f t="shared" si="6"/>
        <v>0</v>
      </c>
      <c r="AK29" s="555">
        <f t="shared" si="6"/>
        <v>0</v>
      </c>
      <c r="AL29" s="555">
        <f t="shared" si="6"/>
        <v>0</v>
      </c>
      <c r="AM29" s="555">
        <f t="shared" si="6"/>
        <v>0</v>
      </c>
      <c r="AN29" s="555">
        <f t="shared" si="6"/>
        <v>0</v>
      </c>
      <c r="AO29" s="555">
        <f t="shared" si="6"/>
        <v>0</v>
      </c>
      <c r="AP29" s="486"/>
    </row>
    <row r="30" spans="1:42" outlineLevel="1" x14ac:dyDescent="0.25">
      <c r="A30" s="547" t="s">
        <v>452</v>
      </c>
      <c r="B30" s="548">
        <v>0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0</v>
      </c>
      <c r="K30" s="548">
        <v>0</v>
      </c>
      <c r="L30" s="548">
        <v>0</v>
      </c>
      <c r="M30" s="548">
        <v>0</v>
      </c>
      <c r="N30" s="548">
        <v>0</v>
      </c>
      <c r="O30" s="548">
        <v>0</v>
      </c>
      <c r="P30" s="548">
        <v>0</v>
      </c>
      <c r="Q30" s="548">
        <v>0</v>
      </c>
      <c r="R30" s="548">
        <v>0</v>
      </c>
      <c r="S30" s="548">
        <v>0</v>
      </c>
      <c r="T30" s="548">
        <v>0</v>
      </c>
      <c r="U30" s="548">
        <v>0</v>
      </c>
      <c r="V30" s="548">
        <v>0</v>
      </c>
      <c r="W30" s="548">
        <v>0</v>
      </c>
      <c r="X30" s="548">
        <v>0</v>
      </c>
      <c r="Y30" s="548">
        <v>0</v>
      </c>
      <c r="Z30" s="548">
        <v>0</v>
      </c>
      <c r="AA30" s="548">
        <v>0</v>
      </c>
      <c r="AB30" s="548">
        <v>0</v>
      </c>
      <c r="AC30" s="548">
        <v>0</v>
      </c>
      <c r="AD30" s="548">
        <v>0</v>
      </c>
      <c r="AE30" s="548">
        <v>0</v>
      </c>
      <c r="AF30" s="548">
        <v>0</v>
      </c>
      <c r="AG30" s="548">
        <v>0</v>
      </c>
      <c r="AH30" s="548">
        <v>0</v>
      </c>
      <c r="AI30" s="548">
        <v>0</v>
      </c>
      <c r="AJ30" s="548">
        <v>0</v>
      </c>
      <c r="AK30" s="548">
        <v>0</v>
      </c>
      <c r="AL30" s="548">
        <v>0</v>
      </c>
      <c r="AM30" s="548">
        <v>0</v>
      </c>
      <c r="AN30" s="548">
        <v>0</v>
      </c>
      <c r="AO30" s="548">
        <v>0</v>
      </c>
      <c r="AP30" s="549">
        <f>SUM(B30:AO30)</f>
        <v>0</v>
      </c>
    </row>
    <row r="31" spans="1:42" outlineLevel="1" x14ac:dyDescent="0.25">
      <c r="A31" s="550"/>
      <c r="B31" s="551"/>
      <c r="C31" s="551"/>
      <c r="D31" s="551"/>
      <c r="E31" s="551"/>
      <c r="F31" s="551"/>
      <c r="G31" s="551"/>
      <c r="H31" s="551"/>
      <c r="I31" s="551"/>
      <c r="J31" s="551"/>
      <c r="K31" s="551"/>
      <c r="L31" s="551"/>
      <c r="M31" s="551"/>
      <c r="N31" s="551"/>
      <c r="O31" s="551"/>
      <c r="P31" s="551"/>
      <c r="Q31" s="551"/>
      <c r="R31" s="551"/>
      <c r="S31" s="551"/>
      <c r="T31" s="551"/>
      <c r="U31" s="551"/>
      <c r="V31" s="551"/>
      <c r="W31" s="551"/>
      <c r="X31" s="551"/>
      <c r="Y31" s="551"/>
      <c r="Z31" s="551"/>
      <c r="AA31" s="551"/>
      <c r="AB31" s="551"/>
      <c r="AC31" s="551"/>
      <c r="AD31" s="551"/>
      <c r="AE31" s="551"/>
      <c r="AF31" s="551"/>
      <c r="AG31" s="551"/>
      <c r="AH31" s="551"/>
      <c r="AI31" s="551"/>
      <c r="AJ31" s="551"/>
      <c r="AK31" s="551"/>
      <c r="AL31" s="551"/>
      <c r="AM31" s="551"/>
      <c r="AN31" s="551"/>
      <c r="AO31" s="551"/>
      <c r="AP31" s="540"/>
    </row>
    <row r="32" spans="1:42" outlineLevel="1" x14ac:dyDescent="0.25">
      <c r="A32" s="539" t="s">
        <v>427</v>
      </c>
      <c r="B32" s="536"/>
    </row>
    <row r="33" spans="1:42" s="496" customFormat="1" outlineLevel="1" x14ac:dyDescent="0.25">
      <c r="A33" s="542" t="s">
        <v>453</v>
      </c>
      <c r="B33" s="478">
        <v>0</v>
      </c>
      <c r="C33" s="478">
        <v>0</v>
      </c>
      <c r="D33" s="478">
        <v>0</v>
      </c>
      <c r="E33" s="478">
        <v>0</v>
      </c>
      <c r="F33" s="478">
        <v>0</v>
      </c>
      <c r="G33" s="478">
        <v>0</v>
      </c>
      <c r="H33" s="478">
        <v>0</v>
      </c>
      <c r="I33" s="478">
        <v>0</v>
      </c>
      <c r="J33" s="478">
        <v>0</v>
      </c>
      <c r="K33" s="478">
        <v>0</v>
      </c>
      <c r="L33" s="478">
        <v>0</v>
      </c>
      <c r="M33" s="478">
        <v>0</v>
      </c>
      <c r="N33" s="478">
        <v>0</v>
      </c>
      <c r="O33" s="478">
        <v>0</v>
      </c>
      <c r="P33" s="478">
        <v>0</v>
      </c>
      <c r="Q33" s="478">
        <v>0</v>
      </c>
      <c r="R33" s="478">
        <v>0</v>
      </c>
      <c r="S33" s="478">
        <v>0</v>
      </c>
      <c r="T33" s="478">
        <v>0</v>
      </c>
      <c r="U33" s="478">
        <v>0</v>
      </c>
      <c r="V33" s="478">
        <v>0</v>
      </c>
      <c r="W33" s="478">
        <v>0</v>
      </c>
      <c r="X33" s="478">
        <v>0</v>
      </c>
      <c r="Y33" s="478">
        <v>0</v>
      </c>
      <c r="Z33" s="478">
        <v>0</v>
      </c>
      <c r="AA33" s="478">
        <v>0</v>
      </c>
      <c r="AB33" s="478">
        <v>0</v>
      </c>
      <c r="AC33" s="478">
        <v>0</v>
      </c>
      <c r="AD33" s="478">
        <v>0</v>
      </c>
      <c r="AE33" s="478">
        <v>0</v>
      </c>
      <c r="AF33" s="478">
        <v>0</v>
      </c>
      <c r="AG33" s="478">
        <v>0</v>
      </c>
      <c r="AH33" s="478">
        <v>0</v>
      </c>
      <c r="AI33" s="478">
        <v>0</v>
      </c>
      <c r="AJ33" s="478">
        <v>0</v>
      </c>
      <c r="AK33" s="478">
        <v>0</v>
      </c>
      <c r="AL33" s="478">
        <v>0</v>
      </c>
      <c r="AM33" s="478">
        <v>0</v>
      </c>
      <c r="AN33" s="478">
        <v>0</v>
      </c>
      <c r="AO33" s="478">
        <v>0</v>
      </c>
      <c r="AP33" s="478">
        <f>SUM(B33:AO33)</f>
        <v>0</v>
      </c>
    </row>
    <row r="34" spans="1:42" s="496" customFormat="1" outlineLevel="1" x14ac:dyDescent="0.25">
      <c r="A34" s="542" t="s">
        <v>454</v>
      </c>
      <c r="B34" s="552">
        <f>IF(B35&gt;0,B35/B33,0)</f>
        <v>0</v>
      </c>
      <c r="C34" s="552">
        <f t="shared" ref="C34:AO34" si="7">IF(C35&gt;0,C35/C33,0)</f>
        <v>0</v>
      </c>
      <c r="D34" s="552">
        <f t="shared" si="7"/>
        <v>0</v>
      </c>
      <c r="E34" s="552">
        <f t="shared" si="7"/>
        <v>0</v>
      </c>
      <c r="F34" s="552">
        <f t="shared" si="7"/>
        <v>0</v>
      </c>
      <c r="G34" s="552">
        <f t="shared" si="7"/>
        <v>0</v>
      </c>
      <c r="H34" s="552">
        <f t="shared" si="7"/>
        <v>0</v>
      </c>
      <c r="I34" s="552">
        <f t="shared" si="7"/>
        <v>0</v>
      </c>
      <c r="J34" s="552">
        <f t="shared" si="7"/>
        <v>0</v>
      </c>
      <c r="K34" s="552">
        <f t="shared" si="7"/>
        <v>0</v>
      </c>
      <c r="L34" s="552">
        <f t="shared" si="7"/>
        <v>0</v>
      </c>
      <c r="M34" s="552">
        <f t="shared" si="7"/>
        <v>0</v>
      </c>
      <c r="N34" s="552">
        <f t="shared" si="7"/>
        <v>0</v>
      </c>
      <c r="O34" s="552">
        <f t="shared" si="7"/>
        <v>0</v>
      </c>
      <c r="P34" s="552">
        <f t="shared" si="7"/>
        <v>0</v>
      </c>
      <c r="Q34" s="552">
        <f t="shared" si="7"/>
        <v>0</v>
      </c>
      <c r="R34" s="552">
        <f t="shared" si="7"/>
        <v>0</v>
      </c>
      <c r="S34" s="552">
        <f t="shared" si="7"/>
        <v>0</v>
      </c>
      <c r="T34" s="552">
        <f t="shared" si="7"/>
        <v>0</v>
      </c>
      <c r="U34" s="552">
        <f t="shared" si="7"/>
        <v>0</v>
      </c>
      <c r="V34" s="552">
        <f t="shared" si="7"/>
        <v>0</v>
      </c>
      <c r="W34" s="552">
        <f t="shared" si="7"/>
        <v>0</v>
      </c>
      <c r="X34" s="552">
        <f t="shared" si="7"/>
        <v>0</v>
      </c>
      <c r="Y34" s="552">
        <f t="shared" si="7"/>
        <v>0</v>
      </c>
      <c r="Z34" s="552">
        <f t="shared" si="7"/>
        <v>0</v>
      </c>
      <c r="AA34" s="552">
        <f t="shared" si="7"/>
        <v>0</v>
      </c>
      <c r="AB34" s="552">
        <f t="shared" si="7"/>
        <v>0</v>
      </c>
      <c r="AC34" s="552">
        <f t="shared" si="7"/>
        <v>0</v>
      </c>
      <c r="AD34" s="552">
        <f t="shared" si="7"/>
        <v>0</v>
      </c>
      <c r="AE34" s="552">
        <f t="shared" si="7"/>
        <v>0</v>
      </c>
      <c r="AF34" s="552">
        <f t="shared" si="7"/>
        <v>0</v>
      </c>
      <c r="AG34" s="552">
        <f t="shared" si="7"/>
        <v>0</v>
      </c>
      <c r="AH34" s="552">
        <f t="shared" si="7"/>
        <v>0</v>
      </c>
      <c r="AI34" s="552">
        <f t="shared" si="7"/>
        <v>0</v>
      </c>
      <c r="AJ34" s="552">
        <f t="shared" si="7"/>
        <v>0</v>
      </c>
      <c r="AK34" s="552">
        <f t="shared" si="7"/>
        <v>0</v>
      </c>
      <c r="AL34" s="552">
        <f t="shared" si="7"/>
        <v>0</v>
      </c>
      <c r="AM34" s="552">
        <f t="shared" si="7"/>
        <v>0</v>
      </c>
      <c r="AN34" s="552">
        <f t="shared" si="7"/>
        <v>0</v>
      </c>
      <c r="AO34" s="552">
        <f t="shared" si="7"/>
        <v>0</v>
      </c>
      <c r="AP34" s="478"/>
    </row>
    <row r="35" spans="1:42" s="496" customFormat="1" ht="15.75" outlineLevel="1" thickBot="1" x14ac:dyDescent="0.3">
      <c r="A35" s="542" t="s">
        <v>455</v>
      </c>
      <c r="B35" s="483">
        <v>0</v>
      </c>
      <c r="C35" s="483">
        <v>0</v>
      </c>
      <c r="D35" s="483">
        <v>0</v>
      </c>
      <c r="E35" s="483">
        <v>0</v>
      </c>
      <c r="F35" s="483">
        <v>0</v>
      </c>
      <c r="G35" s="483">
        <v>0</v>
      </c>
      <c r="H35" s="483">
        <v>0</v>
      </c>
      <c r="I35" s="483">
        <v>0</v>
      </c>
      <c r="J35" s="483">
        <v>0</v>
      </c>
      <c r="K35" s="483">
        <v>0</v>
      </c>
      <c r="L35" s="483">
        <v>0</v>
      </c>
      <c r="M35" s="483">
        <v>0</v>
      </c>
      <c r="N35" s="483">
        <v>0</v>
      </c>
      <c r="O35" s="483">
        <v>0</v>
      </c>
      <c r="P35" s="483">
        <v>0</v>
      </c>
      <c r="Q35" s="483">
        <v>0</v>
      </c>
      <c r="R35" s="483">
        <v>0</v>
      </c>
      <c r="S35" s="483">
        <v>0</v>
      </c>
      <c r="T35" s="483">
        <v>0</v>
      </c>
      <c r="U35" s="483">
        <v>0</v>
      </c>
      <c r="V35" s="483">
        <v>0</v>
      </c>
      <c r="W35" s="483">
        <v>0</v>
      </c>
      <c r="X35" s="483">
        <v>0</v>
      </c>
      <c r="Y35" s="483">
        <v>0</v>
      </c>
      <c r="Z35" s="483">
        <v>0</v>
      </c>
      <c r="AA35" s="483">
        <v>0</v>
      </c>
      <c r="AB35" s="483">
        <v>0</v>
      </c>
      <c r="AC35" s="483">
        <v>0</v>
      </c>
      <c r="AD35" s="483">
        <v>0</v>
      </c>
      <c r="AE35" s="483">
        <v>0</v>
      </c>
      <c r="AF35" s="483">
        <v>0</v>
      </c>
      <c r="AG35" s="483">
        <v>0</v>
      </c>
      <c r="AH35" s="483">
        <v>0</v>
      </c>
      <c r="AI35" s="483">
        <v>0</v>
      </c>
      <c r="AJ35" s="483">
        <v>0</v>
      </c>
      <c r="AK35" s="483">
        <v>0</v>
      </c>
      <c r="AL35" s="483">
        <v>0</v>
      </c>
      <c r="AM35" s="483">
        <v>0</v>
      </c>
      <c r="AN35" s="483">
        <v>0</v>
      </c>
      <c r="AO35" s="483">
        <v>0</v>
      </c>
      <c r="AP35" s="553">
        <f>SUM(B35:AO35)</f>
        <v>0</v>
      </c>
    </row>
    <row r="36" spans="1:42" s="541" customFormat="1" ht="15.75" outlineLevel="1" thickTop="1" x14ac:dyDescent="0.25">
      <c r="A36" s="539"/>
      <c r="B36" s="540"/>
      <c r="C36" s="540"/>
      <c r="D36" s="540"/>
      <c r="E36" s="540"/>
      <c r="F36" s="540"/>
      <c r="G36" s="540"/>
      <c r="H36" s="540"/>
      <c r="I36" s="540"/>
      <c r="J36" s="540"/>
      <c r="K36" s="540"/>
      <c r="L36" s="540"/>
      <c r="M36" s="540"/>
      <c r="N36" s="540"/>
      <c r="O36" s="540"/>
      <c r="P36" s="540"/>
      <c r="Q36" s="540"/>
      <c r="R36" s="540"/>
      <c r="S36" s="540"/>
      <c r="T36" s="540"/>
      <c r="U36" s="540"/>
      <c r="V36" s="540"/>
      <c r="W36" s="540"/>
      <c r="X36" s="540"/>
      <c r="Y36" s="540"/>
      <c r="Z36" s="540"/>
      <c r="AA36" s="540"/>
      <c r="AB36" s="540"/>
      <c r="AC36" s="540"/>
      <c r="AD36" s="540"/>
      <c r="AE36" s="540"/>
      <c r="AF36" s="540"/>
      <c r="AG36" s="540"/>
      <c r="AH36" s="540"/>
      <c r="AI36" s="540"/>
      <c r="AJ36" s="540"/>
      <c r="AK36" s="540"/>
      <c r="AL36" s="540"/>
      <c r="AM36" s="540"/>
      <c r="AN36" s="540"/>
      <c r="AO36" s="540"/>
      <c r="AP36" s="540"/>
    </row>
    <row r="37" spans="1:42" outlineLevel="1" x14ac:dyDescent="0.25">
      <c r="A37" s="539" t="s">
        <v>428</v>
      </c>
      <c r="B37" s="536"/>
    </row>
    <row r="38" spans="1:42" s="496" customFormat="1" outlineLevel="1" x14ac:dyDescent="0.25">
      <c r="A38" s="542" t="str">
        <f>A21</f>
        <v>Electricity Production/kWh - REC</v>
      </c>
      <c r="B38" s="554">
        <f>B33</f>
        <v>0</v>
      </c>
      <c r="C38" s="507">
        <v>0</v>
      </c>
      <c r="D38" s="507">
        <v>0</v>
      </c>
      <c r="E38" s="507">
        <v>0</v>
      </c>
      <c r="F38" s="507">
        <v>0</v>
      </c>
      <c r="G38" s="507">
        <v>0</v>
      </c>
      <c r="H38" s="507">
        <v>0</v>
      </c>
      <c r="I38" s="507">
        <v>0</v>
      </c>
      <c r="J38" s="507">
        <v>0</v>
      </c>
      <c r="K38" s="507">
        <v>0</v>
      </c>
      <c r="L38" s="507">
        <v>0</v>
      </c>
      <c r="M38" s="507">
        <v>0</v>
      </c>
      <c r="N38" s="507">
        <v>0</v>
      </c>
      <c r="O38" s="507">
        <v>0</v>
      </c>
      <c r="P38" s="507">
        <v>0</v>
      </c>
      <c r="Q38" s="507">
        <v>0</v>
      </c>
      <c r="R38" s="507">
        <v>0</v>
      </c>
      <c r="S38" s="507">
        <v>0</v>
      </c>
      <c r="T38" s="507">
        <v>0</v>
      </c>
      <c r="U38" s="507">
        <v>0</v>
      </c>
      <c r="V38" s="507">
        <v>0</v>
      </c>
      <c r="W38" s="507">
        <v>0</v>
      </c>
      <c r="X38" s="507">
        <v>0</v>
      </c>
      <c r="Y38" s="507">
        <v>0</v>
      </c>
      <c r="Z38" s="507">
        <v>0</v>
      </c>
      <c r="AA38" s="507">
        <v>0</v>
      </c>
      <c r="AB38" s="507">
        <v>0</v>
      </c>
      <c r="AC38" s="507">
        <v>0</v>
      </c>
      <c r="AD38" s="507">
        <v>0</v>
      </c>
      <c r="AE38" s="507">
        <v>0</v>
      </c>
      <c r="AF38" s="507">
        <v>0</v>
      </c>
      <c r="AG38" s="507">
        <v>0</v>
      </c>
      <c r="AH38" s="507">
        <v>0</v>
      </c>
      <c r="AI38" s="507">
        <v>0</v>
      </c>
      <c r="AJ38" s="507">
        <v>0</v>
      </c>
      <c r="AK38" s="507">
        <v>0</v>
      </c>
      <c r="AL38" s="507">
        <v>0</v>
      </c>
      <c r="AM38" s="507">
        <v>0</v>
      </c>
      <c r="AN38" s="507">
        <v>0</v>
      </c>
      <c r="AO38" s="507">
        <v>0</v>
      </c>
      <c r="AP38" s="478">
        <f>SUM(B38:AO38)</f>
        <v>0</v>
      </c>
    </row>
    <row r="39" spans="1:42" s="496" customFormat="1" outlineLevel="1" x14ac:dyDescent="0.25">
      <c r="A39" s="542" t="s">
        <v>457</v>
      </c>
      <c r="B39" s="552">
        <f t="shared" ref="B39:AO39" si="8">IF(B40&gt;0,B40/B38,0)</f>
        <v>0</v>
      </c>
      <c r="C39" s="552">
        <f t="shared" si="8"/>
        <v>0</v>
      </c>
      <c r="D39" s="552">
        <f t="shared" si="8"/>
        <v>0</v>
      </c>
      <c r="E39" s="552">
        <f t="shared" si="8"/>
        <v>0</v>
      </c>
      <c r="F39" s="552">
        <f t="shared" si="8"/>
        <v>0</v>
      </c>
      <c r="G39" s="552">
        <f t="shared" si="8"/>
        <v>0</v>
      </c>
      <c r="H39" s="552">
        <f t="shared" si="8"/>
        <v>0</v>
      </c>
      <c r="I39" s="552">
        <f t="shared" si="8"/>
        <v>0</v>
      </c>
      <c r="J39" s="552">
        <f t="shared" si="8"/>
        <v>0</v>
      </c>
      <c r="K39" s="552">
        <f t="shared" si="8"/>
        <v>0</v>
      </c>
      <c r="L39" s="552">
        <f t="shared" si="8"/>
        <v>0</v>
      </c>
      <c r="M39" s="552">
        <f t="shared" si="8"/>
        <v>0</v>
      </c>
      <c r="N39" s="552">
        <f t="shared" si="8"/>
        <v>0</v>
      </c>
      <c r="O39" s="552">
        <f t="shared" si="8"/>
        <v>0</v>
      </c>
      <c r="P39" s="552">
        <f t="shared" si="8"/>
        <v>0</v>
      </c>
      <c r="Q39" s="552">
        <f t="shared" si="8"/>
        <v>0</v>
      </c>
      <c r="R39" s="552">
        <f t="shared" si="8"/>
        <v>0</v>
      </c>
      <c r="S39" s="552">
        <f t="shared" si="8"/>
        <v>0</v>
      </c>
      <c r="T39" s="552">
        <f t="shared" si="8"/>
        <v>0</v>
      </c>
      <c r="U39" s="552">
        <f t="shared" si="8"/>
        <v>0</v>
      </c>
      <c r="V39" s="552">
        <f t="shared" si="8"/>
        <v>0</v>
      </c>
      <c r="W39" s="552">
        <f t="shared" si="8"/>
        <v>0</v>
      </c>
      <c r="X39" s="552">
        <f t="shared" si="8"/>
        <v>0</v>
      </c>
      <c r="Y39" s="552">
        <f t="shared" si="8"/>
        <v>0</v>
      </c>
      <c r="Z39" s="552">
        <f t="shared" si="8"/>
        <v>0</v>
      </c>
      <c r="AA39" s="552">
        <f t="shared" si="8"/>
        <v>0</v>
      </c>
      <c r="AB39" s="552">
        <f t="shared" si="8"/>
        <v>0</v>
      </c>
      <c r="AC39" s="552">
        <f t="shared" si="8"/>
        <v>0</v>
      </c>
      <c r="AD39" s="552">
        <f t="shared" si="8"/>
        <v>0</v>
      </c>
      <c r="AE39" s="552">
        <f t="shared" si="8"/>
        <v>0</v>
      </c>
      <c r="AF39" s="552">
        <f t="shared" si="8"/>
        <v>0</v>
      </c>
      <c r="AG39" s="552">
        <f t="shared" si="8"/>
        <v>0</v>
      </c>
      <c r="AH39" s="552">
        <f t="shared" si="8"/>
        <v>0</v>
      </c>
      <c r="AI39" s="552">
        <f t="shared" si="8"/>
        <v>0</v>
      </c>
      <c r="AJ39" s="552">
        <f t="shared" si="8"/>
        <v>0</v>
      </c>
      <c r="AK39" s="552">
        <f t="shared" si="8"/>
        <v>0</v>
      </c>
      <c r="AL39" s="552">
        <f t="shared" si="8"/>
        <v>0</v>
      </c>
      <c r="AM39" s="552">
        <f t="shared" si="8"/>
        <v>0</v>
      </c>
      <c r="AN39" s="552">
        <f t="shared" si="8"/>
        <v>0</v>
      </c>
      <c r="AO39" s="552">
        <f t="shared" si="8"/>
        <v>0</v>
      </c>
      <c r="AP39" s="478"/>
    </row>
    <row r="40" spans="1:42" s="496" customFormat="1" ht="15.75" outlineLevel="1" thickBot="1" x14ac:dyDescent="0.3">
      <c r="A40" s="542" t="s">
        <v>458</v>
      </c>
      <c r="B40" s="557">
        <v>0</v>
      </c>
      <c r="C40" s="557">
        <v>0</v>
      </c>
      <c r="D40" s="557">
        <v>0</v>
      </c>
      <c r="E40" s="557">
        <v>0</v>
      </c>
      <c r="F40" s="557">
        <v>0</v>
      </c>
      <c r="G40" s="557">
        <v>0</v>
      </c>
      <c r="H40" s="557">
        <v>0</v>
      </c>
      <c r="I40" s="557">
        <v>0</v>
      </c>
      <c r="J40" s="557">
        <v>0</v>
      </c>
      <c r="K40" s="557">
        <v>0</v>
      </c>
      <c r="L40" s="557">
        <v>0</v>
      </c>
      <c r="M40" s="557">
        <v>0</v>
      </c>
      <c r="N40" s="557">
        <v>0</v>
      </c>
      <c r="O40" s="557">
        <v>0</v>
      </c>
      <c r="P40" s="557">
        <v>0</v>
      </c>
      <c r="Q40" s="557">
        <v>0</v>
      </c>
      <c r="R40" s="557">
        <v>0</v>
      </c>
      <c r="S40" s="557">
        <v>0</v>
      </c>
      <c r="T40" s="557">
        <v>0</v>
      </c>
      <c r="U40" s="557">
        <v>0</v>
      </c>
      <c r="V40" s="557">
        <v>0</v>
      </c>
      <c r="W40" s="557">
        <v>0</v>
      </c>
      <c r="X40" s="557">
        <v>0</v>
      </c>
      <c r="Y40" s="557">
        <v>0</v>
      </c>
      <c r="Z40" s="557">
        <v>0</v>
      </c>
      <c r="AA40" s="557">
        <v>0</v>
      </c>
      <c r="AB40" s="557">
        <v>0</v>
      </c>
      <c r="AC40" s="557">
        <v>0</v>
      </c>
      <c r="AD40" s="557">
        <v>0</v>
      </c>
      <c r="AE40" s="557">
        <v>0</v>
      </c>
      <c r="AF40" s="557">
        <v>0</v>
      </c>
      <c r="AG40" s="557">
        <v>0</v>
      </c>
      <c r="AH40" s="557">
        <v>0</v>
      </c>
      <c r="AI40" s="557">
        <v>0</v>
      </c>
      <c r="AJ40" s="557">
        <v>0</v>
      </c>
      <c r="AK40" s="557">
        <v>0</v>
      </c>
      <c r="AL40" s="557">
        <v>0</v>
      </c>
      <c r="AM40" s="557">
        <v>0</v>
      </c>
      <c r="AN40" s="557">
        <v>0</v>
      </c>
      <c r="AO40" s="557">
        <v>0</v>
      </c>
      <c r="AP40" s="553">
        <f>SUM(B40:AO40)</f>
        <v>0</v>
      </c>
    </row>
    <row r="41" spans="1:42" s="541" customFormat="1" ht="15.75" outlineLevel="1" thickTop="1" x14ac:dyDescent="0.25">
      <c r="A41" s="539"/>
      <c r="B41" s="540"/>
      <c r="C41" s="540"/>
      <c r="D41" s="540"/>
      <c r="E41" s="540"/>
      <c r="F41" s="540"/>
      <c r="G41" s="540"/>
      <c r="H41" s="540"/>
      <c r="I41" s="540"/>
      <c r="J41" s="540"/>
      <c r="K41" s="540"/>
      <c r="L41" s="540"/>
      <c r="M41" s="540"/>
      <c r="N41" s="540"/>
      <c r="O41" s="540"/>
      <c r="P41" s="540"/>
      <c r="Q41" s="540"/>
      <c r="R41" s="540"/>
      <c r="S41" s="540"/>
      <c r="T41" s="540"/>
      <c r="U41" s="540"/>
      <c r="V41" s="540"/>
      <c r="W41" s="540"/>
      <c r="X41" s="540"/>
      <c r="Y41" s="540"/>
      <c r="Z41" s="540"/>
      <c r="AA41" s="540"/>
      <c r="AB41" s="540"/>
      <c r="AC41" s="540"/>
      <c r="AD41" s="540"/>
      <c r="AE41" s="540"/>
      <c r="AF41" s="540"/>
      <c r="AG41" s="540"/>
      <c r="AH41" s="540"/>
      <c r="AI41" s="540"/>
      <c r="AJ41" s="540"/>
      <c r="AK41" s="540"/>
      <c r="AL41" s="540"/>
      <c r="AM41" s="540"/>
      <c r="AN41" s="540"/>
      <c r="AO41" s="540"/>
      <c r="AP41" s="540"/>
    </row>
    <row r="42" spans="1:42" s="541" customFormat="1" outlineLevel="1" x14ac:dyDescent="0.25">
      <c r="A42" s="505" t="s">
        <v>122</v>
      </c>
      <c r="B42" s="540"/>
      <c r="C42" s="540"/>
      <c r="D42" s="540"/>
      <c r="E42" s="540"/>
      <c r="F42" s="540"/>
      <c r="G42" s="540"/>
      <c r="H42" s="540"/>
      <c r="I42" s="540"/>
      <c r="J42" s="540"/>
      <c r="K42" s="540"/>
      <c r="L42" s="540"/>
      <c r="M42" s="540"/>
      <c r="N42" s="540"/>
      <c r="O42" s="540"/>
      <c r="P42" s="540"/>
      <c r="Q42" s="540"/>
      <c r="R42" s="540"/>
      <c r="S42" s="540"/>
      <c r="T42" s="540"/>
      <c r="U42" s="540"/>
      <c r="V42" s="540"/>
      <c r="W42" s="540"/>
      <c r="X42" s="540"/>
      <c r="Y42" s="540"/>
      <c r="Z42" s="540"/>
      <c r="AA42" s="540"/>
      <c r="AB42" s="540"/>
      <c r="AC42" s="540"/>
      <c r="AD42" s="540"/>
      <c r="AE42" s="540"/>
      <c r="AF42" s="540"/>
      <c r="AG42" s="540"/>
      <c r="AH42" s="540"/>
      <c r="AI42" s="540"/>
      <c r="AJ42" s="540"/>
      <c r="AK42" s="540"/>
      <c r="AL42" s="540"/>
      <c r="AM42" s="540"/>
      <c r="AN42" s="540"/>
      <c r="AO42" s="540"/>
      <c r="AP42" s="540"/>
    </row>
    <row r="43" spans="1:42" s="541" customFormat="1" outlineLevel="1" x14ac:dyDescent="0.25">
      <c r="A43" s="539" t="s">
        <v>448</v>
      </c>
      <c r="B43" s="540"/>
      <c r="C43" s="540"/>
      <c r="D43" s="540"/>
      <c r="E43" s="540"/>
      <c r="F43" s="540"/>
      <c r="G43" s="540"/>
      <c r="H43" s="540"/>
      <c r="I43" s="540"/>
      <c r="J43" s="540"/>
      <c r="K43" s="540"/>
      <c r="L43" s="540"/>
      <c r="M43" s="540"/>
      <c r="N43" s="540"/>
      <c r="O43" s="540"/>
      <c r="P43" s="540"/>
      <c r="Q43" s="540"/>
      <c r="R43" s="540"/>
      <c r="S43" s="540"/>
      <c r="T43" s="540"/>
      <c r="U43" s="540"/>
      <c r="V43" s="540"/>
      <c r="W43" s="540"/>
      <c r="X43" s="540"/>
      <c r="Y43" s="540"/>
      <c r="Z43" s="540"/>
      <c r="AA43" s="540"/>
      <c r="AB43" s="540"/>
      <c r="AC43" s="540"/>
      <c r="AD43" s="540"/>
      <c r="AE43" s="540"/>
      <c r="AF43" s="540"/>
      <c r="AG43" s="540"/>
      <c r="AH43" s="540"/>
      <c r="AI43" s="540"/>
      <c r="AJ43" s="540"/>
      <c r="AK43" s="540"/>
      <c r="AL43" s="540"/>
      <c r="AM43" s="540"/>
      <c r="AN43" s="540"/>
      <c r="AO43" s="540"/>
      <c r="AP43" s="540"/>
    </row>
    <row r="44" spans="1:42" s="543" customFormat="1" outlineLevel="1" x14ac:dyDescent="0.25">
      <c r="A44" s="542" t="s">
        <v>449</v>
      </c>
      <c r="B44" s="478">
        <f>IF(B45&gt;0,'2a Project Inputs'!$I$15,0)</f>
        <v>0</v>
      </c>
      <c r="C44" s="478">
        <f>IF(C45&gt;0,'2a Project Inputs'!$I$15,0)</f>
        <v>0</v>
      </c>
      <c r="D44" s="478">
        <f>IF(D45&gt;0,'2a Project Inputs'!$I$15,0)</f>
        <v>0</v>
      </c>
      <c r="E44" s="478">
        <f>IF(E45&gt;0,'2a Project Inputs'!$I$15,0)</f>
        <v>0</v>
      </c>
      <c r="F44" s="478">
        <f>IF(F45&gt;0,'2a Project Inputs'!$I$15,0)</f>
        <v>0</v>
      </c>
      <c r="G44" s="478">
        <f>IF(G45&gt;0,'2a Project Inputs'!$I$15,0)</f>
        <v>0</v>
      </c>
      <c r="H44" s="478">
        <f>IF(H45&gt;0,'2a Project Inputs'!$I$15,0)</f>
        <v>0</v>
      </c>
      <c r="I44" s="478">
        <f>IF(I45&gt;0,'2a Project Inputs'!$I$15,0)</f>
        <v>0</v>
      </c>
      <c r="J44" s="478">
        <f>IF(J45&gt;0,'2a Project Inputs'!$I$15,0)</f>
        <v>0</v>
      </c>
      <c r="K44" s="478">
        <f>IF(K45&gt;0,'2a Project Inputs'!$I$15,0)</f>
        <v>0</v>
      </c>
      <c r="L44" s="478">
        <f>IF(L45&gt;0,'2a Project Inputs'!$I$15,0)</f>
        <v>0</v>
      </c>
      <c r="M44" s="478">
        <f>IF(M45&gt;0,'2a Project Inputs'!$I$15,0)</f>
        <v>0</v>
      </c>
      <c r="N44" s="478">
        <f>IF(N45&gt;0,'2a Project Inputs'!$I$15,0)</f>
        <v>0</v>
      </c>
      <c r="O44" s="478">
        <f>IF(O45&gt;0,'2a Project Inputs'!$I$15,0)</f>
        <v>0</v>
      </c>
      <c r="P44" s="478">
        <f>IF(P45&gt;0,'2a Project Inputs'!$I$15,0)</f>
        <v>0</v>
      </c>
      <c r="Q44" s="478">
        <f>IF(Q45&gt;0,'2a Project Inputs'!$I$15,0)</f>
        <v>0</v>
      </c>
      <c r="R44" s="478">
        <f>IF(R45&gt;0,'2a Project Inputs'!$I$15,0)</f>
        <v>0</v>
      </c>
      <c r="S44" s="478">
        <f>IF(S45&gt;0,'2a Project Inputs'!$I$15,0)</f>
        <v>0</v>
      </c>
      <c r="T44" s="478">
        <f>IF(T45&gt;0,'2a Project Inputs'!$I$15,0)</f>
        <v>0</v>
      </c>
      <c r="U44" s="478">
        <f>IF(U45&gt;0,'2a Project Inputs'!$I$15,0)</f>
        <v>0</v>
      </c>
      <c r="V44" s="478">
        <f>IF(V45&gt;0,'2a Project Inputs'!$I$15,0)</f>
        <v>0</v>
      </c>
      <c r="W44" s="478">
        <f>IF(W45&gt;0,'2a Project Inputs'!$I$15,0)</f>
        <v>0</v>
      </c>
      <c r="X44" s="478">
        <f>IF(X45&gt;0,'2a Project Inputs'!$I$15,0)</f>
        <v>0</v>
      </c>
      <c r="Y44" s="478">
        <f>IF(Y45&gt;0,'2a Project Inputs'!$I$15,0)</f>
        <v>0</v>
      </c>
      <c r="Z44" s="478">
        <f>IF(Z45&gt;0,'2a Project Inputs'!$I$15,0)</f>
        <v>0</v>
      </c>
      <c r="AA44" s="478">
        <f>IF(AA45&gt;0,'2a Project Inputs'!$I$15,0)</f>
        <v>0</v>
      </c>
      <c r="AB44" s="478">
        <f>IF(AB45&gt;0,'2a Project Inputs'!$I$15,0)</f>
        <v>0</v>
      </c>
      <c r="AC44" s="478">
        <f>IF(AC45&gt;0,'2a Project Inputs'!$I$15,0)</f>
        <v>0</v>
      </c>
      <c r="AD44" s="478">
        <f>IF(AD45&gt;0,'2a Project Inputs'!$I$15,0)</f>
        <v>0</v>
      </c>
      <c r="AE44" s="478">
        <f>IF(AE45&gt;0,'2a Project Inputs'!$I$15,0)</f>
        <v>0</v>
      </c>
      <c r="AF44" s="478">
        <f>IF(AF45&gt;0,'2a Project Inputs'!$I$15,0)</f>
        <v>0</v>
      </c>
      <c r="AG44" s="478">
        <f>IF(AG45&gt;0,'2a Project Inputs'!$I$15,0)</f>
        <v>0</v>
      </c>
      <c r="AH44" s="478">
        <f>IF(AH45&gt;0,'2a Project Inputs'!$I$15,0)</f>
        <v>0</v>
      </c>
      <c r="AI44" s="478">
        <f>IF(AI45&gt;0,'2a Project Inputs'!$I$15,0)</f>
        <v>0</v>
      </c>
      <c r="AJ44" s="478">
        <f>IF(AJ45&gt;0,'2a Project Inputs'!$I$15,0)</f>
        <v>0</v>
      </c>
      <c r="AK44" s="478">
        <f>IF(AK45&gt;0,'2a Project Inputs'!$I$15,0)</f>
        <v>0</v>
      </c>
      <c r="AL44" s="478">
        <f>IF(AL45&gt;0,'2a Project Inputs'!$I$15,0)</f>
        <v>0</v>
      </c>
      <c r="AM44" s="478">
        <f>IF(AM45&gt;0,'2a Project Inputs'!$I$15,0)</f>
        <v>0</v>
      </c>
      <c r="AN44" s="478">
        <f>IF(AN45&gt;0,'2a Project Inputs'!$I$15,0)</f>
        <v>0</v>
      </c>
      <c r="AO44" s="478">
        <f>IF(AO45&gt;0,'2a Project Inputs'!$I$15,0)</f>
        <v>0</v>
      </c>
      <c r="AP44" s="478">
        <f>SUM(B44:AO44)</f>
        <v>0</v>
      </c>
    </row>
    <row r="45" spans="1:42" s="543" customFormat="1" outlineLevel="1" x14ac:dyDescent="0.25">
      <c r="A45" s="542" t="s">
        <v>450</v>
      </c>
      <c r="B45" s="478">
        <v>0</v>
      </c>
      <c r="C45" s="478">
        <v>0</v>
      </c>
      <c r="D45" s="478">
        <v>0</v>
      </c>
      <c r="E45" s="478">
        <v>0</v>
      </c>
      <c r="F45" s="478">
        <v>0</v>
      </c>
      <c r="G45" s="478">
        <v>0</v>
      </c>
      <c r="H45" s="478">
        <v>0</v>
      </c>
      <c r="I45" s="478">
        <v>0</v>
      </c>
      <c r="J45" s="478">
        <v>0</v>
      </c>
      <c r="K45" s="478">
        <v>0</v>
      </c>
      <c r="L45" s="478">
        <v>0</v>
      </c>
      <c r="M45" s="478">
        <v>0</v>
      </c>
      <c r="N45" s="478">
        <v>0</v>
      </c>
      <c r="O45" s="478">
        <v>0</v>
      </c>
      <c r="P45" s="478">
        <v>0</v>
      </c>
      <c r="Q45" s="478">
        <v>0</v>
      </c>
      <c r="R45" s="478">
        <v>0</v>
      </c>
      <c r="S45" s="478">
        <v>0</v>
      </c>
      <c r="T45" s="478">
        <v>0</v>
      </c>
      <c r="U45" s="478">
        <v>0</v>
      </c>
      <c r="V45" s="478">
        <v>0</v>
      </c>
      <c r="W45" s="478">
        <v>0</v>
      </c>
      <c r="X45" s="478">
        <v>0</v>
      </c>
      <c r="Y45" s="478">
        <v>0</v>
      </c>
      <c r="Z45" s="478">
        <v>0</v>
      </c>
      <c r="AA45" s="478">
        <v>0</v>
      </c>
      <c r="AB45" s="478">
        <v>0</v>
      </c>
      <c r="AC45" s="478">
        <v>0</v>
      </c>
      <c r="AD45" s="478">
        <v>0</v>
      </c>
      <c r="AE45" s="478">
        <v>0</v>
      </c>
      <c r="AF45" s="478">
        <v>0</v>
      </c>
      <c r="AG45" s="478">
        <v>0</v>
      </c>
      <c r="AH45" s="478">
        <v>0</v>
      </c>
      <c r="AI45" s="478">
        <v>0</v>
      </c>
      <c r="AJ45" s="478">
        <v>0</v>
      </c>
      <c r="AK45" s="478">
        <v>0</v>
      </c>
      <c r="AL45" s="478">
        <v>0</v>
      </c>
      <c r="AM45" s="478">
        <v>0</v>
      </c>
      <c r="AN45" s="478">
        <v>0</v>
      </c>
      <c r="AO45" s="478">
        <v>0</v>
      </c>
      <c r="AP45" s="478">
        <f>SUM(B45:AO45)</f>
        <v>0</v>
      </c>
    </row>
    <row r="46" spans="1:42" s="556" customFormat="1" outlineLevel="1" x14ac:dyDescent="0.25">
      <c r="A46" s="542" t="s">
        <v>451</v>
      </c>
      <c r="B46" s="555">
        <f>IF(B45&gt;0,B47/B45,0)</f>
        <v>0</v>
      </c>
      <c r="C46" s="555">
        <f t="shared" ref="C46:AO46" si="9">IF(C45&gt;0,C47/C45,0)</f>
        <v>0</v>
      </c>
      <c r="D46" s="555">
        <f t="shared" si="9"/>
        <v>0</v>
      </c>
      <c r="E46" s="555">
        <f t="shared" si="9"/>
        <v>0</v>
      </c>
      <c r="F46" s="555">
        <f t="shared" si="9"/>
        <v>0</v>
      </c>
      <c r="G46" s="555">
        <f t="shared" si="9"/>
        <v>0</v>
      </c>
      <c r="H46" s="555">
        <f t="shared" si="9"/>
        <v>0</v>
      </c>
      <c r="I46" s="555">
        <f t="shared" si="9"/>
        <v>0</v>
      </c>
      <c r="J46" s="555">
        <f t="shared" si="9"/>
        <v>0</v>
      </c>
      <c r="K46" s="555">
        <f t="shared" si="9"/>
        <v>0</v>
      </c>
      <c r="L46" s="555">
        <f t="shared" si="9"/>
        <v>0</v>
      </c>
      <c r="M46" s="555">
        <f t="shared" si="9"/>
        <v>0</v>
      </c>
      <c r="N46" s="555">
        <f t="shared" si="9"/>
        <v>0</v>
      </c>
      <c r="O46" s="555">
        <f t="shared" si="9"/>
        <v>0</v>
      </c>
      <c r="P46" s="555">
        <f t="shared" si="9"/>
        <v>0</v>
      </c>
      <c r="Q46" s="555">
        <f t="shared" si="9"/>
        <v>0</v>
      </c>
      <c r="R46" s="555">
        <f t="shared" si="9"/>
        <v>0</v>
      </c>
      <c r="S46" s="555">
        <f t="shared" si="9"/>
        <v>0</v>
      </c>
      <c r="T46" s="555">
        <f t="shared" si="9"/>
        <v>0</v>
      </c>
      <c r="U46" s="555">
        <f t="shared" si="9"/>
        <v>0</v>
      </c>
      <c r="V46" s="555">
        <f t="shared" si="9"/>
        <v>0</v>
      </c>
      <c r="W46" s="555">
        <f t="shared" si="9"/>
        <v>0</v>
      </c>
      <c r="X46" s="555">
        <f t="shared" si="9"/>
        <v>0</v>
      </c>
      <c r="Y46" s="555">
        <f t="shared" si="9"/>
        <v>0</v>
      </c>
      <c r="Z46" s="555">
        <f t="shared" si="9"/>
        <v>0</v>
      </c>
      <c r="AA46" s="555">
        <f t="shared" si="9"/>
        <v>0</v>
      </c>
      <c r="AB46" s="555">
        <f t="shared" si="9"/>
        <v>0</v>
      </c>
      <c r="AC46" s="555">
        <f t="shared" si="9"/>
        <v>0</v>
      </c>
      <c r="AD46" s="555">
        <f t="shared" si="9"/>
        <v>0</v>
      </c>
      <c r="AE46" s="555">
        <f t="shared" si="9"/>
        <v>0</v>
      </c>
      <c r="AF46" s="555">
        <f t="shared" si="9"/>
        <v>0</v>
      </c>
      <c r="AG46" s="555">
        <f t="shared" si="9"/>
        <v>0</v>
      </c>
      <c r="AH46" s="555">
        <f t="shared" si="9"/>
        <v>0</v>
      </c>
      <c r="AI46" s="555">
        <f t="shared" si="9"/>
        <v>0</v>
      </c>
      <c r="AJ46" s="555">
        <f t="shared" si="9"/>
        <v>0</v>
      </c>
      <c r="AK46" s="555">
        <f t="shared" si="9"/>
        <v>0</v>
      </c>
      <c r="AL46" s="555">
        <f t="shared" si="9"/>
        <v>0</v>
      </c>
      <c r="AM46" s="555">
        <f t="shared" si="9"/>
        <v>0</v>
      </c>
      <c r="AN46" s="555">
        <f t="shared" si="9"/>
        <v>0</v>
      </c>
      <c r="AO46" s="555">
        <f t="shared" si="9"/>
        <v>0</v>
      </c>
      <c r="AP46" s="486"/>
    </row>
    <row r="47" spans="1:42" outlineLevel="1" x14ac:dyDescent="0.25">
      <c r="A47" s="547" t="s">
        <v>452</v>
      </c>
      <c r="B47" s="548">
        <v>0</v>
      </c>
      <c r="C47" s="548">
        <v>0</v>
      </c>
      <c r="D47" s="548">
        <v>0</v>
      </c>
      <c r="E47" s="548">
        <v>0</v>
      </c>
      <c r="F47" s="548">
        <v>0</v>
      </c>
      <c r="G47" s="548">
        <v>0</v>
      </c>
      <c r="H47" s="548">
        <v>0</v>
      </c>
      <c r="I47" s="548">
        <v>0</v>
      </c>
      <c r="J47" s="548">
        <v>0</v>
      </c>
      <c r="K47" s="548">
        <v>0</v>
      </c>
      <c r="L47" s="548">
        <v>0</v>
      </c>
      <c r="M47" s="548">
        <v>0</v>
      </c>
      <c r="N47" s="548">
        <v>0</v>
      </c>
      <c r="O47" s="548">
        <v>0</v>
      </c>
      <c r="P47" s="548">
        <v>0</v>
      </c>
      <c r="Q47" s="548">
        <v>0</v>
      </c>
      <c r="R47" s="548">
        <v>0</v>
      </c>
      <c r="S47" s="548">
        <v>0</v>
      </c>
      <c r="T47" s="548">
        <v>0</v>
      </c>
      <c r="U47" s="548">
        <v>0</v>
      </c>
      <c r="V47" s="548">
        <v>0</v>
      </c>
      <c r="W47" s="548">
        <v>0</v>
      </c>
      <c r="X47" s="548">
        <v>0</v>
      </c>
      <c r="Y47" s="548">
        <v>0</v>
      </c>
      <c r="Z47" s="548">
        <v>0</v>
      </c>
      <c r="AA47" s="548">
        <v>0</v>
      </c>
      <c r="AB47" s="548">
        <v>0</v>
      </c>
      <c r="AC47" s="548">
        <v>0</v>
      </c>
      <c r="AD47" s="548">
        <v>0</v>
      </c>
      <c r="AE47" s="548">
        <v>0</v>
      </c>
      <c r="AF47" s="548">
        <v>0</v>
      </c>
      <c r="AG47" s="548">
        <v>0</v>
      </c>
      <c r="AH47" s="548">
        <v>0</v>
      </c>
      <c r="AI47" s="548">
        <v>0</v>
      </c>
      <c r="AJ47" s="548">
        <v>0</v>
      </c>
      <c r="AK47" s="548">
        <v>0</v>
      </c>
      <c r="AL47" s="548">
        <v>0</v>
      </c>
      <c r="AM47" s="548">
        <v>0</v>
      </c>
      <c r="AN47" s="548">
        <v>0</v>
      </c>
      <c r="AO47" s="548">
        <v>0</v>
      </c>
      <c r="AP47" s="549">
        <f>SUM(B47:AO47)</f>
        <v>0</v>
      </c>
    </row>
    <row r="48" spans="1:42" outlineLevel="1" x14ac:dyDescent="0.25">
      <c r="A48" s="550"/>
      <c r="B48" s="551"/>
      <c r="C48" s="551"/>
      <c r="D48" s="551"/>
      <c r="E48" s="551"/>
      <c r="F48" s="551"/>
      <c r="G48" s="551"/>
      <c r="H48" s="551"/>
      <c r="I48" s="551"/>
      <c r="J48" s="551"/>
      <c r="K48" s="551"/>
      <c r="L48" s="551"/>
      <c r="M48" s="551"/>
      <c r="N48" s="551"/>
      <c r="O48" s="551"/>
      <c r="P48" s="551"/>
      <c r="Q48" s="551"/>
      <c r="R48" s="551"/>
      <c r="S48" s="551"/>
      <c r="T48" s="551"/>
      <c r="U48" s="551"/>
      <c r="V48" s="551"/>
      <c r="W48" s="551"/>
      <c r="X48" s="551"/>
      <c r="Y48" s="551"/>
      <c r="Z48" s="551"/>
      <c r="AA48" s="551"/>
      <c r="AB48" s="551"/>
      <c r="AC48" s="551"/>
      <c r="AD48" s="551"/>
      <c r="AE48" s="551"/>
      <c r="AF48" s="551"/>
      <c r="AG48" s="551"/>
      <c r="AH48" s="551"/>
      <c r="AI48" s="551"/>
      <c r="AJ48" s="551"/>
      <c r="AK48" s="551"/>
      <c r="AL48" s="551"/>
      <c r="AM48" s="551"/>
      <c r="AN48" s="551"/>
      <c r="AO48" s="551"/>
      <c r="AP48" s="540"/>
    </row>
    <row r="49" spans="1:42" outlineLevel="1" x14ac:dyDescent="0.25">
      <c r="A49" s="539" t="s">
        <v>427</v>
      </c>
      <c r="B49" s="536"/>
    </row>
    <row r="50" spans="1:42" s="496" customFormat="1" outlineLevel="1" x14ac:dyDescent="0.25">
      <c r="A50" s="542" t="s">
        <v>453</v>
      </c>
      <c r="B50" s="478">
        <v>0</v>
      </c>
      <c r="C50" s="478">
        <v>0</v>
      </c>
      <c r="D50" s="478">
        <v>0</v>
      </c>
      <c r="E50" s="478">
        <v>0</v>
      </c>
      <c r="F50" s="478">
        <v>0</v>
      </c>
      <c r="G50" s="478">
        <v>0</v>
      </c>
      <c r="H50" s="478">
        <v>0</v>
      </c>
      <c r="I50" s="478">
        <v>0</v>
      </c>
      <c r="J50" s="478">
        <v>0</v>
      </c>
      <c r="K50" s="478">
        <v>0</v>
      </c>
      <c r="L50" s="478">
        <v>0</v>
      </c>
      <c r="M50" s="478">
        <v>0</v>
      </c>
      <c r="N50" s="478">
        <v>0</v>
      </c>
      <c r="O50" s="478">
        <v>0</v>
      </c>
      <c r="P50" s="478">
        <v>0</v>
      </c>
      <c r="Q50" s="478">
        <v>0</v>
      </c>
      <c r="R50" s="478">
        <v>0</v>
      </c>
      <c r="S50" s="478">
        <v>0</v>
      </c>
      <c r="T50" s="478">
        <v>0</v>
      </c>
      <c r="U50" s="478">
        <v>0</v>
      </c>
      <c r="V50" s="478">
        <v>0</v>
      </c>
      <c r="W50" s="478">
        <v>0</v>
      </c>
      <c r="X50" s="478">
        <v>0</v>
      </c>
      <c r="Y50" s="478">
        <v>0</v>
      </c>
      <c r="Z50" s="478">
        <v>0</v>
      </c>
      <c r="AA50" s="478">
        <v>0</v>
      </c>
      <c r="AB50" s="478">
        <v>0</v>
      </c>
      <c r="AC50" s="478">
        <v>0</v>
      </c>
      <c r="AD50" s="478">
        <v>0</v>
      </c>
      <c r="AE50" s="478">
        <v>0</v>
      </c>
      <c r="AF50" s="478">
        <v>0</v>
      </c>
      <c r="AG50" s="478">
        <v>0</v>
      </c>
      <c r="AH50" s="478">
        <v>0</v>
      </c>
      <c r="AI50" s="478">
        <v>0</v>
      </c>
      <c r="AJ50" s="478">
        <v>0</v>
      </c>
      <c r="AK50" s="478">
        <v>0</v>
      </c>
      <c r="AL50" s="478">
        <v>0</v>
      </c>
      <c r="AM50" s="478">
        <v>0</v>
      </c>
      <c r="AN50" s="478">
        <v>0</v>
      </c>
      <c r="AO50" s="478">
        <v>0</v>
      </c>
      <c r="AP50" s="478">
        <f>SUM(B50:AO50)</f>
        <v>0</v>
      </c>
    </row>
    <row r="51" spans="1:42" s="496" customFormat="1" outlineLevel="1" x14ac:dyDescent="0.25">
      <c r="A51" s="542" t="s">
        <v>454</v>
      </c>
      <c r="B51" s="552">
        <f t="shared" ref="B51:AO51" si="10">IF(B52&gt;0,B52/B50,0)</f>
        <v>0</v>
      </c>
      <c r="C51" s="552">
        <f t="shared" si="10"/>
        <v>0</v>
      </c>
      <c r="D51" s="552">
        <f t="shared" si="10"/>
        <v>0</v>
      </c>
      <c r="E51" s="552">
        <f t="shared" si="10"/>
        <v>0</v>
      </c>
      <c r="F51" s="552">
        <f t="shared" si="10"/>
        <v>0</v>
      </c>
      <c r="G51" s="552">
        <f t="shared" si="10"/>
        <v>0</v>
      </c>
      <c r="H51" s="552">
        <f t="shared" si="10"/>
        <v>0</v>
      </c>
      <c r="I51" s="552">
        <f t="shared" si="10"/>
        <v>0</v>
      </c>
      <c r="J51" s="552">
        <f t="shared" si="10"/>
        <v>0</v>
      </c>
      <c r="K51" s="552">
        <f t="shared" si="10"/>
        <v>0</v>
      </c>
      <c r="L51" s="552">
        <f t="shared" si="10"/>
        <v>0</v>
      </c>
      <c r="M51" s="552">
        <f t="shared" si="10"/>
        <v>0</v>
      </c>
      <c r="N51" s="552">
        <f t="shared" si="10"/>
        <v>0</v>
      </c>
      <c r="O51" s="552">
        <f t="shared" si="10"/>
        <v>0</v>
      </c>
      <c r="P51" s="552">
        <f t="shared" si="10"/>
        <v>0</v>
      </c>
      <c r="Q51" s="552">
        <f t="shared" si="10"/>
        <v>0</v>
      </c>
      <c r="R51" s="552">
        <f t="shared" si="10"/>
        <v>0</v>
      </c>
      <c r="S51" s="552">
        <f t="shared" si="10"/>
        <v>0</v>
      </c>
      <c r="T51" s="552">
        <f t="shared" si="10"/>
        <v>0</v>
      </c>
      <c r="U51" s="552">
        <f t="shared" si="10"/>
        <v>0</v>
      </c>
      <c r="V51" s="552">
        <f t="shared" si="10"/>
        <v>0</v>
      </c>
      <c r="W51" s="552">
        <f t="shared" si="10"/>
        <v>0</v>
      </c>
      <c r="X51" s="552">
        <f t="shared" si="10"/>
        <v>0</v>
      </c>
      <c r="Y51" s="552">
        <f t="shared" si="10"/>
        <v>0</v>
      </c>
      <c r="Z51" s="552">
        <f t="shared" si="10"/>
        <v>0</v>
      </c>
      <c r="AA51" s="552">
        <f t="shared" si="10"/>
        <v>0</v>
      </c>
      <c r="AB51" s="552">
        <f t="shared" si="10"/>
        <v>0</v>
      </c>
      <c r="AC51" s="552">
        <f t="shared" si="10"/>
        <v>0</v>
      </c>
      <c r="AD51" s="552">
        <f t="shared" si="10"/>
        <v>0</v>
      </c>
      <c r="AE51" s="552">
        <f t="shared" si="10"/>
        <v>0</v>
      </c>
      <c r="AF51" s="552">
        <f t="shared" si="10"/>
        <v>0</v>
      </c>
      <c r="AG51" s="552">
        <f t="shared" si="10"/>
        <v>0</v>
      </c>
      <c r="AH51" s="552">
        <f t="shared" si="10"/>
        <v>0</v>
      </c>
      <c r="AI51" s="552">
        <f t="shared" si="10"/>
        <v>0</v>
      </c>
      <c r="AJ51" s="552">
        <f t="shared" si="10"/>
        <v>0</v>
      </c>
      <c r="AK51" s="552">
        <f t="shared" si="10"/>
        <v>0</v>
      </c>
      <c r="AL51" s="552">
        <f t="shared" si="10"/>
        <v>0</v>
      </c>
      <c r="AM51" s="552">
        <f t="shared" si="10"/>
        <v>0</v>
      </c>
      <c r="AN51" s="552">
        <f t="shared" si="10"/>
        <v>0</v>
      </c>
      <c r="AO51" s="552">
        <f t="shared" si="10"/>
        <v>0</v>
      </c>
      <c r="AP51" s="478"/>
    </row>
    <row r="52" spans="1:42" s="496" customFormat="1" ht="15.75" outlineLevel="1" thickBot="1" x14ac:dyDescent="0.3">
      <c r="A52" s="542" t="s">
        <v>455</v>
      </c>
      <c r="B52" s="483">
        <v>0</v>
      </c>
      <c r="C52" s="483">
        <v>0</v>
      </c>
      <c r="D52" s="483">
        <v>0</v>
      </c>
      <c r="E52" s="483">
        <v>0</v>
      </c>
      <c r="F52" s="483">
        <v>0</v>
      </c>
      <c r="G52" s="483">
        <v>0</v>
      </c>
      <c r="H52" s="483">
        <v>0</v>
      </c>
      <c r="I52" s="483">
        <v>0</v>
      </c>
      <c r="J52" s="483">
        <v>0</v>
      </c>
      <c r="K52" s="483">
        <v>0</v>
      </c>
      <c r="L52" s="483">
        <v>0</v>
      </c>
      <c r="M52" s="483">
        <v>0</v>
      </c>
      <c r="N52" s="483">
        <v>0</v>
      </c>
      <c r="O52" s="483">
        <v>0</v>
      </c>
      <c r="P52" s="483">
        <v>0</v>
      </c>
      <c r="Q52" s="483">
        <v>0</v>
      </c>
      <c r="R52" s="483">
        <v>0</v>
      </c>
      <c r="S52" s="483">
        <v>0</v>
      </c>
      <c r="T52" s="483">
        <v>0</v>
      </c>
      <c r="U52" s="483">
        <v>0</v>
      </c>
      <c r="V52" s="483">
        <v>0</v>
      </c>
      <c r="W52" s="483">
        <v>0</v>
      </c>
      <c r="X52" s="483">
        <v>0</v>
      </c>
      <c r="Y52" s="483">
        <v>0</v>
      </c>
      <c r="Z52" s="483">
        <v>0</v>
      </c>
      <c r="AA52" s="483">
        <v>0</v>
      </c>
      <c r="AB52" s="483">
        <v>0</v>
      </c>
      <c r="AC52" s="483">
        <v>0</v>
      </c>
      <c r="AD52" s="483">
        <v>0</v>
      </c>
      <c r="AE52" s="483">
        <v>0</v>
      </c>
      <c r="AF52" s="483">
        <v>0</v>
      </c>
      <c r="AG52" s="483">
        <v>0</v>
      </c>
      <c r="AH52" s="483">
        <v>0</v>
      </c>
      <c r="AI52" s="483">
        <v>0</v>
      </c>
      <c r="AJ52" s="483">
        <v>0</v>
      </c>
      <c r="AK52" s="483">
        <v>0</v>
      </c>
      <c r="AL52" s="483">
        <v>0</v>
      </c>
      <c r="AM52" s="483">
        <v>0</v>
      </c>
      <c r="AN52" s="483">
        <v>0</v>
      </c>
      <c r="AO52" s="483">
        <v>0</v>
      </c>
      <c r="AP52" s="553">
        <f>SUM(B52:AO52)</f>
        <v>0</v>
      </c>
    </row>
    <row r="53" spans="1:42" s="541" customFormat="1" ht="15.75" outlineLevel="1" thickTop="1" x14ac:dyDescent="0.25">
      <c r="A53" s="539"/>
      <c r="B53" s="540"/>
      <c r="C53" s="540"/>
      <c r="D53" s="540"/>
      <c r="E53" s="540"/>
      <c r="F53" s="540"/>
      <c r="G53" s="540"/>
      <c r="H53" s="540"/>
      <c r="I53" s="540"/>
      <c r="J53" s="540"/>
      <c r="K53" s="540"/>
      <c r="L53" s="540"/>
      <c r="M53" s="540"/>
      <c r="N53" s="540"/>
      <c r="O53" s="540"/>
      <c r="P53" s="540"/>
      <c r="Q53" s="540"/>
      <c r="R53" s="540"/>
      <c r="S53" s="540"/>
      <c r="T53" s="540"/>
      <c r="U53" s="540"/>
      <c r="V53" s="540"/>
      <c r="W53" s="540"/>
      <c r="X53" s="540"/>
      <c r="Y53" s="540"/>
      <c r="Z53" s="540"/>
      <c r="AA53" s="540"/>
      <c r="AB53" s="540"/>
      <c r="AC53" s="540"/>
      <c r="AD53" s="540"/>
      <c r="AE53" s="540"/>
      <c r="AF53" s="540"/>
      <c r="AG53" s="540"/>
      <c r="AH53" s="540"/>
      <c r="AI53" s="540"/>
      <c r="AJ53" s="540"/>
      <c r="AK53" s="540"/>
      <c r="AL53" s="540"/>
      <c r="AM53" s="540"/>
      <c r="AN53" s="540"/>
      <c r="AO53" s="540"/>
      <c r="AP53" s="540"/>
    </row>
    <row r="54" spans="1:42" outlineLevel="1" x14ac:dyDescent="0.25">
      <c r="A54" s="539" t="s">
        <v>428</v>
      </c>
      <c r="B54" s="536"/>
    </row>
    <row r="55" spans="1:42" s="496" customFormat="1" outlineLevel="1" x14ac:dyDescent="0.25">
      <c r="A55" s="542" t="str">
        <f>A38</f>
        <v>Electricity Production/kWh - REC</v>
      </c>
      <c r="B55" s="554">
        <f>B45</f>
        <v>0</v>
      </c>
      <c r="C55" s="507">
        <v>0</v>
      </c>
      <c r="D55" s="507">
        <v>0</v>
      </c>
      <c r="E55" s="507">
        <v>0</v>
      </c>
      <c r="F55" s="507">
        <v>0</v>
      </c>
      <c r="G55" s="507">
        <v>0</v>
      </c>
      <c r="H55" s="507">
        <v>0</v>
      </c>
      <c r="I55" s="507">
        <v>0</v>
      </c>
      <c r="J55" s="507">
        <v>0</v>
      </c>
      <c r="K55" s="507">
        <v>0</v>
      </c>
      <c r="L55" s="507">
        <v>0</v>
      </c>
      <c r="M55" s="507">
        <v>0</v>
      </c>
      <c r="N55" s="507">
        <v>0</v>
      </c>
      <c r="O55" s="507">
        <v>0</v>
      </c>
      <c r="P55" s="507">
        <v>0</v>
      </c>
      <c r="Q55" s="507">
        <v>0</v>
      </c>
      <c r="R55" s="507">
        <v>0</v>
      </c>
      <c r="S55" s="507">
        <v>0</v>
      </c>
      <c r="T55" s="507">
        <v>0</v>
      </c>
      <c r="U55" s="507">
        <v>0</v>
      </c>
      <c r="V55" s="507">
        <v>0</v>
      </c>
      <c r="W55" s="507">
        <v>0</v>
      </c>
      <c r="X55" s="507">
        <v>0</v>
      </c>
      <c r="Y55" s="507">
        <v>0</v>
      </c>
      <c r="Z55" s="507">
        <v>0</v>
      </c>
      <c r="AA55" s="507">
        <v>0</v>
      </c>
      <c r="AB55" s="507">
        <v>0</v>
      </c>
      <c r="AC55" s="507">
        <v>0</v>
      </c>
      <c r="AD55" s="507">
        <v>0</v>
      </c>
      <c r="AE55" s="507">
        <v>0</v>
      </c>
      <c r="AF55" s="507">
        <v>0</v>
      </c>
      <c r="AG55" s="507">
        <v>0</v>
      </c>
      <c r="AH55" s="507">
        <v>0</v>
      </c>
      <c r="AI55" s="507">
        <v>0</v>
      </c>
      <c r="AJ55" s="507">
        <v>0</v>
      </c>
      <c r="AK55" s="507">
        <v>0</v>
      </c>
      <c r="AL55" s="507">
        <v>0</v>
      </c>
      <c r="AM55" s="507">
        <v>0</v>
      </c>
      <c r="AN55" s="507">
        <v>0</v>
      </c>
      <c r="AO55" s="507">
        <v>0</v>
      </c>
      <c r="AP55" s="478">
        <f>SUM(B55:AO55)</f>
        <v>0</v>
      </c>
    </row>
    <row r="56" spans="1:42" s="496" customFormat="1" outlineLevel="1" x14ac:dyDescent="0.25">
      <c r="A56" s="542" t="s">
        <v>457</v>
      </c>
      <c r="B56" s="552">
        <f>IF(B57&gt;0,B57/B55,0)</f>
        <v>0</v>
      </c>
      <c r="C56" s="552">
        <f t="shared" ref="C56:AO56" si="11">IF(C57&gt;0,C57/C55,0)</f>
        <v>0</v>
      </c>
      <c r="D56" s="552">
        <f t="shared" si="11"/>
        <v>0</v>
      </c>
      <c r="E56" s="552">
        <f t="shared" si="11"/>
        <v>0</v>
      </c>
      <c r="F56" s="552">
        <f t="shared" si="11"/>
        <v>0</v>
      </c>
      <c r="G56" s="552">
        <f t="shared" si="11"/>
        <v>0</v>
      </c>
      <c r="H56" s="552">
        <f t="shared" si="11"/>
        <v>0</v>
      </c>
      <c r="I56" s="552">
        <f t="shared" si="11"/>
        <v>0</v>
      </c>
      <c r="J56" s="552">
        <f t="shared" si="11"/>
        <v>0</v>
      </c>
      <c r="K56" s="552">
        <f t="shared" si="11"/>
        <v>0</v>
      </c>
      <c r="L56" s="552">
        <f t="shared" si="11"/>
        <v>0</v>
      </c>
      <c r="M56" s="552">
        <f t="shared" si="11"/>
        <v>0</v>
      </c>
      <c r="N56" s="552">
        <f t="shared" si="11"/>
        <v>0</v>
      </c>
      <c r="O56" s="552">
        <f t="shared" si="11"/>
        <v>0</v>
      </c>
      <c r="P56" s="552">
        <f t="shared" si="11"/>
        <v>0</v>
      </c>
      <c r="Q56" s="552">
        <f t="shared" si="11"/>
        <v>0</v>
      </c>
      <c r="R56" s="552">
        <f t="shared" si="11"/>
        <v>0</v>
      </c>
      <c r="S56" s="552">
        <f t="shared" si="11"/>
        <v>0</v>
      </c>
      <c r="T56" s="552">
        <f t="shared" si="11"/>
        <v>0</v>
      </c>
      <c r="U56" s="552">
        <f t="shared" si="11"/>
        <v>0</v>
      </c>
      <c r="V56" s="552">
        <f t="shared" si="11"/>
        <v>0</v>
      </c>
      <c r="W56" s="552">
        <f t="shared" si="11"/>
        <v>0</v>
      </c>
      <c r="X56" s="552">
        <f t="shared" si="11"/>
        <v>0</v>
      </c>
      <c r="Y56" s="552">
        <f t="shared" si="11"/>
        <v>0</v>
      </c>
      <c r="Z56" s="552">
        <f t="shared" si="11"/>
        <v>0</v>
      </c>
      <c r="AA56" s="552">
        <f t="shared" si="11"/>
        <v>0</v>
      </c>
      <c r="AB56" s="552">
        <f t="shared" si="11"/>
        <v>0</v>
      </c>
      <c r="AC56" s="552">
        <f t="shared" si="11"/>
        <v>0</v>
      </c>
      <c r="AD56" s="552">
        <f t="shared" si="11"/>
        <v>0</v>
      </c>
      <c r="AE56" s="552">
        <f t="shared" si="11"/>
        <v>0</v>
      </c>
      <c r="AF56" s="552">
        <f t="shared" si="11"/>
        <v>0</v>
      </c>
      <c r="AG56" s="552">
        <f t="shared" si="11"/>
        <v>0</v>
      </c>
      <c r="AH56" s="552">
        <f t="shared" si="11"/>
        <v>0</v>
      </c>
      <c r="AI56" s="552">
        <f t="shared" si="11"/>
        <v>0</v>
      </c>
      <c r="AJ56" s="552">
        <f t="shared" si="11"/>
        <v>0</v>
      </c>
      <c r="AK56" s="552">
        <f t="shared" si="11"/>
        <v>0</v>
      </c>
      <c r="AL56" s="552">
        <f t="shared" si="11"/>
        <v>0</v>
      </c>
      <c r="AM56" s="552">
        <f t="shared" si="11"/>
        <v>0</v>
      </c>
      <c r="AN56" s="552">
        <f t="shared" si="11"/>
        <v>0</v>
      </c>
      <c r="AO56" s="552">
        <f t="shared" si="11"/>
        <v>0</v>
      </c>
      <c r="AP56" s="478"/>
    </row>
    <row r="57" spans="1:42" s="496" customFormat="1" ht="15.75" outlineLevel="1" thickBot="1" x14ac:dyDescent="0.3">
      <c r="A57" s="542" t="s">
        <v>458</v>
      </c>
      <c r="B57" s="557">
        <v>0</v>
      </c>
      <c r="C57" s="557">
        <v>0</v>
      </c>
      <c r="D57" s="557">
        <v>0</v>
      </c>
      <c r="E57" s="557">
        <v>0</v>
      </c>
      <c r="F57" s="557">
        <v>0</v>
      </c>
      <c r="G57" s="557">
        <v>0</v>
      </c>
      <c r="H57" s="557">
        <v>0</v>
      </c>
      <c r="I57" s="557">
        <v>0</v>
      </c>
      <c r="J57" s="557">
        <v>0</v>
      </c>
      <c r="K57" s="557">
        <v>0</v>
      </c>
      <c r="L57" s="557">
        <v>0</v>
      </c>
      <c r="M57" s="557">
        <v>0</v>
      </c>
      <c r="N57" s="557">
        <v>0</v>
      </c>
      <c r="O57" s="557">
        <v>0</v>
      </c>
      <c r="P57" s="557">
        <v>0</v>
      </c>
      <c r="Q57" s="557">
        <v>0</v>
      </c>
      <c r="R57" s="557">
        <v>0</v>
      </c>
      <c r="S57" s="557">
        <v>0</v>
      </c>
      <c r="T57" s="557">
        <v>0</v>
      </c>
      <c r="U57" s="557">
        <v>0</v>
      </c>
      <c r="V57" s="557">
        <v>0</v>
      </c>
      <c r="W57" s="557">
        <v>0</v>
      </c>
      <c r="X57" s="557">
        <v>0</v>
      </c>
      <c r="Y57" s="557">
        <v>0</v>
      </c>
      <c r="Z57" s="557">
        <v>0</v>
      </c>
      <c r="AA57" s="557">
        <v>0</v>
      </c>
      <c r="AB57" s="557">
        <v>0</v>
      </c>
      <c r="AC57" s="557">
        <v>0</v>
      </c>
      <c r="AD57" s="557">
        <v>0</v>
      </c>
      <c r="AE57" s="557">
        <v>0</v>
      </c>
      <c r="AF57" s="557">
        <v>0</v>
      </c>
      <c r="AG57" s="557">
        <v>0</v>
      </c>
      <c r="AH57" s="557">
        <v>0</v>
      </c>
      <c r="AI57" s="557">
        <v>0</v>
      </c>
      <c r="AJ57" s="557">
        <v>0</v>
      </c>
      <c r="AK57" s="557">
        <v>0</v>
      </c>
      <c r="AL57" s="557">
        <v>0</v>
      </c>
      <c r="AM57" s="557">
        <v>0</v>
      </c>
      <c r="AN57" s="557">
        <v>0</v>
      </c>
      <c r="AO57" s="557">
        <v>0</v>
      </c>
      <c r="AP57" s="553">
        <f>SUM(B57:AO57)</f>
        <v>0</v>
      </c>
    </row>
    <row r="58" spans="1:42" s="541" customFormat="1" ht="15.75" outlineLevel="1" thickTop="1" x14ac:dyDescent="0.25">
      <c r="A58" s="539"/>
      <c r="B58" s="540"/>
      <c r="C58" s="540"/>
      <c r="D58" s="540"/>
      <c r="E58" s="540"/>
      <c r="F58" s="540"/>
      <c r="G58" s="540"/>
      <c r="H58" s="540"/>
      <c r="I58" s="540"/>
      <c r="J58" s="540"/>
      <c r="K58" s="540"/>
      <c r="L58" s="540"/>
      <c r="M58" s="540"/>
      <c r="N58" s="540"/>
      <c r="O58" s="540"/>
      <c r="P58" s="540"/>
      <c r="Q58" s="540"/>
      <c r="R58" s="540"/>
      <c r="S58" s="540"/>
      <c r="T58" s="540"/>
      <c r="U58" s="540"/>
      <c r="V58" s="540"/>
      <c r="W58" s="540"/>
      <c r="X58" s="540"/>
      <c r="Y58" s="540"/>
      <c r="Z58" s="540"/>
      <c r="AA58" s="540"/>
      <c r="AB58" s="540"/>
      <c r="AC58" s="540"/>
      <c r="AD58" s="540"/>
      <c r="AE58" s="540"/>
      <c r="AF58" s="540"/>
      <c r="AG58" s="540"/>
      <c r="AH58" s="540"/>
      <c r="AI58" s="540"/>
      <c r="AJ58" s="540"/>
      <c r="AK58" s="540"/>
      <c r="AL58" s="540"/>
      <c r="AM58" s="540"/>
      <c r="AN58" s="540"/>
      <c r="AO58" s="540"/>
      <c r="AP58" s="540"/>
    </row>
    <row r="59" spans="1:42" s="541" customFormat="1" outlineLevel="1" x14ac:dyDescent="0.25">
      <c r="A59" s="505" t="s">
        <v>123</v>
      </c>
      <c r="B59" s="540"/>
      <c r="C59" s="540"/>
      <c r="D59" s="540"/>
      <c r="E59" s="540"/>
      <c r="F59" s="540"/>
      <c r="G59" s="540"/>
      <c r="H59" s="540"/>
      <c r="I59" s="540"/>
      <c r="J59" s="540"/>
      <c r="K59" s="540"/>
      <c r="L59" s="540"/>
      <c r="M59" s="540"/>
      <c r="N59" s="540"/>
      <c r="O59" s="540"/>
      <c r="P59" s="540"/>
      <c r="Q59" s="540"/>
      <c r="R59" s="540"/>
      <c r="S59" s="540"/>
      <c r="T59" s="540"/>
      <c r="U59" s="540"/>
      <c r="V59" s="540"/>
      <c r="W59" s="540"/>
      <c r="X59" s="540"/>
      <c r="Y59" s="540"/>
      <c r="Z59" s="540"/>
      <c r="AA59" s="540"/>
      <c r="AB59" s="540"/>
      <c r="AC59" s="540"/>
      <c r="AD59" s="540"/>
      <c r="AE59" s="540"/>
      <c r="AF59" s="540"/>
      <c r="AG59" s="540"/>
      <c r="AH59" s="540"/>
      <c r="AI59" s="540"/>
      <c r="AJ59" s="540"/>
      <c r="AK59" s="540"/>
      <c r="AL59" s="540"/>
      <c r="AM59" s="540"/>
      <c r="AN59" s="540"/>
      <c r="AO59" s="540"/>
      <c r="AP59" s="540"/>
    </row>
    <row r="60" spans="1:42" s="541" customFormat="1" outlineLevel="1" x14ac:dyDescent="0.25">
      <c r="A60" s="539" t="s">
        <v>448</v>
      </c>
      <c r="B60" s="540"/>
      <c r="C60" s="540"/>
      <c r="D60" s="540"/>
      <c r="E60" s="540"/>
      <c r="F60" s="540"/>
      <c r="G60" s="540"/>
      <c r="H60" s="540"/>
      <c r="I60" s="540"/>
      <c r="J60" s="540"/>
      <c r="K60" s="540"/>
      <c r="L60" s="540"/>
      <c r="M60" s="540"/>
      <c r="N60" s="540"/>
      <c r="O60" s="540"/>
      <c r="P60" s="540"/>
      <c r="Q60" s="540"/>
      <c r="R60" s="540"/>
      <c r="S60" s="540"/>
      <c r="T60" s="540"/>
      <c r="U60" s="540"/>
      <c r="V60" s="540"/>
      <c r="W60" s="540"/>
      <c r="X60" s="540"/>
      <c r="Y60" s="540"/>
      <c r="Z60" s="540"/>
      <c r="AA60" s="540"/>
      <c r="AB60" s="540"/>
      <c r="AC60" s="540"/>
      <c r="AD60" s="540"/>
      <c r="AE60" s="540"/>
      <c r="AF60" s="540"/>
      <c r="AG60" s="540"/>
      <c r="AH60" s="540"/>
      <c r="AI60" s="540"/>
      <c r="AJ60" s="540"/>
      <c r="AK60" s="540"/>
      <c r="AL60" s="540"/>
      <c r="AM60" s="540"/>
      <c r="AN60" s="540"/>
      <c r="AO60" s="540"/>
      <c r="AP60" s="540"/>
    </row>
    <row r="61" spans="1:42" s="543" customFormat="1" outlineLevel="1" x14ac:dyDescent="0.25">
      <c r="A61" s="542" t="s">
        <v>449</v>
      </c>
      <c r="B61" s="478">
        <f>IF(B62&gt;0,'2a Project Inputs'!$J$15,0)</f>
        <v>0</v>
      </c>
      <c r="C61" s="478">
        <f>IF(C62&gt;0,'2a Project Inputs'!$G$15,0)</f>
        <v>0</v>
      </c>
      <c r="D61" s="478">
        <f>IF(D62&gt;0,'2a Project Inputs'!$G$15,0)</f>
        <v>0</v>
      </c>
      <c r="E61" s="478">
        <f>IF(E62&gt;0,'2a Project Inputs'!$G$15,0)</f>
        <v>0</v>
      </c>
      <c r="F61" s="478">
        <f>IF(F62&gt;0,'2a Project Inputs'!$G$15,0)</f>
        <v>0</v>
      </c>
      <c r="G61" s="478">
        <f>IF(G62&gt;0,'2a Project Inputs'!$G$15,0)</f>
        <v>0</v>
      </c>
      <c r="H61" s="478">
        <f>IF(H62&gt;0,'2a Project Inputs'!$G$15,0)</f>
        <v>0</v>
      </c>
      <c r="I61" s="478">
        <f>IF(I62&gt;0,'2a Project Inputs'!$G$15,0)</f>
        <v>0</v>
      </c>
      <c r="J61" s="478">
        <f>IF(J62&gt;0,'2a Project Inputs'!$G$15,0)</f>
        <v>0</v>
      </c>
      <c r="K61" s="478">
        <f>IF(K62&gt;0,'2a Project Inputs'!$G$15,0)</f>
        <v>0</v>
      </c>
      <c r="L61" s="478">
        <f>IF(L62&gt;0,'2a Project Inputs'!$G$15,0)</f>
        <v>0</v>
      </c>
      <c r="M61" s="478">
        <f>IF(M62&gt;0,'2a Project Inputs'!$G$15,0)</f>
        <v>0</v>
      </c>
      <c r="N61" s="478">
        <f>IF(N62&gt;0,'2a Project Inputs'!$G$15,0)</f>
        <v>0</v>
      </c>
      <c r="O61" s="478">
        <f>IF(O62&gt;0,'2a Project Inputs'!$G$15,0)</f>
        <v>0</v>
      </c>
      <c r="P61" s="478">
        <f>IF(P62&gt;0,'2a Project Inputs'!$G$15,0)</f>
        <v>0</v>
      </c>
      <c r="Q61" s="478">
        <f>IF(Q62&gt;0,'2a Project Inputs'!$G$15,0)</f>
        <v>0</v>
      </c>
      <c r="R61" s="478">
        <f>IF(R62&gt;0,'2a Project Inputs'!$G$15,0)</f>
        <v>0</v>
      </c>
      <c r="S61" s="478">
        <f>IF(S62&gt;0,'2a Project Inputs'!$G$15,0)</f>
        <v>0</v>
      </c>
      <c r="T61" s="478">
        <f>IF(T62&gt;0,'2a Project Inputs'!$G$15,0)</f>
        <v>0</v>
      </c>
      <c r="U61" s="478">
        <f>IF(U62&gt;0,'2a Project Inputs'!$G$15,0)</f>
        <v>0</v>
      </c>
      <c r="V61" s="478">
        <f>IF(V62&gt;0,'2a Project Inputs'!$G$15,0)</f>
        <v>0</v>
      </c>
      <c r="W61" s="478">
        <f>IF(W62&gt;0,'2a Project Inputs'!$G$15,0)</f>
        <v>0</v>
      </c>
      <c r="X61" s="478">
        <f>IF(X62&gt;0,'2a Project Inputs'!$G$15,0)</f>
        <v>0</v>
      </c>
      <c r="Y61" s="478">
        <f>IF(Y62&gt;0,'2a Project Inputs'!$G$15,0)</f>
        <v>0</v>
      </c>
      <c r="Z61" s="478">
        <f>IF(Z62&gt;0,'2a Project Inputs'!$G$15,0)</f>
        <v>0</v>
      </c>
      <c r="AA61" s="478">
        <f>IF(AA62&gt;0,'2a Project Inputs'!$G$15,0)</f>
        <v>0</v>
      </c>
      <c r="AB61" s="478">
        <f>IF(AB62&gt;0,'2a Project Inputs'!$G$15,0)</f>
        <v>0</v>
      </c>
      <c r="AC61" s="478">
        <f>IF(AC62&gt;0,'2a Project Inputs'!$G$15,0)</f>
        <v>0</v>
      </c>
      <c r="AD61" s="478">
        <f>IF(AD62&gt;0,'2a Project Inputs'!$G$15,0)</f>
        <v>0</v>
      </c>
      <c r="AE61" s="478">
        <f>IF(AE62&gt;0,'2a Project Inputs'!$G$15,0)</f>
        <v>0</v>
      </c>
      <c r="AF61" s="478">
        <f>IF(AF62&gt;0,'2a Project Inputs'!$G$15,0)</f>
        <v>0</v>
      </c>
      <c r="AG61" s="478">
        <f>IF(AG62&gt;0,'2a Project Inputs'!$G$15,0)</f>
        <v>0</v>
      </c>
      <c r="AH61" s="478">
        <f>IF(AH62&gt;0,'2a Project Inputs'!$G$15,0)</f>
        <v>0</v>
      </c>
      <c r="AI61" s="478">
        <f>IF(AI62&gt;0,'2a Project Inputs'!$G$15,0)</f>
        <v>0</v>
      </c>
      <c r="AJ61" s="478">
        <f>IF(AJ62&gt;0,'2a Project Inputs'!$G$15,0)</f>
        <v>0</v>
      </c>
      <c r="AK61" s="478">
        <f>IF(AK62&gt;0,'2a Project Inputs'!$G$15,0)</f>
        <v>0</v>
      </c>
      <c r="AL61" s="478">
        <f>IF(AL62&gt;0,'2a Project Inputs'!$G$15,0)</f>
        <v>0</v>
      </c>
      <c r="AM61" s="478">
        <f>IF(AM62&gt;0,'2a Project Inputs'!$G$15,0)</f>
        <v>0</v>
      </c>
      <c r="AN61" s="478">
        <f>IF(AN62&gt;0,'2a Project Inputs'!$G$15,0)</f>
        <v>0</v>
      </c>
      <c r="AO61" s="478">
        <f>IF(AO62&gt;0,'2a Project Inputs'!$G$15,0)</f>
        <v>0</v>
      </c>
      <c r="AP61" s="478">
        <f>SUM(B61:AO61)</f>
        <v>0</v>
      </c>
    </row>
    <row r="62" spans="1:42" s="543" customFormat="1" outlineLevel="1" x14ac:dyDescent="0.25">
      <c r="A62" s="542" t="s">
        <v>450</v>
      </c>
      <c r="B62" s="478">
        <v>0</v>
      </c>
      <c r="C62" s="478">
        <v>0</v>
      </c>
      <c r="D62" s="478">
        <v>0</v>
      </c>
      <c r="E62" s="478">
        <v>0</v>
      </c>
      <c r="F62" s="478">
        <v>0</v>
      </c>
      <c r="G62" s="478">
        <v>0</v>
      </c>
      <c r="H62" s="478">
        <v>0</v>
      </c>
      <c r="I62" s="478">
        <v>0</v>
      </c>
      <c r="J62" s="478">
        <v>0</v>
      </c>
      <c r="K62" s="478">
        <v>0</v>
      </c>
      <c r="L62" s="478">
        <v>0</v>
      </c>
      <c r="M62" s="478">
        <v>0</v>
      </c>
      <c r="N62" s="478">
        <v>0</v>
      </c>
      <c r="O62" s="478">
        <v>0</v>
      </c>
      <c r="P62" s="478">
        <v>0</v>
      </c>
      <c r="Q62" s="478">
        <v>0</v>
      </c>
      <c r="R62" s="478">
        <v>0</v>
      </c>
      <c r="S62" s="478">
        <v>0</v>
      </c>
      <c r="T62" s="478">
        <v>0</v>
      </c>
      <c r="U62" s="478">
        <v>0</v>
      </c>
      <c r="V62" s="478">
        <v>0</v>
      </c>
      <c r="W62" s="478">
        <v>0</v>
      </c>
      <c r="X62" s="478">
        <v>0</v>
      </c>
      <c r="Y62" s="478">
        <v>0</v>
      </c>
      <c r="Z62" s="478">
        <v>0</v>
      </c>
      <c r="AA62" s="478">
        <v>0</v>
      </c>
      <c r="AB62" s="478">
        <v>0</v>
      </c>
      <c r="AC62" s="478">
        <v>0</v>
      </c>
      <c r="AD62" s="478">
        <v>0</v>
      </c>
      <c r="AE62" s="478">
        <v>0</v>
      </c>
      <c r="AF62" s="478">
        <v>0</v>
      </c>
      <c r="AG62" s="478">
        <v>0</v>
      </c>
      <c r="AH62" s="478">
        <v>0</v>
      </c>
      <c r="AI62" s="478">
        <v>0</v>
      </c>
      <c r="AJ62" s="478">
        <v>0</v>
      </c>
      <c r="AK62" s="478">
        <v>0</v>
      </c>
      <c r="AL62" s="478">
        <v>0</v>
      </c>
      <c r="AM62" s="478">
        <v>0</v>
      </c>
      <c r="AN62" s="478">
        <v>0</v>
      </c>
      <c r="AO62" s="478">
        <v>0</v>
      </c>
      <c r="AP62" s="478">
        <f>SUM(B62:AO62)</f>
        <v>0</v>
      </c>
    </row>
    <row r="63" spans="1:42" s="556" customFormat="1" outlineLevel="1" x14ac:dyDescent="0.25">
      <c r="A63" s="542" t="s">
        <v>451</v>
      </c>
      <c r="B63" s="555">
        <f>IF(B62&gt;0,B64/B62,0)</f>
        <v>0</v>
      </c>
      <c r="C63" s="555">
        <f t="shared" ref="C63:AO63" si="12">IF(C62&gt;0,C64/C62,0)</f>
        <v>0</v>
      </c>
      <c r="D63" s="555">
        <f t="shared" si="12"/>
        <v>0</v>
      </c>
      <c r="E63" s="555">
        <f t="shared" si="12"/>
        <v>0</v>
      </c>
      <c r="F63" s="555">
        <f t="shared" si="12"/>
        <v>0</v>
      </c>
      <c r="G63" s="555">
        <f t="shared" si="12"/>
        <v>0</v>
      </c>
      <c r="H63" s="555">
        <f t="shared" si="12"/>
        <v>0</v>
      </c>
      <c r="I63" s="555">
        <f t="shared" si="12"/>
        <v>0</v>
      </c>
      <c r="J63" s="555">
        <f t="shared" si="12"/>
        <v>0</v>
      </c>
      <c r="K63" s="555">
        <f t="shared" si="12"/>
        <v>0</v>
      </c>
      <c r="L63" s="555">
        <f t="shared" si="12"/>
        <v>0</v>
      </c>
      <c r="M63" s="555">
        <f t="shared" si="12"/>
        <v>0</v>
      </c>
      <c r="N63" s="555">
        <f t="shared" si="12"/>
        <v>0</v>
      </c>
      <c r="O63" s="555">
        <f t="shared" si="12"/>
        <v>0</v>
      </c>
      <c r="P63" s="555">
        <f t="shared" si="12"/>
        <v>0</v>
      </c>
      <c r="Q63" s="555">
        <f t="shared" si="12"/>
        <v>0</v>
      </c>
      <c r="R63" s="555">
        <f t="shared" si="12"/>
        <v>0</v>
      </c>
      <c r="S63" s="555">
        <f t="shared" si="12"/>
        <v>0</v>
      </c>
      <c r="T63" s="555">
        <f t="shared" si="12"/>
        <v>0</v>
      </c>
      <c r="U63" s="555">
        <f t="shared" si="12"/>
        <v>0</v>
      </c>
      <c r="V63" s="555">
        <f t="shared" si="12"/>
        <v>0</v>
      </c>
      <c r="W63" s="555">
        <f t="shared" si="12"/>
        <v>0</v>
      </c>
      <c r="X63" s="555">
        <f t="shared" si="12"/>
        <v>0</v>
      </c>
      <c r="Y63" s="555">
        <f t="shared" si="12"/>
        <v>0</v>
      </c>
      <c r="Z63" s="555">
        <f t="shared" si="12"/>
        <v>0</v>
      </c>
      <c r="AA63" s="555">
        <f t="shared" si="12"/>
        <v>0</v>
      </c>
      <c r="AB63" s="555">
        <f t="shared" si="12"/>
        <v>0</v>
      </c>
      <c r="AC63" s="555">
        <f t="shared" si="12"/>
        <v>0</v>
      </c>
      <c r="AD63" s="555">
        <f t="shared" si="12"/>
        <v>0</v>
      </c>
      <c r="AE63" s="555">
        <f t="shared" si="12"/>
        <v>0</v>
      </c>
      <c r="AF63" s="555">
        <f t="shared" si="12"/>
        <v>0</v>
      </c>
      <c r="AG63" s="555">
        <f t="shared" si="12"/>
        <v>0</v>
      </c>
      <c r="AH63" s="555">
        <f t="shared" si="12"/>
        <v>0</v>
      </c>
      <c r="AI63" s="555">
        <f t="shared" si="12"/>
        <v>0</v>
      </c>
      <c r="AJ63" s="555">
        <f t="shared" si="12"/>
        <v>0</v>
      </c>
      <c r="AK63" s="555">
        <f t="shared" si="12"/>
        <v>0</v>
      </c>
      <c r="AL63" s="555">
        <f t="shared" si="12"/>
        <v>0</v>
      </c>
      <c r="AM63" s="555">
        <f t="shared" si="12"/>
        <v>0</v>
      </c>
      <c r="AN63" s="555">
        <f t="shared" si="12"/>
        <v>0</v>
      </c>
      <c r="AO63" s="555">
        <f t="shared" si="12"/>
        <v>0</v>
      </c>
      <c r="AP63" s="486"/>
    </row>
    <row r="64" spans="1:42" outlineLevel="1" x14ac:dyDescent="0.25">
      <c r="A64" s="547" t="s">
        <v>452</v>
      </c>
      <c r="B64" s="548">
        <v>0</v>
      </c>
      <c r="C64" s="548">
        <v>0</v>
      </c>
      <c r="D64" s="548">
        <v>0</v>
      </c>
      <c r="E64" s="548">
        <v>0</v>
      </c>
      <c r="F64" s="548">
        <v>0</v>
      </c>
      <c r="G64" s="548">
        <v>0</v>
      </c>
      <c r="H64" s="548">
        <v>0</v>
      </c>
      <c r="I64" s="548">
        <v>0</v>
      </c>
      <c r="J64" s="548">
        <v>0</v>
      </c>
      <c r="K64" s="548">
        <v>0</v>
      </c>
      <c r="L64" s="548">
        <v>0</v>
      </c>
      <c r="M64" s="548">
        <v>0</v>
      </c>
      <c r="N64" s="548">
        <v>0</v>
      </c>
      <c r="O64" s="548">
        <v>0</v>
      </c>
      <c r="P64" s="548">
        <v>0</v>
      </c>
      <c r="Q64" s="548">
        <v>0</v>
      </c>
      <c r="R64" s="548">
        <v>0</v>
      </c>
      <c r="S64" s="548">
        <v>0</v>
      </c>
      <c r="T64" s="548">
        <v>0</v>
      </c>
      <c r="U64" s="548">
        <v>0</v>
      </c>
      <c r="V64" s="548">
        <v>0</v>
      </c>
      <c r="W64" s="548">
        <v>0</v>
      </c>
      <c r="X64" s="548">
        <v>0</v>
      </c>
      <c r="Y64" s="548">
        <v>0</v>
      </c>
      <c r="Z64" s="548">
        <v>0</v>
      </c>
      <c r="AA64" s="548">
        <v>0</v>
      </c>
      <c r="AB64" s="548">
        <v>0</v>
      </c>
      <c r="AC64" s="548">
        <v>0</v>
      </c>
      <c r="AD64" s="548">
        <v>0</v>
      </c>
      <c r="AE64" s="548">
        <v>0</v>
      </c>
      <c r="AF64" s="548">
        <v>0</v>
      </c>
      <c r="AG64" s="548">
        <v>0</v>
      </c>
      <c r="AH64" s="548">
        <v>0</v>
      </c>
      <c r="AI64" s="548">
        <v>0</v>
      </c>
      <c r="AJ64" s="548">
        <v>0</v>
      </c>
      <c r="AK64" s="548">
        <v>0</v>
      </c>
      <c r="AL64" s="548">
        <v>0</v>
      </c>
      <c r="AM64" s="548">
        <v>0</v>
      </c>
      <c r="AN64" s="548">
        <v>0</v>
      </c>
      <c r="AO64" s="548">
        <v>0</v>
      </c>
      <c r="AP64" s="549">
        <f>SUM(B64:AO64)</f>
        <v>0</v>
      </c>
    </row>
    <row r="65" spans="1:42" outlineLevel="1" x14ac:dyDescent="0.25">
      <c r="A65" s="550"/>
      <c r="B65" s="551"/>
      <c r="C65" s="551"/>
      <c r="D65" s="551"/>
      <c r="E65" s="551"/>
      <c r="F65" s="551"/>
      <c r="G65" s="551"/>
      <c r="H65" s="551"/>
      <c r="I65" s="551"/>
      <c r="J65" s="551"/>
      <c r="K65" s="551"/>
      <c r="L65" s="551"/>
      <c r="M65" s="551"/>
      <c r="N65" s="551"/>
      <c r="O65" s="551"/>
      <c r="P65" s="551"/>
      <c r="Q65" s="551"/>
      <c r="R65" s="551"/>
      <c r="S65" s="551"/>
      <c r="T65" s="551"/>
      <c r="U65" s="551"/>
      <c r="V65" s="551"/>
      <c r="W65" s="551"/>
      <c r="X65" s="551"/>
      <c r="Y65" s="551"/>
      <c r="Z65" s="551"/>
      <c r="AA65" s="551"/>
      <c r="AB65" s="551"/>
      <c r="AC65" s="551"/>
      <c r="AD65" s="551"/>
      <c r="AE65" s="551"/>
      <c r="AF65" s="551"/>
      <c r="AG65" s="551"/>
      <c r="AH65" s="551"/>
      <c r="AI65" s="551"/>
      <c r="AJ65" s="551"/>
      <c r="AK65" s="551"/>
      <c r="AL65" s="551"/>
      <c r="AM65" s="551"/>
      <c r="AN65" s="551"/>
      <c r="AO65" s="551"/>
      <c r="AP65" s="540"/>
    </row>
    <row r="66" spans="1:42" outlineLevel="1" x14ac:dyDescent="0.25">
      <c r="A66" s="539" t="s">
        <v>427</v>
      </c>
      <c r="B66" s="536"/>
    </row>
    <row r="67" spans="1:42" s="496" customFormat="1" outlineLevel="1" x14ac:dyDescent="0.25">
      <c r="A67" s="542" t="s">
        <v>453</v>
      </c>
      <c r="B67" s="478">
        <v>0</v>
      </c>
      <c r="C67" s="478">
        <v>0</v>
      </c>
      <c r="D67" s="478">
        <v>0</v>
      </c>
      <c r="E67" s="478">
        <v>0</v>
      </c>
      <c r="F67" s="478">
        <v>0</v>
      </c>
      <c r="G67" s="478">
        <v>0</v>
      </c>
      <c r="H67" s="478">
        <v>0</v>
      </c>
      <c r="I67" s="478">
        <v>0</v>
      </c>
      <c r="J67" s="478">
        <v>0</v>
      </c>
      <c r="K67" s="478">
        <v>0</v>
      </c>
      <c r="L67" s="478">
        <v>0</v>
      </c>
      <c r="M67" s="478">
        <v>0</v>
      </c>
      <c r="N67" s="478">
        <v>0</v>
      </c>
      <c r="O67" s="478">
        <v>0</v>
      </c>
      <c r="P67" s="478">
        <v>0</v>
      </c>
      <c r="Q67" s="478">
        <v>0</v>
      </c>
      <c r="R67" s="478">
        <v>0</v>
      </c>
      <c r="S67" s="478">
        <v>0</v>
      </c>
      <c r="T67" s="478">
        <v>0</v>
      </c>
      <c r="U67" s="478">
        <v>0</v>
      </c>
      <c r="V67" s="478">
        <v>0</v>
      </c>
      <c r="W67" s="478">
        <v>0</v>
      </c>
      <c r="X67" s="478">
        <v>0</v>
      </c>
      <c r="Y67" s="478">
        <v>0</v>
      </c>
      <c r="Z67" s="478">
        <v>0</v>
      </c>
      <c r="AA67" s="478">
        <v>0</v>
      </c>
      <c r="AB67" s="478">
        <v>0</v>
      </c>
      <c r="AC67" s="478">
        <v>0</v>
      </c>
      <c r="AD67" s="478">
        <v>0</v>
      </c>
      <c r="AE67" s="478">
        <v>0</v>
      </c>
      <c r="AF67" s="478">
        <v>0</v>
      </c>
      <c r="AG67" s="478">
        <v>0</v>
      </c>
      <c r="AH67" s="478">
        <v>0</v>
      </c>
      <c r="AI67" s="478">
        <v>0</v>
      </c>
      <c r="AJ67" s="478">
        <v>0</v>
      </c>
      <c r="AK67" s="478">
        <v>0</v>
      </c>
      <c r="AL67" s="478">
        <v>0</v>
      </c>
      <c r="AM67" s="478">
        <v>0</v>
      </c>
      <c r="AN67" s="478">
        <v>0</v>
      </c>
      <c r="AO67" s="478">
        <v>0</v>
      </c>
      <c r="AP67" s="478">
        <f>SUM(B67:AO67)</f>
        <v>0</v>
      </c>
    </row>
    <row r="68" spans="1:42" s="496" customFormat="1" outlineLevel="1" x14ac:dyDescent="0.25">
      <c r="A68" s="542" t="s">
        <v>454</v>
      </c>
      <c r="B68" s="552">
        <f t="shared" ref="B68:AO68" si="13">IF(B69&gt;0,B69/B67,0)</f>
        <v>0</v>
      </c>
      <c r="C68" s="552">
        <f t="shared" si="13"/>
        <v>0</v>
      </c>
      <c r="D68" s="552">
        <f t="shared" si="13"/>
        <v>0</v>
      </c>
      <c r="E68" s="552">
        <f t="shared" si="13"/>
        <v>0</v>
      </c>
      <c r="F68" s="552">
        <f t="shared" si="13"/>
        <v>0</v>
      </c>
      <c r="G68" s="552">
        <f t="shared" si="13"/>
        <v>0</v>
      </c>
      <c r="H68" s="552">
        <f t="shared" si="13"/>
        <v>0</v>
      </c>
      <c r="I68" s="552">
        <f t="shared" si="13"/>
        <v>0</v>
      </c>
      <c r="J68" s="552">
        <f t="shared" si="13"/>
        <v>0</v>
      </c>
      <c r="K68" s="552">
        <f t="shared" si="13"/>
        <v>0</v>
      </c>
      <c r="L68" s="552">
        <f t="shared" si="13"/>
        <v>0</v>
      </c>
      <c r="M68" s="552">
        <f t="shared" si="13"/>
        <v>0</v>
      </c>
      <c r="N68" s="552">
        <f t="shared" si="13"/>
        <v>0</v>
      </c>
      <c r="O68" s="552">
        <f t="shared" si="13"/>
        <v>0</v>
      </c>
      <c r="P68" s="552">
        <f t="shared" si="13"/>
        <v>0</v>
      </c>
      <c r="Q68" s="552">
        <f t="shared" si="13"/>
        <v>0</v>
      </c>
      <c r="R68" s="552">
        <f t="shared" si="13"/>
        <v>0</v>
      </c>
      <c r="S68" s="552">
        <f t="shared" si="13"/>
        <v>0</v>
      </c>
      <c r="T68" s="552">
        <f t="shared" si="13"/>
        <v>0</v>
      </c>
      <c r="U68" s="552">
        <f t="shared" si="13"/>
        <v>0</v>
      </c>
      <c r="V68" s="552">
        <f t="shared" si="13"/>
        <v>0</v>
      </c>
      <c r="W68" s="552">
        <f t="shared" si="13"/>
        <v>0</v>
      </c>
      <c r="X68" s="552">
        <f t="shared" si="13"/>
        <v>0</v>
      </c>
      <c r="Y68" s="552">
        <f t="shared" si="13"/>
        <v>0</v>
      </c>
      <c r="Z68" s="552">
        <f t="shared" si="13"/>
        <v>0</v>
      </c>
      <c r="AA68" s="552">
        <f t="shared" si="13"/>
        <v>0</v>
      </c>
      <c r="AB68" s="552">
        <f t="shared" si="13"/>
        <v>0</v>
      </c>
      <c r="AC68" s="552">
        <f t="shared" si="13"/>
        <v>0</v>
      </c>
      <c r="AD68" s="552">
        <f t="shared" si="13"/>
        <v>0</v>
      </c>
      <c r="AE68" s="552">
        <f t="shared" si="13"/>
        <v>0</v>
      </c>
      <c r="AF68" s="552">
        <f t="shared" si="13"/>
        <v>0</v>
      </c>
      <c r="AG68" s="552">
        <f t="shared" si="13"/>
        <v>0</v>
      </c>
      <c r="AH68" s="552">
        <f t="shared" si="13"/>
        <v>0</v>
      </c>
      <c r="AI68" s="552">
        <f t="shared" si="13"/>
        <v>0</v>
      </c>
      <c r="AJ68" s="552">
        <f t="shared" si="13"/>
        <v>0</v>
      </c>
      <c r="AK68" s="552">
        <f t="shared" si="13"/>
        <v>0</v>
      </c>
      <c r="AL68" s="552">
        <f t="shared" si="13"/>
        <v>0</v>
      </c>
      <c r="AM68" s="552">
        <f t="shared" si="13"/>
        <v>0</v>
      </c>
      <c r="AN68" s="552">
        <f t="shared" si="13"/>
        <v>0</v>
      </c>
      <c r="AO68" s="552">
        <f t="shared" si="13"/>
        <v>0</v>
      </c>
      <c r="AP68" s="478"/>
    </row>
    <row r="69" spans="1:42" s="496" customFormat="1" ht="15.75" outlineLevel="1" thickBot="1" x14ac:dyDescent="0.3">
      <c r="A69" s="542" t="s">
        <v>455</v>
      </c>
      <c r="B69" s="483">
        <v>0</v>
      </c>
      <c r="C69" s="483">
        <v>0</v>
      </c>
      <c r="D69" s="483">
        <v>0</v>
      </c>
      <c r="E69" s="483">
        <v>0</v>
      </c>
      <c r="F69" s="483">
        <v>0</v>
      </c>
      <c r="G69" s="483">
        <v>0</v>
      </c>
      <c r="H69" s="483">
        <v>0</v>
      </c>
      <c r="I69" s="483">
        <v>0</v>
      </c>
      <c r="J69" s="483">
        <v>0</v>
      </c>
      <c r="K69" s="483">
        <v>0</v>
      </c>
      <c r="L69" s="483">
        <v>0</v>
      </c>
      <c r="M69" s="483">
        <v>0</v>
      </c>
      <c r="N69" s="483">
        <v>0</v>
      </c>
      <c r="O69" s="483">
        <v>0</v>
      </c>
      <c r="P69" s="483">
        <v>0</v>
      </c>
      <c r="Q69" s="483">
        <v>0</v>
      </c>
      <c r="R69" s="483">
        <v>0</v>
      </c>
      <c r="S69" s="483">
        <v>0</v>
      </c>
      <c r="T69" s="483">
        <v>0</v>
      </c>
      <c r="U69" s="483">
        <v>0</v>
      </c>
      <c r="V69" s="483">
        <v>0</v>
      </c>
      <c r="W69" s="483">
        <v>0</v>
      </c>
      <c r="X69" s="483">
        <v>0</v>
      </c>
      <c r="Y69" s="483">
        <v>0</v>
      </c>
      <c r="Z69" s="483">
        <v>0</v>
      </c>
      <c r="AA69" s="483">
        <v>0</v>
      </c>
      <c r="AB69" s="483">
        <v>0</v>
      </c>
      <c r="AC69" s="483">
        <v>0</v>
      </c>
      <c r="AD69" s="483">
        <v>0</v>
      </c>
      <c r="AE69" s="483">
        <v>0</v>
      </c>
      <c r="AF69" s="483">
        <v>0</v>
      </c>
      <c r="AG69" s="483">
        <v>0</v>
      </c>
      <c r="AH69" s="483">
        <v>0</v>
      </c>
      <c r="AI69" s="483">
        <v>0</v>
      </c>
      <c r="AJ69" s="483">
        <v>0</v>
      </c>
      <c r="AK69" s="483">
        <v>0</v>
      </c>
      <c r="AL69" s="483">
        <v>0</v>
      </c>
      <c r="AM69" s="483">
        <v>0</v>
      </c>
      <c r="AN69" s="483">
        <v>0</v>
      </c>
      <c r="AO69" s="483">
        <v>0</v>
      </c>
      <c r="AP69" s="553">
        <f>SUM(B69:AO69)</f>
        <v>0</v>
      </c>
    </row>
    <row r="70" spans="1:42" s="541" customFormat="1" ht="15.75" outlineLevel="1" thickTop="1" x14ac:dyDescent="0.25">
      <c r="A70" s="539"/>
      <c r="B70" s="540"/>
      <c r="C70" s="540"/>
      <c r="D70" s="540"/>
      <c r="E70" s="540"/>
      <c r="F70" s="540"/>
      <c r="G70" s="540"/>
      <c r="H70" s="540"/>
      <c r="I70" s="540"/>
      <c r="J70" s="540"/>
      <c r="K70" s="540"/>
      <c r="L70" s="540"/>
      <c r="M70" s="540"/>
      <c r="N70" s="540"/>
      <c r="O70" s="540"/>
      <c r="P70" s="540"/>
      <c r="Q70" s="540"/>
      <c r="R70" s="540"/>
      <c r="S70" s="540"/>
      <c r="T70" s="540"/>
      <c r="U70" s="540"/>
      <c r="V70" s="540"/>
      <c r="W70" s="540"/>
      <c r="X70" s="540"/>
      <c r="Y70" s="540"/>
      <c r="Z70" s="540"/>
      <c r="AA70" s="540"/>
      <c r="AB70" s="540"/>
      <c r="AC70" s="540"/>
      <c r="AD70" s="540"/>
      <c r="AE70" s="540"/>
      <c r="AF70" s="540"/>
      <c r="AG70" s="540"/>
      <c r="AH70" s="540"/>
      <c r="AI70" s="540"/>
      <c r="AJ70" s="540"/>
      <c r="AK70" s="540"/>
      <c r="AL70" s="540"/>
      <c r="AM70" s="540"/>
      <c r="AN70" s="540"/>
      <c r="AO70" s="540"/>
      <c r="AP70" s="540"/>
    </row>
    <row r="71" spans="1:42" outlineLevel="1" x14ac:dyDescent="0.25">
      <c r="A71" s="539" t="s">
        <v>428</v>
      </c>
      <c r="B71" s="536"/>
    </row>
    <row r="72" spans="1:42" s="496" customFormat="1" outlineLevel="1" x14ac:dyDescent="0.25">
      <c r="A72" s="542" t="str">
        <f>A38</f>
        <v>Electricity Production/kWh - REC</v>
      </c>
      <c r="B72" s="554">
        <f>B62</f>
        <v>0</v>
      </c>
      <c r="C72" s="507">
        <v>0</v>
      </c>
      <c r="D72" s="507">
        <v>0</v>
      </c>
      <c r="E72" s="507">
        <v>0</v>
      </c>
      <c r="F72" s="507">
        <v>0</v>
      </c>
      <c r="G72" s="507">
        <v>0</v>
      </c>
      <c r="H72" s="507">
        <v>0</v>
      </c>
      <c r="I72" s="507">
        <v>0</v>
      </c>
      <c r="J72" s="507">
        <v>0</v>
      </c>
      <c r="K72" s="507">
        <v>0</v>
      </c>
      <c r="L72" s="507">
        <v>0</v>
      </c>
      <c r="M72" s="507">
        <v>0</v>
      </c>
      <c r="N72" s="507">
        <v>0</v>
      </c>
      <c r="O72" s="507">
        <v>0</v>
      </c>
      <c r="P72" s="507">
        <v>0</v>
      </c>
      <c r="Q72" s="507">
        <v>0</v>
      </c>
      <c r="R72" s="507">
        <v>0</v>
      </c>
      <c r="S72" s="507">
        <v>0</v>
      </c>
      <c r="T72" s="507">
        <v>0</v>
      </c>
      <c r="U72" s="507">
        <v>0</v>
      </c>
      <c r="V72" s="507">
        <v>0</v>
      </c>
      <c r="W72" s="507">
        <v>0</v>
      </c>
      <c r="X72" s="507">
        <v>0</v>
      </c>
      <c r="Y72" s="507">
        <v>0</v>
      </c>
      <c r="Z72" s="507">
        <v>0</v>
      </c>
      <c r="AA72" s="507">
        <v>0</v>
      </c>
      <c r="AB72" s="507">
        <v>0</v>
      </c>
      <c r="AC72" s="507">
        <v>0</v>
      </c>
      <c r="AD72" s="507">
        <v>0</v>
      </c>
      <c r="AE72" s="507">
        <v>0</v>
      </c>
      <c r="AF72" s="507">
        <v>0</v>
      </c>
      <c r="AG72" s="507">
        <v>0</v>
      </c>
      <c r="AH72" s="507">
        <v>0</v>
      </c>
      <c r="AI72" s="507">
        <v>0</v>
      </c>
      <c r="AJ72" s="507">
        <v>0</v>
      </c>
      <c r="AK72" s="507">
        <v>0</v>
      </c>
      <c r="AL72" s="507">
        <v>0</v>
      </c>
      <c r="AM72" s="507">
        <v>0</v>
      </c>
      <c r="AN72" s="507">
        <v>0</v>
      </c>
      <c r="AO72" s="507">
        <v>0</v>
      </c>
      <c r="AP72" s="478">
        <f>SUM(B72:AO72)</f>
        <v>0</v>
      </c>
    </row>
    <row r="73" spans="1:42" s="496" customFormat="1" outlineLevel="1" x14ac:dyDescent="0.25">
      <c r="A73" s="542" t="s">
        <v>457</v>
      </c>
      <c r="B73" s="552">
        <f t="shared" ref="B73:AO73" si="14">IF(B74&gt;0,B74/B72,0)</f>
        <v>0</v>
      </c>
      <c r="C73" s="552">
        <f t="shared" si="14"/>
        <v>0</v>
      </c>
      <c r="D73" s="552">
        <f t="shared" si="14"/>
        <v>0</v>
      </c>
      <c r="E73" s="552">
        <f t="shared" si="14"/>
        <v>0</v>
      </c>
      <c r="F73" s="552">
        <f t="shared" si="14"/>
        <v>0</v>
      </c>
      <c r="G73" s="552">
        <f t="shared" si="14"/>
        <v>0</v>
      </c>
      <c r="H73" s="552">
        <f t="shared" si="14"/>
        <v>0</v>
      </c>
      <c r="I73" s="552">
        <f t="shared" si="14"/>
        <v>0</v>
      </c>
      <c r="J73" s="552">
        <f t="shared" si="14"/>
        <v>0</v>
      </c>
      <c r="K73" s="552">
        <f t="shared" si="14"/>
        <v>0</v>
      </c>
      <c r="L73" s="552">
        <f t="shared" si="14"/>
        <v>0</v>
      </c>
      <c r="M73" s="552">
        <f t="shared" si="14"/>
        <v>0</v>
      </c>
      <c r="N73" s="552">
        <f t="shared" si="14"/>
        <v>0</v>
      </c>
      <c r="O73" s="552">
        <f t="shared" si="14"/>
        <v>0</v>
      </c>
      <c r="P73" s="552">
        <f t="shared" si="14"/>
        <v>0</v>
      </c>
      <c r="Q73" s="552">
        <f t="shared" si="14"/>
        <v>0</v>
      </c>
      <c r="R73" s="552">
        <f t="shared" si="14"/>
        <v>0</v>
      </c>
      <c r="S73" s="552">
        <f t="shared" si="14"/>
        <v>0</v>
      </c>
      <c r="T73" s="552">
        <f t="shared" si="14"/>
        <v>0</v>
      </c>
      <c r="U73" s="552">
        <f t="shared" si="14"/>
        <v>0</v>
      </c>
      <c r="V73" s="552">
        <f t="shared" si="14"/>
        <v>0</v>
      </c>
      <c r="W73" s="552">
        <f t="shared" si="14"/>
        <v>0</v>
      </c>
      <c r="X73" s="552">
        <f t="shared" si="14"/>
        <v>0</v>
      </c>
      <c r="Y73" s="552">
        <f t="shared" si="14"/>
        <v>0</v>
      </c>
      <c r="Z73" s="552">
        <f t="shared" si="14"/>
        <v>0</v>
      </c>
      <c r="AA73" s="552">
        <f t="shared" si="14"/>
        <v>0</v>
      </c>
      <c r="AB73" s="552">
        <f t="shared" si="14"/>
        <v>0</v>
      </c>
      <c r="AC73" s="552">
        <f t="shared" si="14"/>
        <v>0</v>
      </c>
      <c r="AD73" s="552">
        <f t="shared" si="14"/>
        <v>0</v>
      </c>
      <c r="AE73" s="552">
        <f t="shared" si="14"/>
        <v>0</v>
      </c>
      <c r="AF73" s="552">
        <f t="shared" si="14"/>
        <v>0</v>
      </c>
      <c r="AG73" s="552">
        <f t="shared" si="14"/>
        <v>0</v>
      </c>
      <c r="AH73" s="552">
        <f t="shared" si="14"/>
        <v>0</v>
      </c>
      <c r="AI73" s="552">
        <f t="shared" si="14"/>
        <v>0</v>
      </c>
      <c r="AJ73" s="552">
        <f t="shared" si="14"/>
        <v>0</v>
      </c>
      <c r="AK73" s="552">
        <f t="shared" si="14"/>
        <v>0</v>
      </c>
      <c r="AL73" s="552">
        <f t="shared" si="14"/>
        <v>0</v>
      </c>
      <c r="AM73" s="552">
        <f t="shared" si="14"/>
        <v>0</v>
      </c>
      <c r="AN73" s="552">
        <f t="shared" si="14"/>
        <v>0</v>
      </c>
      <c r="AO73" s="552">
        <f t="shared" si="14"/>
        <v>0</v>
      </c>
      <c r="AP73" s="478"/>
    </row>
    <row r="74" spans="1:42" s="496" customFormat="1" ht="15.75" outlineLevel="1" thickBot="1" x14ac:dyDescent="0.3">
      <c r="A74" s="542" t="s">
        <v>458</v>
      </c>
      <c r="B74" s="557">
        <v>0</v>
      </c>
      <c r="C74" s="557">
        <v>0</v>
      </c>
      <c r="D74" s="557">
        <v>0</v>
      </c>
      <c r="E74" s="557">
        <v>0</v>
      </c>
      <c r="F74" s="557">
        <v>0</v>
      </c>
      <c r="G74" s="557">
        <v>0</v>
      </c>
      <c r="H74" s="557">
        <v>0</v>
      </c>
      <c r="I74" s="557">
        <v>0</v>
      </c>
      <c r="J74" s="557">
        <v>0</v>
      </c>
      <c r="K74" s="557">
        <v>0</v>
      </c>
      <c r="L74" s="557">
        <v>0</v>
      </c>
      <c r="M74" s="557">
        <v>0</v>
      </c>
      <c r="N74" s="557">
        <v>0</v>
      </c>
      <c r="O74" s="557">
        <v>0</v>
      </c>
      <c r="P74" s="557">
        <v>0</v>
      </c>
      <c r="Q74" s="557">
        <v>0</v>
      </c>
      <c r="R74" s="557">
        <v>0</v>
      </c>
      <c r="S74" s="557">
        <v>0</v>
      </c>
      <c r="T74" s="557">
        <v>0</v>
      </c>
      <c r="U74" s="557">
        <v>0</v>
      </c>
      <c r="V74" s="557">
        <v>0</v>
      </c>
      <c r="W74" s="557">
        <v>0</v>
      </c>
      <c r="X74" s="557">
        <v>0</v>
      </c>
      <c r="Y74" s="557">
        <v>0</v>
      </c>
      <c r="Z74" s="557">
        <v>0</v>
      </c>
      <c r="AA74" s="557">
        <v>0</v>
      </c>
      <c r="AB74" s="557">
        <v>0</v>
      </c>
      <c r="AC74" s="557">
        <v>0</v>
      </c>
      <c r="AD74" s="557">
        <v>0</v>
      </c>
      <c r="AE74" s="557">
        <v>0</v>
      </c>
      <c r="AF74" s="557">
        <v>0</v>
      </c>
      <c r="AG74" s="557">
        <v>0</v>
      </c>
      <c r="AH74" s="557">
        <v>0</v>
      </c>
      <c r="AI74" s="557">
        <v>0</v>
      </c>
      <c r="AJ74" s="557">
        <v>0</v>
      </c>
      <c r="AK74" s="557">
        <v>0</v>
      </c>
      <c r="AL74" s="557">
        <v>0</v>
      </c>
      <c r="AM74" s="557">
        <v>0</v>
      </c>
      <c r="AN74" s="557">
        <v>0</v>
      </c>
      <c r="AO74" s="557">
        <v>0</v>
      </c>
      <c r="AP74" s="553">
        <f>SUM(B74:AO74)</f>
        <v>0</v>
      </c>
    </row>
    <row r="75" spans="1:42" s="541" customFormat="1" ht="15.75" outlineLevel="1" thickTop="1" x14ac:dyDescent="0.25">
      <c r="A75" s="539"/>
      <c r="B75" s="540"/>
      <c r="C75" s="540"/>
      <c r="D75" s="540"/>
      <c r="E75" s="540"/>
      <c r="F75" s="540"/>
      <c r="G75" s="540"/>
      <c r="H75" s="540"/>
      <c r="I75" s="540"/>
      <c r="J75" s="540"/>
      <c r="K75" s="540"/>
      <c r="L75" s="540"/>
      <c r="M75" s="540"/>
      <c r="N75" s="540"/>
      <c r="O75" s="540"/>
      <c r="P75" s="540"/>
      <c r="Q75" s="540"/>
      <c r="R75" s="540"/>
      <c r="S75" s="540"/>
      <c r="T75" s="540"/>
      <c r="U75" s="540"/>
      <c r="V75" s="540"/>
      <c r="W75" s="540"/>
      <c r="X75" s="540"/>
      <c r="Y75" s="540"/>
      <c r="Z75" s="540"/>
      <c r="AA75" s="540"/>
      <c r="AB75" s="540"/>
      <c r="AC75" s="540"/>
      <c r="AD75" s="540"/>
      <c r="AE75" s="540"/>
      <c r="AF75" s="540"/>
      <c r="AG75" s="540"/>
      <c r="AH75" s="540"/>
      <c r="AI75" s="540"/>
      <c r="AJ75" s="540"/>
      <c r="AK75" s="540"/>
      <c r="AL75" s="540"/>
      <c r="AM75" s="540"/>
      <c r="AN75" s="540"/>
      <c r="AO75" s="540"/>
      <c r="AP75" s="540"/>
    </row>
    <row r="76" spans="1:42" s="541" customFormat="1" outlineLevel="1" x14ac:dyDescent="0.25">
      <c r="A76" s="505" t="s">
        <v>124</v>
      </c>
      <c r="AP76" s="540"/>
    </row>
    <row r="77" spans="1:42" s="541" customFormat="1" outlineLevel="1" x14ac:dyDescent="0.25">
      <c r="A77" s="539" t="s">
        <v>448</v>
      </c>
      <c r="B77" s="540"/>
      <c r="C77" s="540"/>
      <c r="D77" s="540"/>
      <c r="E77" s="540"/>
      <c r="F77" s="540"/>
      <c r="G77" s="540"/>
      <c r="H77" s="540"/>
      <c r="I77" s="540"/>
      <c r="J77" s="540"/>
      <c r="K77" s="540"/>
      <c r="L77" s="540"/>
      <c r="M77" s="540"/>
      <c r="N77" s="540"/>
      <c r="O77" s="540"/>
      <c r="P77" s="540"/>
      <c r="Q77" s="540"/>
      <c r="R77" s="540"/>
      <c r="S77" s="540"/>
      <c r="T77" s="540"/>
      <c r="U77" s="540"/>
      <c r="V77" s="540"/>
      <c r="W77" s="540"/>
      <c r="X77" s="540"/>
      <c r="Y77" s="540"/>
      <c r="Z77" s="540"/>
      <c r="AA77" s="540"/>
      <c r="AB77" s="540"/>
      <c r="AC77" s="540"/>
      <c r="AD77" s="540"/>
      <c r="AE77" s="540"/>
      <c r="AF77" s="540"/>
      <c r="AG77" s="540"/>
      <c r="AH77" s="540"/>
      <c r="AI77" s="540"/>
      <c r="AJ77" s="540"/>
      <c r="AK77" s="540"/>
      <c r="AL77" s="540"/>
      <c r="AM77" s="540"/>
      <c r="AN77" s="540"/>
      <c r="AO77" s="540"/>
      <c r="AP77" s="540"/>
    </row>
    <row r="78" spans="1:42" s="543" customFormat="1" outlineLevel="1" x14ac:dyDescent="0.25">
      <c r="A78" s="542" t="s">
        <v>449</v>
      </c>
      <c r="B78" s="478">
        <f>IF(B79&gt;0,'2a Project Inputs'!$K$15,0)</f>
        <v>0</v>
      </c>
      <c r="C78" s="478">
        <f>IF(C79&gt;0,'2a Project Inputs'!$K$15,0)</f>
        <v>0</v>
      </c>
      <c r="D78" s="478">
        <f>IF(D79&gt;0,'2a Project Inputs'!$K$15,0)</f>
        <v>0</v>
      </c>
      <c r="E78" s="478">
        <f>IF(E79&gt;0,'2a Project Inputs'!$K$15,0)</f>
        <v>0</v>
      </c>
      <c r="F78" s="478">
        <f>IF(F79&gt;0,'2a Project Inputs'!$K$15,0)</f>
        <v>0</v>
      </c>
      <c r="G78" s="478">
        <f>IF(G79&gt;0,'2a Project Inputs'!$K$15,0)</f>
        <v>0</v>
      </c>
      <c r="H78" s="478">
        <f>IF(H79&gt;0,'2a Project Inputs'!$K$15,0)</f>
        <v>0</v>
      </c>
      <c r="I78" s="478">
        <f>IF(I79&gt;0,'2a Project Inputs'!$K$15,0)</f>
        <v>0</v>
      </c>
      <c r="J78" s="478">
        <f>IF(J79&gt;0,'2a Project Inputs'!$K$15,0)</f>
        <v>0</v>
      </c>
      <c r="K78" s="478">
        <f>IF(K79&gt;0,'2a Project Inputs'!$K$15,0)</f>
        <v>0</v>
      </c>
      <c r="L78" s="478">
        <f>IF(L79&gt;0,'2a Project Inputs'!$K$15,0)</f>
        <v>0</v>
      </c>
      <c r="M78" s="478">
        <f>IF(M79&gt;0,'2a Project Inputs'!$K$15,0)</f>
        <v>0</v>
      </c>
      <c r="N78" s="478">
        <f>IF(N79&gt;0,'2a Project Inputs'!$K$15,0)</f>
        <v>0</v>
      </c>
      <c r="O78" s="478">
        <f>IF(O79&gt;0,'2a Project Inputs'!$K$15,0)</f>
        <v>0</v>
      </c>
      <c r="P78" s="478">
        <f>IF(P79&gt;0,'2a Project Inputs'!$K$15,0)</f>
        <v>0</v>
      </c>
      <c r="Q78" s="478">
        <f>IF(Q79&gt;0,'2a Project Inputs'!$K$15,0)</f>
        <v>0</v>
      </c>
      <c r="R78" s="478">
        <f>IF(R79&gt;0,'2a Project Inputs'!$K$15,0)</f>
        <v>0</v>
      </c>
      <c r="S78" s="478">
        <f>IF(S79&gt;0,'2a Project Inputs'!$K$15,0)</f>
        <v>0</v>
      </c>
      <c r="T78" s="478">
        <f>IF(T79&gt;0,'2a Project Inputs'!$K$15,0)</f>
        <v>0</v>
      </c>
      <c r="U78" s="478">
        <f>IF(U79&gt;0,'2a Project Inputs'!$K$15,0)</f>
        <v>0</v>
      </c>
      <c r="V78" s="478">
        <f>IF(V79&gt;0,'2a Project Inputs'!$K$15,0)</f>
        <v>0</v>
      </c>
      <c r="W78" s="478">
        <f>IF(W79&gt;0,'2a Project Inputs'!$K$15,0)</f>
        <v>0</v>
      </c>
      <c r="X78" s="478">
        <f>IF(X79&gt;0,'2a Project Inputs'!$K$15,0)</f>
        <v>0</v>
      </c>
      <c r="Y78" s="478">
        <f>IF(Y79&gt;0,'2a Project Inputs'!$K$15,0)</f>
        <v>0</v>
      </c>
      <c r="Z78" s="478">
        <f>IF(Z79&gt;0,'2a Project Inputs'!$K$15,0)</f>
        <v>0</v>
      </c>
      <c r="AA78" s="478">
        <f>IF(AA79&gt;0,'2a Project Inputs'!$K$15,0)</f>
        <v>0</v>
      </c>
      <c r="AB78" s="478">
        <f>IF(AB79&gt;0,'2a Project Inputs'!$K$15,0)</f>
        <v>0</v>
      </c>
      <c r="AC78" s="478">
        <f>IF(AC79&gt;0,'2a Project Inputs'!$K$15,0)</f>
        <v>0</v>
      </c>
      <c r="AD78" s="478">
        <f>IF(AD79&gt;0,'2a Project Inputs'!$K$15,0)</f>
        <v>0</v>
      </c>
      <c r="AE78" s="478">
        <f>IF(AE79&gt;0,'2a Project Inputs'!$K$15,0)</f>
        <v>0</v>
      </c>
      <c r="AF78" s="478">
        <f>IF(AF79&gt;0,'2a Project Inputs'!$K$15,0)</f>
        <v>0</v>
      </c>
      <c r="AG78" s="478">
        <f>IF(AG79&gt;0,'2a Project Inputs'!$K$15,0)</f>
        <v>0</v>
      </c>
      <c r="AH78" s="478">
        <f>IF(AH79&gt;0,'2a Project Inputs'!$K$15,0)</f>
        <v>0</v>
      </c>
      <c r="AI78" s="478">
        <f>IF(AI79&gt;0,'2a Project Inputs'!$K$15,0)</f>
        <v>0</v>
      </c>
      <c r="AJ78" s="478">
        <f>IF(AJ79&gt;0,'2a Project Inputs'!$K$15,0)</f>
        <v>0</v>
      </c>
      <c r="AK78" s="478">
        <f>IF(AK79&gt;0,'2a Project Inputs'!$K$15,0)</f>
        <v>0</v>
      </c>
      <c r="AL78" s="478">
        <f>IF(AL79&gt;0,'2a Project Inputs'!$K$15,0)</f>
        <v>0</v>
      </c>
      <c r="AM78" s="478">
        <f>IF(AM79&gt;0,'2a Project Inputs'!$K$15,0)</f>
        <v>0</v>
      </c>
      <c r="AN78" s="478">
        <f>IF(AN79&gt;0,'2a Project Inputs'!$K$15,0)</f>
        <v>0</v>
      </c>
      <c r="AO78" s="478">
        <f>IF(AO79&gt;0,'2a Project Inputs'!$K$15,0)</f>
        <v>0</v>
      </c>
      <c r="AP78" s="478">
        <f>SUM(B78:AO78)</f>
        <v>0</v>
      </c>
    </row>
    <row r="79" spans="1:42" s="543" customFormat="1" outlineLevel="1" x14ac:dyDescent="0.25">
      <c r="A79" s="542" t="s">
        <v>450</v>
      </c>
      <c r="B79" s="478">
        <v>0</v>
      </c>
      <c r="C79" s="478">
        <v>0</v>
      </c>
      <c r="D79" s="478">
        <v>0</v>
      </c>
      <c r="E79" s="478">
        <v>0</v>
      </c>
      <c r="F79" s="478">
        <v>0</v>
      </c>
      <c r="G79" s="478">
        <v>0</v>
      </c>
      <c r="H79" s="478">
        <v>0</v>
      </c>
      <c r="I79" s="478">
        <v>0</v>
      </c>
      <c r="J79" s="478">
        <v>0</v>
      </c>
      <c r="K79" s="478">
        <v>0</v>
      </c>
      <c r="L79" s="478">
        <v>0</v>
      </c>
      <c r="M79" s="478">
        <v>0</v>
      </c>
      <c r="N79" s="478">
        <v>0</v>
      </c>
      <c r="O79" s="478">
        <v>0</v>
      </c>
      <c r="P79" s="478">
        <v>0</v>
      </c>
      <c r="Q79" s="478">
        <v>0</v>
      </c>
      <c r="R79" s="478">
        <v>0</v>
      </c>
      <c r="S79" s="478">
        <v>0</v>
      </c>
      <c r="T79" s="478">
        <v>0</v>
      </c>
      <c r="U79" s="478">
        <v>0</v>
      </c>
      <c r="V79" s="478">
        <v>0</v>
      </c>
      <c r="W79" s="478">
        <v>0</v>
      </c>
      <c r="X79" s="478">
        <v>0</v>
      </c>
      <c r="Y79" s="478">
        <v>0</v>
      </c>
      <c r="Z79" s="478">
        <v>0</v>
      </c>
      <c r="AA79" s="478">
        <v>0</v>
      </c>
      <c r="AB79" s="478">
        <v>0</v>
      </c>
      <c r="AC79" s="478">
        <v>0</v>
      </c>
      <c r="AD79" s="478">
        <v>0</v>
      </c>
      <c r="AE79" s="478">
        <v>0</v>
      </c>
      <c r="AF79" s="478">
        <v>0</v>
      </c>
      <c r="AG79" s="478">
        <v>0</v>
      </c>
      <c r="AH79" s="478">
        <v>0</v>
      </c>
      <c r="AI79" s="478">
        <v>0</v>
      </c>
      <c r="AJ79" s="478">
        <v>0</v>
      </c>
      <c r="AK79" s="478">
        <v>0</v>
      </c>
      <c r="AL79" s="478">
        <v>0</v>
      </c>
      <c r="AM79" s="478">
        <v>0</v>
      </c>
      <c r="AN79" s="478">
        <v>0</v>
      </c>
      <c r="AO79" s="478">
        <v>0</v>
      </c>
      <c r="AP79" s="478">
        <f>SUM(B79:AO79)</f>
        <v>0</v>
      </c>
    </row>
    <row r="80" spans="1:42" s="556" customFormat="1" outlineLevel="1" x14ac:dyDescent="0.25">
      <c r="A80" s="542" t="s">
        <v>451</v>
      </c>
      <c r="B80" s="555">
        <f>IF(B79&gt;0,B81/B79,0)</f>
        <v>0</v>
      </c>
      <c r="C80" s="555">
        <f t="shared" ref="C80:AO80" si="15">IF(C79&gt;0,C81/C79,0)</f>
        <v>0</v>
      </c>
      <c r="D80" s="555">
        <f t="shared" si="15"/>
        <v>0</v>
      </c>
      <c r="E80" s="555">
        <f t="shared" si="15"/>
        <v>0</v>
      </c>
      <c r="F80" s="555">
        <f t="shared" si="15"/>
        <v>0</v>
      </c>
      <c r="G80" s="555">
        <f t="shared" si="15"/>
        <v>0</v>
      </c>
      <c r="H80" s="555">
        <f t="shared" si="15"/>
        <v>0</v>
      </c>
      <c r="I80" s="555">
        <f t="shared" si="15"/>
        <v>0</v>
      </c>
      <c r="J80" s="555">
        <f t="shared" si="15"/>
        <v>0</v>
      </c>
      <c r="K80" s="555">
        <f t="shared" si="15"/>
        <v>0</v>
      </c>
      <c r="L80" s="555">
        <f t="shared" si="15"/>
        <v>0</v>
      </c>
      <c r="M80" s="555">
        <f t="shared" si="15"/>
        <v>0</v>
      </c>
      <c r="N80" s="555">
        <f t="shared" si="15"/>
        <v>0</v>
      </c>
      <c r="O80" s="555">
        <f t="shared" si="15"/>
        <v>0</v>
      </c>
      <c r="P80" s="555">
        <f t="shared" si="15"/>
        <v>0</v>
      </c>
      <c r="Q80" s="555">
        <f t="shared" si="15"/>
        <v>0</v>
      </c>
      <c r="R80" s="555">
        <f t="shared" si="15"/>
        <v>0</v>
      </c>
      <c r="S80" s="555">
        <f t="shared" si="15"/>
        <v>0</v>
      </c>
      <c r="T80" s="555">
        <f t="shared" si="15"/>
        <v>0</v>
      </c>
      <c r="U80" s="555">
        <f t="shared" si="15"/>
        <v>0</v>
      </c>
      <c r="V80" s="555">
        <f t="shared" si="15"/>
        <v>0</v>
      </c>
      <c r="W80" s="555">
        <f t="shared" si="15"/>
        <v>0</v>
      </c>
      <c r="X80" s="555">
        <f t="shared" si="15"/>
        <v>0</v>
      </c>
      <c r="Y80" s="555">
        <f t="shared" si="15"/>
        <v>0</v>
      </c>
      <c r="Z80" s="555">
        <f t="shared" si="15"/>
        <v>0</v>
      </c>
      <c r="AA80" s="555">
        <f t="shared" si="15"/>
        <v>0</v>
      </c>
      <c r="AB80" s="555">
        <f t="shared" si="15"/>
        <v>0</v>
      </c>
      <c r="AC80" s="555">
        <f t="shared" si="15"/>
        <v>0</v>
      </c>
      <c r="AD80" s="555">
        <f t="shared" si="15"/>
        <v>0</v>
      </c>
      <c r="AE80" s="555">
        <f t="shared" si="15"/>
        <v>0</v>
      </c>
      <c r="AF80" s="555">
        <f t="shared" si="15"/>
        <v>0</v>
      </c>
      <c r="AG80" s="555">
        <f t="shared" si="15"/>
        <v>0</v>
      </c>
      <c r="AH80" s="555">
        <f t="shared" si="15"/>
        <v>0</v>
      </c>
      <c r="AI80" s="555">
        <f t="shared" si="15"/>
        <v>0</v>
      </c>
      <c r="AJ80" s="555">
        <f t="shared" si="15"/>
        <v>0</v>
      </c>
      <c r="AK80" s="555">
        <f t="shared" si="15"/>
        <v>0</v>
      </c>
      <c r="AL80" s="555">
        <f t="shared" si="15"/>
        <v>0</v>
      </c>
      <c r="AM80" s="555">
        <f t="shared" si="15"/>
        <v>0</v>
      </c>
      <c r="AN80" s="555">
        <f t="shared" si="15"/>
        <v>0</v>
      </c>
      <c r="AO80" s="555">
        <f t="shared" si="15"/>
        <v>0</v>
      </c>
      <c r="AP80" s="486"/>
    </row>
    <row r="81" spans="1:42" outlineLevel="1" x14ac:dyDescent="0.25">
      <c r="A81" s="547" t="s">
        <v>452</v>
      </c>
      <c r="B81" s="548">
        <v>0</v>
      </c>
      <c r="C81" s="548">
        <v>0</v>
      </c>
      <c r="D81" s="548">
        <v>0</v>
      </c>
      <c r="E81" s="548">
        <v>0</v>
      </c>
      <c r="F81" s="548">
        <v>0</v>
      </c>
      <c r="G81" s="548">
        <v>0</v>
      </c>
      <c r="H81" s="548">
        <v>0</v>
      </c>
      <c r="I81" s="548">
        <v>0</v>
      </c>
      <c r="J81" s="548">
        <v>0</v>
      </c>
      <c r="K81" s="548">
        <v>0</v>
      </c>
      <c r="L81" s="548">
        <v>0</v>
      </c>
      <c r="M81" s="548">
        <v>0</v>
      </c>
      <c r="N81" s="548">
        <v>0</v>
      </c>
      <c r="O81" s="548">
        <v>0</v>
      </c>
      <c r="P81" s="548">
        <v>0</v>
      </c>
      <c r="Q81" s="548">
        <v>0</v>
      </c>
      <c r="R81" s="548">
        <v>0</v>
      </c>
      <c r="S81" s="548">
        <v>0</v>
      </c>
      <c r="T81" s="548">
        <v>0</v>
      </c>
      <c r="U81" s="548">
        <v>0</v>
      </c>
      <c r="V81" s="548">
        <v>0</v>
      </c>
      <c r="W81" s="548">
        <v>0</v>
      </c>
      <c r="X81" s="548">
        <v>0</v>
      </c>
      <c r="Y81" s="548">
        <v>0</v>
      </c>
      <c r="Z81" s="548">
        <v>0</v>
      </c>
      <c r="AA81" s="548">
        <v>0</v>
      </c>
      <c r="AB81" s="548">
        <v>0</v>
      </c>
      <c r="AC81" s="548">
        <v>0</v>
      </c>
      <c r="AD81" s="548">
        <v>0</v>
      </c>
      <c r="AE81" s="548">
        <v>0</v>
      </c>
      <c r="AF81" s="548">
        <v>0</v>
      </c>
      <c r="AG81" s="548">
        <v>0</v>
      </c>
      <c r="AH81" s="548">
        <v>0</v>
      </c>
      <c r="AI81" s="548">
        <v>0</v>
      </c>
      <c r="AJ81" s="548">
        <v>0</v>
      </c>
      <c r="AK81" s="548">
        <v>0</v>
      </c>
      <c r="AL81" s="548">
        <v>0</v>
      </c>
      <c r="AM81" s="548">
        <v>0</v>
      </c>
      <c r="AN81" s="548">
        <v>0</v>
      </c>
      <c r="AO81" s="548">
        <v>0</v>
      </c>
      <c r="AP81" s="549">
        <f>SUM(B81:AO81)</f>
        <v>0</v>
      </c>
    </row>
    <row r="82" spans="1:42" outlineLevel="1" x14ac:dyDescent="0.25">
      <c r="A82" s="550"/>
      <c r="B82" s="551"/>
      <c r="C82" s="551"/>
      <c r="D82" s="551"/>
      <c r="E82" s="551"/>
      <c r="F82" s="551"/>
      <c r="G82" s="551"/>
      <c r="H82" s="551"/>
      <c r="I82" s="551"/>
      <c r="J82" s="551"/>
      <c r="K82" s="551"/>
      <c r="L82" s="551"/>
      <c r="M82" s="551"/>
      <c r="N82" s="551"/>
      <c r="O82" s="551"/>
      <c r="P82" s="551"/>
      <c r="Q82" s="551"/>
      <c r="R82" s="551"/>
      <c r="S82" s="551"/>
      <c r="T82" s="551"/>
      <c r="U82" s="551"/>
      <c r="V82" s="551"/>
      <c r="W82" s="551"/>
      <c r="X82" s="551"/>
      <c r="Y82" s="551"/>
      <c r="Z82" s="551"/>
      <c r="AA82" s="551"/>
      <c r="AB82" s="551"/>
      <c r="AC82" s="551"/>
      <c r="AD82" s="551"/>
      <c r="AE82" s="551"/>
      <c r="AF82" s="551"/>
      <c r="AG82" s="551"/>
      <c r="AH82" s="551"/>
      <c r="AI82" s="551"/>
      <c r="AJ82" s="551"/>
      <c r="AK82" s="551"/>
      <c r="AL82" s="551"/>
      <c r="AM82" s="551"/>
      <c r="AN82" s="551"/>
      <c r="AO82" s="551"/>
      <c r="AP82" s="540"/>
    </row>
    <row r="83" spans="1:42" outlineLevel="1" x14ac:dyDescent="0.25">
      <c r="A83" s="539" t="s">
        <v>427</v>
      </c>
      <c r="B83" s="536"/>
    </row>
    <row r="84" spans="1:42" s="496" customFormat="1" outlineLevel="1" x14ac:dyDescent="0.25">
      <c r="A84" s="542" t="s">
        <v>453</v>
      </c>
      <c r="B84" s="478">
        <v>0</v>
      </c>
      <c r="C84" s="478">
        <v>0</v>
      </c>
      <c r="D84" s="478">
        <v>0</v>
      </c>
      <c r="E84" s="478">
        <v>0</v>
      </c>
      <c r="F84" s="478">
        <v>0</v>
      </c>
      <c r="G84" s="478">
        <v>0</v>
      </c>
      <c r="H84" s="478">
        <v>0</v>
      </c>
      <c r="I84" s="478">
        <v>0</v>
      </c>
      <c r="J84" s="478">
        <v>0</v>
      </c>
      <c r="K84" s="478">
        <v>0</v>
      </c>
      <c r="L84" s="478">
        <v>0</v>
      </c>
      <c r="M84" s="478">
        <v>0</v>
      </c>
      <c r="N84" s="478">
        <v>0</v>
      </c>
      <c r="O84" s="478">
        <v>0</v>
      </c>
      <c r="P84" s="478">
        <v>0</v>
      </c>
      <c r="Q84" s="478">
        <v>0</v>
      </c>
      <c r="R84" s="478">
        <v>0</v>
      </c>
      <c r="S84" s="478">
        <v>0</v>
      </c>
      <c r="T84" s="478">
        <v>0</v>
      </c>
      <c r="U84" s="478">
        <v>0</v>
      </c>
      <c r="V84" s="478">
        <v>0</v>
      </c>
      <c r="W84" s="478">
        <v>0</v>
      </c>
      <c r="X84" s="478">
        <v>0</v>
      </c>
      <c r="Y84" s="478">
        <v>0</v>
      </c>
      <c r="Z84" s="478">
        <v>0</v>
      </c>
      <c r="AA84" s="478">
        <v>0</v>
      </c>
      <c r="AB84" s="478">
        <v>0</v>
      </c>
      <c r="AC84" s="478">
        <v>0</v>
      </c>
      <c r="AD84" s="478">
        <v>0</v>
      </c>
      <c r="AE84" s="478">
        <v>0</v>
      </c>
      <c r="AF84" s="478">
        <v>0</v>
      </c>
      <c r="AG84" s="478">
        <v>0</v>
      </c>
      <c r="AH84" s="478">
        <v>0</v>
      </c>
      <c r="AI84" s="478">
        <v>0</v>
      </c>
      <c r="AJ84" s="478">
        <v>0</v>
      </c>
      <c r="AK84" s="478">
        <v>0</v>
      </c>
      <c r="AL84" s="478">
        <v>0</v>
      </c>
      <c r="AM84" s="478">
        <v>0</v>
      </c>
      <c r="AN84" s="478">
        <v>0</v>
      </c>
      <c r="AO84" s="478">
        <v>0</v>
      </c>
      <c r="AP84" s="478">
        <f>SUM(B84:AO84)</f>
        <v>0</v>
      </c>
    </row>
    <row r="85" spans="1:42" s="496" customFormat="1" outlineLevel="1" x14ac:dyDescent="0.25">
      <c r="A85" s="542" t="s">
        <v>454</v>
      </c>
      <c r="B85" s="552">
        <f t="shared" ref="B85:AO85" si="16">IF(B86&gt;0,B86/B84,0)</f>
        <v>0</v>
      </c>
      <c r="C85" s="552">
        <f t="shared" si="16"/>
        <v>0</v>
      </c>
      <c r="D85" s="552">
        <f t="shared" si="16"/>
        <v>0</v>
      </c>
      <c r="E85" s="552">
        <f t="shared" si="16"/>
        <v>0</v>
      </c>
      <c r="F85" s="552">
        <f t="shared" si="16"/>
        <v>0</v>
      </c>
      <c r="G85" s="552">
        <f t="shared" si="16"/>
        <v>0</v>
      </c>
      <c r="H85" s="552">
        <f t="shared" si="16"/>
        <v>0</v>
      </c>
      <c r="I85" s="552">
        <f t="shared" si="16"/>
        <v>0</v>
      </c>
      <c r="J85" s="552">
        <f t="shared" si="16"/>
        <v>0</v>
      </c>
      <c r="K85" s="552">
        <f t="shared" si="16"/>
        <v>0</v>
      </c>
      <c r="L85" s="552">
        <f t="shared" si="16"/>
        <v>0</v>
      </c>
      <c r="M85" s="552">
        <f t="shared" si="16"/>
        <v>0</v>
      </c>
      <c r="N85" s="552">
        <f t="shared" si="16"/>
        <v>0</v>
      </c>
      <c r="O85" s="552">
        <f t="shared" si="16"/>
        <v>0</v>
      </c>
      <c r="P85" s="552">
        <f t="shared" si="16"/>
        <v>0</v>
      </c>
      <c r="Q85" s="552">
        <f t="shared" si="16"/>
        <v>0</v>
      </c>
      <c r="R85" s="552">
        <f t="shared" si="16"/>
        <v>0</v>
      </c>
      <c r="S85" s="552">
        <f t="shared" si="16"/>
        <v>0</v>
      </c>
      <c r="T85" s="552">
        <f t="shared" si="16"/>
        <v>0</v>
      </c>
      <c r="U85" s="552">
        <f t="shared" si="16"/>
        <v>0</v>
      </c>
      <c r="V85" s="552">
        <f t="shared" si="16"/>
        <v>0</v>
      </c>
      <c r="W85" s="552">
        <f t="shared" si="16"/>
        <v>0</v>
      </c>
      <c r="X85" s="552">
        <f t="shared" si="16"/>
        <v>0</v>
      </c>
      <c r="Y85" s="552">
        <f t="shared" si="16"/>
        <v>0</v>
      </c>
      <c r="Z85" s="552">
        <f t="shared" si="16"/>
        <v>0</v>
      </c>
      <c r="AA85" s="552">
        <f t="shared" si="16"/>
        <v>0</v>
      </c>
      <c r="AB85" s="552">
        <f t="shared" si="16"/>
        <v>0</v>
      </c>
      <c r="AC85" s="552">
        <f t="shared" si="16"/>
        <v>0</v>
      </c>
      <c r="AD85" s="552">
        <f t="shared" si="16"/>
        <v>0</v>
      </c>
      <c r="AE85" s="552">
        <f t="shared" si="16"/>
        <v>0</v>
      </c>
      <c r="AF85" s="552">
        <f t="shared" si="16"/>
        <v>0</v>
      </c>
      <c r="AG85" s="552">
        <f t="shared" si="16"/>
        <v>0</v>
      </c>
      <c r="AH85" s="552">
        <f t="shared" si="16"/>
        <v>0</v>
      </c>
      <c r="AI85" s="552">
        <f t="shared" si="16"/>
        <v>0</v>
      </c>
      <c r="AJ85" s="552">
        <f t="shared" si="16"/>
        <v>0</v>
      </c>
      <c r="AK85" s="552">
        <f t="shared" si="16"/>
        <v>0</v>
      </c>
      <c r="AL85" s="552">
        <f t="shared" si="16"/>
        <v>0</v>
      </c>
      <c r="AM85" s="552">
        <f t="shared" si="16"/>
        <v>0</v>
      </c>
      <c r="AN85" s="552">
        <f t="shared" si="16"/>
        <v>0</v>
      </c>
      <c r="AO85" s="552">
        <f t="shared" si="16"/>
        <v>0</v>
      </c>
      <c r="AP85" s="478"/>
    </row>
    <row r="86" spans="1:42" s="496" customFormat="1" ht="15.75" outlineLevel="1" thickBot="1" x14ac:dyDescent="0.3">
      <c r="A86" s="542" t="s">
        <v>455</v>
      </c>
      <c r="B86" s="483">
        <v>0</v>
      </c>
      <c r="C86" s="483">
        <v>0</v>
      </c>
      <c r="D86" s="483">
        <v>0</v>
      </c>
      <c r="E86" s="483">
        <v>0</v>
      </c>
      <c r="F86" s="483">
        <v>0</v>
      </c>
      <c r="G86" s="483">
        <v>0</v>
      </c>
      <c r="H86" s="483">
        <v>0</v>
      </c>
      <c r="I86" s="483">
        <v>0</v>
      </c>
      <c r="J86" s="483">
        <v>0</v>
      </c>
      <c r="K86" s="483">
        <v>0</v>
      </c>
      <c r="L86" s="483">
        <v>0</v>
      </c>
      <c r="M86" s="483">
        <v>0</v>
      </c>
      <c r="N86" s="483">
        <v>0</v>
      </c>
      <c r="O86" s="483">
        <v>0</v>
      </c>
      <c r="P86" s="483">
        <v>0</v>
      </c>
      <c r="Q86" s="483">
        <v>0</v>
      </c>
      <c r="R86" s="483">
        <v>0</v>
      </c>
      <c r="S86" s="483">
        <v>0</v>
      </c>
      <c r="T86" s="483">
        <v>0</v>
      </c>
      <c r="U86" s="483">
        <v>0</v>
      </c>
      <c r="V86" s="483">
        <v>0</v>
      </c>
      <c r="W86" s="483">
        <v>0</v>
      </c>
      <c r="X86" s="483">
        <v>0</v>
      </c>
      <c r="Y86" s="483">
        <v>0</v>
      </c>
      <c r="Z86" s="483">
        <v>0</v>
      </c>
      <c r="AA86" s="483">
        <v>0</v>
      </c>
      <c r="AB86" s="483">
        <v>0</v>
      </c>
      <c r="AC86" s="483">
        <v>0</v>
      </c>
      <c r="AD86" s="483">
        <v>0</v>
      </c>
      <c r="AE86" s="483">
        <v>0</v>
      </c>
      <c r="AF86" s="483">
        <v>0</v>
      </c>
      <c r="AG86" s="483">
        <v>0</v>
      </c>
      <c r="AH86" s="483">
        <v>0</v>
      </c>
      <c r="AI86" s="483">
        <v>0</v>
      </c>
      <c r="AJ86" s="483">
        <v>0</v>
      </c>
      <c r="AK86" s="483">
        <v>0</v>
      </c>
      <c r="AL86" s="483">
        <v>0</v>
      </c>
      <c r="AM86" s="483">
        <v>0</v>
      </c>
      <c r="AN86" s="483">
        <v>0</v>
      </c>
      <c r="AO86" s="483">
        <v>0</v>
      </c>
      <c r="AP86" s="553">
        <f>SUM(B86:AO86)</f>
        <v>0</v>
      </c>
    </row>
    <row r="87" spans="1:42" s="541" customFormat="1" ht="15.75" outlineLevel="1" thickTop="1" x14ac:dyDescent="0.25">
      <c r="A87" s="539"/>
      <c r="B87" s="540"/>
      <c r="C87" s="540"/>
      <c r="D87" s="540"/>
      <c r="E87" s="540"/>
      <c r="F87" s="540"/>
      <c r="G87" s="540"/>
      <c r="H87" s="540"/>
      <c r="I87" s="540"/>
      <c r="J87" s="540"/>
      <c r="K87" s="540"/>
      <c r="L87" s="540"/>
      <c r="M87" s="540"/>
      <c r="N87" s="540"/>
      <c r="O87" s="540"/>
      <c r="P87" s="540"/>
      <c r="Q87" s="540"/>
      <c r="R87" s="540"/>
      <c r="S87" s="540"/>
      <c r="T87" s="540"/>
      <c r="U87" s="540"/>
      <c r="V87" s="540"/>
      <c r="W87" s="540"/>
      <c r="X87" s="540"/>
      <c r="Y87" s="540"/>
      <c r="Z87" s="540"/>
      <c r="AA87" s="540"/>
      <c r="AB87" s="540"/>
      <c r="AC87" s="540"/>
      <c r="AD87" s="540"/>
      <c r="AE87" s="540"/>
      <c r="AF87" s="540"/>
      <c r="AG87" s="540"/>
      <c r="AH87" s="540"/>
      <c r="AI87" s="540"/>
      <c r="AJ87" s="540"/>
      <c r="AK87" s="540"/>
      <c r="AL87" s="540"/>
      <c r="AM87" s="540"/>
      <c r="AN87" s="540"/>
      <c r="AO87" s="540"/>
      <c r="AP87" s="540"/>
    </row>
    <row r="88" spans="1:42" outlineLevel="1" x14ac:dyDescent="0.25">
      <c r="A88" s="539" t="s">
        <v>428</v>
      </c>
      <c r="B88" s="536"/>
    </row>
    <row r="89" spans="1:42" s="496" customFormat="1" outlineLevel="1" x14ac:dyDescent="0.25">
      <c r="A89" s="542" t="str">
        <f>A72</f>
        <v>Electricity Production/kWh - REC</v>
      </c>
      <c r="B89" s="554">
        <f>B84</f>
        <v>0</v>
      </c>
      <c r="C89" s="507">
        <v>0</v>
      </c>
      <c r="D89" s="507">
        <v>0</v>
      </c>
      <c r="E89" s="507">
        <v>0</v>
      </c>
      <c r="F89" s="507">
        <v>0</v>
      </c>
      <c r="G89" s="507">
        <v>0</v>
      </c>
      <c r="H89" s="507">
        <v>0</v>
      </c>
      <c r="I89" s="507">
        <v>0</v>
      </c>
      <c r="J89" s="507">
        <v>0</v>
      </c>
      <c r="K89" s="507">
        <v>0</v>
      </c>
      <c r="L89" s="507">
        <v>0</v>
      </c>
      <c r="M89" s="507">
        <v>0</v>
      </c>
      <c r="N89" s="507">
        <v>0</v>
      </c>
      <c r="O89" s="507">
        <v>0</v>
      </c>
      <c r="P89" s="507">
        <v>0</v>
      </c>
      <c r="Q89" s="507">
        <v>0</v>
      </c>
      <c r="R89" s="507">
        <v>0</v>
      </c>
      <c r="S89" s="507">
        <v>0</v>
      </c>
      <c r="T89" s="507">
        <v>0</v>
      </c>
      <c r="U89" s="507">
        <v>0</v>
      </c>
      <c r="V89" s="507">
        <v>0</v>
      </c>
      <c r="W89" s="507">
        <v>0</v>
      </c>
      <c r="X89" s="507">
        <v>0</v>
      </c>
      <c r="Y89" s="507">
        <v>0</v>
      </c>
      <c r="Z89" s="507">
        <v>0</v>
      </c>
      <c r="AA89" s="507">
        <v>0</v>
      </c>
      <c r="AB89" s="507">
        <v>0</v>
      </c>
      <c r="AC89" s="507">
        <v>0</v>
      </c>
      <c r="AD89" s="507">
        <v>0</v>
      </c>
      <c r="AE89" s="507">
        <v>0</v>
      </c>
      <c r="AF89" s="507">
        <v>0</v>
      </c>
      <c r="AG89" s="507">
        <v>0</v>
      </c>
      <c r="AH89" s="507">
        <v>0</v>
      </c>
      <c r="AI89" s="507">
        <v>0</v>
      </c>
      <c r="AJ89" s="507">
        <v>0</v>
      </c>
      <c r="AK89" s="507">
        <v>0</v>
      </c>
      <c r="AL89" s="507">
        <v>0</v>
      </c>
      <c r="AM89" s="507">
        <v>0</v>
      </c>
      <c r="AN89" s="507">
        <v>0</v>
      </c>
      <c r="AO89" s="507">
        <v>0</v>
      </c>
      <c r="AP89" s="478">
        <f>SUM(B89:AO89)</f>
        <v>0</v>
      </c>
    </row>
    <row r="90" spans="1:42" s="496" customFormat="1" outlineLevel="1" x14ac:dyDescent="0.25">
      <c r="A90" s="542" t="s">
        <v>457</v>
      </c>
      <c r="B90" s="552">
        <f t="shared" ref="B90:AO90" si="17">IF(B91&gt;0,B91/B89,0)</f>
        <v>0</v>
      </c>
      <c r="C90" s="552">
        <f t="shared" si="17"/>
        <v>0</v>
      </c>
      <c r="D90" s="552">
        <f t="shared" si="17"/>
        <v>0</v>
      </c>
      <c r="E90" s="552">
        <f t="shared" si="17"/>
        <v>0</v>
      </c>
      <c r="F90" s="552">
        <f t="shared" si="17"/>
        <v>0</v>
      </c>
      <c r="G90" s="552">
        <f t="shared" si="17"/>
        <v>0</v>
      </c>
      <c r="H90" s="552">
        <f t="shared" si="17"/>
        <v>0</v>
      </c>
      <c r="I90" s="552">
        <f t="shared" si="17"/>
        <v>0</v>
      </c>
      <c r="J90" s="552">
        <f t="shared" si="17"/>
        <v>0</v>
      </c>
      <c r="K90" s="552">
        <f t="shared" si="17"/>
        <v>0</v>
      </c>
      <c r="L90" s="552">
        <f t="shared" si="17"/>
        <v>0</v>
      </c>
      <c r="M90" s="552">
        <f t="shared" si="17"/>
        <v>0</v>
      </c>
      <c r="N90" s="552">
        <f t="shared" si="17"/>
        <v>0</v>
      </c>
      <c r="O90" s="552">
        <f t="shared" si="17"/>
        <v>0</v>
      </c>
      <c r="P90" s="552">
        <f t="shared" si="17"/>
        <v>0</v>
      </c>
      <c r="Q90" s="552">
        <f t="shared" si="17"/>
        <v>0</v>
      </c>
      <c r="R90" s="552">
        <f t="shared" si="17"/>
        <v>0</v>
      </c>
      <c r="S90" s="552">
        <f t="shared" si="17"/>
        <v>0</v>
      </c>
      <c r="T90" s="552">
        <f t="shared" si="17"/>
        <v>0</v>
      </c>
      <c r="U90" s="552">
        <f t="shared" si="17"/>
        <v>0</v>
      </c>
      <c r="V90" s="552">
        <f t="shared" si="17"/>
        <v>0</v>
      </c>
      <c r="W90" s="552">
        <f t="shared" si="17"/>
        <v>0</v>
      </c>
      <c r="X90" s="552">
        <f t="shared" si="17"/>
        <v>0</v>
      </c>
      <c r="Y90" s="552">
        <f t="shared" si="17"/>
        <v>0</v>
      </c>
      <c r="Z90" s="552">
        <f t="shared" si="17"/>
        <v>0</v>
      </c>
      <c r="AA90" s="552">
        <f t="shared" si="17"/>
        <v>0</v>
      </c>
      <c r="AB90" s="552">
        <f t="shared" si="17"/>
        <v>0</v>
      </c>
      <c r="AC90" s="552">
        <f t="shared" si="17"/>
        <v>0</v>
      </c>
      <c r="AD90" s="552">
        <f t="shared" si="17"/>
        <v>0</v>
      </c>
      <c r="AE90" s="552">
        <f t="shared" si="17"/>
        <v>0</v>
      </c>
      <c r="AF90" s="552">
        <f t="shared" si="17"/>
        <v>0</v>
      </c>
      <c r="AG90" s="552">
        <f t="shared" si="17"/>
        <v>0</v>
      </c>
      <c r="AH90" s="552">
        <f t="shared" si="17"/>
        <v>0</v>
      </c>
      <c r="AI90" s="552">
        <f t="shared" si="17"/>
        <v>0</v>
      </c>
      <c r="AJ90" s="552">
        <f t="shared" si="17"/>
        <v>0</v>
      </c>
      <c r="AK90" s="552">
        <f t="shared" si="17"/>
        <v>0</v>
      </c>
      <c r="AL90" s="552">
        <f t="shared" si="17"/>
        <v>0</v>
      </c>
      <c r="AM90" s="552">
        <f t="shared" si="17"/>
        <v>0</v>
      </c>
      <c r="AN90" s="552">
        <f t="shared" si="17"/>
        <v>0</v>
      </c>
      <c r="AO90" s="552">
        <f t="shared" si="17"/>
        <v>0</v>
      </c>
      <c r="AP90" s="478"/>
    </row>
    <row r="91" spans="1:42" s="496" customFormat="1" ht="15.75" outlineLevel="1" thickBot="1" x14ac:dyDescent="0.3">
      <c r="A91" s="542" t="s">
        <v>458</v>
      </c>
      <c r="B91" s="557">
        <v>0</v>
      </c>
      <c r="C91" s="557">
        <v>0</v>
      </c>
      <c r="D91" s="557">
        <v>0</v>
      </c>
      <c r="E91" s="557">
        <v>0</v>
      </c>
      <c r="F91" s="557">
        <v>0</v>
      </c>
      <c r="G91" s="557">
        <v>0</v>
      </c>
      <c r="H91" s="557">
        <v>0</v>
      </c>
      <c r="I91" s="557">
        <v>0</v>
      </c>
      <c r="J91" s="557">
        <v>0</v>
      </c>
      <c r="K91" s="557">
        <v>0</v>
      </c>
      <c r="L91" s="557">
        <v>0</v>
      </c>
      <c r="M91" s="557">
        <v>0</v>
      </c>
      <c r="N91" s="557">
        <v>0</v>
      </c>
      <c r="O91" s="557">
        <v>0</v>
      </c>
      <c r="P91" s="557">
        <v>0</v>
      </c>
      <c r="Q91" s="557">
        <v>0</v>
      </c>
      <c r="R91" s="557">
        <v>0</v>
      </c>
      <c r="S91" s="557">
        <v>0</v>
      </c>
      <c r="T91" s="557">
        <v>0</v>
      </c>
      <c r="U91" s="557">
        <v>0</v>
      </c>
      <c r="V91" s="557">
        <v>0</v>
      </c>
      <c r="W91" s="557">
        <v>0</v>
      </c>
      <c r="X91" s="557">
        <v>0</v>
      </c>
      <c r="Y91" s="557">
        <v>0</v>
      </c>
      <c r="Z91" s="557">
        <v>0</v>
      </c>
      <c r="AA91" s="557">
        <v>0</v>
      </c>
      <c r="AB91" s="557">
        <v>0</v>
      </c>
      <c r="AC91" s="557">
        <v>0</v>
      </c>
      <c r="AD91" s="557">
        <v>0</v>
      </c>
      <c r="AE91" s="557">
        <v>0</v>
      </c>
      <c r="AF91" s="557">
        <v>0</v>
      </c>
      <c r="AG91" s="557">
        <v>0</v>
      </c>
      <c r="AH91" s="557">
        <v>0</v>
      </c>
      <c r="AI91" s="557">
        <v>0</v>
      </c>
      <c r="AJ91" s="557">
        <v>0</v>
      </c>
      <c r="AK91" s="557">
        <v>0</v>
      </c>
      <c r="AL91" s="557">
        <v>0</v>
      </c>
      <c r="AM91" s="557">
        <v>0</v>
      </c>
      <c r="AN91" s="557">
        <v>0</v>
      </c>
      <c r="AO91" s="557">
        <v>0</v>
      </c>
      <c r="AP91" s="553">
        <f>SUM(B91:AO91)</f>
        <v>0</v>
      </c>
    </row>
    <row r="92" spans="1:42" s="541" customFormat="1" ht="15.75" outlineLevel="1" thickTop="1" x14ac:dyDescent="0.25">
      <c r="A92" s="539"/>
      <c r="B92" s="540"/>
      <c r="C92" s="540"/>
      <c r="D92" s="540"/>
      <c r="E92" s="540"/>
      <c r="F92" s="540"/>
      <c r="G92" s="540"/>
      <c r="H92" s="540"/>
      <c r="I92" s="540"/>
      <c r="J92" s="540"/>
      <c r="K92" s="540"/>
      <c r="L92" s="540"/>
      <c r="M92" s="540"/>
      <c r="N92" s="540"/>
      <c r="O92" s="540"/>
      <c r="P92" s="540"/>
      <c r="Q92" s="540"/>
      <c r="R92" s="540"/>
      <c r="S92" s="540"/>
      <c r="T92" s="540"/>
      <c r="U92" s="540"/>
      <c r="V92" s="540"/>
      <c r="W92" s="540"/>
      <c r="X92" s="540"/>
      <c r="Y92" s="540"/>
      <c r="Z92" s="540"/>
      <c r="AA92" s="540"/>
      <c r="AB92" s="540"/>
      <c r="AC92" s="540"/>
      <c r="AD92" s="540"/>
      <c r="AE92" s="540"/>
      <c r="AF92" s="540"/>
      <c r="AG92" s="540"/>
      <c r="AH92" s="540"/>
      <c r="AI92" s="540"/>
      <c r="AJ92" s="540"/>
      <c r="AK92" s="540"/>
      <c r="AL92" s="540"/>
      <c r="AM92" s="540"/>
      <c r="AN92" s="540"/>
      <c r="AO92" s="540"/>
      <c r="AP92" s="540"/>
    </row>
    <row r="93" spans="1:42" s="541" customFormat="1" outlineLevel="1" x14ac:dyDescent="0.25">
      <c r="A93" s="505" t="s">
        <v>125</v>
      </c>
      <c r="B93" s="540"/>
      <c r="C93" s="540"/>
      <c r="D93" s="540"/>
      <c r="E93" s="540"/>
      <c r="F93" s="540"/>
      <c r="G93" s="540"/>
      <c r="H93" s="540"/>
      <c r="I93" s="540"/>
      <c r="J93" s="540"/>
      <c r="K93" s="540"/>
      <c r="L93" s="540"/>
      <c r="M93" s="540"/>
      <c r="N93" s="540"/>
      <c r="O93" s="540"/>
      <c r="P93" s="540"/>
      <c r="Q93" s="540"/>
      <c r="R93" s="540"/>
      <c r="S93" s="540"/>
      <c r="T93" s="540"/>
      <c r="U93" s="540"/>
      <c r="V93" s="540"/>
      <c r="W93" s="540"/>
      <c r="X93" s="540"/>
      <c r="Y93" s="540"/>
      <c r="Z93" s="540"/>
      <c r="AA93" s="540"/>
      <c r="AB93" s="540"/>
      <c r="AC93" s="540"/>
      <c r="AD93" s="540"/>
      <c r="AE93" s="540"/>
      <c r="AF93" s="540"/>
      <c r="AG93" s="540"/>
      <c r="AH93" s="540"/>
      <c r="AI93" s="540"/>
      <c r="AJ93" s="540"/>
      <c r="AK93" s="540"/>
      <c r="AL93" s="540"/>
      <c r="AM93" s="540"/>
      <c r="AN93" s="540"/>
      <c r="AO93" s="540"/>
      <c r="AP93" s="540"/>
    </row>
    <row r="94" spans="1:42" s="541" customFormat="1" outlineLevel="1" x14ac:dyDescent="0.25">
      <c r="A94" s="539" t="s">
        <v>448</v>
      </c>
      <c r="B94" s="540"/>
      <c r="C94" s="540"/>
      <c r="D94" s="540"/>
      <c r="E94" s="540"/>
      <c r="F94" s="540"/>
      <c r="G94" s="540"/>
      <c r="H94" s="540"/>
      <c r="I94" s="540"/>
      <c r="J94" s="540"/>
      <c r="K94" s="540"/>
      <c r="L94" s="540"/>
      <c r="M94" s="540"/>
      <c r="N94" s="540"/>
      <c r="O94" s="540"/>
      <c r="P94" s="540"/>
      <c r="Q94" s="540"/>
      <c r="R94" s="540"/>
      <c r="S94" s="540"/>
      <c r="T94" s="540"/>
      <c r="U94" s="540"/>
      <c r="V94" s="540"/>
      <c r="W94" s="540"/>
      <c r="X94" s="540"/>
      <c r="Y94" s="540"/>
      <c r="Z94" s="540"/>
      <c r="AA94" s="540"/>
      <c r="AB94" s="540"/>
      <c r="AC94" s="540"/>
      <c r="AD94" s="540"/>
      <c r="AE94" s="540"/>
      <c r="AF94" s="540"/>
      <c r="AG94" s="540"/>
      <c r="AH94" s="540"/>
      <c r="AI94" s="540"/>
      <c r="AJ94" s="540"/>
      <c r="AK94" s="540"/>
      <c r="AL94" s="540"/>
      <c r="AM94" s="540"/>
      <c r="AN94" s="540"/>
      <c r="AO94" s="540"/>
      <c r="AP94" s="540"/>
    </row>
    <row r="95" spans="1:42" s="543" customFormat="1" outlineLevel="1" x14ac:dyDescent="0.25">
      <c r="A95" s="542" t="s">
        <v>449</v>
      </c>
      <c r="B95" s="478">
        <f>IF(B96&gt;0,'2a Project Inputs'!$L$15,0)</f>
        <v>0</v>
      </c>
      <c r="C95" s="478">
        <f>IF(C96&gt;0,'2a Project Inputs'!$L$15,0)</f>
        <v>0</v>
      </c>
      <c r="D95" s="478">
        <f>IF(D96&gt;0,'2a Project Inputs'!$L$15,0)</f>
        <v>0</v>
      </c>
      <c r="E95" s="478">
        <f>IF(E96&gt;0,'2a Project Inputs'!$L$15,0)</f>
        <v>0</v>
      </c>
      <c r="F95" s="478">
        <f>IF(F96&gt;0,'2a Project Inputs'!$L$15,0)</f>
        <v>0</v>
      </c>
      <c r="G95" s="478">
        <f>IF(G96&gt;0,'2a Project Inputs'!$L$15,0)</f>
        <v>0</v>
      </c>
      <c r="H95" s="478">
        <f>IF(H96&gt;0,'2a Project Inputs'!$L$15,0)</f>
        <v>0</v>
      </c>
      <c r="I95" s="478">
        <f>IF(I96&gt;0,'2a Project Inputs'!$L$15,0)</f>
        <v>0</v>
      </c>
      <c r="J95" s="478">
        <f>IF(J96&gt;0,'2a Project Inputs'!$L$15,0)</f>
        <v>0</v>
      </c>
      <c r="K95" s="478">
        <f>IF(K96&gt;0,'2a Project Inputs'!$L$15,0)</f>
        <v>0</v>
      </c>
      <c r="L95" s="478">
        <f>IF(L96&gt;0,'2a Project Inputs'!$L$15,0)</f>
        <v>0</v>
      </c>
      <c r="M95" s="478">
        <f>IF(M96&gt;0,'2a Project Inputs'!$L$15,0)</f>
        <v>0</v>
      </c>
      <c r="N95" s="478">
        <f>IF(N96&gt;0,'2a Project Inputs'!$L$15,0)</f>
        <v>0</v>
      </c>
      <c r="O95" s="478">
        <f>IF(O96&gt;0,'2a Project Inputs'!$L$15,0)</f>
        <v>0</v>
      </c>
      <c r="P95" s="478">
        <f>IF(P96&gt;0,'2a Project Inputs'!$L$15,0)</f>
        <v>0</v>
      </c>
      <c r="Q95" s="478">
        <f>IF(Q96&gt;0,'2a Project Inputs'!$L$15,0)</f>
        <v>0</v>
      </c>
      <c r="R95" s="478">
        <f>IF(R96&gt;0,'2a Project Inputs'!$L$15,0)</f>
        <v>0</v>
      </c>
      <c r="S95" s="478">
        <f>IF(S96&gt;0,'2a Project Inputs'!$L$15,0)</f>
        <v>0</v>
      </c>
      <c r="T95" s="478">
        <f>IF(T96&gt;0,'2a Project Inputs'!$L$15,0)</f>
        <v>0</v>
      </c>
      <c r="U95" s="478">
        <f>IF(U96&gt;0,'2a Project Inputs'!$L$15,0)</f>
        <v>0</v>
      </c>
      <c r="V95" s="478">
        <f>IF(V96&gt;0,'2a Project Inputs'!$L$15,0)</f>
        <v>0</v>
      </c>
      <c r="W95" s="478">
        <f>IF(W96&gt;0,'2a Project Inputs'!$L$15,0)</f>
        <v>0</v>
      </c>
      <c r="X95" s="478">
        <f>IF(X96&gt;0,'2a Project Inputs'!$L$15,0)</f>
        <v>0</v>
      </c>
      <c r="Y95" s="478">
        <f>IF(Y96&gt;0,'2a Project Inputs'!$L$15,0)</f>
        <v>0</v>
      </c>
      <c r="Z95" s="478">
        <f>IF(Z96&gt;0,'2a Project Inputs'!$L$15,0)</f>
        <v>0</v>
      </c>
      <c r="AA95" s="478">
        <f>IF(AA96&gt;0,'2a Project Inputs'!$L$15,0)</f>
        <v>0</v>
      </c>
      <c r="AB95" s="478">
        <f>IF(AB96&gt;0,'2a Project Inputs'!$L$15,0)</f>
        <v>0</v>
      </c>
      <c r="AC95" s="478">
        <f>IF(AC96&gt;0,'2a Project Inputs'!$L$15,0)</f>
        <v>0</v>
      </c>
      <c r="AD95" s="478">
        <f>IF(AD96&gt;0,'2a Project Inputs'!$L$15,0)</f>
        <v>0</v>
      </c>
      <c r="AE95" s="478">
        <f>IF(AE96&gt;0,'2a Project Inputs'!$L$15,0)</f>
        <v>0</v>
      </c>
      <c r="AF95" s="478">
        <f>IF(AF96&gt;0,'2a Project Inputs'!$L$15,0)</f>
        <v>0</v>
      </c>
      <c r="AG95" s="478">
        <f>IF(AG96&gt;0,'2a Project Inputs'!$L$15,0)</f>
        <v>0</v>
      </c>
      <c r="AH95" s="478">
        <f>IF(AH96&gt;0,'2a Project Inputs'!$L$15,0)</f>
        <v>0</v>
      </c>
      <c r="AI95" s="478">
        <f>IF(AI96&gt;0,'2a Project Inputs'!$L$15,0)</f>
        <v>0</v>
      </c>
      <c r="AJ95" s="478">
        <f>IF(AJ96&gt;0,'2a Project Inputs'!$L$15,0)</f>
        <v>0</v>
      </c>
      <c r="AK95" s="478">
        <f>IF(AK96&gt;0,'2a Project Inputs'!$L$15,0)</f>
        <v>0</v>
      </c>
      <c r="AL95" s="478">
        <f>IF(AL96&gt;0,'2a Project Inputs'!$L$15,0)</f>
        <v>0</v>
      </c>
      <c r="AM95" s="478">
        <f>IF(AM96&gt;0,'2a Project Inputs'!$L$15,0)</f>
        <v>0</v>
      </c>
      <c r="AN95" s="478">
        <f>IF(AN96&gt;0,'2a Project Inputs'!$L$15,0)</f>
        <v>0</v>
      </c>
      <c r="AO95" s="478">
        <f>IF(AO96&gt;0,'2a Project Inputs'!$L$15,0)</f>
        <v>0</v>
      </c>
      <c r="AP95" s="478">
        <f>SUM(B95:AO95)</f>
        <v>0</v>
      </c>
    </row>
    <row r="96" spans="1:42" s="543" customFormat="1" outlineLevel="1" x14ac:dyDescent="0.25">
      <c r="A96" s="542" t="s">
        <v>450</v>
      </c>
      <c r="B96" s="478">
        <v>0</v>
      </c>
      <c r="C96" s="478">
        <v>0</v>
      </c>
      <c r="D96" s="478">
        <v>0</v>
      </c>
      <c r="E96" s="478">
        <v>0</v>
      </c>
      <c r="F96" s="478">
        <v>0</v>
      </c>
      <c r="G96" s="478">
        <v>0</v>
      </c>
      <c r="H96" s="478">
        <v>0</v>
      </c>
      <c r="I96" s="478">
        <v>0</v>
      </c>
      <c r="J96" s="478">
        <v>0</v>
      </c>
      <c r="K96" s="478">
        <v>0</v>
      </c>
      <c r="L96" s="478">
        <v>0</v>
      </c>
      <c r="M96" s="478">
        <v>0</v>
      </c>
      <c r="N96" s="478">
        <v>0</v>
      </c>
      <c r="O96" s="478">
        <v>0</v>
      </c>
      <c r="P96" s="478">
        <v>0</v>
      </c>
      <c r="Q96" s="478">
        <v>0</v>
      </c>
      <c r="R96" s="478">
        <v>0</v>
      </c>
      <c r="S96" s="478">
        <v>0</v>
      </c>
      <c r="T96" s="478">
        <v>0</v>
      </c>
      <c r="U96" s="478">
        <v>0</v>
      </c>
      <c r="V96" s="478">
        <v>0</v>
      </c>
      <c r="W96" s="478">
        <v>0</v>
      </c>
      <c r="X96" s="478">
        <v>0</v>
      </c>
      <c r="Y96" s="478">
        <v>0</v>
      </c>
      <c r="Z96" s="478">
        <v>0</v>
      </c>
      <c r="AA96" s="478">
        <v>0</v>
      </c>
      <c r="AB96" s="478">
        <v>0</v>
      </c>
      <c r="AC96" s="478">
        <v>0</v>
      </c>
      <c r="AD96" s="478">
        <v>0</v>
      </c>
      <c r="AE96" s="478">
        <v>0</v>
      </c>
      <c r="AF96" s="478">
        <v>0</v>
      </c>
      <c r="AG96" s="478">
        <v>0</v>
      </c>
      <c r="AH96" s="478">
        <v>0</v>
      </c>
      <c r="AI96" s="478">
        <v>0</v>
      </c>
      <c r="AJ96" s="478">
        <v>0</v>
      </c>
      <c r="AK96" s="478">
        <v>0</v>
      </c>
      <c r="AL96" s="478">
        <v>0</v>
      </c>
      <c r="AM96" s="478">
        <v>0</v>
      </c>
      <c r="AN96" s="478">
        <v>0</v>
      </c>
      <c r="AO96" s="478">
        <v>0</v>
      </c>
      <c r="AP96" s="478">
        <f>SUM(B96:AO96)</f>
        <v>0</v>
      </c>
    </row>
    <row r="97" spans="1:42" s="556" customFormat="1" outlineLevel="1" x14ac:dyDescent="0.25">
      <c r="A97" s="542" t="s">
        <v>451</v>
      </c>
      <c r="B97" s="555">
        <f>IF(B96&gt;0,B98/B96,0)</f>
        <v>0</v>
      </c>
      <c r="C97" s="555">
        <f t="shared" ref="C97:AO97" si="18">IF(C96&gt;0,C98/C96,0)</f>
        <v>0</v>
      </c>
      <c r="D97" s="555">
        <f t="shared" si="18"/>
        <v>0</v>
      </c>
      <c r="E97" s="555">
        <f t="shared" si="18"/>
        <v>0</v>
      </c>
      <c r="F97" s="555">
        <f t="shared" si="18"/>
        <v>0</v>
      </c>
      <c r="G97" s="555">
        <f t="shared" si="18"/>
        <v>0</v>
      </c>
      <c r="H97" s="555">
        <f t="shared" si="18"/>
        <v>0</v>
      </c>
      <c r="I97" s="555">
        <f t="shared" si="18"/>
        <v>0</v>
      </c>
      <c r="J97" s="555">
        <f t="shared" si="18"/>
        <v>0</v>
      </c>
      <c r="K97" s="555">
        <f t="shared" si="18"/>
        <v>0</v>
      </c>
      <c r="L97" s="555">
        <f t="shared" si="18"/>
        <v>0</v>
      </c>
      <c r="M97" s="555">
        <f t="shared" si="18"/>
        <v>0</v>
      </c>
      <c r="N97" s="555">
        <f t="shared" si="18"/>
        <v>0</v>
      </c>
      <c r="O97" s="555">
        <f t="shared" si="18"/>
        <v>0</v>
      </c>
      <c r="P97" s="555">
        <f t="shared" si="18"/>
        <v>0</v>
      </c>
      <c r="Q97" s="555">
        <f t="shared" si="18"/>
        <v>0</v>
      </c>
      <c r="R97" s="555">
        <f t="shared" si="18"/>
        <v>0</v>
      </c>
      <c r="S97" s="555">
        <f t="shared" si="18"/>
        <v>0</v>
      </c>
      <c r="T97" s="555">
        <f t="shared" si="18"/>
        <v>0</v>
      </c>
      <c r="U97" s="555">
        <f t="shared" si="18"/>
        <v>0</v>
      </c>
      <c r="V97" s="555">
        <f t="shared" si="18"/>
        <v>0</v>
      </c>
      <c r="W97" s="555">
        <f t="shared" si="18"/>
        <v>0</v>
      </c>
      <c r="X97" s="555">
        <f t="shared" si="18"/>
        <v>0</v>
      </c>
      <c r="Y97" s="555">
        <f t="shared" si="18"/>
        <v>0</v>
      </c>
      <c r="Z97" s="555">
        <f t="shared" si="18"/>
        <v>0</v>
      </c>
      <c r="AA97" s="555">
        <f t="shared" si="18"/>
        <v>0</v>
      </c>
      <c r="AB97" s="555">
        <f t="shared" si="18"/>
        <v>0</v>
      </c>
      <c r="AC97" s="555">
        <f t="shared" si="18"/>
        <v>0</v>
      </c>
      <c r="AD97" s="555">
        <f t="shared" si="18"/>
        <v>0</v>
      </c>
      <c r="AE97" s="555">
        <f t="shared" si="18"/>
        <v>0</v>
      </c>
      <c r="AF97" s="555">
        <f t="shared" si="18"/>
        <v>0</v>
      </c>
      <c r="AG97" s="555">
        <f t="shared" si="18"/>
        <v>0</v>
      </c>
      <c r="AH97" s="555">
        <f t="shared" si="18"/>
        <v>0</v>
      </c>
      <c r="AI97" s="555">
        <f t="shared" si="18"/>
        <v>0</v>
      </c>
      <c r="AJ97" s="555">
        <f t="shared" si="18"/>
        <v>0</v>
      </c>
      <c r="AK97" s="555">
        <f t="shared" si="18"/>
        <v>0</v>
      </c>
      <c r="AL97" s="555">
        <f t="shared" si="18"/>
        <v>0</v>
      </c>
      <c r="AM97" s="555">
        <f t="shared" si="18"/>
        <v>0</v>
      </c>
      <c r="AN97" s="555">
        <f t="shared" si="18"/>
        <v>0</v>
      </c>
      <c r="AO97" s="555">
        <f t="shared" si="18"/>
        <v>0</v>
      </c>
      <c r="AP97" s="486"/>
    </row>
    <row r="98" spans="1:42" outlineLevel="1" x14ac:dyDescent="0.25">
      <c r="A98" s="547" t="s">
        <v>452</v>
      </c>
      <c r="B98" s="548">
        <v>0</v>
      </c>
      <c r="C98" s="548">
        <v>0</v>
      </c>
      <c r="D98" s="548">
        <v>0</v>
      </c>
      <c r="E98" s="548">
        <v>0</v>
      </c>
      <c r="F98" s="548">
        <v>0</v>
      </c>
      <c r="G98" s="548">
        <v>0</v>
      </c>
      <c r="H98" s="548">
        <v>0</v>
      </c>
      <c r="I98" s="548">
        <v>0</v>
      </c>
      <c r="J98" s="548">
        <v>0</v>
      </c>
      <c r="K98" s="548">
        <v>0</v>
      </c>
      <c r="L98" s="548">
        <v>0</v>
      </c>
      <c r="M98" s="548">
        <v>0</v>
      </c>
      <c r="N98" s="548">
        <v>0</v>
      </c>
      <c r="O98" s="548">
        <v>0</v>
      </c>
      <c r="P98" s="548">
        <v>0</v>
      </c>
      <c r="Q98" s="548">
        <v>0</v>
      </c>
      <c r="R98" s="548">
        <v>0</v>
      </c>
      <c r="S98" s="548">
        <v>0</v>
      </c>
      <c r="T98" s="548">
        <v>0</v>
      </c>
      <c r="U98" s="548">
        <v>0</v>
      </c>
      <c r="V98" s="548">
        <v>0</v>
      </c>
      <c r="W98" s="548">
        <v>0</v>
      </c>
      <c r="X98" s="548">
        <v>0</v>
      </c>
      <c r="Y98" s="548">
        <v>0</v>
      </c>
      <c r="Z98" s="548">
        <v>0</v>
      </c>
      <c r="AA98" s="548">
        <v>0</v>
      </c>
      <c r="AB98" s="548">
        <v>0</v>
      </c>
      <c r="AC98" s="548">
        <v>0</v>
      </c>
      <c r="AD98" s="548">
        <v>0</v>
      </c>
      <c r="AE98" s="548">
        <v>0</v>
      </c>
      <c r="AF98" s="548">
        <v>0</v>
      </c>
      <c r="AG98" s="548">
        <v>0</v>
      </c>
      <c r="AH98" s="548">
        <v>0</v>
      </c>
      <c r="AI98" s="548">
        <v>0</v>
      </c>
      <c r="AJ98" s="548">
        <v>0</v>
      </c>
      <c r="AK98" s="548">
        <v>0</v>
      </c>
      <c r="AL98" s="548">
        <v>0</v>
      </c>
      <c r="AM98" s="548">
        <v>0</v>
      </c>
      <c r="AN98" s="548">
        <v>0</v>
      </c>
      <c r="AO98" s="548">
        <v>0</v>
      </c>
      <c r="AP98" s="549">
        <f>SUM(B98:AO98)</f>
        <v>0</v>
      </c>
    </row>
    <row r="99" spans="1:42" outlineLevel="1" x14ac:dyDescent="0.25">
      <c r="A99" s="550"/>
      <c r="B99" s="551"/>
      <c r="C99" s="551"/>
      <c r="D99" s="551"/>
      <c r="E99" s="551"/>
      <c r="F99" s="551"/>
      <c r="G99" s="551"/>
      <c r="H99" s="551"/>
      <c r="I99" s="551"/>
      <c r="J99" s="551"/>
      <c r="K99" s="551"/>
      <c r="L99" s="551"/>
      <c r="M99" s="551"/>
      <c r="N99" s="551"/>
      <c r="O99" s="551"/>
      <c r="P99" s="551"/>
      <c r="Q99" s="551"/>
      <c r="R99" s="551"/>
      <c r="S99" s="551"/>
      <c r="T99" s="551"/>
      <c r="U99" s="551"/>
      <c r="V99" s="551"/>
      <c r="W99" s="551"/>
      <c r="X99" s="551"/>
      <c r="Y99" s="551"/>
      <c r="Z99" s="551"/>
      <c r="AA99" s="551"/>
      <c r="AB99" s="551"/>
      <c r="AC99" s="551"/>
      <c r="AD99" s="551"/>
      <c r="AE99" s="551"/>
      <c r="AF99" s="551"/>
      <c r="AG99" s="551"/>
      <c r="AH99" s="551"/>
      <c r="AI99" s="551"/>
      <c r="AJ99" s="551"/>
      <c r="AK99" s="551"/>
      <c r="AL99" s="551"/>
      <c r="AM99" s="551"/>
      <c r="AN99" s="551"/>
      <c r="AO99" s="551"/>
      <c r="AP99" s="540"/>
    </row>
    <row r="100" spans="1:42" outlineLevel="1" x14ac:dyDescent="0.25">
      <c r="A100" s="539" t="s">
        <v>427</v>
      </c>
      <c r="B100" s="536"/>
    </row>
    <row r="101" spans="1:42" s="496" customFormat="1" outlineLevel="1" x14ac:dyDescent="0.25">
      <c r="A101" s="542" t="s">
        <v>453</v>
      </c>
      <c r="B101" s="478">
        <v>0</v>
      </c>
      <c r="C101" s="478">
        <v>0</v>
      </c>
      <c r="D101" s="478">
        <v>0</v>
      </c>
      <c r="E101" s="478">
        <v>0</v>
      </c>
      <c r="F101" s="478">
        <v>0</v>
      </c>
      <c r="G101" s="478">
        <v>0</v>
      </c>
      <c r="H101" s="478">
        <v>0</v>
      </c>
      <c r="I101" s="478">
        <v>0</v>
      </c>
      <c r="J101" s="478">
        <v>0</v>
      </c>
      <c r="K101" s="478">
        <v>0</v>
      </c>
      <c r="L101" s="478">
        <v>0</v>
      </c>
      <c r="M101" s="478">
        <v>0</v>
      </c>
      <c r="N101" s="478">
        <v>0</v>
      </c>
      <c r="O101" s="478">
        <v>0</v>
      </c>
      <c r="P101" s="478">
        <v>0</v>
      </c>
      <c r="Q101" s="478">
        <v>0</v>
      </c>
      <c r="R101" s="478">
        <v>0</v>
      </c>
      <c r="S101" s="478">
        <v>0</v>
      </c>
      <c r="T101" s="478">
        <v>0</v>
      </c>
      <c r="U101" s="478">
        <v>0</v>
      </c>
      <c r="V101" s="478">
        <v>0</v>
      </c>
      <c r="W101" s="478">
        <v>0</v>
      </c>
      <c r="X101" s="478">
        <v>0</v>
      </c>
      <c r="Y101" s="478">
        <v>0</v>
      </c>
      <c r="Z101" s="478">
        <v>0</v>
      </c>
      <c r="AA101" s="478">
        <v>0</v>
      </c>
      <c r="AB101" s="478">
        <v>0</v>
      </c>
      <c r="AC101" s="478">
        <v>0</v>
      </c>
      <c r="AD101" s="478">
        <v>0</v>
      </c>
      <c r="AE101" s="478">
        <v>0</v>
      </c>
      <c r="AF101" s="478">
        <v>0</v>
      </c>
      <c r="AG101" s="478">
        <v>0</v>
      </c>
      <c r="AH101" s="478">
        <v>0</v>
      </c>
      <c r="AI101" s="478">
        <v>0</v>
      </c>
      <c r="AJ101" s="478">
        <v>0</v>
      </c>
      <c r="AK101" s="478">
        <v>0</v>
      </c>
      <c r="AL101" s="478">
        <v>0</v>
      </c>
      <c r="AM101" s="478">
        <v>0</v>
      </c>
      <c r="AN101" s="478">
        <v>0</v>
      </c>
      <c r="AO101" s="478">
        <v>0</v>
      </c>
      <c r="AP101" s="478">
        <f>SUM(B101:AO101)</f>
        <v>0</v>
      </c>
    </row>
    <row r="102" spans="1:42" s="496" customFormat="1" outlineLevel="1" x14ac:dyDescent="0.25">
      <c r="A102" s="542" t="s">
        <v>454</v>
      </c>
      <c r="B102" s="552">
        <f t="shared" ref="B102:AO102" si="19">IF(B103&gt;0,B103/B101,0)</f>
        <v>0</v>
      </c>
      <c r="C102" s="552">
        <f t="shared" si="19"/>
        <v>0</v>
      </c>
      <c r="D102" s="552">
        <f t="shared" si="19"/>
        <v>0</v>
      </c>
      <c r="E102" s="552">
        <f t="shared" si="19"/>
        <v>0</v>
      </c>
      <c r="F102" s="552">
        <f t="shared" si="19"/>
        <v>0</v>
      </c>
      <c r="G102" s="552">
        <f t="shared" si="19"/>
        <v>0</v>
      </c>
      <c r="H102" s="552">
        <f t="shared" si="19"/>
        <v>0</v>
      </c>
      <c r="I102" s="552">
        <f t="shared" si="19"/>
        <v>0</v>
      </c>
      <c r="J102" s="552">
        <f t="shared" si="19"/>
        <v>0</v>
      </c>
      <c r="K102" s="552">
        <f t="shared" si="19"/>
        <v>0</v>
      </c>
      <c r="L102" s="552">
        <f t="shared" si="19"/>
        <v>0</v>
      </c>
      <c r="M102" s="552">
        <f t="shared" si="19"/>
        <v>0</v>
      </c>
      <c r="N102" s="552">
        <f t="shared" si="19"/>
        <v>0</v>
      </c>
      <c r="O102" s="552">
        <f t="shared" si="19"/>
        <v>0</v>
      </c>
      <c r="P102" s="552">
        <f t="shared" si="19"/>
        <v>0</v>
      </c>
      <c r="Q102" s="552">
        <f t="shared" si="19"/>
        <v>0</v>
      </c>
      <c r="R102" s="552">
        <f t="shared" si="19"/>
        <v>0</v>
      </c>
      <c r="S102" s="552">
        <f t="shared" si="19"/>
        <v>0</v>
      </c>
      <c r="T102" s="552">
        <f t="shared" si="19"/>
        <v>0</v>
      </c>
      <c r="U102" s="552">
        <f t="shared" si="19"/>
        <v>0</v>
      </c>
      <c r="V102" s="552">
        <f t="shared" si="19"/>
        <v>0</v>
      </c>
      <c r="W102" s="552">
        <f t="shared" si="19"/>
        <v>0</v>
      </c>
      <c r="X102" s="552">
        <f t="shared" si="19"/>
        <v>0</v>
      </c>
      <c r="Y102" s="552">
        <f t="shared" si="19"/>
        <v>0</v>
      </c>
      <c r="Z102" s="552">
        <f t="shared" si="19"/>
        <v>0</v>
      </c>
      <c r="AA102" s="552">
        <f t="shared" si="19"/>
        <v>0</v>
      </c>
      <c r="AB102" s="552">
        <f t="shared" si="19"/>
        <v>0</v>
      </c>
      <c r="AC102" s="552">
        <f t="shared" si="19"/>
        <v>0</v>
      </c>
      <c r="AD102" s="552">
        <f t="shared" si="19"/>
        <v>0</v>
      </c>
      <c r="AE102" s="552">
        <f t="shared" si="19"/>
        <v>0</v>
      </c>
      <c r="AF102" s="552">
        <f t="shared" si="19"/>
        <v>0</v>
      </c>
      <c r="AG102" s="552">
        <f t="shared" si="19"/>
        <v>0</v>
      </c>
      <c r="AH102" s="552">
        <f t="shared" si="19"/>
        <v>0</v>
      </c>
      <c r="AI102" s="552">
        <f t="shared" si="19"/>
        <v>0</v>
      </c>
      <c r="AJ102" s="552">
        <f t="shared" si="19"/>
        <v>0</v>
      </c>
      <c r="AK102" s="552">
        <f t="shared" si="19"/>
        <v>0</v>
      </c>
      <c r="AL102" s="552">
        <f t="shared" si="19"/>
        <v>0</v>
      </c>
      <c r="AM102" s="552">
        <f t="shared" si="19"/>
        <v>0</v>
      </c>
      <c r="AN102" s="552">
        <f t="shared" si="19"/>
        <v>0</v>
      </c>
      <c r="AO102" s="552">
        <f t="shared" si="19"/>
        <v>0</v>
      </c>
      <c r="AP102" s="478"/>
    </row>
    <row r="103" spans="1:42" s="496" customFormat="1" ht="15.75" outlineLevel="1" thickBot="1" x14ac:dyDescent="0.3">
      <c r="A103" s="542" t="s">
        <v>455</v>
      </c>
      <c r="B103" s="483">
        <v>0</v>
      </c>
      <c r="C103" s="483">
        <v>0</v>
      </c>
      <c r="D103" s="483">
        <v>0</v>
      </c>
      <c r="E103" s="483">
        <v>0</v>
      </c>
      <c r="F103" s="483">
        <v>0</v>
      </c>
      <c r="G103" s="483">
        <v>0</v>
      </c>
      <c r="H103" s="483">
        <v>0</v>
      </c>
      <c r="I103" s="483">
        <v>0</v>
      </c>
      <c r="J103" s="483">
        <v>0</v>
      </c>
      <c r="K103" s="483">
        <v>0</v>
      </c>
      <c r="L103" s="483">
        <v>0</v>
      </c>
      <c r="M103" s="483">
        <v>0</v>
      </c>
      <c r="N103" s="483">
        <v>0</v>
      </c>
      <c r="O103" s="483">
        <v>0</v>
      </c>
      <c r="P103" s="483">
        <v>0</v>
      </c>
      <c r="Q103" s="483">
        <v>0</v>
      </c>
      <c r="R103" s="483">
        <v>0</v>
      </c>
      <c r="S103" s="483">
        <v>0</v>
      </c>
      <c r="T103" s="483">
        <v>0</v>
      </c>
      <c r="U103" s="483">
        <v>0</v>
      </c>
      <c r="V103" s="483">
        <v>0</v>
      </c>
      <c r="W103" s="483">
        <v>0</v>
      </c>
      <c r="X103" s="483">
        <v>0</v>
      </c>
      <c r="Y103" s="483">
        <v>0</v>
      </c>
      <c r="Z103" s="483">
        <v>0</v>
      </c>
      <c r="AA103" s="483">
        <v>0</v>
      </c>
      <c r="AB103" s="483">
        <v>0</v>
      </c>
      <c r="AC103" s="483">
        <v>0</v>
      </c>
      <c r="AD103" s="483">
        <v>0</v>
      </c>
      <c r="AE103" s="483">
        <v>0</v>
      </c>
      <c r="AF103" s="483">
        <v>0</v>
      </c>
      <c r="AG103" s="483">
        <v>0</v>
      </c>
      <c r="AH103" s="483">
        <v>0</v>
      </c>
      <c r="AI103" s="483">
        <v>0</v>
      </c>
      <c r="AJ103" s="483">
        <v>0</v>
      </c>
      <c r="AK103" s="483">
        <v>0</v>
      </c>
      <c r="AL103" s="483">
        <v>0</v>
      </c>
      <c r="AM103" s="483">
        <v>0</v>
      </c>
      <c r="AN103" s="483">
        <v>0</v>
      </c>
      <c r="AO103" s="483">
        <v>0</v>
      </c>
      <c r="AP103" s="553">
        <f>SUM(B103:AO103)</f>
        <v>0</v>
      </c>
    </row>
    <row r="104" spans="1:42" s="541" customFormat="1" ht="15.75" outlineLevel="1" thickTop="1" x14ac:dyDescent="0.25">
      <c r="A104" s="539"/>
      <c r="B104" s="540"/>
      <c r="C104" s="540"/>
      <c r="D104" s="540"/>
      <c r="E104" s="540"/>
      <c r="F104" s="540"/>
      <c r="G104" s="540"/>
      <c r="H104" s="540"/>
      <c r="I104" s="540"/>
      <c r="J104" s="540"/>
      <c r="K104" s="540"/>
      <c r="L104" s="540"/>
      <c r="M104" s="540"/>
      <c r="N104" s="540"/>
      <c r="O104" s="540"/>
      <c r="P104" s="540"/>
      <c r="Q104" s="540"/>
      <c r="R104" s="540"/>
      <c r="S104" s="540"/>
      <c r="T104" s="540"/>
      <c r="U104" s="540"/>
      <c r="V104" s="540"/>
      <c r="W104" s="540"/>
      <c r="X104" s="540"/>
      <c r="Y104" s="540"/>
      <c r="Z104" s="540"/>
      <c r="AA104" s="540"/>
      <c r="AB104" s="540"/>
      <c r="AC104" s="540"/>
      <c r="AD104" s="540"/>
      <c r="AE104" s="540"/>
      <c r="AF104" s="540"/>
      <c r="AG104" s="540"/>
      <c r="AH104" s="540"/>
      <c r="AI104" s="540"/>
      <c r="AJ104" s="540"/>
      <c r="AK104" s="540"/>
      <c r="AL104" s="540"/>
      <c r="AM104" s="540"/>
      <c r="AN104" s="540"/>
      <c r="AO104" s="540"/>
      <c r="AP104" s="540"/>
    </row>
    <row r="105" spans="1:42" outlineLevel="1" x14ac:dyDescent="0.25">
      <c r="A105" s="539" t="s">
        <v>428</v>
      </c>
      <c r="B105" s="536"/>
    </row>
    <row r="106" spans="1:42" s="496" customFormat="1" outlineLevel="1" x14ac:dyDescent="0.25">
      <c r="A106" s="542" t="str">
        <f>A89</f>
        <v>Electricity Production/kWh - REC</v>
      </c>
      <c r="B106" s="554">
        <f>B101</f>
        <v>0</v>
      </c>
      <c r="C106" s="507">
        <v>0</v>
      </c>
      <c r="D106" s="507">
        <v>0</v>
      </c>
      <c r="E106" s="507">
        <v>0</v>
      </c>
      <c r="F106" s="507">
        <v>0</v>
      </c>
      <c r="G106" s="507">
        <v>0</v>
      </c>
      <c r="H106" s="507">
        <v>0</v>
      </c>
      <c r="I106" s="507">
        <v>0</v>
      </c>
      <c r="J106" s="507">
        <v>0</v>
      </c>
      <c r="K106" s="507">
        <v>0</v>
      </c>
      <c r="L106" s="507">
        <v>0</v>
      </c>
      <c r="M106" s="507">
        <v>0</v>
      </c>
      <c r="N106" s="507">
        <v>0</v>
      </c>
      <c r="O106" s="507">
        <v>0</v>
      </c>
      <c r="P106" s="507">
        <v>0</v>
      </c>
      <c r="Q106" s="507">
        <v>0</v>
      </c>
      <c r="R106" s="507">
        <v>0</v>
      </c>
      <c r="S106" s="507">
        <v>0</v>
      </c>
      <c r="T106" s="507">
        <v>0</v>
      </c>
      <c r="U106" s="507">
        <v>0</v>
      </c>
      <c r="V106" s="507">
        <v>0</v>
      </c>
      <c r="W106" s="507">
        <v>0</v>
      </c>
      <c r="X106" s="507">
        <v>0</v>
      </c>
      <c r="Y106" s="507">
        <v>0</v>
      </c>
      <c r="Z106" s="507">
        <v>0</v>
      </c>
      <c r="AA106" s="507">
        <v>0</v>
      </c>
      <c r="AB106" s="507">
        <v>0</v>
      </c>
      <c r="AC106" s="507">
        <v>0</v>
      </c>
      <c r="AD106" s="507">
        <v>0</v>
      </c>
      <c r="AE106" s="507">
        <v>0</v>
      </c>
      <c r="AF106" s="507">
        <v>0</v>
      </c>
      <c r="AG106" s="507">
        <v>0</v>
      </c>
      <c r="AH106" s="507">
        <v>0</v>
      </c>
      <c r="AI106" s="507">
        <v>0</v>
      </c>
      <c r="AJ106" s="507">
        <v>0</v>
      </c>
      <c r="AK106" s="507">
        <v>0</v>
      </c>
      <c r="AL106" s="507">
        <v>0</v>
      </c>
      <c r="AM106" s="507">
        <v>0</v>
      </c>
      <c r="AN106" s="507">
        <v>0</v>
      </c>
      <c r="AO106" s="507">
        <v>0</v>
      </c>
      <c r="AP106" s="478">
        <f>SUM(B106:AO106)</f>
        <v>0</v>
      </c>
    </row>
    <row r="107" spans="1:42" s="496" customFormat="1" outlineLevel="1" x14ac:dyDescent="0.25">
      <c r="A107" s="542" t="s">
        <v>457</v>
      </c>
      <c r="B107" s="552">
        <f>IF(B108&gt;0,B108/B106,0)</f>
        <v>0</v>
      </c>
      <c r="C107" s="552">
        <f t="shared" ref="C107:AO107" si="20">IF(C108&gt;0,C108/C106,0)</f>
        <v>0</v>
      </c>
      <c r="D107" s="552">
        <f t="shared" si="20"/>
        <v>0</v>
      </c>
      <c r="E107" s="552">
        <f t="shared" si="20"/>
        <v>0</v>
      </c>
      <c r="F107" s="552">
        <f t="shared" si="20"/>
        <v>0</v>
      </c>
      <c r="G107" s="552">
        <f t="shared" si="20"/>
        <v>0</v>
      </c>
      <c r="H107" s="552">
        <f t="shared" si="20"/>
        <v>0</v>
      </c>
      <c r="I107" s="552">
        <f t="shared" si="20"/>
        <v>0</v>
      </c>
      <c r="J107" s="552">
        <f t="shared" si="20"/>
        <v>0</v>
      </c>
      <c r="K107" s="552">
        <f t="shared" si="20"/>
        <v>0</v>
      </c>
      <c r="L107" s="552">
        <f t="shared" si="20"/>
        <v>0</v>
      </c>
      <c r="M107" s="552">
        <f t="shared" si="20"/>
        <v>0</v>
      </c>
      <c r="N107" s="552">
        <f t="shared" si="20"/>
        <v>0</v>
      </c>
      <c r="O107" s="552">
        <f t="shared" si="20"/>
        <v>0</v>
      </c>
      <c r="P107" s="552">
        <f t="shared" si="20"/>
        <v>0</v>
      </c>
      <c r="Q107" s="552">
        <f t="shared" si="20"/>
        <v>0</v>
      </c>
      <c r="R107" s="552">
        <f t="shared" si="20"/>
        <v>0</v>
      </c>
      <c r="S107" s="552">
        <f t="shared" si="20"/>
        <v>0</v>
      </c>
      <c r="T107" s="552">
        <f t="shared" si="20"/>
        <v>0</v>
      </c>
      <c r="U107" s="552">
        <f t="shared" si="20"/>
        <v>0</v>
      </c>
      <c r="V107" s="552">
        <f t="shared" si="20"/>
        <v>0</v>
      </c>
      <c r="W107" s="552">
        <f t="shared" si="20"/>
        <v>0</v>
      </c>
      <c r="X107" s="552">
        <f t="shared" si="20"/>
        <v>0</v>
      </c>
      <c r="Y107" s="552">
        <f t="shared" si="20"/>
        <v>0</v>
      </c>
      <c r="Z107" s="552">
        <f t="shared" si="20"/>
        <v>0</v>
      </c>
      <c r="AA107" s="552">
        <f t="shared" si="20"/>
        <v>0</v>
      </c>
      <c r="AB107" s="552">
        <f t="shared" si="20"/>
        <v>0</v>
      </c>
      <c r="AC107" s="552">
        <f t="shared" si="20"/>
        <v>0</v>
      </c>
      <c r="AD107" s="552">
        <f t="shared" si="20"/>
        <v>0</v>
      </c>
      <c r="AE107" s="552">
        <f t="shared" si="20"/>
        <v>0</v>
      </c>
      <c r="AF107" s="552">
        <f t="shared" si="20"/>
        <v>0</v>
      </c>
      <c r="AG107" s="552">
        <f t="shared" si="20"/>
        <v>0</v>
      </c>
      <c r="AH107" s="552">
        <f t="shared" si="20"/>
        <v>0</v>
      </c>
      <c r="AI107" s="552">
        <f t="shared" si="20"/>
        <v>0</v>
      </c>
      <c r="AJ107" s="552">
        <f t="shared" si="20"/>
        <v>0</v>
      </c>
      <c r="AK107" s="552">
        <f t="shared" si="20"/>
        <v>0</v>
      </c>
      <c r="AL107" s="552">
        <f t="shared" si="20"/>
        <v>0</v>
      </c>
      <c r="AM107" s="552">
        <f t="shared" si="20"/>
        <v>0</v>
      </c>
      <c r="AN107" s="552">
        <f t="shared" si="20"/>
        <v>0</v>
      </c>
      <c r="AO107" s="552">
        <f t="shared" si="20"/>
        <v>0</v>
      </c>
      <c r="AP107" s="478"/>
    </row>
    <row r="108" spans="1:42" s="496" customFormat="1" ht="15.75" outlineLevel="1" thickBot="1" x14ac:dyDescent="0.3">
      <c r="A108" s="542" t="s">
        <v>458</v>
      </c>
      <c r="B108" s="557">
        <v>0</v>
      </c>
      <c r="C108" s="557">
        <v>0</v>
      </c>
      <c r="D108" s="557">
        <v>0</v>
      </c>
      <c r="E108" s="557">
        <v>0</v>
      </c>
      <c r="F108" s="557">
        <v>0</v>
      </c>
      <c r="G108" s="557">
        <v>0</v>
      </c>
      <c r="H108" s="557">
        <v>0</v>
      </c>
      <c r="I108" s="557">
        <v>0</v>
      </c>
      <c r="J108" s="557">
        <v>0</v>
      </c>
      <c r="K108" s="557">
        <v>0</v>
      </c>
      <c r="L108" s="557">
        <v>0</v>
      </c>
      <c r="M108" s="557">
        <v>0</v>
      </c>
      <c r="N108" s="557">
        <v>0</v>
      </c>
      <c r="O108" s="557">
        <v>0</v>
      </c>
      <c r="P108" s="557">
        <v>0</v>
      </c>
      <c r="Q108" s="557">
        <v>0</v>
      </c>
      <c r="R108" s="557">
        <v>0</v>
      </c>
      <c r="S108" s="557">
        <v>0</v>
      </c>
      <c r="T108" s="557">
        <v>0</v>
      </c>
      <c r="U108" s="557">
        <v>0</v>
      </c>
      <c r="V108" s="557">
        <v>0</v>
      </c>
      <c r="W108" s="557">
        <v>0</v>
      </c>
      <c r="X108" s="557">
        <v>0</v>
      </c>
      <c r="Y108" s="557">
        <v>0</v>
      </c>
      <c r="Z108" s="557">
        <v>0</v>
      </c>
      <c r="AA108" s="557">
        <v>0</v>
      </c>
      <c r="AB108" s="557">
        <v>0</v>
      </c>
      <c r="AC108" s="557">
        <v>0</v>
      </c>
      <c r="AD108" s="557">
        <v>0</v>
      </c>
      <c r="AE108" s="557">
        <v>0</v>
      </c>
      <c r="AF108" s="557">
        <v>0</v>
      </c>
      <c r="AG108" s="557">
        <v>0</v>
      </c>
      <c r="AH108" s="557">
        <v>0</v>
      </c>
      <c r="AI108" s="557">
        <v>0</v>
      </c>
      <c r="AJ108" s="557">
        <v>0</v>
      </c>
      <c r="AK108" s="557">
        <v>0</v>
      </c>
      <c r="AL108" s="557">
        <v>0</v>
      </c>
      <c r="AM108" s="557">
        <v>0</v>
      </c>
      <c r="AN108" s="557">
        <v>0</v>
      </c>
      <c r="AO108" s="557">
        <v>0</v>
      </c>
      <c r="AP108" s="553">
        <f>SUM(B108:AO108)</f>
        <v>0</v>
      </c>
    </row>
    <row r="109" spans="1:42" s="541" customFormat="1" ht="15.75" outlineLevel="1" thickTop="1" x14ac:dyDescent="0.25">
      <c r="A109" s="539"/>
      <c r="B109" s="540"/>
      <c r="C109" s="540"/>
      <c r="D109" s="540"/>
      <c r="E109" s="540"/>
      <c r="F109" s="540"/>
      <c r="G109" s="540"/>
      <c r="H109" s="540"/>
      <c r="I109" s="540"/>
      <c r="J109" s="540"/>
      <c r="K109" s="540"/>
      <c r="L109" s="540"/>
      <c r="M109" s="540"/>
      <c r="N109" s="540"/>
      <c r="O109" s="540"/>
      <c r="P109" s="540"/>
      <c r="Q109" s="540"/>
      <c r="R109" s="540"/>
      <c r="S109" s="540"/>
      <c r="T109" s="540"/>
      <c r="U109" s="540"/>
      <c r="V109" s="540"/>
      <c r="W109" s="540"/>
      <c r="X109" s="540"/>
      <c r="Y109" s="540"/>
      <c r="Z109" s="540"/>
      <c r="AA109" s="540"/>
      <c r="AB109" s="540"/>
      <c r="AC109" s="540"/>
      <c r="AD109" s="540"/>
      <c r="AE109" s="540"/>
      <c r="AF109" s="540"/>
      <c r="AG109" s="540"/>
      <c r="AH109" s="540"/>
      <c r="AI109" s="540"/>
      <c r="AJ109" s="540"/>
      <c r="AK109" s="540"/>
      <c r="AL109" s="540"/>
      <c r="AM109" s="540"/>
      <c r="AN109" s="540"/>
      <c r="AO109" s="540"/>
      <c r="AP109" s="540"/>
    </row>
    <row r="110" spans="1:42" s="541" customFormat="1" outlineLevel="1" x14ac:dyDescent="0.25">
      <c r="A110" s="505" t="s">
        <v>126</v>
      </c>
      <c r="B110" s="540"/>
      <c r="C110" s="540"/>
      <c r="D110" s="540"/>
      <c r="E110" s="540"/>
      <c r="F110" s="540"/>
      <c r="G110" s="540"/>
      <c r="H110" s="540"/>
      <c r="I110" s="540"/>
      <c r="J110" s="540"/>
      <c r="K110" s="540"/>
      <c r="L110" s="540"/>
      <c r="M110" s="540"/>
      <c r="N110" s="540"/>
      <c r="O110" s="540"/>
      <c r="P110" s="540"/>
      <c r="Q110" s="540"/>
      <c r="R110" s="540"/>
      <c r="S110" s="540"/>
      <c r="T110" s="540"/>
      <c r="U110" s="540"/>
      <c r="V110" s="540"/>
      <c r="W110" s="540"/>
      <c r="X110" s="540"/>
      <c r="Y110" s="540"/>
      <c r="Z110" s="540"/>
      <c r="AA110" s="540"/>
      <c r="AB110" s="540"/>
      <c r="AC110" s="540"/>
      <c r="AD110" s="540"/>
      <c r="AE110" s="540"/>
      <c r="AF110" s="540"/>
      <c r="AG110" s="540"/>
      <c r="AH110" s="540"/>
      <c r="AI110" s="540"/>
      <c r="AJ110" s="540"/>
      <c r="AK110" s="540"/>
      <c r="AL110" s="540"/>
      <c r="AM110" s="540"/>
      <c r="AN110" s="540"/>
      <c r="AO110" s="540"/>
      <c r="AP110" s="540"/>
    </row>
    <row r="111" spans="1:42" s="541" customFormat="1" outlineLevel="1" x14ac:dyDescent="0.25">
      <c r="A111" s="539" t="s">
        <v>448</v>
      </c>
      <c r="B111" s="540"/>
      <c r="C111" s="540"/>
      <c r="D111" s="540"/>
      <c r="E111" s="540"/>
      <c r="F111" s="540"/>
      <c r="G111" s="540"/>
      <c r="H111" s="540"/>
      <c r="I111" s="540"/>
      <c r="J111" s="540"/>
      <c r="K111" s="540"/>
      <c r="L111" s="540"/>
      <c r="M111" s="540"/>
      <c r="N111" s="540"/>
      <c r="O111" s="540"/>
      <c r="P111" s="540"/>
      <c r="Q111" s="540"/>
      <c r="R111" s="540"/>
      <c r="S111" s="540"/>
      <c r="T111" s="540"/>
      <c r="U111" s="540"/>
      <c r="V111" s="540"/>
      <c r="W111" s="540"/>
      <c r="X111" s="540"/>
      <c r="Y111" s="540"/>
      <c r="Z111" s="540"/>
      <c r="AA111" s="540"/>
      <c r="AB111" s="540"/>
      <c r="AC111" s="540"/>
      <c r="AD111" s="540"/>
      <c r="AE111" s="540"/>
      <c r="AF111" s="540"/>
      <c r="AG111" s="540"/>
      <c r="AH111" s="540"/>
      <c r="AI111" s="540"/>
      <c r="AJ111" s="540"/>
      <c r="AK111" s="540"/>
      <c r="AL111" s="540"/>
      <c r="AM111" s="540"/>
      <c r="AN111" s="540"/>
      <c r="AO111" s="540"/>
      <c r="AP111" s="540"/>
    </row>
    <row r="112" spans="1:42" s="543" customFormat="1" outlineLevel="1" x14ac:dyDescent="0.25">
      <c r="A112" s="542" t="s">
        <v>449</v>
      </c>
      <c r="B112" s="478">
        <f>IF(B113&gt;0,'2a Project Inputs'!$M$15,0)</f>
        <v>0</v>
      </c>
      <c r="C112" s="478">
        <f>IF(C113&gt;0,'2a Project Inputs'!$M$15,0)</f>
        <v>0</v>
      </c>
      <c r="D112" s="478">
        <f>IF(D113&gt;0,'2a Project Inputs'!$M$15,0)</f>
        <v>0</v>
      </c>
      <c r="E112" s="478">
        <f>IF(E113&gt;0,'2a Project Inputs'!$M$15,0)</f>
        <v>0</v>
      </c>
      <c r="F112" s="478">
        <f>IF(F113&gt;0,'2a Project Inputs'!$M$15,0)</f>
        <v>0</v>
      </c>
      <c r="G112" s="478">
        <f>IF(G113&gt;0,'2a Project Inputs'!$M$15,0)</f>
        <v>0</v>
      </c>
      <c r="H112" s="478">
        <f>IF(H113&gt;0,'2a Project Inputs'!$M$15,0)</f>
        <v>0</v>
      </c>
      <c r="I112" s="478">
        <f>IF(I113&gt;0,'2a Project Inputs'!$M$15,0)</f>
        <v>0</v>
      </c>
      <c r="J112" s="478">
        <f>IF(J113&gt;0,'2a Project Inputs'!$M$15,0)</f>
        <v>0</v>
      </c>
      <c r="K112" s="478">
        <f>IF(K113&gt;0,'2a Project Inputs'!$M$15,0)</f>
        <v>0</v>
      </c>
      <c r="L112" s="478">
        <f>IF(L113&gt;0,'2a Project Inputs'!$M$15,0)</f>
        <v>0</v>
      </c>
      <c r="M112" s="478">
        <f>IF(M113&gt;0,'2a Project Inputs'!$M$15,0)</f>
        <v>0</v>
      </c>
      <c r="N112" s="478">
        <f>IF(N113&gt;0,'2a Project Inputs'!$M$15,0)</f>
        <v>0</v>
      </c>
      <c r="O112" s="478">
        <f>IF(O113&gt;0,'2a Project Inputs'!$M$15,0)</f>
        <v>0</v>
      </c>
      <c r="P112" s="478">
        <f>IF(P113&gt;0,'2a Project Inputs'!$M$15,0)</f>
        <v>0</v>
      </c>
      <c r="Q112" s="478">
        <f>IF(Q113&gt;0,'2a Project Inputs'!$M$15,0)</f>
        <v>0</v>
      </c>
      <c r="R112" s="478">
        <f>IF(R113&gt;0,'2a Project Inputs'!$M$15,0)</f>
        <v>0</v>
      </c>
      <c r="S112" s="478">
        <f>IF(S113&gt;0,'2a Project Inputs'!$M$15,0)</f>
        <v>0</v>
      </c>
      <c r="T112" s="478">
        <f>IF(T113&gt;0,'2a Project Inputs'!$M$15,0)</f>
        <v>0</v>
      </c>
      <c r="U112" s="478">
        <f>IF(U113&gt;0,'2a Project Inputs'!$M$15,0)</f>
        <v>0</v>
      </c>
      <c r="V112" s="478">
        <f>IF(V113&gt;0,'2a Project Inputs'!$M$15,0)</f>
        <v>0</v>
      </c>
      <c r="W112" s="478">
        <f>IF(W113&gt;0,'2a Project Inputs'!$M$15,0)</f>
        <v>0</v>
      </c>
      <c r="X112" s="478">
        <f>IF(X113&gt;0,'2a Project Inputs'!$M$15,0)</f>
        <v>0</v>
      </c>
      <c r="Y112" s="478">
        <f>IF(Y113&gt;0,'2a Project Inputs'!$M$15,0)</f>
        <v>0</v>
      </c>
      <c r="Z112" s="478">
        <f>IF(Z113&gt;0,'2a Project Inputs'!$M$15,0)</f>
        <v>0</v>
      </c>
      <c r="AA112" s="478">
        <f>IF(AA113&gt;0,'2a Project Inputs'!$M$15,0)</f>
        <v>0</v>
      </c>
      <c r="AB112" s="478">
        <f>IF(AB113&gt;0,'2a Project Inputs'!$M$15,0)</f>
        <v>0</v>
      </c>
      <c r="AC112" s="478">
        <f>IF(AC113&gt;0,'2a Project Inputs'!$M$15,0)</f>
        <v>0</v>
      </c>
      <c r="AD112" s="478">
        <f>IF(AD113&gt;0,'2a Project Inputs'!$M$15,0)</f>
        <v>0</v>
      </c>
      <c r="AE112" s="478">
        <f>IF(AE113&gt;0,'2a Project Inputs'!$M$15,0)</f>
        <v>0</v>
      </c>
      <c r="AF112" s="478">
        <f>IF(AF113&gt;0,'2a Project Inputs'!$M$15,0)</f>
        <v>0</v>
      </c>
      <c r="AG112" s="478">
        <f>IF(AG113&gt;0,'2a Project Inputs'!$M$15,0)</f>
        <v>0</v>
      </c>
      <c r="AH112" s="478">
        <f>IF(AH113&gt;0,'2a Project Inputs'!$M$15,0)</f>
        <v>0</v>
      </c>
      <c r="AI112" s="478">
        <f>IF(AI113&gt;0,'2a Project Inputs'!$M$15,0)</f>
        <v>0</v>
      </c>
      <c r="AJ112" s="478">
        <f>IF(AJ113&gt;0,'2a Project Inputs'!$M$15,0)</f>
        <v>0</v>
      </c>
      <c r="AK112" s="478">
        <f>IF(AK113&gt;0,'2a Project Inputs'!$M$15,0)</f>
        <v>0</v>
      </c>
      <c r="AL112" s="478">
        <f>IF(AL113&gt;0,'2a Project Inputs'!$M$15,0)</f>
        <v>0</v>
      </c>
      <c r="AM112" s="478">
        <f>IF(AM113&gt;0,'2a Project Inputs'!$M$15,0)</f>
        <v>0</v>
      </c>
      <c r="AN112" s="478">
        <f>IF(AN113&gt;0,'2a Project Inputs'!$M$15,0)</f>
        <v>0</v>
      </c>
      <c r="AO112" s="478">
        <f>IF(AO113&gt;0,'2a Project Inputs'!$M$15,0)</f>
        <v>0</v>
      </c>
      <c r="AP112" s="478">
        <f>SUM(B112:AO112)</f>
        <v>0</v>
      </c>
    </row>
    <row r="113" spans="1:42" s="543" customFormat="1" outlineLevel="1" x14ac:dyDescent="0.25">
      <c r="A113" s="542" t="s">
        <v>450</v>
      </c>
      <c r="B113" s="478">
        <v>0</v>
      </c>
      <c r="C113" s="478">
        <v>0</v>
      </c>
      <c r="D113" s="478">
        <v>0</v>
      </c>
      <c r="E113" s="478">
        <v>0</v>
      </c>
      <c r="F113" s="478">
        <v>0</v>
      </c>
      <c r="G113" s="478">
        <v>0</v>
      </c>
      <c r="H113" s="478">
        <v>0</v>
      </c>
      <c r="I113" s="478">
        <v>0</v>
      </c>
      <c r="J113" s="478">
        <v>0</v>
      </c>
      <c r="K113" s="478">
        <v>0</v>
      </c>
      <c r="L113" s="478">
        <v>0</v>
      </c>
      <c r="M113" s="478">
        <v>0</v>
      </c>
      <c r="N113" s="478">
        <v>0</v>
      </c>
      <c r="O113" s="478">
        <v>0</v>
      </c>
      <c r="P113" s="478">
        <v>0</v>
      </c>
      <c r="Q113" s="478">
        <v>0</v>
      </c>
      <c r="R113" s="478">
        <v>0</v>
      </c>
      <c r="S113" s="478">
        <v>0</v>
      </c>
      <c r="T113" s="478">
        <v>0</v>
      </c>
      <c r="U113" s="478">
        <v>0</v>
      </c>
      <c r="V113" s="478">
        <v>0</v>
      </c>
      <c r="W113" s="478">
        <v>0</v>
      </c>
      <c r="X113" s="478">
        <v>0</v>
      </c>
      <c r="Y113" s="478">
        <v>0</v>
      </c>
      <c r="Z113" s="478">
        <v>0</v>
      </c>
      <c r="AA113" s="478">
        <v>0</v>
      </c>
      <c r="AB113" s="478">
        <v>0</v>
      </c>
      <c r="AC113" s="478">
        <v>0</v>
      </c>
      <c r="AD113" s="478">
        <v>0</v>
      </c>
      <c r="AE113" s="478">
        <v>0</v>
      </c>
      <c r="AF113" s="478">
        <v>0</v>
      </c>
      <c r="AG113" s="478">
        <v>0</v>
      </c>
      <c r="AH113" s="478">
        <v>0</v>
      </c>
      <c r="AI113" s="478">
        <v>0</v>
      </c>
      <c r="AJ113" s="478">
        <v>0</v>
      </c>
      <c r="AK113" s="478">
        <v>0</v>
      </c>
      <c r="AL113" s="478">
        <v>0</v>
      </c>
      <c r="AM113" s="478">
        <v>0</v>
      </c>
      <c r="AN113" s="478">
        <v>0</v>
      </c>
      <c r="AO113" s="478">
        <v>0</v>
      </c>
      <c r="AP113" s="478">
        <f>SUM(B113:AO113)</f>
        <v>0</v>
      </c>
    </row>
    <row r="114" spans="1:42" s="556" customFormat="1" outlineLevel="1" x14ac:dyDescent="0.25">
      <c r="A114" s="542" t="s">
        <v>451</v>
      </c>
      <c r="B114" s="555">
        <f>IF(B113&gt;0,B115/B113,0)</f>
        <v>0</v>
      </c>
      <c r="C114" s="555">
        <f t="shared" ref="C114:AO114" si="21">IF(C113&gt;0,C115/C113,0)</f>
        <v>0</v>
      </c>
      <c r="D114" s="555">
        <f t="shared" si="21"/>
        <v>0</v>
      </c>
      <c r="E114" s="555">
        <f t="shared" si="21"/>
        <v>0</v>
      </c>
      <c r="F114" s="555">
        <f t="shared" si="21"/>
        <v>0</v>
      </c>
      <c r="G114" s="555">
        <f t="shared" si="21"/>
        <v>0</v>
      </c>
      <c r="H114" s="555">
        <f t="shared" si="21"/>
        <v>0</v>
      </c>
      <c r="I114" s="555">
        <f t="shared" si="21"/>
        <v>0</v>
      </c>
      <c r="J114" s="555">
        <f t="shared" si="21"/>
        <v>0</v>
      </c>
      <c r="K114" s="555">
        <f t="shared" si="21"/>
        <v>0</v>
      </c>
      <c r="L114" s="555">
        <f t="shared" si="21"/>
        <v>0</v>
      </c>
      <c r="M114" s="555">
        <f t="shared" si="21"/>
        <v>0</v>
      </c>
      <c r="N114" s="555">
        <f t="shared" si="21"/>
        <v>0</v>
      </c>
      <c r="O114" s="555">
        <f t="shared" si="21"/>
        <v>0</v>
      </c>
      <c r="P114" s="555">
        <f t="shared" si="21"/>
        <v>0</v>
      </c>
      <c r="Q114" s="555">
        <f t="shared" si="21"/>
        <v>0</v>
      </c>
      <c r="R114" s="555">
        <f t="shared" si="21"/>
        <v>0</v>
      </c>
      <c r="S114" s="555">
        <f t="shared" si="21"/>
        <v>0</v>
      </c>
      <c r="T114" s="555">
        <f t="shared" si="21"/>
        <v>0</v>
      </c>
      <c r="U114" s="555">
        <f t="shared" si="21"/>
        <v>0</v>
      </c>
      <c r="V114" s="555">
        <f t="shared" si="21"/>
        <v>0</v>
      </c>
      <c r="W114" s="555">
        <f t="shared" si="21"/>
        <v>0</v>
      </c>
      <c r="X114" s="555">
        <f t="shared" si="21"/>
        <v>0</v>
      </c>
      <c r="Y114" s="555">
        <f t="shared" si="21"/>
        <v>0</v>
      </c>
      <c r="Z114" s="555">
        <f t="shared" si="21"/>
        <v>0</v>
      </c>
      <c r="AA114" s="555">
        <f t="shared" si="21"/>
        <v>0</v>
      </c>
      <c r="AB114" s="555">
        <f t="shared" si="21"/>
        <v>0</v>
      </c>
      <c r="AC114" s="555">
        <f t="shared" si="21"/>
        <v>0</v>
      </c>
      <c r="AD114" s="555">
        <f t="shared" si="21"/>
        <v>0</v>
      </c>
      <c r="AE114" s="555">
        <f t="shared" si="21"/>
        <v>0</v>
      </c>
      <c r="AF114" s="555">
        <f t="shared" si="21"/>
        <v>0</v>
      </c>
      <c r="AG114" s="555">
        <f t="shared" si="21"/>
        <v>0</v>
      </c>
      <c r="AH114" s="555">
        <f t="shared" si="21"/>
        <v>0</v>
      </c>
      <c r="AI114" s="555">
        <f t="shared" si="21"/>
        <v>0</v>
      </c>
      <c r="AJ114" s="555">
        <f t="shared" si="21"/>
        <v>0</v>
      </c>
      <c r="AK114" s="555">
        <f t="shared" si="21"/>
        <v>0</v>
      </c>
      <c r="AL114" s="555">
        <f t="shared" si="21"/>
        <v>0</v>
      </c>
      <c r="AM114" s="555">
        <f t="shared" si="21"/>
        <v>0</v>
      </c>
      <c r="AN114" s="555">
        <f t="shared" si="21"/>
        <v>0</v>
      </c>
      <c r="AO114" s="555">
        <f t="shared" si="21"/>
        <v>0</v>
      </c>
      <c r="AP114" s="486"/>
    </row>
    <row r="115" spans="1:42" outlineLevel="1" x14ac:dyDescent="0.25">
      <c r="A115" s="547" t="s">
        <v>452</v>
      </c>
      <c r="B115" s="548">
        <v>0</v>
      </c>
      <c r="C115" s="548">
        <v>0</v>
      </c>
      <c r="D115" s="548">
        <v>0</v>
      </c>
      <c r="E115" s="548">
        <v>0</v>
      </c>
      <c r="F115" s="548">
        <v>0</v>
      </c>
      <c r="G115" s="548">
        <v>0</v>
      </c>
      <c r="H115" s="548">
        <v>0</v>
      </c>
      <c r="I115" s="548">
        <v>0</v>
      </c>
      <c r="J115" s="548">
        <v>0</v>
      </c>
      <c r="K115" s="548">
        <v>0</v>
      </c>
      <c r="L115" s="548">
        <v>0</v>
      </c>
      <c r="M115" s="548">
        <v>0</v>
      </c>
      <c r="N115" s="548">
        <v>0</v>
      </c>
      <c r="O115" s="548">
        <v>0</v>
      </c>
      <c r="P115" s="548">
        <v>0</v>
      </c>
      <c r="Q115" s="548">
        <v>0</v>
      </c>
      <c r="R115" s="548">
        <v>0</v>
      </c>
      <c r="S115" s="548">
        <v>0</v>
      </c>
      <c r="T115" s="548">
        <v>0</v>
      </c>
      <c r="U115" s="548">
        <v>0</v>
      </c>
      <c r="V115" s="548">
        <v>0</v>
      </c>
      <c r="W115" s="548">
        <v>0</v>
      </c>
      <c r="X115" s="548">
        <v>0</v>
      </c>
      <c r="Y115" s="548">
        <v>0</v>
      </c>
      <c r="Z115" s="548">
        <v>0</v>
      </c>
      <c r="AA115" s="548">
        <v>0</v>
      </c>
      <c r="AB115" s="548">
        <v>0</v>
      </c>
      <c r="AC115" s="548">
        <v>0</v>
      </c>
      <c r="AD115" s="548">
        <v>0</v>
      </c>
      <c r="AE115" s="548">
        <v>0</v>
      </c>
      <c r="AF115" s="548">
        <v>0</v>
      </c>
      <c r="AG115" s="548">
        <v>0</v>
      </c>
      <c r="AH115" s="548">
        <v>0</v>
      </c>
      <c r="AI115" s="548">
        <v>0</v>
      </c>
      <c r="AJ115" s="548">
        <v>0</v>
      </c>
      <c r="AK115" s="548">
        <v>0</v>
      </c>
      <c r="AL115" s="548">
        <v>0</v>
      </c>
      <c r="AM115" s="548">
        <v>0</v>
      </c>
      <c r="AN115" s="548">
        <v>0</v>
      </c>
      <c r="AO115" s="548">
        <v>0</v>
      </c>
      <c r="AP115" s="549">
        <f>SUM(B115:AO115)</f>
        <v>0</v>
      </c>
    </row>
    <row r="116" spans="1:42" outlineLevel="1" x14ac:dyDescent="0.25">
      <c r="A116" s="550"/>
      <c r="B116" s="551"/>
      <c r="C116" s="551"/>
      <c r="D116" s="551"/>
      <c r="E116" s="551"/>
      <c r="F116" s="551"/>
      <c r="G116" s="551"/>
      <c r="H116" s="551"/>
      <c r="I116" s="551"/>
      <c r="J116" s="551"/>
      <c r="K116" s="551"/>
      <c r="L116" s="551"/>
      <c r="M116" s="551"/>
      <c r="N116" s="551"/>
      <c r="O116" s="551"/>
      <c r="P116" s="551"/>
      <c r="Q116" s="551"/>
      <c r="R116" s="551"/>
      <c r="S116" s="551"/>
      <c r="T116" s="551"/>
      <c r="U116" s="551"/>
      <c r="V116" s="551"/>
      <c r="W116" s="551"/>
      <c r="X116" s="551"/>
      <c r="Y116" s="551"/>
      <c r="Z116" s="551"/>
      <c r="AA116" s="551"/>
      <c r="AB116" s="551"/>
      <c r="AC116" s="551"/>
      <c r="AD116" s="551"/>
      <c r="AE116" s="551"/>
      <c r="AF116" s="551"/>
      <c r="AG116" s="551"/>
      <c r="AH116" s="551"/>
      <c r="AI116" s="551"/>
      <c r="AJ116" s="551"/>
      <c r="AK116" s="551"/>
      <c r="AL116" s="551"/>
      <c r="AM116" s="551"/>
      <c r="AN116" s="551"/>
      <c r="AO116" s="551"/>
      <c r="AP116" s="540"/>
    </row>
    <row r="117" spans="1:42" outlineLevel="1" x14ac:dyDescent="0.25">
      <c r="A117" s="539" t="s">
        <v>427</v>
      </c>
      <c r="B117" s="536"/>
    </row>
    <row r="118" spans="1:42" s="496" customFormat="1" outlineLevel="1" x14ac:dyDescent="0.25">
      <c r="A118" s="542" t="s">
        <v>453</v>
      </c>
      <c r="B118" s="478">
        <v>0</v>
      </c>
      <c r="C118" s="478">
        <v>0</v>
      </c>
      <c r="D118" s="478">
        <v>0</v>
      </c>
      <c r="E118" s="478">
        <v>0</v>
      </c>
      <c r="F118" s="478">
        <v>0</v>
      </c>
      <c r="G118" s="478">
        <v>0</v>
      </c>
      <c r="H118" s="478">
        <v>0</v>
      </c>
      <c r="I118" s="478">
        <v>0</v>
      </c>
      <c r="J118" s="478">
        <v>0</v>
      </c>
      <c r="K118" s="478">
        <v>0</v>
      </c>
      <c r="L118" s="478">
        <v>0</v>
      </c>
      <c r="M118" s="478">
        <v>0</v>
      </c>
      <c r="N118" s="478">
        <v>0</v>
      </c>
      <c r="O118" s="478">
        <v>0</v>
      </c>
      <c r="P118" s="478">
        <v>0</v>
      </c>
      <c r="Q118" s="478">
        <v>0</v>
      </c>
      <c r="R118" s="478">
        <v>0</v>
      </c>
      <c r="S118" s="478">
        <v>0</v>
      </c>
      <c r="T118" s="478">
        <v>0</v>
      </c>
      <c r="U118" s="478">
        <v>0</v>
      </c>
      <c r="V118" s="478">
        <v>0</v>
      </c>
      <c r="W118" s="478">
        <v>0</v>
      </c>
      <c r="X118" s="478">
        <v>0</v>
      </c>
      <c r="Y118" s="478">
        <v>0</v>
      </c>
      <c r="Z118" s="478">
        <v>0</v>
      </c>
      <c r="AA118" s="478">
        <v>0</v>
      </c>
      <c r="AB118" s="478">
        <v>0</v>
      </c>
      <c r="AC118" s="478">
        <v>0</v>
      </c>
      <c r="AD118" s="478">
        <v>0</v>
      </c>
      <c r="AE118" s="478">
        <v>0</v>
      </c>
      <c r="AF118" s="478">
        <v>0</v>
      </c>
      <c r="AG118" s="478">
        <v>0</v>
      </c>
      <c r="AH118" s="478">
        <v>0</v>
      </c>
      <c r="AI118" s="478">
        <v>0</v>
      </c>
      <c r="AJ118" s="478">
        <v>0</v>
      </c>
      <c r="AK118" s="478">
        <v>0</v>
      </c>
      <c r="AL118" s="478">
        <v>0</v>
      </c>
      <c r="AM118" s="478">
        <v>0</v>
      </c>
      <c r="AN118" s="478">
        <v>0</v>
      </c>
      <c r="AO118" s="478">
        <v>0</v>
      </c>
      <c r="AP118" s="478">
        <f>SUM(B118:AO118)</f>
        <v>0</v>
      </c>
    </row>
    <row r="119" spans="1:42" s="496" customFormat="1" outlineLevel="1" x14ac:dyDescent="0.25">
      <c r="A119" s="542" t="s">
        <v>454</v>
      </c>
      <c r="B119" s="552">
        <f t="shared" ref="B119:AO119" si="22">IF(B120&gt;0,B120/B118,0)</f>
        <v>0</v>
      </c>
      <c r="C119" s="552">
        <f t="shared" si="22"/>
        <v>0</v>
      </c>
      <c r="D119" s="552">
        <f t="shared" si="22"/>
        <v>0</v>
      </c>
      <c r="E119" s="552">
        <f t="shared" si="22"/>
        <v>0</v>
      </c>
      <c r="F119" s="552">
        <f t="shared" si="22"/>
        <v>0</v>
      </c>
      <c r="G119" s="552">
        <f t="shared" si="22"/>
        <v>0</v>
      </c>
      <c r="H119" s="552">
        <f t="shared" si="22"/>
        <v>0</v>
      </c>
      <c r="I119" s="552">
        <f t="shared" si="22"/>
        <v>0</v>
      </c>
      <c r="J119" s="552">
        <f t="shared" si="22"/>
        <v>0</v>
      </c>
      <c r="K119" s="552">
        <f t="shared" si="22"/>
        <v>0</v>
      </c>
      <c r="L119" s="552">
        <f t="shared" si="22"/>
        <v>0</v>
      </c>
      <c r="M119" s="552">
        <f t="shared" si="22"/>
        <v>0</v>
      </c>
      <c r="N119" s="552">
        <f t="shared" si="22"/>
        <v>0</v>
      </c>
      <c r="O119" s="552">
        <f t="shared" si="22"/>
        <v>0</v>
      </c>
      <c r="P119" s="552">
        <f t="shared" si="22"/>
        <v>0</v>
      </c>
      <c r="Q119" s="552">
        <f t="shared" si="22"/>
        <v>0</v>
      </c>
      <c r="R119" s="552">
        <f t="shared" si="22"/>
        <v>0</v>
      </c>
      <c r="S119" s="552">
        <f t="shared" si="22"/>
        <v>0</v>
      </c>
      <c r="T119" s="552">
        <f t="shared" si="22"/>
        <v>0</v>
      </c>
      <c r="U119" s="552">
        <f t="shared" si="22"/>
        <v>0</v>
      </c>
      <c r="V119" s="552">
        <f t="shared" si="22"/>
        <v>0</v>
      </c>
      <c r="W119" s="552">
        <f t="shared" si="22"/>
        <v>0</v>
      </c>
      <c r="X119" s="552">
        <f t="shared" si="22"/>
        <v>0</v>
      </c>
      <c r="Y119" s="552">
        <f t="shared" si="22"/>
        <v>0</v>
      </c>
      <c r="Z119" s="552">
        <f t="shared" si="22"/>
        <v>0</v>
      </c>
      <c r="AA119" s="552">
        <f t="shared" si="22"/>
        <v>0</v>
      </c>
      <c r="AB119" s="552">
        <f t="shared" si="22"/>
        <v>0</v>
      </c>
      <c r="AC119" s="552">
        <f t="shared" si="22"/>
        <v>0</v>
      </c>
      <c r="AD119" s="552">
        <f t="shared" si="22"/>
        <v>0</v>
      </c>
      <c r="AE119" s="552">
        <f t="shared" si="22"/>
        <v>0</v>
      </c>
      <c r="AF119" s="552">
        <f t="shared" si="22"/>
        <v>0</v>
      </c>
      <c r="AG119" s="552">
        <f t="shared" si="22"/>
        <v>0</v>
      </c>
      <c r="AH119" s="552">
        <f t="shared" si="22"/>
        <v>0</v>
      </c>
      <c r="AI119" s="552">
        <f t="shared" si="22"/>
        <v>0</v>
      </c>
      <c r="AJ119" s="552">
        <f t="shared" si="22"/>
        <v>0</v>
      </c>
      <c r="AK119" s="552">
        <f t="shared" si="22"/>
        <v>0</v>
      </c>
      <c r="AL119" s="552">
        <f t="shared" si="22"/>
        <v>0</v>
      </c>
      <c r="AM119" s="552">
        <f t="shared" si="22"/>
        <v>0</v>
      </c>
      <c r="AN119" s="552">
        <f t="shared" si="22"/>
        <v>0</v>
      </c>
      <c r="AO119" s="552">
        <f t="shared" si="22"/>
        <v>0</v>
      </c>
      <c r="AP119" s="478"/>
    </row>
    <row r="120" spans="1:42" s="496" customFormat="1" ht="15.75" outlineLevel="1" thickBot="1" x14ac:dyDescent="0.3">
      <c r="A120" s="542" t="s">
        <v>455</v>
      </c>
      <c r="B120" s="483">
        <v>0</v>
      </c>
      <c r="C120" s="483">
        <v>0</v>
      </c>
      <c r="D120" s="483">
        <v>0</v>
      </c>
      <c r="E120" s="483">
        <v>0</v>
      </c>
      <c r="F120" s="483">
        <v>0</v>
      </c>
      <c r="G120" s="483">
        <v>0</v>
      </c>
      <c r="H120" s="483">
        <v>0</v>
      </c>
      <c r="I120" s="483">
        <v>0</v>
      </c>
      <c r="J120" s="483">
        <v>0</v>
      </c>
      <c r="K120" s="483">
        <v>0</v>
      </c>
      <c r="L120" s="483">
        <v>0</v>
      </c>
      <c r="M120" s="483">
        <v>0</v>
      </c>
      <c r="N120" s="483">
        <v>0</v>
      </c>
      <c r="O120" s="483">
        <v>0</v>
      </c>
      <c r="P120" s="483">
        <v>0</v>
      </c>
      <c r="Q120" s="483">
        <v>0</v>
      </c>
      <c r="R120" s="483">
        <v>0</v>
      </c>
      <c r="S120" s="483">
        <v>0</v>
      </c>
      <c r="T120" s="483">
        <v>0</v>
      </c>
      <c r="U120" s="483">
        <v>0</v>
      </c>
      <c r="V120" s="483">
        <v>0</v>
      </c>
      <c r="W120" s="483">
        <v>0</v>
      </c>
      <c r="X120" s="483">
        <v>0</v>
      </c>
      <c r="Y120" s="483">
        <v>0</v>
      </c>
      <c r="Z120" s="483">
        <v>0</v>
      </c>
      <c r="AA120" s="483">
        <v>0</v>
      </c>
      <c r="AB120" s="483">
        <v>0</v>
      </c>
      <c r="AC120" s="483">
        <v>0</v>
      </c>
      <c r="AD120" s="483">
        <v>0</v>
      </c>
      <c r="AE120" s="483">
        <v>0</v>
      </c>
      <c r="AF120" s="483">
        <v>0</v>
      </c>
      <c r="AG120" s="483">
        <v>0</v>
      </c>
      <c r="AH120" s="483">
        <v>0</v>
      </c>
      <c r="AI120" s="483">
        <v>0</v>
      </c>
      <c r="AJ120" s="483">
        <v>0</v>
      </c>
      <c r="AK120" s="483">
        <v>0</v>
      </c>
      <c r="AL120" s="483">
        <v>0</v>
      </c>
      <c r="AM120" s="483">
        <v>0</v>
      </c>
      <c r="AN120" s="483">
        <v>0</v>
      </c>
      <c r="AO120" s="483">
        <v>0</v>
      </c>
      <c r="AP120" s="553">
        <f>SUM(B120:AO120)</f>
        <v>0</v>
      </c>
    </row>
    <row r="121" spans="1:42" s="541" customFormat="1" ht="15.75" outlineLevel="1" thickTop="1" x14ac:dyDescent="0.25">
      <c r="A121" s="539"/>
      <c r="B121" s="540"/>
      <c r="C121" s="540"/>
      <c r="D121" s="540"/>
      <c r="E121" s="540"/>
      <c r="F121" s="540"/>
      <c r="G121" s="540"/>
      <c r="H121" s="540"/>
      <c r="I121" s="540"/>
      <c r="J121" s="540"/>
      <c r="K121" s="540"/>
      <c r="L121" s="540"/>
      <c r="M121" s="540"/>
      <c r="N121" s="540"/>
      <c r="O121" s="540"/>
      <c r="P121" s="540"/>
      <c r="Q121" s="540"/>
      <c r="R121" s="540"/>
      <c r="S121" s="540"/>
      <c r="T121" s="540"/>
      <c r="U121" s="540"/>
      <c r="V121" s="540"/>
      <c r="W121" s="540"/>
      <c r="X121" s="540"/>
      <c r="Y121" s="540"/>
      <c r="Z121" s="540"/>
      <c r="AA121" s="540"/>
      <c r="AB121" s="540"/>
      <c r="AC121" s="540"/>
      <c r="AD121" s="540"/>
      <c r="AE121" s="540"/>
      <c r="AF121" s="540"/>
      <c r="AG121" s="540"/>
      <c r="AH121" s="540"/>
      <c r="AI121" s="540"/>
      <c r="AJ121" s="540"/>
      <c r="AK121" s="540"/>
      <c r="AL121" s="540"/>
      <c r="AM121" s="540"/>
      <c r="AN121" s="540"/>
      <c r="AO121" s="540"/>
      <c r="AP121" s="540"/>
    </row>
    <row r="122" spans="1:42" outlineLevel="1" x14ac:dyDescent="0.25">
      <c r="A122" s="539" t="s">
        <v>428</v>
      </c>
      <c r="B122" s="536"/>
    </row>
    <row r="123" spans="1:42" s="496" customFormat="1" outlineLevel="1" x14ac:dyDescent="0.25">
      <c r="A123" s="542" t="str">
        <f>A106</f>
        <v>Electricity Production/kWh - REC</v>
      </c>
      <c r="B123" s="554">
        <f>B118</f>
        <v>0</v>
      </c>
      <c r="C123" s="507">
        <v>0</v>
      </c>
      <c r="D123" s="507">
        <v>0</v>
      </c>
      <c r="E123" s="507">
        <v>0</v>
      </c>
      <c r="F123" s="507">
        <v>0</v>
      </c>
      <c r="G123" s="507">
        <v>0</v>
      </c>
      <c r="H123" s="507">
        <v>0</v>
      </c>
      <c r="I123" s="507">
        <v>0</v>
      </c>
      <c r="J123" s="507">
        <v>0</v>
      </c>
      <c r="K123" s="507">
        <v>0</v>
      </c>
      <c r="L123" s="507">
        <v>0</v>
      </c>
      <c r="M123" s="507">
        <v>0</v>
      </c>
      <c r="N123" s="507">
        <v>0</v>
      </c>
      <c r="O123" s="507">
        <v>0</v>
      </c>
      <c r="P123" s="507">
        <v>0</v>
      </c>
      <c r="Q123" s="507">
        <v>0</v>
      </c>
      <c r="R123" s="507">
        <v>0</v>
      </c>
      <c r="S123" s="507">
        <v>0</v>
      </c>
      <c r="T123" s="507">
        <v>0</v>
      </c>
      <c r="U123" s="507">
        <v>0</v>
      </c>
      <c r="V123" s="507">
        <v>0</v>
      </c>
      <c r="W123" s="507">
        <v>0</v>
      </c>
      <c r="X123" s="507">
        <v>0</v>
      </c>
      <c r="Y123" s="507">
        <v>0</v>
      </c>
      <c r="Z123" s="507">
        <v>0</v>
      </c>
      <c r="AA123" s="507">
        <v>0</v>
      </c>
      <c r="AB123" s="507">
        <v>0</v>
      </c>
      <c r="AC123" s="507">
        <v>0</v>
      </c>
      <c r="AD123" s="507">
        <v>0</v>
      </c>
      <c r="AE123" s="507">
        <v>0</v>
      </c>
      <c r="AF123" s="507">
        <v>0</v>
      </c>
      <c r="AG123" s="507">
        <v>0</v>
      </c>
      <c r="AH123" s="507">
        <v>0</v>
      </c>
      <c r="AI123" s="507">
        <v>0</v>
      </c>
      <c r="AJ123" s="507">
        <v>0</v>
      </c>
      <c r="AK123" s="507">
        <v>0</v>
      </c>
      <c r="AL123" s="507">
        <v>0</v>
      </c>
      <c r="AM123" s="507">
        <v>0</v>
      </c>
      <c r="AN123" s="507">
        <v>0</v>
      </c>
      <c r="AO123" s="507">
        <v>0</v>
      </c>
      <c r="AP123" s="478">
        <f>SUM(B123:AO123)</f>
        <v>0</v>
      </c>
    </row>
    <row r="124" spans="1:42" s="496" customFormat="1" outlineLevel="1" x14ac:dyDescent="0.25">
      <c r="A124" s="542" t="s">
        <v>457</v>
      </c>
      <c r="B124" s="552">
        <f t="shared" ref="B124:AO124" si="23">IF(B125&gt;0,B125/B123,0)</f>
        <v>0</v>
      </c>
      <c r="C124" s="552">
        <f t="shared" si="23"/>
        <v>0</v>
      </c>
      <c r="D124" s="552">
        <f t="shared" si="23"/>
        <v>0</v>
      </c>
      <c r="E124" s="552">
        <f t="shared" si="23"/>
        <v>0</v>
      </c>
      <c r="F124" s="552">
        <f t="shared" si="23"/>
        <v>0</v>
      </c>
      <c r="G124" s="552">
        <f t="shared" si="23"/>
        <v>0</v>
      </c>
      <c r="H124" s="552">
        <f t="shared" si="23"/>
        <v>0</v>
      </c>
      <c r="I124" s="552">
        <f t="shared" si="23"/>
        <v>0</v>
      </c>
      <c r="J124" s="552">
        <f t="shared" si="23"/>
        <v>0</v>
      </c>
      <c r="K124" s="552">
        <f t="shared" si="23"/>
        <v>0</v>
      </c>
      <c r="L124" s="552">
        <f t="shared" si="23"/>
        <v>0</v>
      </c>
      <c r="M124" s="552">
        <f t="shared" si="23"/>
        <v>0</v>
      </c>
      <c r="N124" s="552">
        <f t="shared" si="23"/>
        <v>0</v>
      </c>
      <c r="O124" s="552">
        <f t="shared" si="23"/>
        <v>0</v>
      </c>
      <c r="P124" s="552">
        <f t="shared" si="23"/>
        <v>0</v>
      </c>
      <c r="Q124" s="552">
        <f t="shared" si="23"/>
        <v>0</v>
      </c>
      <c r="R124" s="552">
        <f t="shared" si="23"/>
        <v>0</v>
      </c>
      <c r="S124" s="552">
        <f t="shared" si="23"/>
        <v>0</v>
      </c>
      <c r="T124" s="552">
        <f t="shared" si="23"/>
        <v>0</v>
      </c>
      <c r="U124" s="552">
        <f t="shared" si="23"/>
        <v>0</v>
      </c>
      <c r="V124" s="552">
        <f t="shared" si="23"/>
        <v>0</v>
      </c>
      <c r="W124" s="552">
        <f t="shared" si="23"/>
        <v>0</v>
      </c>
      <c r="X124" s="552">
        <f t="shared" si="23"/>
        <v>0</v>
      </c>
      <c r="Y124" s="552">
        <f t="shared" si="23"/>
        <v>0</v>
      </c>
      <c r="Z124" s="552">
        <f t="shared" si="23"/>
        <v>0</v>
      </c>
      <c r="AA124" s="552">
        <f t="shared" si="23"/>
        <v>0</v>
      </c>
      <c r="AB124" s="552">
        <f t="shared" si="23"/>
        <v>0</v>
      </c>
      <c r="AC124" s="552">
        <f t="shared" si="23"/>
        <v>0</v>
      </c>
      <c r="AD124" s="552">
        <f t="shared" si="23"/>
        <v>0</v>
      </c>
      <c r="AE124" s="552">
        <f t="shared" si="23"/>
        <v>0</v>
      </c>
      <c r="AF124" s="552">
        <f t="shared" si="23"/>
        <v>0</v>
      </c>
      <c r="AG124" s="552">
        <f t="shared" si="23"/>
        <v>0</v>
      </c>
      <c r="AH124" s="552">
        <f t="shared" si="23"/>
        <v>0</v>
      </c>
      <c r="AI124" s="552">
        <f t="shared" si="23"/>
        <v>0</v>
      </c>
      <c r="AJ124" s="552">
        <f t="shared" si="23"/>
        <v>0</v>
      </c>
      <c r="AK124" s="552">
        <f t="shared" si="23"/>
        <v>0</v>
      </c>
      <c r="AL124" s="552">
        <f t="shared" si="23"/>
        <v>0</v>
      </c>
      <c r="AM124" s="552">
        <f t="shared" si="23"/>
        <v>0</v>
      </c>
      <c r="AN124" s="552">
        <f t="shared" si="23"/>
        <v>0</v>
      </c>
      <c r="AO124" s="552">
        <f t="shared" si="23"/>
        <v>0</v>
      </c>
      <c r="AP124" s="478"/>
    </row>
    <row r="125" spans="1:42" s="496" customFormat="1" ht="15.75" outlineLevel="1" thickBot="1" x14ac:dyDescent="0.3">
      <c r="A125" s="542" t="s">
        <v>458</v>
      </c>
      <c r="B125" s="557">
        <v>0</v>
      </c>
      <c r="C125" s="557">
        <v>0</v>
      </c>
      <c r="D125" s="557">
        <v>0</v>
      </c>
      <c r="E125" s="557">
        <v>0</v>
      </c>
      <c r="F125" s="557">
        <v>0</v>
      </c>
      <c r="G125" s="557">
        <v>0</v>
      </c>
      <c r="H125" s="557">
        <v>0</v>
      </c>
      <c r="I125" s="557">
        <v>0</v>
      </c>
      <c r="J125" s="557">
        <v>0</v>
      </c>
      <c r="K125" s="557">
        <v>0</v>
      </c>
      <c r="L125" s="557">
        <v>0</v>
      </c>
      <c r="M125" s="557">
        <v>0</v>
      </c>
      <c r="N125" s="557">
        <v>0</v>
      </c>
      <c r="O125" s="557">
        <v>0</v>
      </c>
      <c r="P125" s="557">
        <v>0</v>
      </c>
      <c r="Q125" s="557">
        <v>0</v>
      </c>
      <c r="R125" s="557">
        <v>0</v>
      </c>
      <c r="S125" s="557">
        <v>0</v>
      </c>
      <c r="T125" s="557">
        <v>0</v>
      </c>
      <c r="U125" s="557">
        <v>0</v>
      </c>
      <c r="V125" s="557">
        <v>0</v>
      </c>
      <c r="W125" s="557">
        <v>0</v>
      </c>
      <c r="X125" s="557">
        <v>0</v>
      </c>
      <c r="Y125" s="557">
        <v>0</v>
      </c>
      <c r="Z125" s="557">
        <v>0</v>
      </c>
      <c r="AA125" s="557">
        <v>0</v>
      </c>
      <c r="AB125" s="557">
        <v>0</v>
      </c>
      <c r="AC125" s="557">
        <v>0</v>
      </c>
      <c r="AD125" s="557">
        <v>0</v>
      </c>
      <c r="AE125" s="557">
        <v>0</v>
      </c>
      <c r="AF125" s="557">
        <v>0</v>
      </c>
      <c r="AG125" s="557">
        <v>0</v>
      </c>
      <c r="AH125" s="557">
        <v>0</v>
      </c>
      <c r="AI125" s="557">
        <v>0</v>
      </c>
      <c r="AJ125" s="557">
        <v>0</v>
      </c>
      <c r="AK125" s="557">
        <v>0</v>
      </c>
      <c r="AL125" s="557">
        <v>0</v>
      </c>
      <c r="AM125" s="557">
        <v>0</v>
      </c>
      <c r="AN125" s="557">
        <v>0</v>
      </c>
      <c r="AO125" s="557">
        <v>0</v>
      </c>
      <c r="AP125" s="553">
        <f>SUM(B125:AO125)</f>
        <v>0</v>
      </c>
    </row>
    <row r="126" spans="1:42" s="496" customFormat="1" ht="15.75" outlineLevel="1" thickTop="1" x14ac:dyDescent="0.25">
      <c r="A126" s="542"/>
      <c r="B126" s="516"/>
      <c r="C126" s="516"/>
      <c r="D126" s="516"/>
      <c r="E126" s="516"/>
      <c r="F126" s="516"/>
      <c r="G126" s="516"/>
      <c r="H126" s="516"/>
      <c r="I126" s="516"/>
      <c r="J126" s="516"/>
      <c r="K126" s="516"/>
      <c r="L126" s="516"/>
      <c r="M126" s="516"/>
      <c r="N126" s="516"/>
      <c r="O126" s="516"/>
      <c r="P126" s="516"/>
      <c r="Q126" s="516"/>
      <c r="R126" s="516"/>
      <c r="S126" s="516"/>
      <c r="T126" s="516"/>
      <c r="U126" s="516"/>
      <c r="V126" s="516"/>
      <c r="W126" s="516"/>
      <c r="X126" s="516"/>
      <c r="Y126" s="516"/>
      <c r="Z126" s="516"/>
      <c r="AA126" s="516"/>
      <c r="AB126" s="516"/>
      <c r="AC126" s="516"/>
      <c r="AD126" s="516"/>
      <c r="AE126" s="516"/>
      <c r="AF126" s="516"/>
      <c r="AG126" s="516"/>
      <c r="AH126" s="516"/>
      <c r="AI126" s="516"/>
      <c r="AJ126" s="516"/>
      <c r="AK126" s="516"/>
      <c r="AL126" s="516"/>
      <c r="AM126" s="516"/>
      <c r="AN126" s="516"/>
      <c r="AO126" s="516"/>
      <c r="AP126" s="507"/>
    </row>
    <row r="127" spans="1:42" s="541" customFormat="1" outlineLevel="1" x14ac:dyDescent="0.25">
      <c r="A127" s="505" t="s">
        <v>127</v>
      </c>
      <c r="H127" s="540"/>
      <c r="I127" s="540"/>
      <c r="J127" s="540"/>
      <c r="K127" s="540"/>
      <c r="L127" s="540"/>
      <c r="M127" s="540"/>
      <c r="N127" s="540"/>
      <c r="O127" s="540"/>
      <c r="P127" s="540"/>
      <c r="Q127" s="540"/>
      <c r="R127" s="540"/>
      <c r="S127" s="540"/>
      <c r="T127" s="540"/>
      <c r="U127" s="540"/>
      <c r="V127" s="540"/>
      <c r="W127" s="540"/>
      <c r="X127" s="540"/>
      <c r="Y127" s="540"/>
      <c r="Z127" s="540"/>
      <c r="AA127" s="540"/>
      <c r="AB127" s="540"/>
      <c r="AC127" s="540"/>
      <c r="AD127" s="540"/>
      <c r="AE127" s="540"/>
      <c r="AF127" s="540"/>
      <c r="AG127" s="540"/>
      <c r="AH127" s="540"/>
      <c r="AI127" s="540"/>
      <c r="AJ127" s="540"/>
      <c r="AK127" s="540"/>
      <c r="AL127" s="540"/>
      <c r="AM127" s="540"/>
      <c r="AN127" s="540"/>
      <c r="AO127" s="540"/>
      <c r="AP127" s="540"/>
    </row>
    <row r="128" spans="1:42" s="541" customFormat="1" outlineLevel="1" x14ac:dyDescent="0.25">
      <c r="A128" s="539" t="s">
        <v>448</v>
      </c>
      <c r="B128" s="540"/>
      <c r="C128" s="540"/>
      <c r="D128" s="540"/>
      <c r="E128" s="540"/>
      <c r="F128" s="540"/>
      <c r="G128" s="540"/>
      <c r="H128" s="540"/>
      <c r="I128" s="540"/>
      <c r="J128" s="540"/>
      <c r="K128" s="540"/>
      <c r="L128" s="540"/>
      <c r="M128" s="540"/>
      <c r="N128" s="540"/>
      <c r="O128" s="540"/>
      <c r="P128" s="540"/>
      <c r="Q128" s="540"/>
      <c r="R128" s="540"/>
      <c r="S128" s="540"/>
      <c r="T128" s="540"/>
      <c r="U128" s="540"/>
      <c r="V128" s="540"/>
      <c r="W128" s="540"/>
      <c r="X128" s="540"/>
      <c r="Y128" s="540"/>
      <c r="Z128" s="540"/>
      <c r="AA128" s="540"/>
      <c r="AB128" s="540"/>
      <c r="AC128" s="540"/>
      <c r="AD128" s="540"/>
      <c r="AE128" s="540"/>
      <c r="AF128" s="540"/>
      <c r="AG128" s="540"/>
      <c r="AH128" s="540"/>
      <c r="AI128" s="540"/>
      <c r="AJ128" s="540"/>
      <c r="AK128" s="540"/>
      <c r="AL128" s="540"/>
      <c r="AM128" s="540"/>
      <c r="AN128" s="540"/>
      <c r="AO128" s="540"/>
      <c r="AP128" s="540"/>
    </row>
    <row r="129" spans="1:42" s="543" customFormat="1" outlineLevel="1" x14ac:dyDescent="0.25">
      <c r="A129" s="542" t="s">
        <v>449</v>
      </c>
      <c r="B129" s="478">
        <f>IF(B130&gt;0,'2a Project Inputs'!$N$15,0)</f>
        <v>0</v>
      </c>
      <c r="C129" s="478">
        <f>IF(C130&gt;0,'2a Project Inputs'!$N$15,0)</f>
        <v>0</v>
      </c>
      <c r="D129" s="478">
        <f>IF(D130&gt;0,'2a Project Inputs'!$N$15,0)</f>
        <v>0</v>
      </c>
      <c r="E129" s="478">
        <f>IF(E130&gt;0,'2a Project Inputs'!$N$15,0)</f>
        <v>0</v>
      </c>
      <c r="F129" s="478">
        <f>IF(F130&gt;0,'2a Project Inputs'!$N$15,0)</f>
        <v>0</v>
      </c>
      <c r="G129" s="478">
        <f>IF(G130&gt;0,'2a Project Inputs'!$N$15,0)</f>
        <v>0</v>
      </c>
      <c r="H129" s="478">
        <f>IF(H130&gt;0,'2a Project Inputs'!$N$15,0)</f>
        <v>0</v>
      </c>
      <c r="I129" s="478">
        <f>IF(I130&gt;0,'2a Project Inputs'!$N$15,0)</f>
        <v>0</v>
      </c>
      <c r="J129" s="478">
        <f>IF(J130&gt;0,'2a Project Inputs'!$N$15,0)</f>
        <v>0</v>
      </c>
      <c r="K129" s="478">
        <f>IF(K130&gt;0,'2a Project Inputs'!$N$15,0)</f>
        <v>0</v>
      </c>
      <c r="L129" s="478">
        <f>IF(L130&gt;0,'2a Project Inputs'!$N$15,0)</f>
        <v>0</v>
      </c>
      <c r="M129" s="478">
        <f>IF(M130&gt;0,'2a Project Inputs'!$N$15,0)</f>
        <v>0</v>
      </c>
      <c r="N129" s="478">
        <f>IF(N130&gt;0,'2a Project Inputs'!$N$15,0)</f>
        <v>0</v>
      </c>
      <c r="O129" s="478">
        <f>IF(O130&gt;0,'2a Project Inputs'!$N$15,0)</f>
        <v>0</v>
      </c>
      <c r="P129" s="478">
        <f>IF(P130&gt;0,'2a Project Inputs'!$N$15,0)</f>
        <v>0</v>
      </c>
      <c r="Q129" s="478">
        <f>IF(Q130&gt;0,'2a Project Inputs'!$N$15,0)</f>
        <v>0</v>
      </c>
      <c r="R129" s="478">
        <f>IF(R130&gt;0,'2a Project Inputs'!$N$15,0)</f>
        <v>0</v>
      </c>
      <c r="S129" s="478">
        <f>IF(S130&gt;0,'2a Project Inputs'!$N$15,0)</f>
        <v>0</v>
      </c>
      <c r="T129" s="478">
        <f>IF(T130&gt;0,'2a Project Inputs'!$N$15,0)</f>
        <v>0</v>
      </c>
      <c r="U129" s="478">
        <f>IF(U130&gt;0,'2a Project Inputs'!$N$15,0)</f>
        <v>0</v>
      </c>
      <c r="V129" s="478">
        <f>IF(V130&gt;0,'2a Project Inputs'!$N$15,0)</f>
        <v>0</v>
      </c>
      <c r="W129" s="478">
        <f>IF(W130&gt;0,'2a Project Inputs'!$N$15,0)</f>
        <v>0</v>
      </c>
      <c r="X129" s="478">
        <f>IF(X130&gt;0,'2a Project Inputs'!$N$15,0)</f>
        <v>0</v>
      </c>
      <c r="Y129" s="478">
        <f>IF(Y130&gt;0,'2a Project Inputs'!$N$15,0)</f>
        <v>0</v>
      </c>
      <c r="Z129" s="478">
        <f>IF(Z130&gt;0,'2a Project Inputs'!$N$15,0)</f>
        <v>0</v>
      </c>
      <c r="AA129" s="478">
        <f>IF(AA130&gt;0,'2a Project Inputs'!$N$15,0)</f>
        <v>0</v>
      </c>
      <c r="AB129" s="478">
        <f>IF(AB130&gt;0,'2a Project Inputs'!$N$15,0)</f>
        <v>0</v>
      </c>
      <c r="AC129" s="478">
        <f>IF(AC130&gt;0,'2a Project Inputs'!$N$15,0)</f>
        <v>0</v>
      </c>
      <c r="AD129" s="478">
        <f>IF(AD130&gt;0,'2a Project Inputs'!$N$15,0)</f>
        <v>0</v>
      </c>
      <c r="AE129" s="478">
        <f>IF(AE130&gt;0,'2a Project Inputs'!$N$15,0)</f>
        <v>0</v>
      </c>
      <c r="AF129" s="478">
        <f>IF(AF130&gt;0,'2a Project Inputs'!$N$15,0)</f>
        <v>0</v>
      </c>
      <c r="AG129" s="478">
        <f>IF(AG130&gt;0,'2a Project Inputs'!$N$15,0)</f>
        <v>0</v>
      </c>
      <c r="AH129" s="478">
        <f>IF(AH130&gt;0,'2a Project Inputs'!$N$15,0)</f>
        <v>0</v>
      </c>
      <c r="AI129" s="478">
        <f>IF(AI130&gt;0,'2a Project Inputs'!$N$15,0)</f>
        <v>0</v>
      </c>
      <c r="AJ129" s="478">
        <f>IF(AJ130&gt;0,'2a Project Inputs'!$N$15,0)</f>
        <v>0</v>
      </c>
      <c r="AK129" s="478">
        <f>IF(AK130&gt;0,'2a Project Inputs'!$N$15,0)</f>
        <v>0</v>
      </c>
      <c r="AL129" s="478">
        <f>IF(AL130&gt;0,'2a Project Inputs'!$N$15,0)</f>
        <v>0</v>
      </c>
      <c r="AM129" s="478">
        <f>IF(AM130&gt;0,'2a Project Inputs'!$N$15,0)</f>
        <v>0</v>
      </c>
      <c r="AN129" s="478">
        <f>IF(AN130&gt;0,'2a Project Inputs'!$N$15,0)</f>
        <v>0</v>
      </c>
      <c r="AO129" s="478">
        <f>IF(AO130&gt;0,'2a Project Inputs'!$N$15,0)</f>
        <v>0</v>
      </c>
      <c r="AP129" s="478">
        <f>SUM(B129:AO129)</f>
        <v>0</v>
      </c>
    </row>
    <row r="130" spans="1:42" s="543" customFormat="1" outlineLevel="1" x14ac:dyDescent="0.25">
      <c r="A130" s="542" t="s">
        <v>450</v>
      </c>
      <c r="B130" s="478">
        <v>0</v>
      </c>
      <c r="C130" s="478">
        <v>0</v>
      </c>
      <c r="D130" s="478">
        <v>0</v>
      </c>
      <c r="E130" s="478">
        <v>0</v>
      </c>
      <c r="F130" s="478">
        <v>0</v>
      </c>
      <c r="G130" s="478">
        <v>0</v>
      </c>
      <c r="H130" s="478">
        <v>0</v>
      </c>
      <c r="I130" s="478">
        <v>0</v>
      </c>
      <c r="J130" s="478">
        <v>0</v>
      </c>
      <c r="K130" s="478">
        <v>0</v>
      </c>
      <c r="L130" s="478">
        <v>0</v>
      </c>
      <c r="M130" s="478">
        <v>0</v>
      </c>
      <c r="N130" s="478">
        <v>0</v>
      </c>
      <c r="O130" s="478">
        <v>0</v>
      </c>
      <c r="P130" s="478">
        <v>0</v>
      </c>
      <c r="Q130" s="478">
        <v>0</v>
      </c>
      <c r="R130" s="478">
        <v>0</v>
      </c>
      <c r="S130" s="478">
        <v>0</v>
      </c>
      <c r="T130" s="478">
        <v>0</v>
      </c>
      <c r="U130" s="478">
        <v>0</v>
      </c>
      <c r="V130" s="478">
        <v>0</v>
      </c>
      <c r="W130" s="478">
        <v>0</v>
      </c>
      <c r="X130" s="478">
        <v>0</v>
      </c>
      <c r="Y130" s="478">
        <v>0</v>
      </c>
      <c r="Z130" s="478">
        <v>0</v>
      </c>
      <c r="AA130" s="478">
        <v>0</v>
      </c>
      <c r="AB130" s="478">
        <v>0</v>
      </c>
      <c r="AC130" s="478">
        <v>0</v>
      </c>
      <c r="AD130" s="478">
        <v>0</v>
      </c>
      <c r="AE130" s="478">
        <v>0</v>
      </c>
      <c r="AF130" s="478">
        <v>0</v>
      </c>
      <c r="AG130" s="478">
        <v>0</v>
      </c>
      <c r="AH130" s="478">
        <v>0</v>
      </c>
      <c r="AI130" s="478">
        <v>0</v>
      </c>
      <c r="AJ130" s="478">
        <v>0</v>
      </c>
      <c r="AK130" s="478">
        <v>0</v>
      </c>
      <c r="AL130" s="478">
        <v>0</v>
      </c>
      <c r="AM130" s="478">
        <v>0</v>
      </c>
      <c r="AN130" s="478">
        <v>0</v>
      </c>
      <c r="AO130" s="478">
        <v>0</v>
      </c>
      <c r="AP130" s="478">
        <f>SUM(B130:AO130)</f>
        <v>0</v>
      </c>
    </row>
    <row r="131" spans="1:42" s="556" customFormat="1" outlineLevel="1" x14ac:dyDescent="0.25">
      <c r="A131" s="542" t="s">
        <v>451</v>
      </c>
      <c r="B131" s="555">
        <f>IF(B130&gt;0,B132/B130,0)</f>
        <v>0</v>
      </c>
      <c r="C131" s="555">
        <f t="shared" ref="C131:AO131" si="24">IF(C130&gt;0,C132/C130,0)</f>
        <v>0</v>
      </c>
      <c r="D131" s="555">
        <f t="shared" si="24"/>
        <v>0</v>
      </c>
      <c r="E131" s="555">
        <f t="shared" si="24"/>
        <v>0</v>
      </c>
      <c r="F131" s="555">
        <f t="shared" si="24"/>
        <v>0</v>
      </c>
      <c r="G131" s="555">
        <f t="shared" si="24"/>
        <v>0</v>
      </c>
      <c r="H131" s="555">
        <f t="shared" si="24"/>
        <v>0</v>
      </c>
      <c r="I131" s="555">
        <f t="shared" si="24"/>
        <v>0</v>
      </c>
      <c r="J131" s="555">
        <f t="shared" si="24"/>
        <v>0</v>
      </c>
      <c r="K131" s="555">
        <f t="shared" si="24"/>
        <v>0</v>
      </c>
      <c r="L131" s="555">
        <f t="shared" si="24"/>
        <v>0</v>
      </c>
      <c r="M131" s="555">
        <f t="shared" si="24"/>
        <v>0</v>
      </c>
      <c r="N131" s="555">
        <f t="shared" si="24"/>
        <v>0</v>
      </c>
      <c r="O131" s="555">
        <f t="shared" si="24"/>
        <v>0</v>
      </c>
      <c r="P131" s="555">
        <f t="shared" si="24"/>
        <v>0</v>
      </c>
      <c r="Q131" s="555">
        <f t="shared" si="24"/>
        <v>0</v>
      </c>
      <c r="R131" s="555">
        <f t="shared" si="24"/>
        <v>0</v>
      </c>
      <c r="S131" s="555">
        <f t="shared" si="24"/>
        <v>0</v>
      </c>
      <c r="T131" s="555">
        <f t="shared" si="24"/>
        <v>0</v>
      </c>
      <c r="U131" s="555">
        <f t="shared" si="24"/>
        <v>0</v>
      </c>
      <c r="V131" s="555">
        <f t="shared" si="24"/>
        <v>0</v>
      </c>
      <c r="W131" s="555">
        <f t="shared" si="24"/>
        <v>0</v>
      </c>
      <c r="X131" s="555">
        <f t="shared" si="24"/>
        <v>0</v>
      </c>
      <c r="Y131" s="555">
        <f t="shared" si="24"/>
        <v>0</v>
      </c>
      <c r="Z131" s="555">
        <f t="shared" si="24"/>
        <v>0</v>
      </c>
      <c r="AA131" s="555">
        <f t="shared" si="24"/>
        <v>0</v>
      </c>
      <c r="AB131" s="555">
        <f t="shared" si="24"/>
        <v>0</v>
      </c>
      <c r="AC131" s="555">
        <f t="shared" si="24"/>
        <v>0</v>
      </c>
      <c r="AD131" s="555">
        <f t="shared" si="24"/>
        <v>0</v>
      </c>
      <c r="AE131" s="555">
        <f t="shared" si="24"/>
        <v>0</v>
      </c>
      <c r="AF131" s="555">
        <f t="shared" si="24"/>
        <v>0</v>
      </c>
      <c r="AG131" s="555">
        <f t="shared" si="24"/>
        <v>0</v>
      </c>
      <c r="AH131" s="555">
        <f t="shared" si="24"/>
        <v>0</v>
      </c>
      <c r="AI131" s="555">
        <f t="shared" si="24"/>
        <v>0</v>
      </c>
      <c r="AJ131" s="555">
        <f t="shared" si="24"/>
        <v>0</v>
      </c>
      <c r="AK131" s="555">
        <f t="shared" si="24"/>
        <v>0</v>
      </c>
      <c r="AL131" s="555">
        <f t="shared" si="24"/>
        <v>0</v>
      </c>
      <c r="AM131" s="555">
        <f t="shared" si="24"/>
        <v>0</v>
      </c>
      <c r="AN131" s="555">
        <f t="shared" si="24"/>
        <v>0</v>
      </c>
      <c r="AO131" s="555">
        <f t="shared" si="24"/>
        <v>0</v>
      </c>
      <c r="AP131" s="486"/>
    </row>
    <row r="132" spans="1:42" outlineLevel="1" x14ac:dyDescent="0.25">
      <c r="A132" s="547" t="s">
        <v>452</v>
      </c>
      <c r="B132" s="548">
        <v>0</v>
      </c>
      <c r="C132" s="548">
        <v>0</v>
      </c>
      <c r="D132" s="548">
        <v>0</v>
      </c>
      <c r="E132" s="548">
        <v>0</v>
      </c>
      <c r="F132" s="548">
        <v>0</v>
      </c>
      <c r="G132" s="548">
        <v>0</v>
      </c>
      <c r="H132" s="548">
        <v>0</v>
      </c>
      <c r="I132" s="548">
        <v>0</v>
      </c>
      <c r="J132" s="548">
        <v>0</v>
      </c>
      <c r="K132" s="548">
        <v>0</v>
      </c>
      <c r="L132" s="548">
        <v>0</v>
      </c>
      <c r="M132" s="548">
        <v>0</v>
      </c>
      <c r="N132" s="548">
        <v>0</v>
      </c>
      <c r="O132" s="548">
        <v>0</v>
      </c>
      <c r="P132" s="548">
        <v>0</v>
      </c>
      <c r="Q132" s="548">
        <v>0</v>
      </c>
      <c r="R132" s="548">
        <v>0</v>
      </c>
      <c r="S132" s="548">
        <v>0</v>
      </c>
      <c r="T132" s="548">
        <v>0</v>
      </c>
      <c r="U132" s="548">
        <v>0</v>
      </c>
      <c r="V132" s="548">
        <v>0</v>
      </c>
      <c r="W132" s="548">
        <v>0</v>
      </c>
      <c r="X132" s="548">
        <v>0</v>
      </c>
      <c r="Y132" s="548">
        <v>0</v>
      </c>
      <c r="Z132" s="548">
        <v>0</v>
      </c>
      <c r="AA132" s="548">
        <v>0</v>
      </c>
      <c r="AB132" s="548">
        <v>0</v>
      </c>
      <c r="AC132" s="548">
        <v>0</v>
      </c>
      <c r="AD132" s="548">
        <v>0</v>
      </c>
      <c r="AE132" s="548">
        <v>0</v>
      </c>
      <c r="AF132" s="548">
        <v>0</v>
      </c>
      <c r="AG132" s="548">
        <v>0</v>
      </c>
      <c r="AH132" s="548">
        <v>0</v>
      </c>
      <c r="AI132" s="548">
        <v>0</v>
      </c>
      <c r="AJ132" s="548">
        <v>0</v>
      </c>
      <c r="AK132" s="548">
        <v>0</v>
      </c>
      <c r="AL132" s="548">
        <v>0</v>
      </c>
      <c r="AM132" s="548">
        <v>0</v>
      </c>
      <c r="AN132" s="548">
        <v>0</v>
      </c>
      <c r="AO132" s="548">
        <v>0</v>
      </c>
      <c r="AP132" s="549">
        <f>SUM(B132:AO132)</f>
        <v>0</v>
      </c>
    </row>
    <row r="133" spans="1:42" outlineLevel="1" x14ac:dyDescent="0.25">
      <c r="A133" s="550"/>
      <c r="B133" s="551"/>
      <c r="C133" s="551"/>
      <c r="D133" s="551"/>
      <c r="E133" s="551"/>
      <c r="F133" s="551"/>
      <c r="G133" s="551"/>
      <c r="H133" s="551"/>
      <c r="I133" s="551"/>
      <c r="J133" s="551"/>
      <c r="K133" s="551"/>
      <c r="L133" s="551"/>
      <c r="M133" s="551"/>
      <c r="N133" s="551"/>
      <c r="O133" s="551"/>
      <c r="P133" s="551"/>
      <c r="Q133" s="551"/>
      <c r="R133" s="551"/>
      <c r="S133" s="551"/>
      <c r="T133" s="551"/>
      <c r="U133" s="551"/>
      <c r="V133" s="551"/>
      <c r="W133" s="551"/>
      <c r="X133" s="551"/>
      <c r="Y133" s="551"/>
      <c r="Z133" s="551"/>
      <c r="AA133" s="551"/>
      <c r="AB133" s="551"/>
      <c r="AC133" s="551"/>
      <c r="AD133" s="551"/>
      <c r="AE133" s="551"/>
      <c r="AF133" s="551"/>
      <c r="AG133" s="551"/>
      <c r="AH133" s="551"/>
      <c r="AI133" s="551"/>
      <c r="AJ133" s="551"/>
      <c r="AK133" s="551"/>
      <c r="AL133" s="551"/>
      <c r="AM133" s="551"/>
      <c r="AN133" s="551"/>
      <c r="AO133" s="551"/>
      <c r="AP133" s="540"/>
    </row>
    <row r="134" spans="1:42" outlineLevel="1" x14ac:dyDescent="0.25">
      <c r="A134" s="539" t="s">
        <v>427</v>
      </c>
      <c r="B134" s="536"/>
    </row>
    <row r="135" spans="1:42" s="496" customFormat="1" outlineLevel="1" x14ac:dyDescent="0.25">
      <c r="A135" s="542" t="s">
        <v>453</v>
      </c>
      <c r="B135" s="478">
        <v>0</v>
      </c>
      <c r="C135" s="478">
        <v>0</v>
      </c>
      <c r="D135" s="478">
        <v>0</v>
      </c>
      <c r="E135" s="478">
        <v>0</v>
      </c>
      <c r="F135" s="478">
        <v>0</v>
      </c>
      <c r="G135" s="478">
        <v>0</v>
      </c>
      <c r="H135" s="478">
        <v>0</v>
      </c>
      <c r="I135" s="478">
        <v>0</v>
      </c>
      <c r="J135" s="478">
        <v>0</v>
      </c>
      <c r="K135" s="478">
        <v>0</v>
      </c>
      <c r="L135" s="478">
        <v>0</v>
      </c>
      <c r="M135" s="478">
        <v>0</v>
      </c>
      <c r="N135" s="478">
        <v>0</v>
      </c>
      <c r="O135" s="478">
        <v>0</v>
      </c>
      <c r="P135" s="478">
        <v>0</v>
      </c>
      <c r="Q135" s="478">
        <v>0</v>
      </c>
      <c r="R135" s="478">
        <v>0</v>
      </c>
      <c r="S135" s="478">
        <v>0</v>
      </c>
      <c r="T135" s="478">
        <v>0</v>
      </c>
      <c r="U135" s="478">
        <v>0</v>
      </c>
      <c r="V135" s="478">
        <v>0</v>
      </c>
      <c r="W135" s="478">
        <v>0</v>
      </c>
      <c r="X135" s="478">
        <v>0</v>
      </c>
      <c r="Y135" s="478">
        <v>0</v>
      </c>
      <c r="Z135" s="478">
        <v>0</v>
      </c>
      <c r="AA135" s="478">
        <v>0</v>
      </c>
      <c r="AB135" s="478">
        <v>0</v>
      </c>
      <c r="AC135" s="478">
        <v>0</v>
      </c>
      <c r="AD135" s="478">
        <v>0</v>
      </c>
      <c r="AE135" s="478">
        <v>0</v>
      </c>
      <c r="AF135" s="478">
        <v>0</v>
      </c>
      <c r="AG135" s="478">
        <v>0</v>
      </c>
      <c r="AH135" s="478">
        <v>0</v>
      </c>
      <c r="AI135" s="478">
        <v>0</v>
      </c>
      <c r="AJ135" s="478">
        <v>0</v>
      </c>
      <c r="AK135" s="478">
        <v>0</v>
      </c>
      <c r="AL135" s="478">
        <v>0</v>
      </c>
      <c r="AM135" s="478">
        <v>0</v>
      </c>
      <c r="AN135" s="478">
        <v>0</v>
      </c>
      <c r="AO135" s="478">
        <v>0</v>
      </c>
      <c r="AP135" s="478">
        <f>SUM(B135:AO135)</f>
        <v>0</v>
      </c>
    </row>
    <row r="136" spans="1:42" s="496" customFormat="1" outlineLevel="1" x14ac:dyDescent="0.25">
      <c r="A136" s="542" t="s">
        <v>454</v>
      </c>
      <c r="B136" s="552">
        <f t="shared" ref="B136:AO136" si="25">IF(B137&gt;0,B137/B135,0)</f>
        <v>0</v>
      </c>
      <c r="C136" s="552">
        <f t="shared" si="25"/>
        <v>0</v>
      </c>
      <c r="D136" s="552">
        <f t="shared" si="25"/>
        <v>0</v>
      </c>
      <c r="E136" s="552">
        <f t="shared" si="25"/>
        <v>0</v>
      </c>
      <c r="F136" s="552">
        <f t="shared" si="25"/>
        <v>0</v>
      </c>
      <c r="G136" s="552">
        <f t="shared" si="25"/>
        <v>0</v>
      </c>
      <c r="H136" s="552">
        <f t="shared" si="25"/>
        <v>0</v>
      </c>
      <c r="I136" s="552">
        <f t="shared" si="25"/>
        <v>0</v>
      </c>
      <c r="J136" s="552">
        <f t="shared" si="25"/>
        <v>0</v>
      </c>
      <c r="K136" s="552">
        <f t="shared" si="25"/>
        <v>0</v>
      </c>
      <c r="L136" s="552">
        <f t="shared" si="25"/>
        <v>0</v>
      </c>
      <c r="M136" s="552">
        <f t="shared" si="25"/>
        <v>0</v>
      </c>
      <c r="N136" s="552">
        <f t="shared" si="25"/>
        <v>0</v>
      </c>
      <c r="O136" s="552">
        <f t="shared" si="25"/>
        <v>0</v>
      </c>
      <c r="P136" s="552">
        <f t="shared" si="25"/>
        <v>0</v>
      </c>
      <c r="Q136" s="552">
        <f t="shared" si="25"/>
        <v>0</v>
      </c>
      <c r="R136" s="552">
        <f t="shared" si="25"/>
        <v>0</v>
      </c>
      <c r="S136" s="552">
        <f t="shared" si="25"/>
        <v>0</v>
      </c>
      <c r="T136" s="552">
        <f t="shared" si="25"/>
        <v>0</v>
      </c>
      <c r="U136" s="552">
        <f t="shared" si="25"/>
        <v>0</v>
      </c>
      <c r="V136" s="552">
        <f t="shared" si="25"/>
        <v>0</v>
      </c>
      <c r="W136" s="552">
        <f t="shared" si="25"/>
        <v>0</v>
      </c>
      <c r="X136" s="552">
        <f t="shared" si="25"/>
        <v>0</v>
      </c>
      <c r="Y136" s="552">
        <f t="shared" si="25"/>
        <v>0</v>
      </c>
      <c r="Z136" s="552">
        <f t="shared" si="25"/>
        <v>0</v>
      </c>
      <c r="AA136" s="552">
        <f t="shared" si="25"/>
        <v>0</v>
      </c>
      <c r="AB136" s="552">
        <f t="shared" si="25"/>
        <v>0</v>
      </c>
      <c r="AC136" s="552">
        <f t="shared" si="25"/>
        <v>0</v>
      </c>
      <c r="AD136" s="552">
        <f t="shared" si="25"/>
        <v>0</v>
      </c>
      <c r="AE136" s="552">
        <f t="shared" si="25"/>
        <v>0</v>
      </c>
      <c r="AF136" s="552">
        <f t="shared" si="25"/>
        <v>0</v>
      </c>
      <c r="AG136" s="552">
        <f t="shared" si="25"/>
        <v>0</v>
      </c>
      <c r="AH136" s="552">
        <f t="shared" si="25"/>
        <v>0</v>
      </c>
      <c r="AI136" s="552">
        <f t="shared" si="25"/>
        <v>0</v>
      </c>
      <c r="AJ136" s="552">
        <f t="shared" si="25"/>
        <v>0</v>
      </c>
      <c r="AK136" s="552">
        <f t="shared" si="25"/>
        <v>0</v>
      </c>
      <c r="AL136" s="552">
        <f t="shared" si="25"/>
        <v>0</v>
      </c>
      <c r="AM136" s="552">
        <f t="shared" si="25"/>
        <v>0</v>
      </c>
      <c r="AN136" s="552">
        <f t="shared" si="25"/>
        <v>0</v>
      </c>
      <c r="AO136" s="552">
        <f t="shared" si="25"/>
        <v>0</v>
      </c>
      <c r="AP136" s="478"/>
    </row>
    <row r="137" spans="1:42" s="496" customFormat="1" ht="15.75" outlineLevel="1" thickBot="1" x14ac:dyDescent="0.3">
      <c r="A137" s="542" t="s">
        <v>455</v>
      </c>
      <c r="B137" s="483">
        <v>0</v>
      </c>
      <c r="C137" s="483">
        <v>0</v>
      </c>
      <c r="D137" s="483">
        <v>0</v>
      </c>
      <c r="E137" s="483">
        <v>0</v>
      </c>
      <c r="F137" s="483">
        <v>0</v>
      </c>
      <c r="G137" s="483">
        <v>0</v>
      </c>
      <c r="H137" s="483">
        <v>0</v>
      </c>
      <c r="I137" s="483">
        <v>0</v>
      </c>
      <c r="J137" s="483">
        <v>0</v>
      </c>
      <c r="K137" s="483">
        <v>0</v>
      </c>
      <c r="L137" s="483">
        <v>0</v>
      </c>
      <c r="M137" s="483">
        <v>0</v>
      </c>
      <c r="N137" s="483">
        <v>0</v>
      </c>
      <c r="O137" s="483">
        <v>0</v>
      </c>
      <c r="P137" s="483">
        <v>0</v>
      </c>
      <c r="Q137" s="483">
        <v>0</v>
      </c>
      <c r="R137" s="483">
        <v>0</v>
      </c>
      <c r="S137" s="483">
        <v>0</v>
      </c>
      <c r="T137" s="483">
        <v>0</v>
      </c>
      <c r="U137" s="483">
        <v>0</v>
      </c>
      <c r="V137" s="483">
        <v>0</v>
      </c>
      <c r="W137" s="483">
        <v>0</v>
      </c>
      <c r="X137" s="483">
        <v>0</v>
      </c>
      <c r="Y137" s="483">
        <v>0</v>
      </c>
      <c r="Z137" s="483">
        <v>0</v>
      </c>
      <c r="AA137" s="483">
        <v>0</v>
      </c>
      <c r="AB137" s="483">
        <v>0</v>
      </c>
      <c r="AC137" s="483">
        <v>0</v>
      </c>
      <c r="AD137" s="483">
        <v>0</v>
      </c>
      <c r="AE137" s="483">
        <v>0</v>
      </c>
      <c r="AF137" s="483">
        <v>0</v>
      </c>
      <c r="AG137" s="483">
        <v>0</v>
      </c>
      <c r="AH137" s="483">
        <v>0</v>
      </c>
      <c r="AI137" s="483">
        <v>0</v>
      </c>
      <c r="AJ137" s="483">
        <v>0</v>
      </c>
      <c r="AK137" s="483">
        <v>0</v>
      </c>
      <c r="AL137" s="483">
        <v>0</v>
      </c>
      <c r="AM137" s="483">
        <v>0</v>
      </c>
      <c r="AN137" s="483">
        <v>0</v>
      </c>
      <c r="AO137" s="483">
        <v>0</v>
      </c>
      <c r="AP137" s="553">
        <f>SUM(B137:AO137)</f>
        <v>0</v>
      </c>
    </row>
    <row r="138" spans="1:42" s="541" customFormat="1" ht="15.75" outlineLevel="1" thickTop="1" x14ac:dyDescent="0.25">
      <c r="A138" s="539"/>
      <c r="B138" s="540"/>
      <c r="C138" s="540"/>
      <c r="D138" s="540"/>
      <c r="E138" s="540"/>
      <c r="F138" s="540"/>
      <c r="G138" s="540"/>
      <c r="H138" s="540"/>
      <c r="I138" s="540"/>
      <c r="J138" s="540"/>
      <c r="K138" s="540"/>
      <c r="L138" s="540"/>
      <c r="M138" s="540"/>
      <c r="N138" s="540"/>
      <c r="O138" s="540"/>
      <c r="P138" s="540"/>
      <c r="Q138" s="540"/>
      <c r="R138" s="540"/>
      <c r="S138" s="540"/>
      <c r="T138" s="540"/>
      <c r="U138" s="540"/>
      <c r="V138" s="540"/>
      <c r="W138" s="540"/>
      <c r="X138" s="540"/>
      <c r="Y138" s="540"/>
      <c r="Z138" s="540"/>
      <c r="AA138" s="540"/>
      <c r="AB138" s="540"/>
      <c r="AC138" s="540"/>
      <c r="AD138" s="540"/>
      <c r="AE138" s="540"/>
      <c r="AF138" s="540"/>
      <c r="AG138" s="540"/>
      <c r="AH138" s="540"/>
      <c r="AI138" s="540"/>
      <c r="AJ138" s="540"/>
      <c r="AK138" s="540"/>
      <c r="AL138" s="540"/>
      <c r="AM138" s="540"/>
      <c r="AN138" s="540"/>
      <c r="AO138" s="540"/>
      <c r="AP138" s="540"/>
    </row>
    <row r="139" spans="1:42" outlineLevel="1" x14ac:dyDescent="0.25">
      <c r="A139" s="539" t="s">
        <v>428</v>
      </c>
      <c r="B139" s="536"/>
    </row>
    <row r="140" spans="1:42" s="496" customFormat="1" outlineLevel="1" x14ac:dyDescent="0.25">
      <c r="A140" s="542" t="s">
        <v>456</v>
      </c>
      <c r="B140" s="554">
        <f>B135</f>
        <v>0</v>
      </c>
      <c r="C140" s="507">
        <v>0</v>
      </c>
      <c r="D140" s="507">
        <v>0</v>
      </c>
      <c r="E140" s="507">
        <v>0</v>
      </c>
      <c r="F140" s="507">
        <v>0</v>
      </c>
      <c r="G140" s="507">
        <v>0</v>
      </c>
      <c r="H140" s="507">
        <v>0</v>
      </c>
      <c r="I140" s="507">
        <v>0</v>
      </c>
      <c r="J140" s="507">
        <v>0</v>
      </c>
      <c r="K140" s="507">
        <v>0</v>
      </c>
      <c r="L140" s="507">
        <v>0</v>
      </c>
      <c r="M140" s="507">
        <v>0</v>
      </c>
      <c r="N140" s="507">
        <v>0</v>
      </c>
      <c r="O140" s="507">
        <v>0</v>
      </c>
      <c r="P140" s="507">
        <v>0</v>
      </c>
      <c r="Q140" s="507">
        <v>0</v>
      </c>
      <c r="R140" s="507">
        <v>0</v>
      </c>
      <c r="S140" s="507">
        <v>0</v>
      </c>
      <c r="T140" s="507">
        <v>0</v>
      </c>
      <c r="U140" s="507">
        <v>0</v>
      </c>
      <c r="V140" s="507">
        <v>0</v>
      </c>
      <c r="W140" s="507">
        <v>0</v>
      </c>
      <c r="X140" s="507">
        <v>0</v>
      </c>
      <c r="Y140" s="507">
        <v>0</v>
      </c>
      <c r="Z140" s="507">
        <v>0</v>
      </c>
      <c r="AA140" s="507">
        <v>0</v>
      </c>
      <c r="AB140" s="507">
        <v>0</v>
      </c>
      <c r="AC140" s="507">
        <v>0</v>
      </c>
      <c r="AD140" s="507">
        <v>0</v>
      </c>
      <c r="AE140" s="507">
        <v>0</v>
      </c>
      <c r="AF140" s="507">
        <v>0</v>
      </c>
      <c r="AG140" s="507">
        <v>0</v>
      </c>
      <c r="AH140" s="507">
        <v>0</v>
      </c>
      <c r="AI140" s="507">
        <v>0</v>
      </c>
      <c r="AJ140" s="507">
        <v>0</v>
      </c>
      <c r="AK140" s="507">
        <v>0</v>
      </c>
      <c r="AL140" s="507">
        <v>0</v>
      </c>
      <c r="AM140" s="507">
        <v>0</v>
      </c>
      <c r="AN140" s="507">
        <v>0</v>
      </c>
      <c r="AO140" s="507">
        <v>0</v>
      </c>
      <c r="AP140" s="478">
        <f>SUM(B140:AO140)</f>
        <v>0</v>
      </c>
    </row>
    <row r="141" spans="1:42" s="496" customFormat="1" outlineLevel="1" x14ac:dyDescent="0.25">
      <c r="A141" s="542" t="s">
        <v>457</v>
      </c>
      <c r="B141" s="552">
        <f>IF(B142&gt;0,B142/B140,0)</f>
        <v>0</v>
      </c>
      <c r="C141" s="552">
        <f>IF(C142&gt;0,C142/C140,0)</f>
        <v>0</v>
      </c>
      <c r="D141" s="552">
        <f t="shared" ref="D141:AO141" si="26">IF(D142&gt;0,D142/D140,0)</f>
        <v>0</v>
      </c>
      <c r="E141" s="552">
        <f t="shared" si="26"/>
        <v>0</v>
      </c>
      <c r="F141" s="552">
        <f t="shared" si="26"/>
        <v>0</v>
      </c>
      <c r="G141" s="552">
        <f t="shared" si="26"/>
        <v>0</v>
      </c>
      <c r="H141" s="552">
        <f t="shared" si="26"/>
        <v>0</v>
      </c>
      <c r="I141" s="552">
        <f t="shared" si="26"/>
        <v>0</v>
      </c>
      <c r="J141" s="552">
        <f t="shared" si="26"/>
        <v>0</v>
      </c>
      <c r="K141" s="552">
        <f t="shared" si="26"/>
        <v>0</v>
      </c>
      <c r="L141" s="552">
        <f t="shared" si="26"/>
        <v>0</v>
      </c>
      <c r="M141" s="552">
        <f t="shared" si="26"/>
        <v>0</v>
      </c>
      <c r="N141" s="552">
        <f t="shared" si="26"/>
        <v>0</v>
      </c>
      <c r="O141" s="552">
        <f t="shared" si="26"/>
        <v>0</v>
      </c>
      <c r="P141" s="552">
        <f t="shared" si="26"/>
        <v>0</v>
      </c>
      <c r="Q141" s="552">
        <f t="shared" si="26"/>
        <v>0</v>
      </c>
      <c r="R141" s="552">
        <f t="shared" si="26"/>
        <v>0</v>
      </c>
      <c r="S141" s="552">
        <f t="shared" si="26"/>
        <v>0</v>
      </c>
      <c r="T141" s="552">
        <f t="shared" si="26"/>
        <v>0</v>
      </c>
      <c r="U141" s="552">
        <f t="shared" si="26"/>
        <v>0</v>
      </c>
      <c r="V141" s="552">
        <f t="shared" si="26"/>
        <v>0</v>
      </c>
      <c r="W141" s="552">
        <f t="shared" si="26"/>
        <v>0</v>
      </c>
      <c r="X141" s="552">
        <f t="shared" si="26"/>
        <v>0</v>
      </c>
      <c r="Y141" s="552">
        <f t="shared" si="26"/>
        <v>0</v>
      </c>
      <c r="Z141" s="552">
        <f t="shared" si="26"/>
        <v>0</v>
      </c>
      <c r="AA141" s="552">
        <f t="shared" si="26"/>
        <v>0</v>
      </c>
      <c r="AB141" s="552">
        <f t="shared" si="26"/>
        <v>0</v>
      </c>
      <c r="AC141" s="552">
        <f t="shared" si="26"/>
        <v>0</v>
      </c>
      <c r="AD141" s="552">
        <f t="shared" si="26"/>
        <v>0</v>
      </c>
      <c r="AE141" s="552">
        <f t="shared" si="26"/>
        <v>0</v>
      </c>
      <c r="AF141" s="552">
        <f t="shared" si="26"/>
        <v>0</v>
      </c>
      <c r="AG141" s="552">
        <f t="shared" si="26"/>
        <v>0</v>
      </c>
      <c r="AH141" s="552">
        <f t="shared" si="26"/>
        <v>0</v>
      </c>
      <c r="AI141" s="552">
        <f t="shared" si="26"/>
        <v>0</v>
      </c>
      <c r="AJ141" s="552">
        <f t="shared" si="26"/>
        <v>0</v>
      </c>
      <c r="AK141" s="552">
        <f t="shared" si="26"/>
        <v>0</v>
      </c>
      <c r="AL141" s="552">
        <f t="shared" si="26"/>
        <v>0</v>
      </c>
      <c r="AM141" s="552">
        <f t="shared" si="26"/>
        <v>0</v>
      </c>
      <c r="AN141" s="552">
        <f t="shared" si="26"/>
        <v>0</v>
      </c>
      <c r="AO141" s="552">
        <f t="shared" si="26"/>
        <v>0</v>
      </c>
      <c r="AP141" s="478"/>
    </row>
    <row r="142" spans="1:42" s="496" customFormat="1" ht="15.75" outlineLevel="1" thickBot="1" x14ac:dyDescent="0.3">
      <c r="A142" s="542" t="s">
        <v>458</v>
      </c>
      <c r="B142" s="557">
        <v>0</v>
      </c>
      <c r="C142" s="557">
        <v>0</v>
      </c>
      <c r="D142" s="557">
        <v>0</v>
      </c>
      <c r="E142" s="557">
        <v>0</v>
      </c>
      <c r="F142" s="557">
        <v>0</v>
      </c>
      <c r="G142" s="557">
        <v>0</v>
      </c>
      <c r="H142" s="557">
        <v>0</v>
      </c>
      <c r="I142" s="557">
        <v>0</v>
      </c>
      <c r="J142" s="557">
        <v>0</v>
      </c>
      <c r="K142" s="557">
        <v>0</v>
      </c>
      <c r="L142" s="557">
        <v>0</v>
      </c>
      <c r="M142" s="557">
        <v>0</v>
      </c>
      <c r="N142" s="557">
        <v>0</v>
      </c>
      <c r="O142" s="557">
        <v>0</v>
      </c>
      <c r="P142" s="557">
        <v>0</v>
      </c>
      <c r="Q142" s="557">
        <v>0</v>
      </c>
      <c r="R142" s="557">
        <v>0</v>
      </c>
      <c r="S142" s="557">
        <v>0</v>
      </c>
      <c r="T142" s="557">
        <v>0</v>
      </c>
      <c r="U142" s="557">
        <v>0</v>
      </c>
      <c r="V142" s="557">
        <v>0</v>
      </c>
      <c r="W142" s="557">
        <v>0</v>
      </c>
      <c r="X142" s="557">
        <v>0</v>
      </c>
      <c r="Y142" s="557">
        <v>0</v>
      </c>
      <c r="Z142" s="557">
        <v>0</v>
      </c>
      <c r="AA142" s="557">
        <v>0</v>
      </c>
      <c r="AB142" s="557">
        <v>0</v>
      </c>
      <c r="AC142" s="557">
        <v>0</v>
      </c>
      <c r="AD142" s="557">
        <v>0</v>
      </c>
      <c r="AE142" s="557">
        <v>0</v>
      </c>
      <c r="AF142" s="557">
        <v>0</v>
      </c>
      <c r="AG142" s="557">
        <v>0</v>
      </c>
      <c r="AH142" s="557">
        <v>0</v>
      </c>
      <c r="AI142" s="557">
        <v>0</v>
      </c>
      <c r="AJ142" s="557">
        <v>0</v>
      </c>
      <c r="AK142" s="557">
        <v>0</v>
      </c>
      <c r="AL142" s="557">
        <v>0</v>
      </c>
      <c r="AM142" s="557">
        <v>0</v>
      </c>
      <c r="AN142" s="557">
        <v>0</v>
      </c>
      <c r="AO142" s="557">
        <v>0</v>
      </c>
      <c r="AP142" s="553">
        <f>SUM(B142:AO142)</f>
        <v>0</v>
      </c>
    </row>
    <row r="143" spans="1:42" s="541" customFormat="1" ht="15.75" outlineLevel="1" thickTop="1" x14ac:dyDescent="0.25">
      <c r="A143" s="539"/>
      <c r="B143" s="540"/>
      <c r="C143" s="540"/>
      <c r="D143" s="540"/>
      <c r="E143" s="540"/>
      <c r="F143" s="540"/>
      <c r="G143" s="540"/>
      <c r="H143" s="540"/>
      <c r="I143" s="540"/>
      <c r="J143" s="540"/>
      <c r="K143" s="540"/>
      <c r="L143" s="540"/>
      <c r="M143" s="540"/>
      <c r="N143" s="540"/>
      <c r="O143" s="540"/>
      <c r="P143" s="540"/>
      <c r="Q143" s="540"/>
      <c r="R143" s="540"/>
      <c r="S143" s="540"/>
      <c r="T143" s="540"/>
      <c r="U143" s="540"/>
      <c r="V143" s="540"/>
      <c r="W143" s="540"/>
      <c r="X143" s="540"/>
      <c r="Y143" s="540"/>
      <c r="Z143" s="540"/>
      <c r="AA143" s="540"/>
      <c r="AB143" s="540"/>
      <c r="AC143" s="540"/>
      <c r="AD143" s="540"/>
      <c r="AE143" s="540"/>
      <c r="AF143" s="540"/>
      <c r="AG143" s="540"/>
      <c r="AH143" s="540"/>
      <c r="AI143" s="540"/>
      <c r="AJ143" s="540"/>
      <c r="AK143" s="540"/>
      <c r="AL143" s="540"/>
      <c r="AM143" s="540"/>
      <c r="AN143" s="540"/>
      <c r="AO143" s="540"/>
      <c r="AP143" s="540"/>
    </row>
    <row r="144" spans="1:42" s="541" customFormat="1" outlineLevel="1" x14ac:dyDescent="0.25">
      <c r="A144" s="505" t="s">
        <v>128</v>
      </c>
      <c r="B144" s="540"/>
      <c r="C144" s="540"/>
      <c r="D144" s="540"/>
      <c r="E144" s="540"/>
      <c r="F144" s="540"/>
      <c r="G144" s="540"/>
      <c r="H144" s="540"/>
      <c r="I144" s="540"/>
      <c r="J144" s="540"/>
      <c r="K144" s="540"/>
      <c r="L144" s="540"/>
      <c r="M144" s="540"/>
      <c r="N144" s="540"/>
      <c r="O144" s="540"/>
      <c r="P144" s="540"/>
      <c r="Q144" s="540"/>
      <c r="R144" s="540"/>
      <c r="S144" s="540"/>
      <c r="T144" s="540"/>
      <c r="U144" s="540"/>
      <c r="V144" s="540"/>
      <c r="W144" s="540"/>
      <c r="X144" s="540"/>
      <c r="Y144" s="540"/>
      <c r="Z144" s="540"/>
      <c r="AA144" s="540"/>
      <c r="AB144" s="540"/>
      <c r="AC144" s="540"/>
      <c r="AD144" s="540"/>
      <c r="AE144" s="540"/>
      <c r="AF144" s="540"/>
      <c r="AG144" s="540"/>
      <c r="AH144" s="540"/>
      <c r="AI144" s="540"/>
      <c r="AJ144" s="540"/>
      <c r="AK144" s="540"/>
      <c r="AL144" s="540"/>
      <c r="AM144" s="540"/>
      <c r="AN144" s="540"/>
      <c r="AO144" s="540"/>
      <c r="AP144" s="540"/>
    </row>
    <row r="145" spans="1:42" s="541" customFormat="1" outlineLevel="1" x14ac:dyDescent="0.25">
      <c r="A145" s="539" t="s">
        <v>448</v>
      </c>
      <c r="B145" s="540"/>
      <c r="C145" s="540"/>
      <c r="D145" s="540"/>
      <c r="E145" s="540"/>
      <c r="F145" s="540"/>
      <c r="G145" s="540"/>
      <c r="H145" s="540"/>
      <c r="I145" s="540"/>
      <c r="J145" s="540"/>
      <c r="K145" s="540"/>
      <c r="L145" s="540"/>
      <c r="M145" s="540"/>
      <c r="N145" s="540"/>
      <c r="O145" s="540"/>
      <c r="P145" s="540"/>
      <c r="Q145" s="540"/>
      <c r="R145" s="540"/>
      <c r="S145" s="540"/>
      <c r="T145" s="540"/>
      <c r="U145" s="540"/>
      <c r="V145" s="540"/>
      <c r="W145" s="540"/>
      <c r="X145" s="540"/>
      <c r="Y145" s="540"/>
      <c r="Z145" s="540"/>
      <c r="AA145" s="540"/>
      <c r="AB145" s="540"/>
      <c r="AC145" s="540"/>
      <c r="AD145" s="540"/>
      <c r="AE145" s="540"/>
      <c r="AF145" s="540"/>
      <c r="AG145" s="540"/>
      <c r="AH145" s="540"/>
      <c r="AI145" s="540"/>
      <c r="AJ145" s="540"/>
      <c r="AK145" s="540"/>
      <c r="AL145" s="540"/>
      <c r="AM145" s="540"/>
      <c r="AN145" s="540"/>
      <c r="AO145" s="540"/>
      <c r="AP145" s="540"/>
    </row>
    <row r="146" spans="1:42" s="543" customFormat="1" outlineLevel="1" x14ac:dyDescent="0.25">
      <c r="A146" s="542" t="s">
        <v>449</v>
      </c>
      <c r="B146" s="478">
        <f>IF(B147&gt;0,'2a Project Inputs'!$O$15,0)</f>
        <v>0</v>
      </c>
      <c r="C146" s="478">
        <f>IF(C147&gt;0,'2a Project Inputs'!$O$15,0)</f>
        <v>0</v>
      </c>
      <c r="D146" s="478">
        <f>IF(D147&gt;0,'2a Project Inputs'!$O$15,0)</f>
        <v>0</v>
      </c>
      <c r="E146" s="478">
        <f>IF(E147&gt;0,'2a Project Inputs'!$O$15,0)</f>
        <v>0</v>
      </c>
      <c r="F146" s="478">
        <f>IF(F147&gt;0,'2a Project Inputs'!$O$15,0)</f>
        <v>0</v>
      </c>
      <c r="G146" s="478">
        <f>IF(G147&gt;0,'2a Project Inputs'!$O$15,0)</f>
        <v>0</v>
      </c>
      <c r="H146" s="478">
        <f>IF(H147&gt;0,'2a Project Inputs'!$O$15,0)</f>
        <v>0</v>
      </c>
      <c r="I146" s="478">
        <f>IF(I147&gt;0,'2a Project Inputs'!$O$15,0)</f>
        <v>0</v>
      </c>
      <c r="J146" s="478">
        <f>IF(J147&gt;0,'2a Project Inputs'!$O$15,0)</f>
        <v>0</v>
      </c>
      <c r="K146" s="478">
        <f>IF(K147&gt;0,'2a Project Inputs'!$O$15,0)</f>
        <v>0</v>
      </c>
      <c r="L146" s="478">
        <f>IF(L147&gt;0,'2a Project Inputs'!$O$15,0)</f>
        <v>0</v>
      </c>
      <c r="M146" s="478">
        <f>IF(M147&gt;0,'2a Project Inputs'!$O$15,0)</f>
        <v>0</v>
      </c>
      <c r="N146" s="478">
        <f>IF(N147&gt;0,'2a Project Inputs'!$O$15,0)</f>
        <v>0</v>
      </c>
      <c r="O146" s="478">
        <f>IF(O147&gt;0,'2a Project Inputs'!$O$15,0)</f>
        <v>0</v>
      </c>
      <c r="P146" s="478">
        <f>IF(P147&gt;0,'2a Project Inputs'!$O$15,0)</f>
        <v>0</v>
      </c>
      <c r="Q146" s="478">
        <f>IF(Q147&gt;0,'2a Project Inputs'!$O$15,0)</f>
        <v>0</v>
      </c>
      <c r="R146" s="478">
        <f>IF(R147&gt;0,'2a Project Inputs'!$O$15,0)</f>
        <v>0</v>
      </c>
      <c r="S146" s="478">
        <f>IF(S147&gt;0,'2a Project Inputs'!$O$15,0)</f>
        <v>0</v>
      </c>
      <c r="T146" s="478">
        <f>IF(T147&gt;0,'2a Project Inputs'!$O$15,0)</f>
        <v>0</v>
      </c>
      <c r="U146" s="478">
        <f>IF(U147&gt;0,'2a Project Inputs'!$O$15,0)</f>
        <v>0</v>
      </c>
      <c r="V146" s="478">
        <f>IF(V147&gt;0,'2a Project Inputs'!$O$15,0)</f>
        <v>0</v>
      </c>
      <c r="W146" s="478">
        <f>IF(W147&gt;0,'2a Project Inputs'!$O$15,0)</f>
        <v>0</v>
      </c>
      <c r="X146" s="478">
        <f>IF(X147&gt;0,'2a Project Inputs'!$O$15,0)</f>
        <v>0</v>
      </c>
      <c r="Y146" s="478">
        <f>IF(Y147&gt;0,'2a Project Inputs'!$O$15,0)</f>
        <v>0</v>
      </c>
      <c r="Z146" s="478">
        <f>IF(Z147&gt;0,'2a Project Inputs'!$O$15,0)</f>
        <v>0</v>
      </c>
      <c r="AA146" s="478">
        <f>IF(AA147&gt;0,'2a Project Inputs'!$O$15,0)</f>
        <v>0</v>
      </c>
      <c r="AB146" s="478">
        <f>IF(AB147&gt;0,'2a Project Inputs'!$O$15,0)</f>
        <v>0</v>
      </c>
      <c r="AC146" s="478">
        <f>IF(AC147&gt;0,'2a Project Inputs'!$O$15,0)</f>
        <v>0</v>
      </c>
      <c r="AD146" s="478">
        <f>IF(AD147&gt;0,'2a Project Inputs'!$O$15,0)</f>
        <v>0</v>
      </c>
      <c r="AE146" s="478">
        <f>IF(AE147&gt;0,'2a Project Inputs'!$O$15,0)</f>
        <v>0</v>
      </c>
      <c r="AF146" s="478">
        <f>IF(AF147&gt;0,'2a Project Inputs'!$O$15,0)</f>
        <v>0</v>
      </c>
      <c r="AG146" s="478">
        <f>IF(AG147&gt;0,'2a Project Inputs'!$O$15,0)</f>
        <v>0</v>
      </c>
      <c r="AH146" s="478">
        <f>IF(AH147&gt;0,'2a Project Inputs'!$O$15,0)</f>
        <v>0</v>
      </c>
      <c r="AI146" s="478">
        <f>IF(AI147&gt;0,'2a Project Inputs'!$O$15,0)</f>
        <v>0</v>
      </c>
      <c r="AJ146" s="478">
        <f>IF(AJ147&gt;0,'2a Project Inputs'!$O$15,0)</f>
        <v>0</v>
      </c>
      <c r="AK146" s="478">
        <f>IF(AK147&gt;0,'2a Project Inputs'!$O$15,0)</f>
        <v>0</v>
      </c>
      <c r="AL146" s="478">
        <f>IF(AL147&gt;0,'2a Project Inputs'!$O$15,0)</f>
        <v>0</v>
      </c>
      <c r="AM146" s="478">
        <f>IF(AM147&gt;0,'2a Project Inputs'!$O$15,0)</f>
        <v>0</v>
      </c>
      <c r="AN146" s="478">
        <f>IF(AN147&gt;0,'2a Project Inputs'!$O$15,0)</f>
        <v>0</v>
      </c>
      <c r="AO146" s="478">
        <f>IF(AO147&gt;0,'2a Project Inputs'!$O$15,0)</f>
        <v>0</v>
      </c>
      <c r="AP146" s="478">
        <f>SUM(B146:AO146)</f>
        <v>0</v>
      </c>
    </row>
    <row r="147" spans="1:42" s="543" customFormat="1" outlineLevel="1" x14ac:dyDescent="0.25">
      <c r="A147" s="542" t="s">
        <v>450</v>
      </c>
      <c r="B147" s="478">
        <v>0</v>
      </c>
      <c r="C147" s="478">
        <v>0</v>
      </c>
      <c r="D147" s="478">
        <v>0</v>
      </c>
      <c r="E147" s="478">
        <v>0</v>
      </c>
      <c r="F147" s="478">
        <v>0</v>
      </c>
      <c r="G147" s="478">
        <v>0</v>
      </c>
      <c r="H147" s="478">
        <v>0</v>
      </c>
      <c r="I147" s="478">
        <v>0</v>
      </c>
      <c r="J147" s="478">
        <v>0</v>
      </c>
      <c r="K147" s="478">
        <v>0</v>
      </c>
      <c r="L147" s="478">
        <v>0</v>
      </c>
      <c r="M147" s="478">
        <v>0</v>
      </c>
      <c r="N147" s="478">
        <v>0</v>
      </c>
      <c r="O147" s="478">
        <v>0</v>
      </c>
      <c r="P147" s="478">
        <v>0</v>
      </c>
      <c r="Q147" s="478">
        <v>0</v>
      </c>
      <c r="R147" s="478">
        <v>0</v>
      </c>
      <c r="S147" s="478">
        <v>0</v>
      </c>
      <c r="T147" s="478">
        <v>0</v>
      </c>
      <c r="U147" s="478">
        <v>0</v>
      </c>
      <c r="V147" s="478">
        <v>0</v>
      </c>
      <c r="W147" s="478">
        <v>0</v>
      </c>
      <c r="X147" s="478">
        <v>0</v>
      </c>
      <c r="Y147" s="478">
        <v>0</v>
      </c>
      <c r="Z147" s="478">
        <v>0</v>
      </c>
      <c r="AA147" s="478">
        <v>0</v>
      </c>
      <c r="AB147" s="478">
        <v>0</v>
      </c>
      <c r="AC147" s="478">
        <v>0</v>
      </c>
      <c r="AD147" s="478">
        <v>0</v>
      </c>
      <c r="AE147" s="478">
        <v>0</v>
      </c>
      <c r="AF147" s="478">
        <v>0</v>
      </c>
      <c r="AG147" s="478">
        <v>0</v>
      </c>
      <c r="AH147" s="478">
        <v>0</v>
      </c>
      <c r="AI147" s="478">
        <v>0</v>
      </c>
      <c r="AJ147" s="478">
        <v>0</v>
      </c>
      <c r="AK147" s="478">
        <v>0</v>
      </c>
      <c r="AL147" s="478">
        <v>0</v>
      </c>
      <c r="AM147" s="478">
        <v>0</v>
      </c>
      <c r="AN147" s="478">
        <v>0</v>
      </c>
      <c r="AO147" s="478">
        <v>0</v>
      </c>
      <c r="AP147" s="478">
        <f>SUM(B147:AO147)</f>
        <v>0</v>
      </c>
    </row>
    <row r="148" spans="1:42" s="556" customFormat="1" outlineLevel="1" x14ac:dyDescent="0.25">
      <c r="A148" s="542" t="s">
        <v>451</v>
      </c>
      <c r="B148" s="555">
        <f>IF(B147&gt;0,B149/B147,0)</f>
        <v>0</v>
      </c>
      <c r="C148" s="555">
        <f t="shared" ref="C148:AO148" si="27">IF(C147&gt;0,C149/C147,0)</f>
        <v>0</v>
      </c>
      <c r="D148" s="555">
        <f t="shared" si="27"/>
        <v>0</v>
      </c>
      <c r="E148" s="555">
        <f t="shared" si="27"/>
        <v>0</v>
      </c>
      <c r="F148" s="555">
        <f t="shared" si="27"/>
        <v>0</v>
      </c>
      <c r="G148" s="555">
        <f t="shared" si="27"/>
        <v>0</v>
      </c>
      <c r="H148" s="555">
        <f t="shared" si="27"/>
        <v>0</v>
      </c>
      <c r="I148" s="555">
        <f t="shared" si="27"/>
        <v>0</v>
      </c>
      <c r="J148" s="555">
        <f t="shared" si="27"/>
        <v>0</v>
      </c>
      <c r="K148" s="555">
        <f t="shared" si="27"/>
        <v>0</v>
      </c>
      <c r="L148" s="555">
        <f t="shared" si="27"/>
        <v>0</v>
      </c>
      <c r="M148" s="555">
        <f t="shared" si="27"/>
        <v>0</v>
      </c>
      <c r="N148" s="555">
        <f t="shared" si="27"/>
        <v>0</v>
      </c>
      <c r="O148" s="555">
        <f t="shared" si="27"/>
        <v>0</v>
      </c>
      <c r="P148" s="555">
        <f t="shared" si="27"/>
        <v>0</v>
      </c>
      <c r="Q148" s="555">
        <f t="shared" si="27"/>
        <v>0</v>
      </c>
      <c r="R148" s="555">
        <f t="shared" si="27"/>
        <v>0</v>
      </c>
      <c r="S148" s="555">
        <f t="shared" si="27"/>
        <v>0</v>
      </c>
      <c r="T148" s="555">
        <f t="shared" si="27"/>
        <v>0</v>
      </c>
      <c r="U148" s="555">
        <f t="shared" si="27"/>
        <v>0</v>
      </c>
      <c r="V148" s="555">
        <f t="shared" si="27"/>
        <v>0</v>
      </c>
      <c r="W148" s="555">
        <f t="shared" si="27"/>
        <v>0</v>
      </c>
      <c r="X148" s="555">
        <f t="shared" si="27"/>
        <v>0</v>
      </c>
      <c r="Y148" s="555">
        <f t="shared" si="27"/>
        <v>0</v>
      </c>
      <c r="Z148" s="555">
        <f t="shared" si="27"/>
        <v>0</v>
      </c>
      <c r="AA148" s="555">
        <f t="shared" si="27"/>
        <v>0</v>
      </c>
      <c r="AB148" s="555">
        <f t="shared" si="27"/>
        <v>0</v>
      </c>
      <c r="AC148" s="555">
        <f t="shared" si="27"/>
        <v>0</v>
      </c>
      <c r="AD148" s="555">
        <f t="shared" si="27"/>
        <v>0</v>
      </c>
      <c r="AE148" s="555">
        <f t="shared" si="27"/>
        <v>0</v>
      </c>
      <c r="AF148" s="555">
        <f t="shared" si="27"/>
        <v>0</v>
      </c>
      <c r="AG148" s="555">
        <f t="shared" si="27"/>
        <v>0</v>
      </c>
      <c r="AH148" s="555">
        <f t="shared" si="27"/>
        <v>0</v>
      </c>
      <c r="AI148" s="555">
        <f t="shared" si="27"/>
        <v>0</v>
      </c>
      <c r="AJ148" s="555">
        <f t="shared" si="27"/>
        <v>0</v>
      </c>
      <c r="AK148" s="555">
        <f t="shared" si="27"/>
        <v>0</v>
      </c>
      <c r="AL148" s="555">
        <f t="shared" si="27"/>
        <v>0</v>
      </c>
      <c r="AM148" s="555">
        <f t="shared" si="27"/>
        <v>0</v>
      </c>
      <c r="AN148" s="555">
        <f t="shared" si="27"/>
        <v>0</v>
      </c>
      <c r="AO148" s="555">
        <f t="shared" si="27"/>
        <v>0</v>
      </c>
      <c r="AP148" s="486"/>
    </row>
    <row r="149" spans="1:42" outlineLevel="1" x14ac:dyDescent="0.25">
      <c r="A149" s="547" t="s">
        <v>452</v>
      </c>
      <c r="B149" s="548">
        <v>0</v>
      </c>
      <c r="C149" s="548">
        <v>0</v>
      </c>
      <c r="D149" s="548">
        <v>0</v>
      </c>
      <c r="E149" s="548">
        <v>0</v>
      </c>
      <c r="F149" s="548">
        <v>0</v>
      </c>
      <c r="G149" s="548">
        <v>0</v>
      </c>
      <c r="H149" s="548">
        <v>0</v>
      </c>
      <c r="I149" s="548">
        <v>0</v>
      </c>
      <c r="J149" s="548">
        <v>0</v>
      </c>
      <c r="K149" s="548">
        <v>0</v>
      </c>
      <c r="L149" s="548">
        <v>0</v>
      </c>
      <c r="M149" s="548">
        <v>0</v>
      </c>
      <c r="N149" s="548">
        <v>0</v>
      </c>
      <c r="O149" s="548">
        <v>0</v>
      </c>
      <c r="P149" s="548">
        <v>0</v>
      </c>
      <c r="Q149" s="548">
        <v>0</v>
      </c>
      <c r="R149" s="548">
        <v>0</v>
      </c>
      <c r="S149" s="548">
        <v>0</v>
      </c>
      <c r="T149" s="548">
        <v>0</v>
      </c>
      <c r="U149" s="548">
        <v>0</v>
      </c>
      <c r="V149" s="548">
        <v>0</v>
      </c>
      <c r="W149" s="548">
        <v>0</v>
      </c>
      <c r="X149" s="548">
        <v>0</v>
      </c>
      <c r="Y149" s="548">
        <v>0</v>
      </c>
      <c r="Z149" s="548">
        <v>0</v>
      </c>
      <c r="AA149" s="548">
        <v>0</v>
      </c>
      <c r="AB149" s="548">
        <v>0</v>
      </c>
      <c r="AC149" s="548">
        <v>0</v>
      </c>
      <c r="AD149" s="548">
        <v>0</v>
      </c>
      <c r="AE149" s="548">
        <v>0</v>
      </c>
      <c r="AF149" s="548">
        <v>0</v>
      </c>
      <c r="AG149" s="548">
        <v>0</v>
      </c>
      <c r="AH149" s="548">
        <v>0</v>
      </c>
      <c r="AI149" s="548">
        <v>0</v>
      </c>
      <c r="AJ149" s="548">
        <v>0</v>
      </c>
      <c r="AK149" s="548">
        <v>0</v>
      </c>
      <c r="AL149" s="548">
        <v>0</v>
      </c>
      <c r="AM149" s="548">
        <v>0</v>
      </c>
      <c r="AN149" s="548">
        <v>0</v>
      </c>
      <c r="AO149" s="548">
        <v>0</v>
      </c>
      <c r="AP149" s="549">
        <f>SUM(B149:AO149)</f>
        <v>0</v>
      </c>
    </row>
    <row r="150" spans="1:42" outlineLevel="1" x14ac:dyDescent="0.25">
      <c r="A150" s="550"/>
      <c r="B150" s="551"/>
      <c r="C150" s="551"/>
      <c r="D150" s="551"/>
      <c r="E150" s="551"/>
      <c r="F150" s="551"/>
      <c r="G150" s="551"/>
      <c r="H150" s="551"/>
      <c r="I150" s="551"/>
      <c r="J150" s="551"/>
      <c r="K150" s="551"/>
      <c r="L150" s="551"/>
      <c r="M150" s="551"/>
      <c r="N150" s="551"/>
      <c r="O150" s="551"/>
      <c r="P150" s="551"/>
      <c r="Q150" s="551"/>
      <c r="R150" s="551"/>
      <c r="S150" s="551"/>
      <c r="T150" s="551"/>
      <c r="U150" s="551"/>
      <c r="V150" s="551"/>
      <c r="W150" s="551"/>
      <c r="X150" s="551"/>
      <c r="Y150" s="551"/>
      <c r="Z150" s="551"/>
      <c r="AA150" s="551"/>
      <c r="AB150" s="551"/>
      <c r="AC150" s="551"/>
      <c r="AD150" s="551"/>
      <c r="AE150" s="551"/>
      <c r="AF150" s="551"/>
      <c r="AG150" s="551"/>
      <c r="AH150" s="551"/>
      <c r="AI150" s="551"/>
      <c r="AJ150" s="551"/>
      <c r="AK150" s="551"/>
      <c r="AL150" s="551"/>
      <c r="AM150" s="551"/>
      <c r="AN150" s="551"/>
      <c r="AO150" s="551"/>
      <c r="AP150" s="540"/>
    </row>
    <row r="151" spans="1:42" outlineLevel="1" x14ac:dyDescent="0.25">
      <c r="A151" s="539" t="s">
        <v>427</v>
      </c>
      <c r="B151" s="536"/>
    </row>
    <row r="152" spans="1:42" s="496" customFormat="1" outlineLevel="1" x14ac:dyDescent="0.25">
      <c r="A152" s="542" t="s">
        <v>453</v>
      </c>
      <c r="B152" s="478">
        <v>0</v>
      </c>
      <c r="C152" s="478">
        <v>0</v>
      </c>
      <c r="D152" s="478">
        <v>0</v>
      </c>
      <c r="E152" s="478">
        <v>0</v>
      </c>
      <c r="F152" s="478">
        <v>0</v>
      </c>
      <c r="G152" s="478">
        <v>0</v>
      </c>
      <c r="H152" s="478">
        <v>0</v>
      </c>
      <c r="I152" s="478">
        <v>0</v>
      </c>
      <c r="J152" s="478">
        <v>0</v>
      </c>
      <c r="K152" s="478">
        <v>0</v>
      </c>
      <c r="L152" s="478">
        <v>0</v>
      </c>
      <c r="M152" s="478">
        <v>0</v>
      </c>
      <c r="N152" s="478">
        <v>0</v>
      </c>
      <c r="O152" s="478">
        <v>0</v>
      </c>
      <c r="P152" s="478">
        <v>0</v>
      </c>
      <c r="Q152" s="478">
        <v>0</v>
      </c>
      <c r="R152" s="478">
        <v>0</v>
      </c>
      <c r="S152" s="478">
        <v>0</v>
      </c>
      <c r="T152" s="478">
        <v>0</v>
      </c>
      <c r="U152" s="478">
        <v>0</v>
      </c>
      <c r="V152" s="478">
        <v>0</v>
      </c>
      <c r="W152" s="478">
        <v>0</v>
      </c>
      <c r="X152" s="478">
        <v>0</v>
      </c>
      <c r="Y152" s="478">
        <v>0</v>
      </c>
      <c r="Z152" s="478">
        <v>0</v>
      </c>
      <c r="AA152" s="478">
        <v>0</v>
      </c>
      <c r="AB152" s="478">
        <v>0</v>
      </c>
      <c r="AC152" s="478">
        <v>0</v>
      </c>
      <c r="AD152" s="478">
        <v>0</v>
      </c>
      <c r="AE152" s="478">
        <v>0</v>
      </c>
      <c r="AF152" s="478">
        <v>0</v>
      </c>
      <c r="AG152" s="478">
        <v>0</v>
      </c>
      <c r="AH152" s="478">
        <v>0</v>
      </c>
      <c r="AI152" s="478">
        <v>0</v>
      </c>
      <c r="AJ152" s="478">
        <v>0</v>
      </c>
      <c r="AK152" s="478">
        <v>0</v>
      </c>
      <c r="AL152" s="478">
        <v>0</v>
      </c>
      <c r="AM152" s="478">
        <v>0</v>
      </c>
      <c r="AN152" s="478">
        <v>0</v>
      </c>
      <c r="AO152" s="478">
        <v>0</v>
      </c>
      <c r="AP152" s="478">
        <f>SUM(B152:AO152)</f>
        <v>0</v>
      </c>
    </row>
    <row r="153" spans="1:42" s="496" customFormat="1" outlineLevel="1" x14ac:dyDescent="0.25">
      <c r="A153" s="542" t="s">
        <v>454</v>
      </c>
      <c r="B153" s="552">
        <f t="shared" ref="B153:AO153" si="28">IF(B154&gt;0,B154/B152,0)</f>
        <v>0</v>
      </c>
      <c r="C153" s="552">
        <f t="shared" si="28"/>
        <v>0</v>
      </c>
      <c r="D153" s="552">
        <f t="shared" si="28"/>
        <v>0</v>
      </c>
      <c r="E153" s="552">
        <f t="shared" si="28"/>
        <v>0</v>
      </c>
      <c r="F153" s="552">
        <f t="shared" si="28"/>
        <v>0</v>
      </c>
      <c r="G153" s="552">
        <f t="shared" si="28"/>
        <v>0</v>
      </c>
      <c r="H153" s="552">
        <f t="shared" si="28"/>
        <v>0</v>
      </c>
      <c r="I153" s="552">
        <f t="shared" si="28"/>
        <v>0</v>
      </c>
      <c r="J153" s="552">
        <f t="shared" si="28"/>
        <v>0</v>
      </c>
      <c r="K153" s="552">
        <f t="shared" si="28"/>
        <v>0</v>
      </c>
      <c r="L153" s="552">
        <f t="shared" si="28"/>
        <v>0</v>
      </c>
      <c r="M153" s="552">
        <f t="shared" si="28"/>
        <v>0</v>
      </c>
      <c r="N153" s="552">
        <f t="shared" si="28"/>
        <v>0</v>
      </c>
      <c r="O153" s="552">
        <f t="shared" si="28"/>
        <v>0</v>
      </c>
      <c r="P153" s="552">
        <f t="shared" si="28"/>
        <v>0</v>
      </c>
      <c r="Q153" s="552">
        <f t="shared" si="28"/>
        <v>0</v>
      </c>
      <c r="R153" s="552">
        <f t="shared" si="28"/>
        <v>0</v>
      </c>
      <c r="S153" s="552">
        <f t="shared" si="28"/>
        <v>0</v>
      </c>
      <c r="T153" s="552">
        <f t="shared" si="28"/>
        <v>0</v>
      </c>
      <c r="U153" s="552">
        <f t="shared" si="28"/>
        <v>0</v>
      </c>
      <c r="V153" s="552">
        <f t="shared" si="28"/>
        <v>0</v>
      </c>
      <c r="W153" s="552">
        <f t="shared" si="28"/>
        <v>0</v>
      </c>
      <c r="X153" s="552">
        <f t="shared" si="28"/>
        <v>0</v>
      </c>
      <c r="Y153" s="552">
        <f t="shared" si="28"/>
        <v>0</v>
      </c>
      <c r="Z153" s="552">
        <f t="shared" si="28"/>
        <v>0</v>
      </c>
      <c r="AA153" s="552">
        <f t="shared" si="28"/>
        <v>0</v>
      </c>
      <c r="AB153" s="552">
        <f t="shared" si="28"/>
        <v>0</v>
      </c>
      <c r="AC153" s="552">
        <f t="shared" si="28"/>
        <v>0</v>
      </c>
      <c r="AD153" s="552">
        <f t="shared" si="28"/>
        <v>0</v>
      </c>
      <c r="AE153" s="552">
        <f t="shared" si="28"/>
        <v>0</v>
      </c>
      <c r="AF153" s="552">
        <f t="shared" si="28"/>
        <v>0</v>
      </c>
      <c r="AG153" s="552">
        <f t="shared" si="28"/>
        <v>0</v>
      </c>
      <c r="AH153" s="552">
        <f t="shared" si="28"/>
        <v>0</v>
      </c>
      <c r="AI153" s="552">
        <f t="shared" si="28"/>
        <v>0</v>
      </c>
      <c r="AJ153" s="552">
        <f t="shared" si="28"/>
        <v>0</v>
      </c>
      <c r="AK153" s="552">
        <f t="shared" si="28"/>
        <v>0</v>
      </c>
      <c r="AL153" s="552">
        <f t="shared" si="28"/>
        <v>0</v>
      </c>
      <c r="AM153" s="552">
        <f t="shared" si="28"/>
        <v>0</v>
      </c>
      <c r="AN153" s="552">
        <f t="shared" si="28"/>
        <v>0</v>
      </c>
      <c r="AO153" s="552">
        <f t="shared" si="28"/>
        <v>0</v>
      </c>
      <c r="AP153" s="478"/>
    </row>
    <row r="154" spans="1:42" s="496" customFormat="1" ht="15.75" outlineLevel="1" thickBot="1" x14ac:dyDescent="0.3">
      <c r="A154" s="542" t="s">
        <v>455</v>
      </c>
      <c r="B154" s="483">
        <v>0</v>
      </c>
      <c r="C154" s="483">
        <v>0</v>
      </c>
      <c r="D154" s="483">
        <v>0</v>
      </c>
      <c r="E154" s="483">
        <v>0</v>
      </c>
      <c r="F154" s="483">
        <v>0</v>
      </c>
      <c r="G154" s="483">
        <v>0</v>
      </c>
      <c r="H154" s="483">
        <v>0</v>
      </c>
      <c r="I154" s="483">
        <v>0</v>
      </c>
      <c r="J154" s="483">
        <v>0</v>
      </c>
      <c r="K154" s="483">
        <v>0</v>
      </c>
      <c r="L154" s="483">
        <v>0</v>
      </c>
      <c r="M154" s="483">
        <v>0</v>
      </c>
      <c r="N154" s="483">
        <v>0</v>
      </c>
      <c r="O154" s="483">
        <v>0</v>
      </c>
      <c r="P154" s="483">
        <v>0</v>
      </c>
      <c r="Q154" s="483">
        <v>0</v>
      </c>
      <c r="R154" s="483">
        <v>0</v>
      </c>
      <c r="S154" s="483">
        <v>0</v>
      </c>
      <c r="T154" s="483">
        <v>0</v>
      </c>
      <c r="U154" s="483">
        <v>0</v>
      </c>
      <c r="V154" s="483">
        <v>0</v>
      </c>
      <c r="W154" s="483">
        <v>0</v>
      </c>
      <c r="X154" s="483">
        <v>0</v>
      </c>
      <c r="Y154" s="483">
        <v>0</v>
      </c>
      <c r="Z154" s="483">
        <v>0</v>
      </c>
      <c r="AA154" s="483">
        <v>0</v>
      </c>
      <c r="AB154" s="483">
        <v>0</v>
      </c>
      <c r="AC154" s="483">
        <v>0</v>
      </c>
      <c r="AD154" s="483">
        <v>0</v>
      </c>
      <c r="AE154" s="483">
        <v>0</v>
      </c>
      <c r="AF154" s="483">
        <v>0</v>
      </c>
      <c r="AG154" s="483">
        <v>0</v>
      </c>
      <c r="AH154" s="483">
        <v>0</v>
      </c>
      <c r="AI154" s="483">
        <v>0</v>
      </c>
      <c r="AJ154" s="483">
        <v>0</v>
      </c>
      <c r="AK154" s="483">
        <v>0</v>
      </c>
      <c r="AL154" s="483">
        <v>0</v>
      </c>
      <c r="AM154" s="483">
        <v>0</v>
      </c>
      <c r="AN154" s="483">
        <v>0</v>
      </c>
      <c r="AO154" s="483">
        <v>0</v>
      </c>
      <c r="AP154" s="553">
        <f>SUM(B154:AO154)</f>
        <v>0</v>
      </c>
    </row>
    <row r="155" spans="1:42" s="541" customFormat="1" ht="15.75" outlineLevel="1" thickTop="1" x14ac:dyDescent="0.25">
      <c r="A155" s="539"/>
      <c r="B155" s="540"/>
      <c r="C155" s="540"/>
      <c r="D155" s="540"/>
      <c r="E155" s="540"/>
      <c r="F155" s="540"/>
      <c r="G155" s="540"/>
      <c r="H155" s="540"/>
      <c r="I155" s="540"/>
      <c r="J155" s="540"/>
      <c r="K155" s="540"/>
      <c r="L155" s="540"/>
      <c r="M155" s="540"/>
      <c r="N155" s="540"/>
      <c r="O155" s="540"/>
      <c r="P155" s="540"/>
      <c r="Q155" s="540"/>
      <c r="R155" s="540"/>
      <c r="S155" s="540"/>
      <c r="T155" s="540"/>
      <c r="U155" s="540"/>
      <c r="V155" s="540"/>
      <c r="W155" s="540"/>
      <c r="X155" s="540"/>
      <c r="Y155" s="540"/>
      <c r="Z155" s="540"/>
      <c r="AA155" s="540"/>
      <c r="AB155" s="540"/>
      <c r="AC155" s="540"/>
      <c r="AD155" s="540"/>
      <c r="AE155" s="540"/>
      <c r="AF155" s="540"/>
      <c r="AG155" s="540"/>
      <c r="AH155" s="540"/>
      <c r="AI155" s="540"/>
      <c r="AJ155" s="540"/>
      <c r="AK155" s="540"/>
      <c r="AL155" s="540"/>
      <c r="AM155" s="540"/>
      <c r="AN155" s="540"/>
      <c r="AO155" s="540"/>
      <c r="AP155" s="540"/>
    </row>
    <row r="156" spans="1:42" outlineLevel="1" x14ac:dyDescent="0.25">
      <c r="A156" s="539" t="s">
        <v>428</v>
      </c>
      <c r="B156" s="536"/>
    </row>
    <row r="157" spans="1:42" s="496" customFormat="1" outlineLevel="1" x14ac:dyDescent="0.25">
      <c r="A157" s="542" t="str">
        <f>A140</f>
        <v>Electricity Production/kWh - REC</v>
      </c>
      <c r="B157" s="554">
        <f>B152</f>
        <v>0</v>
      </c>
      <c r="C157" s="507">
        <v>0</v>
      </c>
      <c r="D157" s="507">
        <v>0</v>
      </c>
      <c r="E157" s="507">
        <v>0</v>
      </c>
      <c r="F157" s="507">
        <v>0</v>
      </c>
      <c r="G157" s="507">
        <v>0</v>
      </c>
      <c r="H157" s="507">
        <v>0</v>
      </c>
      <c r="I157" s="507">
        <v>0</v>
      </c>
      <c r="J157" s="507">
        <v>0</v>
      </c>
      <c r="K157" s="507">
        <v>0</v>
      </c>
      <c r="L157" s="507">
        <v>0</v>
      </c>
      <c r="M157" s="507">
        <v>0</v>
      </c>
      <c r="N157" s="507">
        <v>0</v>
      </c>
      <c r="O157" s="507">
        <v>0</v>
      </c>
      <c r="P157" s="507">
        <v>0</v>
      </c>
      <c r="Q157" s="507">
        <v>0</v>
      </c>
      <c r="R157" s="507">
        <v>0</v>
      </c>
      <c r="S157" s="507">
        <v>0</v>
      </c>
      <c r="T157" s="507">
        <v>0</v>
      </c>
      <c r="U157" s="507">
        <v>0</v>
      </c>
      <c r="V157" s="507">
        <v>0</v>
      </c>
      <c r="W157" s="507">
        <v>0</v>
      </c>
      <c r="X157" s="507">
        <v>0</v>
      </c>
      <c r="Y157" s="507">
        <v>0</v>
      </c>
      <c r="Z157" s="507">
        <v>0</v>
      </c>
      <c r="AA157" s="507">
        <v>0</v>
      </c>
      <c r="AB157" s="507">
        <v>0</v>
      </c>
      <c r="AC157" s="507">
        <v>0</v>
      </c>
      <c r="AD157" s="507">
        <v>0</v>
      </c>
      <c r="AE157" s="507">
        <v>0</v>
      </c>
      <c r="AF157" s="507">
        <v>0</v>
      </c>
      <c r="AG157" s="507">
        <v>0</v>
      </c>
      <c r="AH157" s="507">
        <v>0</v>
      </c>
      <c r="AI157" s="507">
        <v>0</v>
      </c>
      <c r="AJ157" s="507">
        <v>0</v>
      </c>
      <c r="AK157" s="507">
        <v>0</v>
      </c>
      <c r="AL157" s="507">
        <v>0</v>
      </c>
      <c r="AM157" s="507">
        <v>0</v>
      </c>
      <c r="AN157" s="507">
        <v>0</v>
      </c>
      <c r="AO157" s="507">
        <v>0</v>
      </c>
      <c r="AP157" s="478">
        <f>SUM(B157:AO157)</f>
        <v>0</v>
      </c>
    </row>
    <row r="158" spans="1:42" s="496" customFormat="1" outlineLevel="1" x14ac:dyDescent="0.25">
      <c r="A158" s="542" t="s">
        <v>457</v>
      </c>
      <c r="B158" s="552">
        <f>IF(B159&gt;0,B159/B157,0)</f>
        <v>0</v>
      </c>
      <c r="C158" s="552">
        <f t="shared" ref="C158:AO158" si="29">IF(C159&gt;0,C159/C157,0)</f>
        <v>0</v>
      </c>
      <c r="D158" s="552">
        <f t="shared" si="29"/>
        <v>0</v>
      </c>
      <c r="E158" s="552">
        <f t="shared" si="29"/>
        <v>0</v>
      </c>
      <c r="F158" s="552">
        <f t="shared" si="29"/>
        <v>0</v>
      </c>
      <c r="G158" s="552">
        <f t="shared" si="29"/>
        <v>0</v>
      </c>
      <c r="H158" s="552">
        <f t="shared" si="29"/>
        <v>0</v>
      </c>
      <c r="I158" s="552">
        <f t="shared" si="29"/>
        <v>0</v>
      </c>
      <c r="J158" s="552">
        <f t="shared" si="29"/>
        <v>0</v>
      </c>
      <c r="K158" s="552">
        <f t="shared" si="29"/>
        <v>0</v>
      </c>
      <c r="L158" s="552">
        <f t="shared" si="29"/>
        <v>0</v>
      </c>
      <c r="M158" s="552">
        <f t="shared" si="29"/>
        <v>0</v>
      </c>
      <c r="N158" s="552">
        <f t="shared" si="29"/>
        <v>0</v>
      </c>
      <c r="O158" s="552">
        <f t="shared" si="29"/>
        <v>0</v>
      </c>
      <c r="P158" s="552">
        <f t="shared" si="29"/>
        <v>0</v>
      </c>
      <c r="Q158" s="552">
        <f t="shared" si="29"/>
        <v>0</v>
      </c>
      <c r="R158" s="552">
        <f t="shared" si="29"/>
        <v>0</v>
      </c>
      <c r="S158" s="552">
        <f t="shared" si="29"/>
        <v>0</v>
      </c>
      <c r="T158" s="552">
        <f t="shared" si="29"/>
        <v>0</v>
      </c>
      <c r="U158" s="552">
        <f t="shared" si="29"/>
        <v>0</v>
      </c>
      <c r="V158" s="552">
        <f t="shared" si="29"/>
        <v>0</v>
      </c>
      <c r="W158" s="552">
        <f t="shared" si="29"/>
        <v>0</v>
      </c>
      <c r="X158" s="552">
        <f t="shared" si="29"/>
        <v>0</v>
      </c>
      <c r="Y158" s="552">
        <f t="shared" si="29"/>
        <v>0</v>
      </c>
      <c r="Z158" s="552">
        <f t="shared" si="29"/>
        <v>0</v>
      </c>
      <c r="AA158" s="552">
        <f t="shared" si="29"/>
        <v>0</v>
      </c>
      <c r="AB158" s="552">
        <f t="shared" si="29"/>
        <v>0</v>
      </c>
      <c r="AC158" s="552">
        <f t="shared" si="29"/>
        <v>0</v>
      </c>
      <c r="AD158" s="552">
        <f t="shared" si="29"/>
        <v>0</v>
      </c>
      <c r="AE158" s="552">
        <f t="shared" si="29"/>
        <v>0</v>
      </c>
      <c r="AF158" s="552">
        <f t="shared" si="29"/>
        <v>0</v>
      </c>
      <c r="AG158" s="552">
        <f t="shared" si="29"/>
        <v>0</v>
      </c>
      <c r="AH158" s="552">
        <f t="shared" si="29"/>
        <v>0</v>
      </c>
      <c r="AI158" s="552">
        <f t="shared" si="29"/>
        <v>0</v>
      </c>
      <c r="AJ158" s="552">
        <f t="shared" si="29"/>
        <v>0</v>
      </c>
      <c r="AK158" s="552">
        <f t="shared" si="29"/>
        <v>0</v>
      </c>
      <c r="AL158" s="552">
        <f t="shared" si="29"/>
        <v>0</v>
      </c>
      <c r="AM158" s="552">
        <f t="shared" si="29"/>
        <v>0</v>
      </c>
      <c r="AN158" s="552">
        <f t="shared" si="29"/>
        <v>0</v>
      </c>
      <c r="AO158" s="552">
        <f t="shared" si="29"/>
        <v>0</v>
      </c>
      <c r="AP158" s="478"/>
    </row>
    <row r="159" spans="1:42" s="496" customFormat="1" ht="15.75" outlineLevel="1" thickBot="1" x14ac:dyDescent="0.3">
      <c r="A159" s="542" t="s">
        <v>458</v>
      </c>
      <c r="B159" s="557">
        <v>0</v>
      </c>
      <c r="C159" s="557">
        <v>0</v>
      </c>
      <c r="D159" s="557">
        <v>0</v>
      </c>
      <c r="E159" s="557">
        <v>0</v>
      </c>
      <c r="F159" s="557">
        <v>0</v>
      </c>
      <c r="G159" s="557">
        <v>0</v>
      </c>
      <c r="H159" s="557">
        <v>0</v>
      </c>
      <c r="I159" s="557">
        <v>0</v>
      </c>
      <c r="J159" s="557">
        <v>0</v>
      </c>
      <c r="K159" s="557">
        <v>0</v>
      </c>
      <c r="L159" s="557">
        <v>0</v>
      </c>
      <c r="M159" s="557">
        <v>0</v>
      </c>
      <c r="N159" s="557">
        <v>0</v>
      </c>
      <c r="O159" s="557">
        <v>0</v>
      </c>
      <c r="P159" s="557">
        <v>0</v>
      </c>
      <c r="Q159" s="557">
        <v>0</v>
      </c>
      <c r="R159" s="557">
        <v>0</v>
      </c>
      <c r="S159" s="557">
        <v>0</v>
      </c>
      <c r="T159" s="557">
        <v>0</v>
      </c>
      <c r="U159" s="557">
        <v>0</v>
      </c>
      <c r="V159" s="557">
        <v>0</v>
      </c>
      <c r="W159" s="557">
        <v>0</v>
      </c>
      <c r="X159" s="557">
        <v>0</v>
      </c>
      <c r="Y159" s="557">
        <v>0</v>
      </c>
      <c r="Z159" s="557">
        <v>0</v>
      </c>
      <c r="AA159" s="557">
        <v>0</v>
      </c>
      <c r="AB159" s="557">
        <v>0</v>
      </c>
      <c r="AC159" s="557">
        <v>0</v>
      </c>
      <c r="AD159" s="557">
        <v>0</v>
      </c>
      <c r="AE159" s="557">
        <v>0</v>
      </c>
      <c r="AF159" s="557">
        <v>0</v>
      </c>
      <c r="AG159" s="557">
        <v>0</v>
      </c>
      <c r="AH159" s="557">
        <v>0</v>
      </c>
      <c r="AI159" s="557">
        <v>0</v>
      </c>
      <c r="AJ159" s="557">
        <v>0</v>
      </c>
      <c r="AK159" s="557">
        <v>0</v>
      </c>
      <c r="AL159" s="557">
        <v>0</v>
      </c>
      <c r="AM159" s="557">
        <v>0</v>
      </c>
      <c r="AN159" s="557">
        <v>0</v>
      </c>
      <c r="AO159" s="557">
        <v>0</v>
      </c>
      <c r="AP159" s="553">
        <f>SUM(B159:AO159)</f>
        <v>0</v>
      </c>
    </row>
    <row r="160" spans="1:42" s="541" customFormat="1" ht="15.75" outlineLevel="1" thickTop="1" x14ac:dyDescent="0.25">
      <c r="A160" s="539"/>
      <c r="B160" s="540"/>
      <c r="C160" s="540"/>
      <c r="D160" s="540"/>
      <c r="E160" s="540"/>
      <c r="F160" s="540"/>
      <c r="G160" s="540"/>
      <c r="H160" s="540"/>
      <c r="I160" s="540"/>
      <c r="J160" s="540"/>
      <c r="K160" s="540"/>
      <c r="L160" s="540"/>
      <c r="M160" s="540"/>
      <c r="N160" s="540"/>
      <c r="O160" s="540"/>
      <c r="P160" s="540"/>
      <c r="Q160" s="540"/>
      <c r="R160" s="540"/>
      <c r="S160" s="540"/>
      <c r="T160" s="540"/>
      <c r="U160" s="540"/>
      <c r="V160" s="540"/>
      <c r="W160" s="540"/>
      <c r="X160" s="540"/>
      <c r="Y160" s="540"/>
      <c r="Z160" s="540"/>
      <c r="AA160" s="540"/>
      <c r="AB160" s="540"/>
      <c r="AC160" s="540"/>
      <c r="AD160" s="540"/>
      <c r="AE160" s="540"/>
      <c r="AF160" s="540"/>
      <c r="AG160" s="540"/>
      <c r="AH160" s="540"/>
      <c r="AI160" s="540"/>
      <c r="AJ160" s="540"/>
      <c r="AK160" s="540"/>
      <c r="AL160" s="540"/>
      <c r="AM160" s="540"/>
      <c r="AN160" s="540"/>
      <c r="AO160" s="540"/>
      <c r="AP160" s="540"/>
    </row>
    <row r="161" spans="1:42" s="541" customFormat="1" outlineLevel="1" x14ac:dyDescent="0.25">
      <c r="A161" s="505" t="s">
        <v>129</v>
      </c>
      <c r="B161" s="540"/>
      <c r="C161" s="540"/>
      <c r="D161" s="540"/>
      <c r="E161" s="540"/>
      <c r="F161" s="540"/>
      <c r="G161" s="540"/>
      <c r="H161" s="540"/>
      <c r="I161" s="540"/>
      <c r="J161" s="540"/>
      <c r="K161" s="540"/>
      <c r="L161" s="540"/>
      <c r="M161" s="540"/>
      <c r="N161" s="540"/>
      <c r="O161" s="540"/>
      <c r="P161" s="540"/>
      <c r="Q161" s="540"/>
      <c r="R161" s="540"/>
      <c r="S161" s="540"/>
      <c r="T161" s="540"/>
      <c r="U161" s="540"/>
      <c r="V161" s="540"/>
      <c r="W161" s="540"/>
      <c r="X161" s="540"/>
      <c r="Y161" s="540"/>
      <c r="Z161" s="540"/>
      <c r="AA161" s="540"/>
      <c r="AB161" s="540"/>
      <c r="AC161" s="540"/>
      <c r="AD161" s="540"/>
      <c r="AE161" s="540"/>
      <c r="AF161" s="540"/>
      <c r="AG161" s="540"/>
      <c r="AH161" s="540"/>
      <c r="AI161" s="540"/>
      <c r="AJ161" s="540"/>
      <c r="AK161" s="540"/>
      <c r="AL161" s="540"/>
      <c r="AM161" s="540"/>
      <c r="AN161" s="540"/>
      <c r="AO161" s="540"/>
      <c r="AP161" s="540"/>
    </row>
    <row r="162" spans="1:42" s="541" customFormat="1" outlineLevel="1" x14ac:dyDescent="0.25">
      <c r="A162" s="539" t="s">
        <v>448</v>
      </c>
      <c r="B162" s="540"/>
      <c r="C162" s="540"/>
      <c r="D162" s="540"/>
      <c r="E162" s="540"/>
      <c r="F162" s="540"/>
      <c r="G162" s="540"/>
      <c r="H162" s="540"/>
      <c r="I162" s="540"/>
      <c r="J162" s="540"/>
      <c r="K162" s="540"/>
      <c r="L162" s="540"/>
      <c r="M162" s="540"/>
      <c r="N162" s="540"/>
      <c r="O162" s="540"/>
      <c r="P162" s="540"/>
      <c r="Q162" s="540"/>
      <c r="R162" s="540"/>
      <c r="S162" s="540"/>
      <c r="T162" s="540"/>
      <c r="U162" s="540"/>
      <c r="V162" s="540"/>
      <c r="W162" s="540"/>
      <c r="X162" s="540"/>
      <c r="Y162" s="540"/>
      <c r="Z162" s="540"/>
      <c r="AA162" s="540"/>
      <c r="AB162" s="540"/>
      <c r="AC162" s="540"/>
      <c r="AD162" s="540"/>
      <c r="AE162" s="540"/>
      <c r="AF162" s="540"/>
      <c r="AG162" s="540"/>
      <c r="AH162" s="540"/>
      <c r="AI162" s="540"/>
      <c r="AJ162" s="540"/>
      <c r="AK162" s="540"/>
      <c r="AL162" s="540"/>
      <c r="AM162" s="540"/>
      <c r="AN162" s="540"/>
      <c r="AO162" s="540"/>
      <c r="AP162" s="540"/>
    </row>
    <row r="163" spans="1:42" s="543" customFormat="1" outlineLevel="1" x14ac:dyDescent="0.25">
      <c r="A163" s="542" t="s">
        <v>449</v>
      </c>
      <c r="B163" s="478">
        <f>IF(B164&gt;0,'2a Project Inputs'!$P$15,0)</f>
        <v>0</v>
      </c>
      <c r="C163" s="478">
        <f>IF(C164&gt;0,'2a Project Inputs'!$P$15,0)</f>
        <v>0</v>
      </c>
      <c r="D163" s="478">
        <f>IF(D164&gt;0,'2a Project Inputs'!$P$15,0)</f>
        <v>0</v>
      </c>
      <c r="E163" s="478">
        <f>IF(E164&gt;0,'2a Project Inputs'!$P$15,0)</f>
        <v>0</v>
      </c>
      <c r="F163" s="478">
        <f>IF(F164&gt;0,'2a Project Inputs'!$P$15,0)</f>
        <v>0</v>
      </c>
      <c r="G163" s="478">
        <f>IF(G164&gt;0,'2a Project Inputs'!$P$15,0)</f>
        <v>0</v>
      </c>
      <c r="H163" s="478">
        <f>IF(H164&gt;0,'2a Project Inputs'!$P$15,0)</f>
        <v>0</v>
      </c>
      <c r="I163" s="478">
        <f>IF(I164&gt;0,'2a Project Inputs'!$P$15,0)</f>
        <v>0</v>
      </c>
      <c r="J163" s="478">
        <f>IF(J164&gt;0,'2a Project Inputs'!$P$15,0)</f>
        <v>0</v>
      </c>
      <c r="K163" s="478">
        <f>IF(K164&gt;0,'2a Project Inputs'!$P$15,0)</f>
        <v>0</v>
      </c>
      <c r="L163" s="478">
        <f>IF(L164&gt;0,'2a Project Inputs'!$P$15,0)</f>
        <v>0</v>
      </c>
      <c r="M163" s="478">
        <f>IF(M164&gt;0,'2a Project Inputs'!$P$15,0)</f>
        <v>0</v>
      </c>
      <c r="N163" s="478">
        <f>IF(N164&gt;0,'2a Project Inputs'!$P$15,0)</f>
        <v>0</v>
      </c>
      <c r="O163" s="478">
        <f>IF(O164&gt;0,'2a Project Inputs'!$P$15,0)</f>
        <v>0</v>
      </c>
      <c r="P163" s="478">
        <f>IF(P164&gt;0,'2a Project Inputs'!$P$15,0)</f>
        <v>0</v>
      </c>
      <c r="Q163" s="478">
        <f>IF(Q164&gt;0,'2a Project Inputs'!$P$15,0)</f>
        <v>0</v>
      </c>
      <c r="R163" s="478">
        <f>IF(R164&gt;0,'2a Project Inputs'!$P$15,0)</f>
        <v>0</v>
      </c>
      <c r="S163" s="478">
        <f>IF(S164&gt;0,'2a Project Inputs'!$P$15,0)</f>
        <v>0</v>
      </c>
      <c r="T163" s="478">
        <f>IF(T164&gt;0,'2a Project Inputs'!$P$15,0)</f>
        <v>0</v>
      </c>
      <c r="U163" s="478">
        <f>IF(U164&gt;0,'2a Project Inputs'!$P$15,0)</f>
        <v>0</v>
      </c>
      <c r="V163" s="478">
        <f>IF(V164&gt;0,'2a Project Inputs'!$P$15,0)</f>
        <v>0</v>
      </c>
      <c r="W163" s="478">
        <f>IF(W164&gt;0,'2a Project Inputs'!$P$15,0)</f>
        <v>0</v>
      </c>
      <c r="X163" s="478">
        <f>IF(X164&gt;0,'2a Project Inputs'!$P$15,0)</f>
        <v>0</v>
      </c>
      <c r="Y163" s="478">
        <f>IF(Y164&gt;0,'2a Project Inputs'!$P$15,0)</f>
        <v>0</v>
      </c>
      <c r="Z163" s="478">
        <f>IF(Z164&gt;0,'2a Project Inputs'!$P$15,0)</f>
        <v>0</v>
      </c>
      <c r="AA163" s="478">
        <f>IF(AA164&gt;0,'2a Project Inputs'!$P$15,0)</f>
        <v>0</v>
      </c>
      <c r="AB163" s="478">
        <f>IF(AB164&gt;0,'2a Project Inputs'!$P$15,0)</f>
        <v>0</v>
      </c>
      <c r="AC163" s="478">
        <f>IF(AC164&gt;0,'2a Project Inputs'!$P$15,0)</f>
        <v>0</v>
      </c>
      <c r="AD163" s="478">
        <f>IF(AD164&gt;0,'2a Project Inputs'!$P$15,0)</f>
        <v>0</v>
      </c>
      <c r="AE163" s="478">
        <f>IF(AE164&gt;0,'2a Project Inputs'!$P$15,0)</f>
        <v>0</v>
      </c>
      <c r="AF163" s="478">
        <f>IF(AF164&gt;0,'2a Project Inputs'!$P$15,0)</f>
        <v>0</v>
      </c>
      <c r="AG163" s="478">
        <f>IF(AG164&gt;0,'2a Project Inputs'!$P$15,0)</f>
        <v>0</v>
      </c>
      <c r="AH163" s="478">
        <f>IF(AH164&gt;0,'2a Project Inputs'!$P$15,0)</f>
        <v>0</v>
      </c>
      <c r="AI163" s="478">
        <f>IF(AI164&gt;0,'2a Project Inputs'!$P$15,0)</f>
        <v>0</v>
      </c>
      <c r="AJ163" s="478">
        <f>IF(AJ164&gt;0,'2a Project Inputs'!$P$15,0)</f>
        <v>0</v>
      </c>
      <c r="AK163" s="478">
        <f>IF(AK164&gt;0,'2a Project Inputs'!$P$15,0)</f>
        <v>0</v>
      </c>
      <c r="AL163" s="478">
        <f>IF(AL164&gt;0,'2a Project Inputs'!$P$15,0)</f>
        <v>0</v>
      </c>
      <c r="AM163" s="478">
        <f>IF(AM164&gt;0,'2a Project Inputs'!$P$15,0)</f>
        <v>0</v>
      </c>
      <c r="AN163" s="478">
        <f>IF(AN164&gt;0,'2a Project Inputs'!$P$15,0)</f>
        <v>0</v>
      </c>
      <c r="AO163" s="478">
        <f>IF(AO164&gt;0,'2a Project Inputs'!$P$15,0)</f>
        <v>0</v>
      </c>
      <c r="AP163" s="478">
        <f>SUM(B163:AO163)</f>
        <v>0</v>
      </c>
    </row>
    <row r="164" spans="1:42" s="543" customFormat="1" outlineLevel="1" x14ac:dyDescent="0.25">
      <c r="A164" s="542" t="s">
        <v>450</v>
      </c>
      <c r="B164" s="478">
        <v>0</v>
      </c>
      <c r="C164" s="478">
        <v>0</v>
      </c>
      <c r="D164" s="478">
        <v>0</v>
      </c>
      <c r="E164" s="478">
        <v>0</v>
      </c>
      <c r="F164" s="478">
        <v>0</v>
      </c>
      <c r="G164" s="478">
        <v>0</v>
      </c>
      <c r="H164" s="478">
        <v>0</v>
      </c>
      <c r="I164" s="478">
        <v>0</v>
      </c>
      <c r="J164" s="478">
        <v>0</v>
      </c>
      <c r="K164" s="478">
        <v>0</v>
      </c>
      <c r="L164" s="478">
        <v>0</v>
      </c>
      <c r="M164" s="478">
        <v>0</v>
      </c>
      <c r="N164" s="478">
        <v>0</v>
      </c>
      <c r="O164" s="478">
        <v>0</v>
      </c>
      <c r="P164" s="478">
        <v>0</v>
      </c>
      <c r="Q164" s="478">
        <v>0</v>
      </c>
      <c r="R164" s="478">
        <v>0</v>
      </c>
      <c r="S164" s="478">
        <v>0</v>
      </c>
      <c r="T164" s="478">
        <v>0</v>
      </c>
      <c r="U164" s="478">
        <v>0</v>
      </c>
      <c r="V164" s="478">
        <v>0</v>
      </c>
      <c r="W164" s="478">
        <v>0</v>
      </c>
      <c r="X164" s="478">
        <v>0</v>
      </c>
      <c r="Y164" s="478">
        <v>0</v>
      </c>
      <c r="Z164" s="478">
        <v>0</v>
      </c>
      <c r="AA164" s="478">
        <v>0</v>
      </c>
      <c r="AB164" s="478">
        <v>0</v>
      </c>
      <c r="AC164" s="478">
        <v>0</v>
      </c>
      <c r="AD164" s="478">
        <v>0</v>
      </c>
      <c r="AE164" s="478">
        <v>0</v>
      </c>
      <c r="AF164" s="478">
        <v>0</v>
      </c>
      <c r="AG164" s="478">
        <v>0</v>
      </c>
      <c r="AH164" s="478">
        <v>0</v>
      </c>
      <c r="AI164" s="478">
        <v>0</v>
      </c>
      <c r="AJ164" s="478">
        <v>0</v>
      </c>
      <c r="AK164" s="478">
        <v>0</v>
      </c>
      <c r="AL164" s="478">
        <v>0</v>
      </c>
      <c r="AM164" s="478">
        <v>0</v>
      </c>
      <c r="AN164" s="478">
        <v>0</v>
      </c>
      <c r="AO164" s="478">
        <v>0</v>
      </c>
      <c r="AP164" s="478">
        <f>SUM(B164:AO164)</f>
        <v>0</v>
      </c>
    </row>
    <row r="165" spans="1:42" s="556" customFormat="1" outlineLevel="1" x14ac:dyDescent="0.25">
      <c r="A165" s="542" t="s">
        <v>451</v>
      </c>
      <c r="B165" s="555">
        <f>IF(B164&gt;0,B166/B164,0)</f>
        <v>0</v>
      </c>
      <c r="C165" s="555">
        <f t="shared" ref="C165:AO165" si="30">IF(C164&gt;0,C166/C164,0)</f>
        <v>0</v>
      </c>
      <c r="D165" s="555">
        <f t="shared" si="30"/>
        <v>0</v>
      </c>
      <c r="E165" s="555">
        <f t="shared" si="30"/>
        <v>0</v>
      </c>
      <c r="F165" s="555">
        <f t="shared" si="30"/>
        <v>0</v>
      </c>
      <c r="G165" s="555">
        <f t="shared" si="30"/>
        <v>0</v>
      </c>
      <c r="H165" s="555">
        <f t="shared" si="30"/>
        <v>0</v>
      </c>
      <c r="I165" s="555">
        <f t="shared" si="30"/>
        <v>0</v>
      </c>
      <c r="J165" s="555">
        <f t="shared" si="30"/>
        <v>0</v>
      </c>
      <c r="K165" s="555">
        <f t="shared" si="30"/>
        <v>0</v>
      </c>
      <c r="L165" s="555">
        <f t="shared" si="30"/>
        <v>0</v>
      </c>
      <c r="M165" s="555">
        <f t="shared" si="30"/>
        <v>0</v>
      </c>
      <c r="N165" s="555">
        <f t="shared" si="30"/>
        <v>0</v>
      </c>
      <c r="O165" s="555">
        <f t="shared" si="30"/>
        <v>0</v>
      </c>
      <c r="P165" s="555">
        <f t="shared" si="30"/>
        <v>0</v>
      </c>
      <c r="Q165" s="555">
        <f t="shared" si="30"/>
        <v>0</v>
      </c>
      <c r="R165" s="555">
        <f t="shared" si="30"/>
        <v>0</v>
      </c>
      <c r="S165" s="555">
        <f t="shared" si="30"/>
        <v>0</v>
      </c>
      <c r="T165" s="555">
        <f t="shared" si="30"/>
        <v>0</v>
      </c>
      <c r="U165" s="555">
        <f t="shared" si="30"/>
        <v>0</v>
      </c>
      <c r="V165" s="555">
        <f t="shared" si="30"/>
        <v>0</v>
      </c>
      <c r="W165" s="555">
        <f t="shared" si="30"/>
        <v>0</v>
      </c>
      <c r="X165" s="555">
        <f t="shared" si="30"/>
        <v>0</v>
      </c>
      <c r="Y165" s="555">
        <f t="shared" si="30"/>
        <v>0</v>
      </c>
      <c r="Z165" s="555">
        <f t="shared" si="30"/>
        <v>0</v>
      </c>
      <c r="AA165" s="555">
        <f t="shared" si="30"/>
        <v>0</v>
      </c>
      <c r="AB165" s="555">
        <f t="shared" si="30"/>
        <v>0</v>
      </c>
      <c r="AC165" s="555">
        <f t="shared" si="30"/>
        <v>0</v>
      </c>
      <c r="AD165" s="555">
        <f t="shared" si="30"/>
        <v>0</v>
      </c>
      <c r="AE165" s="555">
        <f t="shared" si="30"/>
        <v>0</v>
      </c>
      <c r="AF165" s="555">
        <f t="shared" si="30"/>
        <v>0</v>
      </c>
      <c r="AG165" s="555">
        <f t="shared" si="30"/>
        <v>0</v>
      </c>
      <c r="AH165" s="555">
        <f t="shared" si="30"/>
        <v>0</v>
      </c>
      <c r="AI165" s="555">
        <f t="shared" si="30"/>
        <v>0</v>
      </c>
      <c r="AJ165" s="555">
        <f t="shared" si="30"/>
        <v>0</v>
      </c>
      <c r="AK165" s="555">
        <f t="shared" si="30"/>
        <v>0</v>
      </c>
      <c r="AL165" s="555">
        <f t="shared" si="30"/>
        <v>0</v>
      </c>
      <c r="AM165" s="555">
        <f t="shared" si="30"/>
        <v>0</v>
      </c>
      <c r="AN165" s="555">
        <f t="shared" si="30"/>
        <v>0</v>
      </c>
      <c r="AO165" s="555">
        <f t="shared" si="30"/>
        <v>0</v>
      </c>
      <c r="AP165" s="486"/>
    </row>
    <row r="166" spans="1:42" outlineLevel="1" x14ac:dyDescent="0.25">
      <c r="A166" s="547" t="s">
        <v>452</v>
      </c>
      <c r="B166" s="548">
        <v>0</v>
      </c>
      <c r="C166" s="548">
        <v>0</v>
      </c>
      <c r="D166" s="548">
        <v>0</v>
      </c>
      <c r="E166" s="548">
        <v>0</v>
      </c>
      <c r="F166" s="548">
        <v>0</v>
      </c>
      <c r="G166" s="548">
        <v>0</v>
      </c>
      <c r="H166" s="548">
        <v>0</v>
      </c>
      <c r="I166" s="548">
        <v>0</v>
      </c>
      <c r="J166" s="548">
        <v>0</v>
      </c>
      <c r="K166" s="548">
        <v>0</v>
      </c>
      <c r="L166" s="548">
        <v>0</v>
      </c>
      <c r="M166" s="548">
        <v>0</v>
      </c>
      <c r="N166" s="548">
        <v>0</v>
      </c>
      <c r="O166" s="548">
        <v>0</v>
      </c>
      <c r="P166" s="548">
        <v>0</v>
      </c>
      <c r="Q166" s="548">
        <v>0</v>
      </c>
      <c r="R166" s="548">
        <v>0</v>
      </c>
      <c r="S166" s="548">
        <v>0</v>
      </c>
      <c r="T166" s="548">
        <v>0</v>
      </c>
      <c r="U166" s="548">
        <v>0</v>
      </c>
      <c r="V166" s="548">
        <v>0</v>
      </c>
      <c r="W166" s="548">
        <v>0</v>
      </c>
      <c r="X166" s="548">
        <v>0</v>
      </c>
      <c r="Y166" s="548">
        <v>0</v>
      </c>
      <c r="Z166" s="548">
        <v>0</v>
      </c>
      <c r="AA166" s="548">
        <v>0</v>
      </c>
      <c r="AB166" s="548">
        <v>0</v>
      </c>
      <c r="AC166" s="548">
        <v>0</v>
      </c>
      <c r="AD166" s="548">
        <v>0</v>
      </c>
      <c r="AE166" s="548">
        <v>0</v>
      </c>
      <c r="AF166" s="548">
        <v>0</v>
      </c>
      <c r="AG166" s="548">
        <v>0</v>
      </c>
      <c r="AH166" s="548">
        <v>0</v>
      </c>
      <c r="AI166" s="548">
        <v>0</v>
      </c>
      <c r="AJ166" s="548">
        <v>0</v>
      </c>
      <c r="AK166" s="548">
        <v>0</v>
      </c>
      <c r="AL166" s="548">
        <v>0</v>
      </c>
      <c r="AM166" s="548">
        <v>0</v>
      </c>
      <c r="AN166" s="548">
        <v>0</v>
      </c>
      <c r="AO166" s="548">
        <v>0</v>
      </c>
      <c r="AP166" s="549">
        <f>SUM(B166:AO166)</f>
        <v>0</v>
      </c>
    </row>
    <row r="167" spans="1:42" outlineLevel="1" x14ac:dyDescent="0.25">
      <c r="A167" s="550"/>
      <c r="B167" s="551"/>
      <c r="C167" s="551"/>
      <c r="D167" s="551"/>
      <c r="E167" s="551"/>
      <c r="F167" s="551"/>
      <c r="G167" s="551"/>
      <c r="H167" s="551"/>
      <c r="I167" s="551"/>
      <c r="J167" s="551"/>
      <c r="K167" s="551"/>
      <c r="L167" s="551"/>
      <c r="M167" s="551"/>
      <c r="N167" s="551"/>
      <c r="O167" s="551"/>
      <c r="P167" s="551"/>
      <c r="Q167" s="551"/>
      <c r="R167" s="551"/>
      <c r="S167" s="551"/>
      <c r="T167" s="551"/>
      <c r="U167" s="551"/>
      <c r="V167" s="551"/>
      <c r="W167" s="551"/>
      <c r="X167" s="551"/>
      <c r="Y167" s="551"/>
      <c r="Z167" s="551"/>
      <c r="AA167" s="551"/>
      <c r="AB167" s="551"/>
      <c r="AC167" s="551"/>
      <c r="AD167" s="551"/>
      <c r="AE167" s="551"/>
      <c r="AF167" s="551"/>
      <c r="AG167" s="551"/>
      <c r="AH167" s="551"/>
      <c r="AI167" s="551"/>
      <c r="AJ167" s="551"/>
      <c r="AK167" s="551"/>
      <c r="AL167" s="551"/>
      <c r="AM167" s="551"/>
      <c r="AN167" s="551"/>
      <c r="AO167" s="551"/>
      <c r="AP167" s="540"/>
    </row>
    <row r="168" spans="1:42" outlineLevel="1" x14ac:dyDescent="0.25">
      <c r="A168" s="539" t="s">
        <v>427</v>
      </c>
      <c r="B168" s="536"/>
    </row>
    <row r="169" spans="1:42" s="496" customFormat="1" outlineLevel="1" x14ac:dyDescent="0.25">
      <c r="A169" s="542" t="s">
        <v>453</v>
      </c>
      <c r="B169" s="478">
        <v>0</v>
      </c>
      <c r="C169" s="478">
        <v>0</v>
      </c>
      <c r="D169" s="478">
        <v>0</v>
      </c>
      <c r="E169" s="478">
        <v>0</v>
      </c>
      <c r="F169" s="478">
        <v>0</v>
      </c>
      <c r="G169" s="478">
        <v>0</v>
      </c>
      <c r="H169" s="478">
        <v>0</v>
      </c>
      <c r="I169" s="478">
        <v>0</v>
      </c>
      <c r="J169" s="478">
        <v>0</v>
      </c>
      <c r="K169" s="478">
        <v>0</v>
      </c>
      <c r="L169" s="478">
        <v>0</v>
      </c>
      <c r="M169" s="478">
        <v>0</v>
      </c>
      <c r="N169" s="478">
        <v>0</v>
      </c>
      <c r="O169" s="478">
        <v>0</v>
      </c>
      <c r="P169" s="478">
        <v>0</v>
      </c>
      <c r="Q169" s="478">
        <v>0</v>
      </c>
      <c r="R169" s="478">
        <v>0</v>
      </c>
      <c r="S169" s="478">
        <v>0</v>
      </c>
      <c r="T169" s="478">
        <v>0</v>
      </c>
      <c r="U169" s="478">
        <v>0</v>
      </c>
      <c r="V169" s="478">
        <v>0</v>
      </c>
      <c r="W169" s="478">
        <v>0</v>
      </c>
      <c r="X169" s="478">
        <v>0</v>
      </c>
      <c r="Y169" s="478">
        <v>0</v>
      </c>
      <c r="Z169" s="478">
        <v>0</v>
      </c>
      <c r="AA169" s="478">
        <v>0</v>
      </c>
      <c r="AB169" s="478">
        <v>0</v>
      </c>
      <c r="AC169" s="478">
        <v>0</v>
      </c>
      <c r="AD169" s="478">
        <v>0</v>
      </c>
      <c r="AE169" s="478">
        <v>0</v>
      </c>
      <c r="AF169" s="478">
        <v>0</v>
      </c>
      <c r="AG169" s="478">
        <v>0</v>
      </c>
      <c r="AH169" s="478">
        <v>0</v>
      </c>
      <c r="AI169" s="478">
        <v>0</v>
      </c>
      <c r="AJ169" s="478">
        <v>0</v>
      </c>
      <c r="AK169" s="478">
        <v>0</v>
      </c>
      <c r="AL169" s="478">
        <v>0</v>
      </c>
      <c r="AM169" s="478">
        <v>0</v>
      </c>
      <c r="AN169" s="478">
        <v>0</v>
      </c>
      <c r="AO169" s="478">
        <v>0</v>
      </c>
      <c r="AP169" s="478">
        <f>SUM(B169:AO169)</f>
        <v>0</v>
      </c>
    </row>
    <row r="170" spans="1:42" s="496" customFormat="1" outlineLevel="1" x14ac:dyDescent="0.25">
      <c r="A170" s="542" t="s">
        <v>454</v>
      </c>
      <c r="B170" s="552">
        <f t="shared" ref="B170:AO170" si="31">IF(B171&gt;0,B171/B169,0)</f>
        <v>0</v>
      </c>
      <c r="C170" s="552">
        <f t="shared" si="31"/>
        <v>0</v>
      </c>
      <c r="D170" s="552">
        <f t="shared" si="31"/>
        <v>0</v>
      </c>
      <c r="E170" s="552">
        <f t="shared" si="31"/>
        <v>0</v>
      </c>
      <c r="F170" s="552">
        <f t="shared" si="31"/>
        <v>0</v>
      </c>
      <c r="G170" s="552">
        <f t="shared" si="31"/>
        <v>0</v>
      </c>
      <c r="H170" s="552">
        <f t="shared" si="31"/>
        <v>0</v>
      </c>
      <c r="I170" s="552">
        <f t="shared" si="31"/>
        <v>0</v>
      </c>
      <c r="J170" s="552">
        <f t="shared" si="31"/>
        <v>0</v>
      </c>
      <c r="K170" s="552">
        <f t="shared" si="31"/>
        <v>0</v>
      </c>
      <c r="L170" s="552">
        <f t="shared" si="31"/>
        <v>0</v>
      </c>
      <c r="M170" s="552">
        <f t="shared" si="31"/>
        <v>0</v>
      </c>
      <c r="N170" s="552">
        <f t="shared" si="31"/>
        <v>0</v>
      </c>
      <c r="O170" s="552">
        <f t="shared" si="31"/>
        <v>0</v>
      </c>
      <c r="P170" s="552">
        <f t="shared" si="31"/>
        <v>0</v>
      </c>
      <c r="Q170" s="552">
        <f t="shared" si="31"/>
        <v>0</v>
      </c>
      <c r="R170" s="552">
        <f t="shared" si="31"/>
        <v>0</v>
      </c>
      <c r="S170" s="552">
        <f t="shared" si="31"/>
        <v>0</v>
      </c>
      <c r="T170" s="552">
        <f t="shared" si="31"/>
        <v>0</v>
      </c>
      <c r="U170" s="552">
        <f t="shared" si="31"/>
        <v>0</v>
      </c>
      <c r="V170" s="552">
        <f t="shared" si="31"/>
        <v>0</v>
      </c>
      <c r="W170" s="552">
        <f t="shared" si="31"/>
        <v>0</v>
      </c>
      <c r="X170" s="552">
        <f t="shared" si="31"/>
        <v>0</v>
      </c>
      <c r="Y170" s="552">
        <f t="shared" si="31"/>
        <v>0</v>
      </c>
      <c r="Z170" s="552">
        <f t="shared" si="31"/>
        <v>0</v>
      </c>
      <c r="AA170" s="552">
        <f t="shared" si="31"/>
        <v>0</v>
      </c>
      <c r="AB170" s="552">
        <f t="shared" si="31"/>
        <v>0</v>
      </c>
      <c r="AC170" s="552">
        <f t="shared" si="31"/>
        <v>0</v>
      </c>
      <c r="AD170" s="552">
        <f t="shared" si="31"/>
        <v>0</v>
      </c>
      <c r="AE170" s="552">
        <f t="shared" si="31"/>
        <v>0</v>
      </c>
      <c r="AF170" s="552">
        <f t="shared" si="31"/>
        <v>0</v>
      </c>
      <c r="AG170" s="552">
        <f t="shared" si="31"/>
        <v>0</v>
      </c>
      <c r="AH170" s="552">
        <f t="shared" si="31"/>
        <v>0</v>
      </c>
      <c r="AI170" s="552">
        <f t="shared" si="31"/>
        <v>0</v>
      </c>
      <c r="AJ170" s="552">
        <f t="shared" si="31"/>
        <v>0</v>
      </c>
      <c r="AK170" s="552">
        <f t="shared" si="31"/>
        <v>0</v>
      </c>
      <c r="AL170" s="552">
        <f t="shared" si="31"/>
        <v>0</v>
      </c>
      <c r="AM170" s="552">
        <f t="shared" si="31"/>
        <v>0</v>
      </c>
      <c r="AN170" s="552">
        <f t="shared" si="31"/>
        <v>0</v>
      </c>
      <c r="AO170" s="552">
        <f t="shared" si="31"/>
        <v>0</v>
      </c>
      <c r="AP170" s="478"/>
    </row>
    <row r="171" spans="1:42" s="496" customFormat="1" ht="15.75" outlineLevel="1" thickBot="1" x14ac:dyDescent="0.3">
      <c r="A171" s="542" t="s">
        <v>455</v>
      </c>
      <c r="B171" s="483">
        <v>0</v>
      </c>
      <c r="C171" s="483">
        <v>0</v>
      </c>
      <c r="D171" s="483">
        <v>0</v>
      </c>
      <c r="E171" s="483">
        <v>0</v>
      </c>
      <c r="F171" s="483">
        <v>0</v>
      </c>
      <c r="G171" s="483">
        <v>0</v>
      </c>
      <c r="H171" s="483">
        <v>0</v>
      </c>
      <c r="I171" s="483">
        <v>0</v>
      </c>
      <c r="J171" s="483">
        <v>0</v>
      </c>
      <c r="K171" s="483">
        <v>0</v>
      </c>
      <c r="L171" s="483">
        <v>0</v>
      </c>
      <c r="M171" s="483">
        <v>0</v>
      </c>
      <c r="N171" s="483">
        <v>0</v>
      </c>
      <c r="O171" s="483">
        <v>0</v>
      </c>
      <c r="P171" s="483">
        <v>0</v>
      </c>
      <c r="Q171" s="483">
        <v>0</v>
      </c>
      <c r="R171" s="483">
        <v>0</v>
      </c>
      <c r="S171" s="483">
        <v>0</v>
      </c>
      <c r="T171" s="483">
        <v>0</v>
      </c>
      <c r="U171" s="483">
        <v>0</v>
      </c>
      <c r="V171" s="483">
        <v>0</v>
      </c>
      <c r="W171" s="483">
        <v>0</v>
      </c>
      <c r="X171" s="483">
        <v>0</v>
      </c>
      <c r="Y171" s="483">
        <v>0</v>
      </c>
      <c r="Z171" s="483">
        <v>0</v>
      </c>
      <c r="AA171" s="483">
        <v>0</v>
      </c>
      <c r="AB171" s="483">
        <v>0</v>
      </c>
      <c r="AC171" s="483">
        <v>0</v>
      </c>
      <c r="AD171" s="483">
        <v>0</v>
      </c>
      <c r="AE171" s="483">
        <v>0</v>
      </c>
      <c r="AF171" s="483">
        <v>0</v>
      </c>
      <c r="AG171" s="483">
        <v>0</v>
      </c>
      <c r="AH171" s="483">
        <v>0</v>
      </c>
      <c r="AI171" s="483">
        <v>0</v>
      </c>
      <c r="AJ171" s="483">
        <v>0</v>
      </c>
      <c r="AK171" s="483">
        <v>0</v>
      </c>
      <c r="AL171" s="483">
        <v>0</v>
      </c>
      <c r="AM171" s="483">
        <v>0</v>
      </c>
      <c r="AN171" s="483">
        <v>0</v>
      </c>
      <c r="AO171" s="483">
        <v>0</v>
      </c>
      <c r="AP171" s="553">
        <f>SUM(B171:AO171)</f>
        <v>0</v>
      </c>
    </row>
    <row r="172" spans="1:42" s="541" customFormat="1" ht="15.75" outlineLevel="1" thickTop="1" x14ac:dyDescent="0.25">
      <c r="A172" s="539"/>
      <c r="B172" s="540"/>
      <c r="C172" s="540"/>
      <c r="D172" s="540"/>
      <c r="E172" s="540"/>
      <c r="F172" s="540"/>
      <c r="G172" s="540"/>
      <c r="H172" s="540"/>
      <c r="I172" s="540"/>
      <c r="J172" s="540"/>
      <c r="K172" s="540"/>
      <c r="L172" s="540"/>
      <c r="M172" s="540"/>
      <c r="N172" s="540"/>
      <c r="O172" s="540"/>
      <c r="P172" s="540"/>
      <c r="Q172" s="540"/>
      <c r="R172" s="540"/>
      <c r="S172" s="540"/>
      <c r="T172" s="540"/>
      <c r="U172" s="540"/>
      <c r="V172" s="540"/>
      <c r="W172" s="540"/>
      <c r="X172" s="540"/>
      <c r="Y172" s="540"/>
      <c r="Z172" s="540"/>
      <c r="AA172" s="540"/>
      <c r="AB172" s="540"/>
      <c r="AC172" s="540"/>
      <c r="AD172" s="540"/>
      <c r="AE172" s="540"/>
      <c r="AF172" s="540"/>
      <c r="AG172" s="540"/>
      <c r="AH172" s="540"/>
      <c r="AI172" s="540"/>
      <c r="AJ172" s="540"/>
      <c r="AK172" s="540"/>
      <c r="AL172" s="540"/>
      <c r="AM172" s="540"/>
      <c r="AN172" s="540"/>
      <c r="AO172" s="540"/>
      <c r="AP172" s="540"/>
    </row>
    <row r="173" spans="1:42" outlineLevel="1" x14ac:dyDescent="0.25">
      <c r="A173" s="539" t="s">
        <v>428</v>
      </c>
      <c r="B173" s="536"/>
    </row>
    <row r="174" spans="1:42" s="496" customFormat="1" outlineLevel="1" x14ac:dyDescent="0.25">
      <c r="A174" s="542" t="str">
        <f>A157</f>
        <v>Electricity Production/kWh - REC</v>
      </c>
      <c r="B174" s="554">
        <f>B169</f>
        <v>0</v>
      </c>
      <c r="C174" s="507">
        <v>0</v>
      </c>
      <c r="D174" s="507">
        <v>0</v>
      </c>
      <c r="E174" s="507">
        <v>0</v>
      </c>
      <c r="F174" s="507">
        <v>0</v>
      </c>
      <c r="G174" s="507">
        <v>0</v>
      </c>
      <c r="H174" s="507">
        <v>0</v>
      </c>
      <c r="I174" s="507">
        <v>0</v>
      </c>
      <c r="J174" s="507">
        <v>0</v>
      </c>
      <c r="K174" s="507">
        <v>0</v>
      </c>
      <c r="L174" s="507">
        <v>0</v>
      </c>
      <c r="M174" s="507">
        <v>0</v>
      </c>
      <c r="N174" s="507">
        <v>0</v>
      </c>
      <c r="O174" s="507">
        <v>0</v>
      </c>
      <c r="P174" s="507">
        <v>0</v>
      </c>
      <c r="Q174" s="507">
        <v>0</v>
      </c>
      <c r="R174" s="507">
        <v>0</v>
      </c>
      <c r="S174" s="507">
        <v>0</v>
      </c>
      <c r="T174" s="507">
        <v>0</v>
      </c>
      <c r="U174" s="507">
        <v>0</v>
      </c>
      <c r="V174" s="507">
        <v>0</v>
      </c>
      <c r="W174" s="507">
        <v>0</v>
      </c>
      <c r="X174" s="507">
        <v>0</v>
      </c>
      <c r="Y174" s="507">
        <v>0</v>
      </c>
      <c r="Z174" s="507">
        <v>0</v>
      </c>
      <c r="AA174" s="507">
        <v>0</v>
      </c>
      <c r="AB174" s="507">
        <v>0</v>
      </c>
      <c r="AC174" s="507">
        <v>0</v>
      </c>
      <c r="AD174" s="507">
        <v>0</v>
      </c>
      <c r="AE174" s="507">
        <v>0</v>
      </c>
      <c r="AF174" s="507">
        <v>0</v>
      </c>
      <c r="AG174" s="507">
        <v>0</v>
      </c>
      <c r="AH174" s="507">
        <v>0</v>
      </c>
      <c r="AI174" s="507">
        <v>0</v>
      </c>
      <c r="AJ174" s="507">
        <v>0</v>
      </c>
      <c r="AK174" s="507">
        <v>0</v>
      </c>
      <c r="AL174" s="507">
        <v>0</v>
      </c>
      <c r="AM174" s="507">
        <v>0</v>
      </c>
      <c r="AN174" s="507">
        <v>0</v>
      </c>
      <c r="AO174" s="507">
        <v>0</v>
      </c>
      <c r="AP174" s="478">
        <f>SUM(B174:AO174)</f>
        <v>0</v>
      </c>
    </row>
    <row r="175" spans="1:42" s="496" customFormat="1" outlineLevel="1" x14ac:dyDescent="0.25">
      <c r="A175" s="542" t="s">
        <v>457</v>
      </c>
      <c r="B175" s="552">
        <f>IF(B176&gt;0,B176/B174,0)</f>
        <v>0</v>
      </c>
      <c r="C175" s="552">
        <f t="shared" ref="C175:AO175" si="32">IF(C176&gt;0,C176/C174,0)</f>
        <v>0</v>
      </c>
      <c r="D175" s="552">
        <f t="shared" si="32"/>
        <v>0</v>
      </c>
      <c r="E175" s="552">
        <f t="shared" si="32"/>
        <v>0</v>
      </c>
      <c r="F175" s="552">
        <f t="shared" si="32"/>
        <v>0</v>
      </c>
      <c r="G175" s="552">
        <f t="shared" si="32"/>
        <v>0</v>
      </c>
      <c r="H175" s="552">
        <f t="shared" si="32"/>
        <v>0</v>
      </c>
      <c r="I175" s="552">
        <f t="shared" si="32"/>
        <v>0</v>
      </c>
      <c r="J175" s="552">
        <f t="shared" si="32"/>
        <v>0</v>
      </c>
      <c r="K175" s="552">
        <f t="shared" si="32"/>
        <v>0</v>
      </c>
      <c r="L175" s="552">
        <f t="shared" si="32"/>
        <v>0</v>
      </c>
      <c r="M175" s="552">
        <f t="shared" si="32"/>
        <v>0</v>
      </c>
      <c r="N175" s="552">
        <f t="shared" si="32"/>
        <v>0</v>
      </c>
      <c r="O175" s="552">
        <f t="shared" si="32"/>
        <v>0</v>
      </c>
      <c r="P175" s="552">
        <f t="shared" si="32"/>
        <v>0</v>
      </c>
      <c r="Q175" s="552">
        <f t="shared" si="32"/>
        <v>0</v>
      </c>
      <c r="R175" s="552">
        <f t="shared" si="32"/>
        <v>0</v>
      </c>
      <c r="S175" s="552">
        <f t="shared" si="32"/>
        <v>0</v>
      </c>
      <c r="T175" s="552">
        <f t="shared" si="32"/>
        <v>0</v>
      </c>
      <c r="U175" s="552">
        <f t="shared" si="32"/>
        <v>0</v>
      </c>
      <c r="V175" s="552">
        <f t="shared" si="32"/>
        <v>0</v>
      </c>
      <c r="W175" s="552">
        <f t="shared" si="32"/>
        <v>0</v>
      </c>
      <c r="X175" s="552">
        <f t="shared" si="32"/>
        <v>0</v>
      </c>
      <c r="Y175" s="552">
        <f t="shared" si="32"/>
        <v>0</v>
      </c>
      <c r="Z175" s="552">
        <f t="shared" si="32"/>
        <v>0</v>
      </c>
      <c r="AA175" s="552">
        <f t="shared" si="32"/>
        <v>0</v>
      </c>
      <c r="AB175" s="552">
        <f t="shared" si="32"/>
        <v>0</v>
      </c>
      <c r="AC175" s="552">
        <f t="shared" si="32"/>
        <v>0</v>
      </c>
      <c r="AD175" s="552">
        <f t="shared" si="32"/>
        <v>0</v>
      </c>
      <c r="AE175" s="552">
        <f t="shared" si="32"/>
        <v>0</v>
      </c>
      <c r="AF175" s="552">
        <f t="shared" si="32"/>
        <v>0</v>
      </c>
      <c r="AG175" s="552">
        <f t="shared" si="32"/>
        <v>0</v>
      </c>
      <c r="AH175" s="552">
        <f t="shared" si="32"/>
        <v>0</v>
      </c>
      <c r="AI175" s="552">
        <f t="shared" si="32"/>
        <v>0</v>
      </c>
      <c r="AJ175" s="552">
        <f t="shared" si="32"/>
        <v>0</v>
      </c>
      <c r="AK175" s="552">
        <f t="shared" si="32"/>
        <v>0</v>
      </c>
      <c r="AL175" s="552">
        <f t="shared" si="32"/>
        <v>0</v>
      </c>
      <c r="AM175" s="552">
        <f t="shared" si="32"/>
        <v>0</v>
      </c>
      <c r="AN175" s="552">
        <f t="shared" si="32"/>
        <v>0</v>
      </c>
      <c r="AO175" s="552">
        <f t="shared" si="32"/>
        <v>0</v>
      </c>
      <c r="AP175" s="478"/>
    </row>
    <row r="176" spans="1:42" s="496" customFormat="1" ht="15.75" outlineLevel="1" thickBot="1" x14ac:dyDescent="0.3">
      <c r="A176" s="542" t="s">
        <v>458</v>
      </c>
      <c r="B176" s="557">
        <v>0</v>
      </c>
      <c r="C176" s="557">
        <v>0</v>
      </c>
      <c r="D176" s="557">
        <v>0</v>
      </c>
      <c r="E176" s="557">
        <v>0</v>
      </c>
      <c r="F176" s="557">
        <v>0</v>
      </c>
      <c r="G176" s="557">
        <v>0</v>
      </c>
      <c r="H176" s="557">
        <v>0</v>
      </c>
      <c r="I176" s="557">
        <v>0</v>
      </c>
      <c r="J176" s="557">
        <v>0</v>
      </c>
      <c r="K176" s="557">
        <v>0</v>
      </c>
      <c r="L176" s="557">
        <v>0</v>
      </c>
      <c r="M176" s="557">
        <v>0</v>
      </c>
      <c r="N176" s="557">
        <v>0</v>
      </c>
      <c r="O176" s="557">
        <v>0</v>
      </c>
      <c r="P176" s="557">
        <v>0</v>
      </c>
      <c r="Q176" s="557">
        <v>0</v>
      </c>
      <c r="R176" s="557">
        <v>0</v>
      </c>
      <c r="S176" s="557">
        <v>0</v>
      </c>
      <c r="T176" s="557">
        <v>0</v>
      </c>
      <c r="U176" s="557">
        <v>0</v>
      </c>
      <c r="V176" s="557">
        <v>0</v>
      </c>
      <c r="W176" s="557">
        <v>0</v>
      </c>
      <c r="X176" s="557">
        <v>0</v>
      </c>
      <c r="Y176" s="557">
        <v>0</v>
      </c>
      <c r="Z176" s="557">
        <v>0</v>
      </c>
      <c r="AA176" s="557">
        <v>0</v>
      </c>
      <c r="AB176" s="557">
        <v>0</v>
      </c>
      <c r="AC176" s="557">
        <v>0</v>
      </c>
      <c r="AD176" s="557">
        <v>0</v>
      </c>
      <c r="AE176" s="557">
        <v>0</v>
      </c>
      <c r="AF176" s="557">
        <v>0</v>
      </c>
      <c r="AG176" s="557">
        <v>0</v>
      </c>
      <c r="AH176" s="557">
        <v>0</v>
      </c>
      <c r="AI176" s="557">
        <v>0</v>
      </c>
      <c r="AJ176" s="557">
        <v>0</v>
      </c>
      <c r="AK176" s="557">
        <v>0</v>
      </c>
      <c r="AL176" s="557">
        <v>0</v>
      </c>
      <c r="AM176" s="557">
        <v>0</v>
      </c>
      <c r="AN176" s="557">
        <v>0</v>
      </c>
      <c r="AO176" s="557">
        <v>0</v>
      </c>
      <c r="AP176" s="553">
        <f>SUM(B176:AO176)</f>
        <v>0</v>
      </c>
    </row>
    <row r="177" spans="1:42" s="541" customFormat="1" ht="15.75" outlineLevel="1" thickTop="1" x14ac:dyDescent="0.25">
      <c r="A177" s="539"/>
      <c r="B177" s="540"/>
      <c r="C177" s="540"/>
      <c r="D177" s="540"/>
      <c r="E177" s="540"/>
      <c r="F177" s="540"/>
      <c r="G177" s="540"/>
      <c r="H177" s="540"/>
      <c r="I177" s="540"/>
      <c r="J177" s="540"/>
      <c r="K177" s="540"/>
      <c r="L177" s="540"/>
      <c r="M177" s="540"/>
      <c r="N177" s="540"/>
      <c r="O177" s="540"/>
      <c r="P177" s="540"/>
      <c r="Q177" s="540"/>
      <c r="R177" s="540"/>
      <c r="S177" s="540"/>
      <c r="T177" s="540"/>
      <c r="U177" s="540"/>
      <c r="V177" s="540"/>
      <c r="W177" s="540"/>
      <c r="X177" s="540"/>
      <c r="Y177" s="540"/>
      <c r="Z177" s="540"/>
      <c r="AA177" s="540"/>
      <c r="AB177" s="540"/>
      <c r="AC177" s="540"/>
      <c r="AD177" s="540"/>
      <c r="AE177" s="540"/>
      <c r="AF177" s="540"/>
      <c r="AG177" s="540"/>
      <c r="AH177" s="540"/>
      <c r="AI177" s="540"/>
      <c r="AJ177" s="540"/>
      <c r="AK177" s="540"/>
      <c r="AL177" s="540"/>
      <c r="AM177" s="540"/>
      <c r="AN177" s="540"/>
      <c r="AO177" s="540"/>
      <c r="AP177" s="540"/>
    </row>
    <row r="178" spans="1:42" s="541" customFormat="1" outlineLevel="1" x14ac:dyDescent="0.25">
      <c r="A178" s="505" t="s">
        <v>130</v>
      </c>
      <c r="B178" s="540"/>
      <c r="C178" s="540"/>
      <c r="D178" s="540"/>
      <c r="E178" s="540"/>
      <c r="F178" s="540"/>
      <c r="G178" s="540"/>
      <c r="H178" s="540"/>
      <c r="I178" s="540"/>
      <c r="J178" s="540"/>
      <c r="K178" s="540"/>
      <c r="L178" s="540"/>
      <c r="M178" s="540"/>
      <c r="N178" s="540"/>
      <c r="O178" s="540"/>
      <c r="P178" s="540"/>
      <c r="Q178" s="540"/>
      <c r="R178" s="540"/>
      <c r="S178" s="540"/>
      <c r="T178" s="540"/>
      <c r="U178" s="540"/>
      <c r="V178" s="540"/>
      <c r="W178" s="540"/>
      <c r="X178" s="540"/>
      <c r="Y178" s="540"/>
      <c r="Z178" s="540"/>
      <c r="AA178" s="540"/>
      <c r="AB178" s="540"/>
      <c r="AC178" s="540"/>
      <c r="AD178" s="540"/>
      <c r="AE178" s="540"/>
      <c r="AF178" s="540"/>
      <c r="AG178" s="540"/>
      <c r="AH178" s="540"/>
      <c r="AI178" s="540"/>
      <c r="AJ178" s="540"/>
      <c r="AK178" s="540"/>
      <c r="AL178" s="540"/>
      <c r="AM178" s="540"/>
      <c r="AN178" s="540"/>
      <c r="AO178" s="540"/>
      <c r="AP178" s="540"/>
    </row>
    <row r="179" spans="1:42" s="541" customFormat="1" outlineLevel="1" x14ac:dyDescent="0.25">
      <c r="A179" s="539" t="s">
        <v>448</v>
      </c>
      <c r="B179" s="540"/>
      <c r="C179" s="540"/>
      <c r="D179" s="540"/>
      <c r="E179" s="540"/>
      <c r="F179" s="540"/>
      <c r="G179" s="540"/>
      <c r="H179" s="540"/>
      <c r="I179" s="540"/>
      <c r="J179" s="540"/>
      <c r="K179" s="540"/>
      <c r="L179" s="540"/>
      <c r="M179" s="540"/>
      <c r="N179" s="540"/>
      <c r="O179" s="540"/>
      <c r="P179" s="540"/>
      <c r="Q179" s="540"/>
      <c r="R179" s="540"/>
      <c r="S179" s="540"/>
      <c r="T179" s="540"/>
      <c r="U179" s="540"/>
      <c r="V179" s="540"/>
      <c r="W179" s="540"/>
      <c r="X179" s="540"/>
      <c r="Y179" s="540"/>
      <c r="Z179" s="540"/>
      <c r="AA179" s="540"/>
      <c r="AB179" s="540"/>
      <c r="AC179" s="540"/>
      <c r="AD179" s="540"/>
      <c r="AE179" s="540"/>
      <c r="AF179" s="540"/>
      <c r="AG179" s="540"/>
      <c r="AH179" s="540"/>
      <c r="AI179" s="540"/>
      <c r="AJ179" s="540"/>
      <c r="AK179" s="540"/>
      <c r="AL179" s="540"/>
      <c r="AM179" s="540"/>
      <c r="AN179" s="540"/>
      <c r="AO179" s="540"/>
      <c r="AP179" s="540"/>
    </row>
    <row r="180" spans="1:42" s="543" customFormat="1" outlineLevel="1" x14ac:dyDescent="0.25">
      <c r="A180" s="542" t="s">
        <v>449</v>
      </c>
      <c r="B180" s="478">
        <f>IF(B181&gt;0,'2a Project Inputs'!$Q$15,0)</f>
        <v>0</v>
      </c>
      <c r="C180" s="478">
        <f>IF(C181&gt;0,'2a Project Inputs'!$Q$15,0)</f>
        <v>0</v>
      </c>
      <c r="D180" s="478">
        <f>IF(D181&gt;0,'2a Project Inputs'!$Q$15,0)</f>
        <v>0</v>
      </c>
      <c r="E180" s="478">
        <f>IF(E181&gt;0,'2a Project Inputs'!$Q$15,0)</f>
        <v>0</v>
      </c>
      <c r="F180" s="478">
        <f>IF(F181&gt;0,'2a Project Inputs'!$Q$15,0)</f>
        <v>0</v>
      </c>
      <c r="G180" s="478">
        <f>IF(G181&gt;0,'2a Project Inputs'!$Q$15,0)</f>
        <v>0</v>
      </c>
      <c r="H180" s="478">
        <f>IF(H181&gt;0,'2a Project Inputs'!$Q$15,0)</f>
        <v>0</v>
      </c>
      <c r="I180" s="478">
        <f>IF(I181&gt;0,'2a Project Inputs'!$Q$15,0)</f>
        <v>0</v>
      </c>
      <c r="J180" s="478">
        <f>IF(J181&gt;0,'2a Project Inputs'!$Q$15,0)</f>
        <v>0</v>
      </c>
      <c r="K180" s="478">
        <f>IF(K181&gt;0,'2a Project Inputs'!$Q$15,0)</f>
        <v>0</v>
      </c>
      <c r="L180" s="478">
        <f>IF(L181&gt;0,'2a Project Inputs'!$Q$15,0)</f>
        <v>0</v>
      </c>
      <c r="M180" s="478">
        <f>IF(M181&gt;0,'2a Project Inputs'!$Q$15,0)</f>
        <v>0</v>
      </c>
      <c r="N180" s="478">
        <f>IF(N181&gt;0,'2a Project Inputs'!$Q$15,0)</f>
        <v>0</v>
      </c>
      <c r="O180" s="478">
        <f>IF(O181&gt;0,'2a Project Inputs'!$Q$15,0)</f>
        <v>0</v>
      </c>
      <c r="P180" s="478">
        <f>IF(P181&gt;0,'2a Project Inputs'!$Q$15,0)</f>
        <v>0</v>
      </c>
      <c r="Q180" s="478">
        <f>IF(Q181&gt;0,'2a Project Inputs'!$Q$15,0)</f>
        <v>0</v>
      </c>
      <c r="R180" s="478">
        <f>IF(R181&gt;0,'2a Project Inputs'!$Q$15,0)</f>
        <v>0</v>
      </c>
      <c r="S180" s="478">
        <f>IF(S181&gt;0,'2a Project Inputs'!$Q$15,0)</f>
        <v>0</v>
      </c>
      <c r="T180" s="478">
        <f>IF(T181&gt;0,'2a Project Inputs'!$Q$15,0)</f>
        <v>0</v>
      </c>
      <c r="U180" s="478">
        <f>IF(U181&gt;0,'2a Project Inputs'!$Q$15,0)</f>
        <v>0</v>
      </c>
      <c r="V180" s="478">
        <f>IF(V181&gt;0,'2a Project Inputs'!$Q$15,0)</f>
        <v>0</v>
      </c>
      <c r="W180" s="478">
        <f>IF(W181&gt;0,'2a Project Inputs'!$Q$15,0)</f>
        <v>0</v>
      </c>
      <c r="X180" s="478">
        <f>IF(X181&gt;0,'2a Project Inputs'!$Q$15,0)</f>
        <v>0</v>
      </c>
      <c r="Y180" s="478">
        <f>IF(Y181&gt;0,'2a Project Inputs'!$Q$15,0)</f>
        <v>0</v>
      </c>
      <c r="Z180" s="478">
        <f>IF(Z181&gt;0,'2a Project Inputs'!$Q$15,0)</f>
        <v>0</v>
      </c>
      <c r="AA180" s="478">
        <f>IF(AA181&gt;0,'2a Project Inputs'!$Q$15,0)</f>
        <v>0</v>
      </c>
      <c r="AB180" s="478">
        <f>IF(AB181&gt;0,'2a Project Inputs'!$Q$15,0)</f>
        <v>0</v>
      </c>
      <c r="AC180" s="478">
        <f>IF(AC181&gt;0,'2a Project Inputs'!$Q$15,0)</f>
        <v>0</v>
      </c>
      <c r="AD180" s="478">
        <f>IF(AD181&gt;0,'2a Project Inputs'!$Q$15,0)</f>
        <v>0</v>
      </c>
      <c r="AE180" s="478">
        <f>IF(AE181&gt;0,'2a Project Inputs'!$Q$15,0)</f>
        <v>0</v>
      </c>
      <c r="AF180" s="478">
        <f>IF(AF181&gt;0,'2a Project Inputs'!$Q$15,0)</f>
        <v>0</v>
      </c>
      <c r="AG180" s="478">
        <f>IF(AG181&gt;0,'2a Project Inputs'!$Q$15,0)</f>
        <v>0</v>
      </c>
      <c r="AH180" s="478">
        <f>IF(AH181&gt;0,'2a Project Inputs'!$Q$15,0)</f>
        <v>0</v>
      </c>
      <c r="AI180" s="478">
        <f>IF(AI181&gt;0,'2a Project Inputs'!$Q$15,0)</f>
        <v>0</v>
      </c>
      <c r="AJ180" s="478">
        <f>IF(AJ181&gt;0,'2a Project Inputs'!$Q$15,0)</f>
        <v>0</v>
      </c>
      <c r="AK180" s="478">
        <f>IF(AK181&gt;0,'2a Project Inputs'!$Q$15,0)</f>
        <v>0</v>
      </c>
      <c r="AL180" s="478">
        <f>IF(AL181&gt;0,'2a Project Inputs'!$Q$15,0)</f>
        <v>0</v>
      </c>
      <c r="AM180" s="478">
        <f>IF(AM181&gt;0,'2a Project Inputs'!$Q$15,0)</f>
        <v>0</v>
      </c>
      <c r="AN180" s="478">
        <f>IF(AN181&gt;0,'2a Project Inputs'!$Q$15,0)</f>
        <v>0</v>
      </c>
      <c r="AO180" s="478">
        <f>IF(AO181&gt;0,'2a Project Inputs'!$Q$15,0)</f>
        <v>0</v>
      </c>
      <c r="AP180" s="478">
        <f>SUM(B180:AO180)</f>
        <v>0</v>
      </c>
    </row>
    <row r="181" spans="1:42" s="543" customFormat="1" outlineLevel="1" x14ac:dyDescent="0.25">
      <c r="A181" s="542" t="s">
        <v>450</v>
      </c>
      <c r="B181" s="478">
        <v>0</v>
      </c>
      <c r="C181" s="478">
        <v>0</v>
      </c>
      <c r="D181" s="478">
        <v>0</v>
      </c>
      <c r="E181" s="478">
        <v>0</v>
      </c>
      <c r="F181" s="478">
        <v>0</v>
      </c>
      <c r="G181" s="478">
        <v>0</v>
      </c>
      <c r="H181" s="478">
        <v>0</v>
      </c>
      <c r="I181" s="478">
        <v>0</v>
      </c>
      <c r="J181" s="478">
        <v>0</v>
      </c>
      <c r="K181" s="478">
        <v>0</v>
      </c>
      <c r="L181" s="478">
        <v>0</v>
      </c>
      <c r="M181" s="478">
        <v>0</v>
      </c>
      <c r="N181" s="478">
        <v>0</v>
      </c>
      <c r="O181" s="478">
        <v>0</v>
      </c>
      <c r="P181" s="478">
        <v>0</v>
      </c>
      <c r="Q181" s="478">
        <v>0</v>
      </c>
      <c r="R181" s="478">
        <v>0</v>
      </c>
      <c r="S181" s="478">
        <v>0</v>
      </c>
      <c r="T181" s="478">
        <v>0</v>
      </c>
      <c r="U181" s="478">
        <v>0</v>
      </c>
      <c r="V181" s="478">
        <v>0</v>
      </c>
      <c r="W181" s="478">
        <v>0</v>
      </c>
      <c r="X181" s="478">
        <v>0</v>
      </c>
      <c r="Y181" s="478">
        <v>0</v>
      </c>
      <c r="Z181" s="478">
        <v>0</v>
      </c>
      <c r="AA181" s="478">
        <v>0</v>
      </c>
      <c r="AB181" s="478">
        <v>0</v>
      </c>
      <c r="AC181" s="478">
        <v>0</v>
      </c>
      <c r="AD181" s="478">
        <v>0</v>
      </c>
      <c r="AE181" s="478">
        <v>0</v>
      </c>
      <c r="AF181" s="478">
        <v>0</v>
      </c>
      <c r="AG181" s="478">
        <v>0</v>
      </c>
      <c r="AH181" s="478">
        <v>0</v>
      </c>
      <c r="AI181" s="478">
        <v>0</v>
      </c>
      <c r="AJ181" s="478">
        <v>0</v>
      </c>
      <c r="AK181" s="478">
        <v>0</v>
      </c>
      <c r="AL181" s="478">
        <v>0</v>
      </c>
      <c r="AM181" s="478">
        <v>0</v>
      </c>
      <c r="AN181" s="478">
        <v>0</v>
      </c>
      <c r="AO181" s="478">
        <v>0</v>
      </c>
      <c r="AP181" s="478">
        <f>SUM(B181:AO181)</f>
        <v>0</v>
      </c>
    </row>
    <row r="182" spans="1:42" s="556" customFormat="1" outlineLevel="1" x14ac:dyDescent="0.25">
      <c r="A182" s="542" t="s">
        <v>451</v>
      </c>
      <c r="B182" s="555">
        <f>IF(B181&gt;0,B183/B181,0)</f>
        <v>0</v>
      </c>
      <c r="C182" s="555">
        <f t="shared" ref="C182:AO182" si="33">IF(C181&gt;0,C183/C181,0)</f>
        <v>0</v>
      </c>
      <c r="D182" s="555">
        <f t="shared" si="33"/>
        <v>0</v>
      </c>
      <c r="E182" s="555">
        <f t="shared" si="33"/>
        <v>0</v>
      </c>
      <c r="F182" s="555">
        <f t="shared" si="33"/>
        <v>0</v>
      </c>
      <c r="G182" s="555">
        <f t="shared" si="33"/>
        <v>0</v>
      </c>
      <c r="H182" s="555">
        <f t="shared" si="33"/>
        <v>0</v>
      </c>
      <c r="I182" s="555">
        <f t="shared" si="33"/>
        <v>0</v>
      </c>
      <c r="J182" s="555">
        <f t="shared" si="33"/>
        <v>0</v>
      </c>
      <c r="K182" s="555">
        <f t="shared" si="33"/>
        <v>0</v>
      </c>
      <c r="L182" s="555">
        <f t="shared" si="33"/>
        <v>0</v>
      </c>
      <c r="M182" s="555">
        <f t="shared" si="33"/>
        <v>0</v>
      </c>
      <c r="N182" s="555">
        <f t="shared" si="33"/>
        <v>0</v>
      </c>
      <c r="O182" s="555">
        <f t="shared" si="33"/>
        <v>0</v>
      </c>
      <c r="P182" s="555">
        <f t="shared" si="33"/>
        <v>0</v>
      </c>
      <c r="Q182" s="555">
        <f t="shared" si="33"/>
        <v>0</v>
      </c>
      <c r="R182" s="555">
        <f t="shared" si="33"/>
        <v>0</v>
      </c>
      <c r="S182" s="555">
        <f t="shared" si="33"/>
        <v>0</v>
      </c>
      <c r="T182" s="555">
        <f t="shared" si="33"/>
        <v>0</v>
      </c>
      <c r="U182" s="555">
        <f t="shared" si="33"/>
        <v>0</v>
      </c>
      <c r="V182" s="555">
        <f t="shared" si="33"/>
        <v>0</v>
      </c>
      <c r="W182" s="555">
        <f t="shared" si="33"/>
        <v>0</v>
      </c>
      <c r="X182" s="555">
        <f t="shared" si="33"/>
        <v>0</v>
      </c>
      <c r="Y182" s="555">
        <f t="shared" si="33"/>
        <v>0</v>
      </c>
      <c r="Z182" s="555">
        <f t="shared" si="33"/>
        <v>0</v>
      </c>
      <c r="AA182" s="555">
        <f t="shared" si="33"/>
        <v>0</v>
      </c>
      <c r="AB182" s="555">
        <f t="shared" si="33"/>
        <v>0</v>
      </c>
      <c r="AC182" s="555">
        <f t="shared" si="33"/>
        <v>0</v>
      </c>
      <c r="AD182" s="555">
        <f t="shared" si="33"/>
        <v>0</v>
      </c>
      <c r="AE182" s="555">
        <f t="shared" si="33"/>
        <v>0</v>
      </c>
      <c r="AF182" s="555">
        <f t="shared" si="33"/>
        <v>0</v>
      </c>
      <c r="AG182" s="555">
        <f t="shared" si="33"/>
        <v>0</v>
      </c>
      <c r="AH182" s="555">
        <f t="shared" si="33"/>
        <v>0</v>
      </c>
      <c r="AI182" s="555">
        <f t="shared" si="33"/>
        <v>0</v>
      </c>
      <c r="AJ182" s="555">
        <f t="shared" si="33"/>
        <v>0</v>
      </c>
      <c r="AK182" s="555">
        <f t="shared" si="33"/>
        <v>0</v>
      </c>
      <c r="AL182" s="555">
        <f t="shared" si="33"/>
        <v>0</v>
      </c>
      <c r="AM182" s="555">
        <f t="shared" si="33"/>
        <v>0</v>
      </c>
      <c r="AN182" s="555">
        <f t="shared" si="33"/>
        <v>0</v>
      </c>
      <c r="AO182" s="555">
        <f t="shared" si="33"/>
        <v>0</v>
      </c>
      <c r="AP182" s="486"/>
    </row>
    <row r="183" spans="1:42" outlineLevel="1" x14ac:dyDescent="0.25">
      <c r="A183" s="547" t="s">
        <v>452</v>
      </c>
      <c r="B183" s="548">
        <v>0</v>
      </c>
      <c r="C183" s="548">
        <v>0</v>
      </c>
      <c r="D183" s="548">
        <v>0</v>
      </c>
      <c r="E183" s="548">
        <v>0</v>
      </c>
      <c r="F183" s="548">
        <v>0</v>
      </c>
      <c r="G183" s="548">
        <v>0</v>
      </c>
      <c r="H183" s="548">
        <v>0</v>
      </c>
      <c r="I183" s="548">
        <v>0</v>
      </c>
      <c r="J183" s="548">
        <v>0</v>
      </c>
      <c r="K183" s="548">
        <v>0</v>
      </c>
      <c r="L183" s="548">
        <v>0</v>
      </c>
      <c r="M183" s="548">
        <v>0</v>
      </c>
      <c r="N183" s="548">
        <v>0</v>
      </c>
      <c r="O183" s="548">
        <v>0</v>
      </c>
      <c r="P183" s="548">
        <v>0</v>
      </c>
      <c r="Q183" s="548">
        <v>0</v>
      </c>
      <c r="R183" s="548">
        <v>0</v>
      </c>
      <c r="S183" s="548">
        <v>0</v>
      </c>
      <c r="T183" s="548">
        <v>0</v>
      </c>
      <c r="U183" s="548">
        <v>0</v>
      </c>
      <c r="V183" s="548">
        <v>0</v>
      </c>
      <c r="W183" s="548">
        <v>0</v>
      </c>
      <c r="X183" s="548">
        <v>0</v>
      </c>
      <c r="Y183" s="548">
        <v>0</v>
      </c>
      <c r="Z183" s="548">
        <v>0</v>
      </c>
      <c r="AA183" s="548">
        <v>0</v>
      </c>
      <c r="AB183" s="548">
        <v>0</v>
      </c>
      <c r="AC183" s="548">
        <v>0</v>
      </c>
      <c r="AD183" s="548">
        <v>0</v>
      </c>
      <c r="AE183" s="548">
        <v>0</v>
      </c>
      <c r="AF183" s="548">
        <v>0</v>
      </c>
      <c r="AG183" s="548">
        <v>0</v>
      </c>
      <c r="AH183" s="548">
        <v>0</v>
      </c>
      <c r="AI183" s="548">
        <v>0</v>
      </c>
      <c r="AJ183" s="548">
        <v>0</v>
      </c>
      <c r="AK183" s="548">
        <v>0</v>
      </c>
      <c r="AL183" s="548">
        <v>0</v>
      </c>
      <c r="AM183" s="548">
        <v>0</v>
      </c>
      <c r="AN183" s="548">
        <v>0</v>
      </c>
      <c r="AO183" s="548">
        <v>0</v>
      </c>
      <c r="AP183" s="549">
        <f>SUM(B183:AO183)</f>
        <v>0</v>
      </c>
    </row>
    <row r="184" spans="1:42" outlineLevel="1" x14ac:dyDescent="0.25">
      <c r="A184" s="550"/>
      <c r="B184" s="551"/>
      <c r="C184" s="551"/>
      <c r="D184" s="551"/>
      <c r="E184" s="551"/>
      <c r="F184" s="551"/>
      <c r="G184" s="551"/>
      <c r="H184" s="551"/>
      <c r="I184" s="551"/>
      <c r="J184" s="551"/>
      <c r="K184" s="551"/>
      <c r="L184" s="551"/>
      <c r="M184" s="551"/>
      <c r="N184" s="551"/>
      <c r="O184" s="551"/>
      <c r="P184" s="551"/>
      <c r="Q184" s="551"/>
      <c r="R184" s="551"/>
      <c r="S184" s="551"/>
      <c r="T184" s="551"/>
      <c r="U184" s="551"/>
      <c r="V184" s="551"/>
      <c r="W184" s="551"/>
      <c r="X184" s="551"/>
      <c r="Y184" s="551"/>
      <c r="Z184" s="551"/>
      <c r="AA184" s="551"/>
      <c r="AB184" s="551"/>
      <c r="AC184" s="551"/>
      <c r="AD184" s="551"/>
      <c r="AE184" s="551"/>
      <c r="AF184" s="551"/>
      <c r="AG184" s="551"/>
      <c r="AH184" s="551"/>
      <c r="AI184" s="551"/>
      <c r="AJ184" s="551"/>
      <c r="AK184" s="551"/>
      <c r="AL184" s="551"/>
      <c r="AM184" s="551"/>
      <c r="AN184" s="551"/>
      <c r="AO184" s="551"/>
      <c r="AP184" s="540"/>
    </row>
    <row r="185" spans="1:42" outlineLevel="1" x14ac:dyDescent="0.25">
      <c r="A185" s="539" t="s">
        <v>427</v>
      </c>
      <c r="B185" s="536"/>
    </row>
    <row r="186" spans="1:42" s="496" customFormat="1" outlineLevel="1" x14ac:dyDescent="0.25">
      <c r="A186" s="542" t="s">
        <v>453</v>
      </c>
      <c r="B186" s="478">
        <v>0</v>
      </c>
      <c r="C186" s="478">
        <v>0</v>
      </c>
      <c r="D186" s="478">
        <v>0</v>
      </c>
      <c r="E186" s="478">
        <v>0</v>
      </c>
      <c r="F186" s="478">
        <v>0</v>
      </c>
      <c r="G186" s="478">
        <v>0</v>
      </c>
      <c r="H186" s="478">
        <v>0</v>
      </c>
      <c r="I186" s="478">
        <v>0</v>
      </c>
      <c r="J186" s="478">
        <v>0</v>
      </c>
      <c r="K186" s="478">
        <v>0</v>
      </c>
      <c r="L186" s="478">
        <v>0</v>
      </c>
      <c r="M186" s="478">
        <v>0</v>
      </c>
      <c r="N186" s="478">
        <v>0</v>
      </c>
      <c r="O186" s="478">
        <v>0</v>
      </c>
      <c r="P186" s="478">
        <v>0</v>
      </c>
      <c r="Q186" s="478">
        <v>0</v>
      </c>
      <c r="R186" s="478">
        <v>0</v>
      </c>
      <c r="S186" s="478">
        <v>0</v>
      </c>
      <c r="T186" s="478">
        <v>0</v>
      </c>
      <c r="U186" s="478">
        <v>0</v>
      </c>
      <c r="V186" s="478">
        <v>0</v>
      </c>
      <c r="W186" s="478">
        <v>0</v>
      </c>
      <c r="X186" s="478">
        <v>0</v>
      </c>
      <c r="Y186" s="478">
        <v>0</v>
      </c>
      <c r="Z186" s="478">
        <v>0</v>
      </c>
      <c r="AA186" s="478">
        <v>0</v>
      </c>
      <c r="AB186" s="478">
        <v>0</v>
      </c>
      <c r="AC186" s="478">
        <v>0</v>
      </c>
      <c r="AD186" s="478">
        <v>0</v>
      </c>
      <c r="AE186" s="478">
        <v>0</v>
      </c>
      <c r="AF186" s="478">
        <v>0</v>
      </c>
      <c r="AG186" s="478">
        <v>0</v>
      </c>
      <c r="AH186" s="478">
        <v>0</v>
      </c>
      <c r="AI186" s="478">
        <v>0</v>
      </c>
      <c r="AJ186" s="478">
        <v>0</v>
      </c>
      <c r="AK186" s="478">
        <v>0</v>
      </c>
      <c r="AL186" s="478">
        <v>0</v>
      </c>
      <c r="AM186" s="478">
        <v>0</v>
      </c>
      <c r="AN186" s="478">
        <v>0</v>
      </c>
      <c r="AO186" s="478">
        <v>0</v>
      </c>
      <c r="AP186" s="478">
        <f>SUM(B186:AO186)</f>
        <v>0</v>
      </c>
    </row>
    <row r="187" spans="1:42" s="496" customFormat="1" outlineLevel="1" x14ac:dyDescent="0.25">
      <c r="A187" s="542" t="s">
        <v>454</v>
      </c>
      <c r="B187" s="552">
        <f t="shared" ref="B187:AO187" si="34">IF(B188&gt;0,B188/B186,0)</f>
        <v>0</v>
      </c>
      <c r="C187" s="552">
        <f t="shared" si="34"/>
        <v>0</v>
      </c>
      <c r="D187" s="552">
        <f t="shared" si="34"/>
        <v>0</v>
      </c>
      <c r="E187" s="552">
        <f t="shared" si="34"/>
        <v>0</v>
      </c>
      <c r="F187" s="552">
        <f t="shared" si="34"/>
        <v>0</v>
      </c>
      <c r="G187" s="552">
        <f t="shared" si="34"/>
        <v>0</v>
      </c>
      <c r="H187" s="552">
        <f t="shared" si="34"/>
        <v>0</v>
      </c>
      <c r="I187" s="552">
        <f t="shared" si="34"/>
        <v>0</v>
      </c>
      <c r="J187" s="552">
        <f t="shared" si="34"/>
        <v>0</v>
      </c>
      <c r="K187" s="552">
        <f t="shared" si="34"/>
        <v>0</v>
      </c>
      <c r="L187" s="552">
        <f t="shared" si="34"/>
        <v>0</v>
      </c>
      <c r="M187" s="552">
        <f t="shared" si="34"/>
        <v>0</v>
      </c>
      <c r="N187" s="552">
        <f t="shared" si="34"/>
        <v>0</v>
      </c>
      <c r="O187" s="552">
        <f t="shared" si="34"/>
        <v>0</v>
      </c>
      <c r="P187" s="552">
        <f t="shared" si="34"/>
        <v>0</v>
      </c>
      <c r="Q187" s="552">
        <f t="shared" si="34"/>
        <v>0</v>
      </c>
      <c r="R187" s="552">
        <f t="shared" si="34"/>
        <v>0</v>
      </c>
      <c r="S187" s="552">
        <f t="shared" si="34"/>
        <v>0</v>
      </c>
      <c r="T187" s="552">
        <f t="shared" si="34"/>
        <v>0</v>
      </c>
      <c r="U187" s="552">
        <f t="shared" si="34"/>
        <v>0</v>
      </c>
      <c r="V187" s="552">
        <f t="shared" si="34"/>
        <v>0</v>
      </c>
      <c r="W187" s="552">
        <f t="shared" si="34"/>
        <v>0</v>
      </c>
      <c r="X187" s="552">
        <f t="shared" si="34"/>
        <v>0</v>
      </c>
      <c r="Y187" s="552">
        <f t="shared" si="34"/>
        <v>0</v>
      </c>
      <c r="Z187" s="552">
        <f t="shared" si="34"/>
        <v>0</v>
      </c>
      <c r="AA187" s="552">
        <f t="shared" si="34"/>
        <v>0</v>
      </c>
      <c r="AB187" s="552">
        <f t="shared" si="34"/>
        <v>0</v>
      </c>
      <c r="AC187" s="552">
        <f t="shared" si="34"/>
        <v>0</v>
      </c>
      <c r="AD187" s="552">
        <f t="shared" si="34"/>
        <v>0</v>
      </c>
      <c r="AE187" s="552">
        <f t="shared" si="34"/>
        <v>0</v>
      </c>
      <c r="AF187" s="552">
        <f t="shared" si="34"/>
        <v>0</v>
      </c>
      <c r="AG187" s="552">
        <f t="shared" si="34"/>
        <v>0</v>
      </c>
      <c r="AH187" s="552">
        <f t="shared" si="34"/>
        <v>0</v>
      </c>
      <c r="AI187" s="552">
        <f t="shared" si="34"/>
        <v>0</v>
      </c>
      <c r="AJ187" s="552">
        <f t="shared" si="34"/>
        <v>0</v>
      </c>
      <c r="AK187" s="552">
        <f t="shared" si="34"/>
        <v>0</v>
      </c>
      <c r="AL187" s="552">
        <f t="shared" si="34"/>
        <v>0</v>
      </c>
      <c r="AM187" s="552">
        <f t="shared" si="34"/>
        <v>0</v>
      </c>
      <c r="AN187" s="552">
        <f t="shared" si="34"/>
        <v>0</v>
      </c>
      <c r="AO187" s="552">
        <f t="shared" si="34"/>
        <v>0</v>
      </c>
      <c r="AP187" s="478"/>
    </row>
    <row r="188" spans="1:42" s="496" customFormat="1" ht="15.75" outlineLevel="1" thickBot="1" x14ac:dyDescent="0.3">
      <c r="A188" s="542" t="s">
        <v>455</v>
      </c>
      <c r="B188" s="483">
        <v>0</v>
      </c>
      <c r="C188" s="483">
        <v>0</v>
      </c>
      <c r="D188" s="483">
        <v>0</v>
      </c>
      <c r="E188" s="483">
        <v>0</v>
      </c>
      <c r="F188" s="483">
        <v>0</v>
      </c>
      <c r="G188" s="483">
        <v>0</v>
      </c>
      <c r="H188" s="483">
        <v>0</v>
      </c>
      <c r="I188" s="483">
        <v>0</v>
      </c>
      <c r="J188" s="483">
        <v>0</v>
      </c>
      <c r="K188" s="483">
        <v>0</v>
      </c>
      <c r="L188" s="483">
        <v>0</v>
      </c>
      <c r="M188" s="483">
        <v>0</v>
      </c>
      <c r="N188" s="483">
        <v>0</v>
      </c>
      <c r="O188" s="483">
        <v>0</v>
      </c>
      <c r="P188" s="483">
        <v>0</v>
      </c>
      <c r="Q188" s="483">
        <v>0</v>
      </c>
      <c r="R188" s="483">
        <v>0</v>
      </c>
      <c r="S188" s="483">
        <v>0</v>
      </c>
      <c r="T188" s="483">
        <v>0</v>
      </c>
      <c r="U188" s="483">
        <v>0</v>
      </c>
      <c r="V188" s="483">
        <v>0</v>
      </c>
      <c r="W188" s="483">
        <v>0</v>
      </c>
      <c r="X188" s="483">
        <v>0</v>
      </c>
      <c r="Y188" s="483">
        <v>0</v>
      </c>
      <c r="Z188" s="483">
        <v>0</v>
      </c>
      <c r="AA188" s="483">
        <v>0</v>
      </c>
      <c r="AB188" s="483">
        <v>0</v>
      </c>
      <c r="AC188" s="483">
        <v>0</v>
      </c>
      <c r="AD188" s="483">
        <v>0</v>
      </c>
      <c r="AE188" s="483">
        <v>0</v>
      </c>
      <c r="AF188" s="483">
        <v>0</v>
      </c>
      <c r="AG188" s="483">
        <v>0</v>
      </c>
      <c r="AH188" s="483">
        <v>0</v>
      </c>
      <c r="AI188" s="483">
        <v>0</v>
      </c>
      <c r="AJ188" s="483">
        <v>0</v>
      </c>
      <c r="AK188" s="483">
        <v>0</v>
      </c>
      <c r="AL188" s="483">
        <v>0</v>
      </c>
      <c r="AM188" s="483">
        <v>0</v>
      </c>
      <c r="AN188" s="483">
        <v>0</v>
      </c>
      <c r="AO188" s="483">
        <v>0</v>
      </c>
      <c r="AP188" s="553">
        <f>SUM(B188:AO188)</f>
        <v>0</v>
      </c>
    </row>
    <row r="189" spans="1:42" s="541" customFormat="1" ht="15.75" outlineLevel="1" thickTop="1" x14ac:dyDescent="0.25">
      <c r="A189" s="539"/>
      <c r="B189" s="540"/>
      <c r="C189" s="540"/>
      <c r="D189" s="540"/>
      <c r="E189" s="540"/>
      <c r="F189" s="540"/>
      <c r="G189" s="540"/>
      <c r="H189" s="540"/>
      <c r="I189" s="540"/>
      <c r="J189" s="540"/>
      <c r="K189" s="540"/>
      <c r="L189" s="540"/>
      <c r="M189" s="540"/>
      <c r="N189" s="540"/>
      <c r="O189" s="540"/>
      <c r="P189" s="540"/>
      <c r="Q189" s="540"/>
      <c r="R189" s="540"/>
      <c r="S189" s="540"/>
      <c r="T189" s="540"/>
      <c r="U189" s="540"/>
      <c r="V189" s="540"/>
      <c r="W189" s="540"/>
      <c r="X189" s="540"/>
      <c r="Y189" s="540"/>
      <c r="Z189" s="540"/>
      <c r="AA189" s="540"/>
      <c r="AB189" s="540"/>
      <c r="AC189" s="540"/>
      <c r="AD189" s="540"/>
      <c r="AE189" s="540"/>
      <c r="AF189" s="540"/>
      <c r="AG189" s="540"/>
      <c r="AH189" s="540"/>
      <c r="AI189" s="540"/>
      <c r="AJ189" s="540"/>
      <c r="AK189" s="540"/>
      <c r="AL189" s="540"/>
      <c r="AM189" s="540"/>
      <c r="AN189" s="540"/>
      <c r="AO189" s="540"/>
      <c r="AP189" s="540"/>
    </row>
    <row r="190" spans="1:42" outlineLevel="1" x14ac:dyDescent="0.25">
      <c r="A190" s="539" t="s">
        <v>428</v>
      </c>
      <c r="B190" s="536"/>
    </row>
    <row r="191" spans="1:42" s="496" customFormat="1" outlineLevel="1" x14ac:dyDescent="0.25">
      <c r="A191" s="542" t="str">
        <f>A157</f>
        <v>Electricity Production/kWh - REC</v>
      </c>
      <c r="B191" s="554">
        <f>B186</f>
        <v>0</v>
      </c>
      <c r="C191" s="507">
        <v>0</v>
      </c>
      <c r="D191" s="507">
        <v>0</v>
      </c>
      <c r="E191" s="507">
        <v>0</v>
      </c>
      <c r="F191" s="507">
        <v>0</v>
      </c>
      <c r="G191" s="507">
        <v>0</v>
      </c>
      <c r="H191" s="507">
        <v>0</v>
      </c>
      <c r="I191" s="507">
        <v>0</v>
      </c>
      <c r="J191" s="507">
        <v>0</v>
      </c>
      <c r="K191" s="507">
        <v>0</v>
      </c>
      <c r="L191" s="507">
        <v>0</v>
      </c>
      <c r="M191" s="507">
        <v>0</v>
      </c>
      <c r="N191" s="507">
        <v>0</v>
      </c>
      <c r="O191" s="507">
        <v>0</v>
      </c>
      <c r="P191" s="507">
        <v>0</v>
      </c>
      <c r="Q191" s="507">
        <v>0</v>
      </c>
      <c r="R191" s="507">
        <v>0</v>
      </c>
      <c r="S191" s="507">
        <v>0</v>
      </c>
      <c r="T191" s="507">
        <v>0</v>
      </c>
      <c r="U191" s="507">
        <v>0</v>
      </c>
      <c r="V191" s="507">
        <v>0</v>
      </c>
      <c r="W191" s="507">
        <v>0</v>
      </c>
      <c r="X191" s="507">
        <v>0</v>
      </c>
      <c r="Y191" s="507">
        <v>0</v>
      </c>
      <c r="Z191" s="507">
        <v>0</v>
      </c>
      <c r="AA191" s="507">
        <v>0</v>
      </c>
      <c r="AB191" s="507">
        <v>0</v>
      </c>
      <c r="AC191" s="507">
        <v>0</v>
      </c>
      <c r="AD191" s="507">
        <v>0</v>
      </c>
      <c r="AE191" s="507">
        <v>0</v>
      </c>
      <c r="AF191" s="507">
        <v>0</v>
      </c>
      <c r="AG191" s="507">
        <v>0</v>
      </c>
      <c r="AH191" s="507">
        <v>0</v>
      </c>
      <c r="AI191" s="507">
        <v>0</v>
      </c>
      <c r="AJ191" s="507">
        <v>0</v>
      </c>
      <c r="AK191" s="507">
        <v>0</v>
      </c>
      <c r="AL191" s="507">
        <v>0</v>
      </c>
      <c r="AM191" s="507">
        <v>0</v>
      </c>
      <c r="AN191" s="507">
        <v>0</v>
      </c>
      <c r="AO191" s="507">
        <v>0</v>
      </c>
      <c r="AP191" s="478">
        <f>SUM(B191:AO191)</f>
        <v>0</v>
      </c>
    </row>
    <row r="192" spans="1:42" s="496" customFormat="1" outlineLevel="1" x14ac:dyDescent="0.25">
      <c r="A192" s="542" t="s">
        <v>457</v>
      </c>
      <c r="B192" s="552">
        <f>IF(B193&gt;0,B193/B191,0)</f>
        <v>0</v>
      </c>
      <c r="C192" s="552">
        <f t="shared" ref="C192:AO192" si="35">IF(C193&gt;0,C193/C191,0)</f>
        <v>0</v>
      </c>
      <c r="D192" s="552">
        <f t="shared" si="35"/>
        <v>0</v>
      </c>
      <c r="E192" s="552">
        <f t="shared" si="35"/>
        <v>0</v>
      </c>
      <c r="F192" s="552">
        <f t="shared" si="35"/>
        <v>0</v>
      </c>
      <c r="G192" s="552">
        <f t="shared" si="35"/>
        <v>0</v>
      </c>
      <c r="H192" s="552">
        <f t="shared" si="35"/>
        <v>0</v>
      </c>
      <c r="I192" s="552">
        <f t="shared" si="35"/>
        <v>0</v>
      </c>
      <c r="J192" s="552">
        <f t="shared" si="35"/>
        <v>0</v>
      </c>
      <c r="K192" s="552">
        <f t="shared" si="35"/>
        <v>0</v>
      </c>
      <c r="L192" s="552">
        <f t="shared" si="35"/>
        <v>0</v>
      </c>
      <c r="M192" s="552">
        <f t="shared" si="35"/>
        <v>0</v>
      </c>
      <c r="N192" s="552">
        <f t="shared" si="35"/>
        <v>0</v>
      </c>
      <c r="O192" s="552">
        <f t="shared" si="35"/>
        <v>0</v>
      </c>
      <c r="P192" s="552">
        <f t="shared" si="35"/>
        <v>0</v>
      </c>
      <c r="Q192" s="552">
        <f t="shared" si="35"/>
        <v>0</v>
      </c>
      <c r="R192" s="552">
        <f t="shared" si="35"/>
        <v>0</v>
      </c>
      <c r="S192" s="552">
        <f t="shared" si="35"/>
        <v>0</v>
      </c>
      <c r="T192" s="552">
        <f t="shared" si="35"/>
        <v>0</v>
      </c>
      <c r="U192" s="552">
        <f t="shared" si="35"/>
        <v>0</v>
      </c>
      <c r="V192" s="552">
        <f t="shared" si="35"/>
        <v>0</v>
      </c>
      <c r="W192" s="552">
        <f t="shared" si="35"/>
        <v>0</v>
      </c>
      <c r="X192" s="552">
        <f t="shared" si="35"/>
        <v>0</v>
      </c>
      <c r="Y192" s="552">
        <f t="shared" si="35"/>
        <v>0</v>
      </c>
      <c r="Z192" s="552">
        <f t="shared" si="35"/>
        <v>0</v>
      </c>
      <c r="AA192" s="552">
        <f t="shared" si="35"/>
        <v>0</v>
      </c>
      <c r="AB192" s="552">
        <f t="shared" si="35"/>
        <v>0</v>
      </c>
      <c r="AC192" s="552">
        <f t="shared" si="35"/>
        <v>0</v>
      </c>
      <c r="AD192" s="552">
        <f t="shared" si="35"/>
        <v>0</v>
      </c>
      <c r="AE192" s="552">
        <f t="shared" si="35"/>
        <v>0</v>
      </c>
      <c r="AF192" s="552">
        <f t="shared" si="35"/>
        <v>0</v>
      </c>
      <c r="AG192" s="552">
        <f t="shared" si="35"/>
        <v>0</v>
      </c>
      <c r="AH192" s="552">
        <f t="shared" si="35"/>
        <v>0</v>
      </c>
      <c r="AI192" s="552">
        <f t="shared" si="35"/>
        <v>0</v>
      </c>
      <c r="AJ192" s="552">
        <f t="shared" si="35"/>
        <v>0</v>
      </c>
      <c r="AK192" s="552">
        <f t="shared" si="35"/>
        <v>0</v>
      </c>
      <c r="AL192" s="552">
        <f t="shared" si="35"/>
        <v>0</v>
      </c>
      <c r="AM192" s="552">
        <f t="shared" si="35"/>
        <v>0</v>
      </c>
      <c r="AN192" s="552">
        <f t="shared" si="35"/>
        <v>0</v>
      </c>
      <c r="AO192" s="552">
        <f t="shared" si="35"/>
        <v>0</v>
      </c>
      <c r="AP192" s="478"/>
    </row>
    <row r="193" spans="1:42" s="496" customFormat="1" ht="15.75" outlineLevel="1" thickBot="1" x14ac:dyDescent="0.3">
      <c r="A193" s="542" t="s">
        <v>458</v>
      </c>
      <c r="B193" s="557">
        <v>0</v>
      </c>
      <c r="C193" s="557">
        <v>0</v>
      </c>
      <c r="D193" s="557">
        <v>0</v>
      </c>
      <c r="E193" s="557">
        <v>0</v>
      </c>
      <c r="F193" s="557">
        <v>0</v>
      </c>
      <c r="G193" s="557">
        <v>0</v>
      </c>
      <c r="H193" s="557">
        <v>0</v>
      </c>
      <c r="I193" s="557">
        <v>0</v>
      </c>
      <c r="J193" s="557">
        <v>0</v>
      </c>
      <c r="K193" s="557">
        <v>0</v>
      </c>
      <c r="L193" s="557">
        <v>0</v>
      </c>
      <c r="M193" s="557">
        <v>0</v>
      </c>
      <c r="N193" s="557">
        <v>0</v>
      </c>
      <c r="O193" s="557">
        <v>0</v>
      </c>
      <c r="P193" s="557">
        <v>0</v>
      </c>
      <c r="Q193" s="557">
        <v>0</v>
      </c>
      <c r="R193" s="557">
        <v>0</v>
      </c>
      <c r="S193" s="557">
        <v>0</v>
      </c>
      <c r="T193" s="557">
        <v>0</v>
      </c>
      <c r="U193" s="557">
        <v>0</v>
      </c>
      <c r="V193" s="557">
        <v>0</v>
      </c>
      <c r="W193" s="557">
        <v>0</v>
      </c>
      <c r="X193" s="557">
        <v>0</v>
      </c>
      <c r="Y193" s="557">
        <v>0</v>
      </c>
      <c r="Z193" s="557">
        <v>0</v>
      </c>
      <c r="AA193" s="557">
        <v>0</v>
      </c>
      <c r="AB193" s="557">
        <v>0</v>
      </c>
      <c r="AC193" s="557">
        <v>0</v>
      </c>
      <c r="AD193" s="557">
        <v>0</v>
      </c>
      <c r="AE193" s="557">
        <v>0</v>
      </c>
      <c r="AF193" s="557">
        <v>0</v>
      </c>
      <c r="AG193" s="557">
        <v>0</v>
      </c>
      <c r="AH193" s="557">
        <v>0</v>
      </c>
      <c r="AI193" s="557">
        <v>0</v>
      </c>
      <c r="AJ193" s="557">
        <v>0</v>
      </c>
      <c r="AK193" s="557">
        <v>0</v>
      </c>
      <c r="AL193" s="557">
        <v>0</v>
      </c>
      <c r="AM193" s="557">
        <v>0</v>
      </c>
      <c r="AN193" s="557">
        <v>0</v>
      </c>
      <c r="AO193" s="557">
        <v>0</v>
      </c>
      <c r="AP193" s="553">
        <f>SUM(B193:AO193)</f>
        <v>0</v>
      </c>
    </row>
    <row r="194" spans="1:42" s="541" customFormat="1" ht="15.75" outlineLevel="1" thickTop="1" x14ac:dyDescent="0.25">
      <c r="A194" s="539"/>
      <c r="B194" s="540"/>
      <c r="C194" s="540"/>
      <c r="D194" s="540"/>
      <c r="E194" s="540"/>
      <c r="F194" s="540"/>
      <c r="G194" s="540"/>
      <c r="H194" s="540"/>
      <c r="I194" s="540"/>
      <c r="J194" s="540"/>
      <c r="K194" s="540"/>
      <c r="L194" s="540"/>
      <c r="M194" s="540"/>
      <c r="N194" s="540"/>
      <c r="O194" s="540"/>
      <c r="P194" s="540"/>
      <c r="Q194" s="540"/>
      <c r="R194" s="540"/>
      <c r="S194" s="540"/>
      <c r="T194" s="540"/>
      <c r="U194" s="540"/>
      <c r="V194" s="540"/>
      <c r="W194" s="540"/>
      <c r="X194" s="540"/>
      <c r="Y194" s="540"/>
      <c r="Z194" s="540"/>
      <c r="AA194" s="540"/>
      <c r="AB194" s="540"/>
      <c r="AC194" s="540"/>
      <c r="AD194" s="540"/>
      <c r="AE194" s="540"/>
      <c r="AF194" s="540"/>
      <c r="AG194" s="540"/>
      <c r="AH194" s="540"/>
      <c r="AI194" s="540"/>
      <c r="AJ194" s="540"/>
      <c r="AK194" s="540"/>
      <c r="AL194" s="540"/>
      <c r="AM194" s="540"/>
      <c r="AN194" s="540"/>
      <c r="AO194" s="540"/>
      <c r="AP194" s="540"/>
    </row>
    <row r="195" spans="1:42" s="541" customFormat="1" outlineLevel="1" x14ac:dyDescent="0.25">
      <c r="A195" s="505" t="s">
        <v>131</v>
      </c>
      <c r="AP195" s="540"/>
    </row>
    <row r="196" spans="1:42" s="541" customFormat="1" outlineLevel="1" x14ac:dyDescent="0.25">
      <c r="A196" s="539" t="s">
        <v>448</v>
      </c>
      <c r="B196" s="540"/>
      <c r="C196" s="540"/>
      <c r="D196" s="540"/>
      <c r="E196" s="540"/>
      <c r="F196" s="540"/>
      <c r="G196" s="540"/>
      <c r="H196" s="540"/>
      <c r="I196" s="540"/>
      <c r="J196" s="540"/>
      <c r="K196" s="540"/>
      <c r="L196" s="540"/>
      <c r="M196" s="540"/>
      <c r="N196" s="540"/>
      <c r="O196" s="540"/>
      <c r="P196" s="540"/>
      <c r="Q196" s="540"/>
      <c r="R196" s="540"/>
      <c r="S196" s="540"/>
      <c r="T196" s="540"/>
      <c r="U196" s="540"/>
      <c r="V196" s="540"/>
      <c r="W196" s="540"/>
      <c r="X196" s="540"/>
      <c r="Y196" s="540"/>
      <c r="Z196" s="540"/>
      <c r="AA196" s="540"/>
      <c r="AB196" s="540"/>
      <c r="AC196" s="540"/>
      <c r="AD196" s="540"/>
      <c r="AE196" s="540"/>
      <c r="AF196" s="540"/>
      <c r="AG196" s="540"/>
      <c r="AH196" s="540"/>
      <c r="AI196" s="540"/>
      <c r="AJ196" s="540"/>
      <c r="AK196" s="540"/>
      <c r="AL196" s="540"/>
      <c r="AM196" s="540"/>
      <c r="AN196" s="540"/>
      <c r="AO196" s="540"/>
      <c r="AP196" s="540"/>
    </row>
    <row r="197" spans="1:42" s="543" customFormat="1" outlineLevel="1" x14ac:dyDescent="0.25">
      <c r="A197" s="542" t="s">
        <v>449</v>
      </c>
      <c r="B197" s="478">
        <f>IF(B198&gt;0,'2a Project Inputs'!$R$15,0)</f>
        <v>0</v>
      </c>
      <c r="C197" s="478">
        <f>IF(C198&gt;0,'2a Project Inputs'!$R$15,0)</f>
        <v>0</v>
      </c>
      <c r="D197" s="478">
        <f>IF(D198&gt;0,'2a Project Inputs'!$R$15,0)</f>
        <v>0</v>
      </c>
      <c r="E197" s="478">
        <f>IF(E198&gt;0,'2a Project Inputs'!$R$15,0)</f>
        <v>0</v>
      </c>
      <c r="F197" s="478">
        <f>IF(F198&gt;0,'2a Project Inputs'!$R$15,0)</f>
        <v>0</v>
      </c>
      <c r="G197" s="478">
        <f>IF(G198&gt;0,'2a Project Inputs'!$R$15,0)</f>
        <v>0</v>
      </c>
      <c r="H197" s="478">
        <f>IF(H198&gt;0,'2a Project Inputs'!$R$15,0)</f>
        <v>0</v>
      </c>
      <c r="I197" s="478">
        <f>IF(I198&gt;0,'2a Project Inputs'!$R$15,0)</f>
        <v>0</v>
      </c>
      <c r="J197" s="478">
        <f>IF(J198&gt;0,'2a Project Inputs'!$R$15,0)</f>
        <v>0</v>
      </c>
      <c r="K197" s="478">
        <f>IF(K198&gt;0,'2a Project Inputs'!$R$15,0)</f>
        <v>0</v>
      </c>
      <c r="L197" s="478">
        <f>IF(L198&gt;0,'2a Project Inputs'!$R$15,0)</f>
        <v>0</v>
      </c>
      <c r="M197" s="478">
        <f>IF(M198&gt;0,'2a Project Inputs'!$R$15,0)</f>
        <v>0</v>
      </c>
      <c r="N197" s="478">
        <f>IF(N198&gt;0,'2a Project Inputs'!$R$15,0)</f>
        <v>0</v>
      </c>
      <c r="O197" s="478">
        <f>IF(O198&gt;0,'2a Project Inputs'!$R$15,0)</f>
        <v>0</v>
      </c>
      <c r="P197" s="478">
        <f>IF(P198&gt;0,'2a Project Inputs'!$R$15,0)</f>
        <v>0</v>
      </c>
      <c r="Q197" s="478">
        <f>IF(Q198&gt;0,'2a Project Inputs'!$R$15,0)</f>
        <v>0</v>
      </c>
      <c r="R197" s="478">
        <f>IF(R198&gt;0,'2a Project Inputs'!$R$15,0)</f>
        <v>0</v>
      </c>
      <c r="S197" s="478">
        <f>IF(S198&gt;0,'2a Project Inputs'!$R$15,0)</f>
        <v>0</v>
      </c>
      <c r="T197" s="478">
        <f>IF(T198&gt;0,'2a Project Inputs'!$R$15,0)</f>
        <v>0</v>
      </c>
      <c r="U197" s="478">
        <f>IF(U198&gt;0,'2a Project Inputs'!$R$15,0)</f>
        <v>0</v>
      </c>
      <c r="V197" s="478">
        <f>IF(V198&gt;0,'2a Project Inputs'!$R$15,0)</f>
        <v>0</v>
      </c>
      <c r="W197" s="478">
        <f>IF(W198&gt;0,'2a Project Inputs'!$R$15,0)</f>
        <v>0</v>
      </c>
      <c r="X197" s="478">
        <f>IF(X198&gt;0,'2a Project Inputs'!$R$15,0)</f>
        <v>0</v>
      </c>
      <c r="Y197" s="478">
        <f>IF(Y198&gt;0,'2a Project Inputs'!$R$15,0)</f>
        <v>0</v>
      </c>
      <c r="Z197" s="478">
        <f>IF(Z198&gt;0,'2a Project Inputs'!$R$15,0)</f>
        <v>0</v>
      </c>
      <c r="AA197" s="478">
        <f>IF(AA198&gt;0,'2a Project Inputs'!$R$15,0)</f>
        <v>0</v>
      </c>
      <c r="AB197" s="478">
        <f>IF(AB198&gt;0,'2a Project Inputs'!$R$15,0)</f>
        <v>0</v>
      </c>
      <c r="AC197" s="478">
        <f>IF(AC198&gt;0,'2a Project Inputs'!$R$15,0)</f>
        <v>0</v>
      </c>
      <c r="AD197" s="478">
        <f>IF(AD198&gt;0,'2a Project Inputs'!$R$15,0)</f>
        <v>0</v>
      </c>
      <c r="AE197" s="478">
        <f>IF(AE198&gt;0,'2a Project Inputs'!$R$15,0)</f>
        <v>0</v>
      </c>
      <c r="AF197" s="478">
        <f>IF(AF198&gt;0,'2a Project Inputs'!$R$15,0)</f>
        <v>0</v>
      </c>
      <c r="AG197" s="478">
        <f>IF(AG198&gt;0,'2a Project Inputs'!$R$15,0)</f>
        <v>0</v>
      </c>
      <c r="AH197" s="478">
        <f>IF(AH198&gt;0,'2a Project Inputs'!$R$15,0)</f>
        <v>0</v>
      </c>
      <c r="AI197" s="478">
        <f>IF(AI198&gt;0,'2a Project Inputs'!$R$15,0)</f>
        <v>0</v>
      </c>
      <c r="AJ197" s="478">
        <f>IF(AJ198&gt;0,'2a Project Inputs'!$R$15,0)</f>
        <v>0</v>
      </c>
      <c r="AK197" s="478">
        <f>IF(AK198&gt;0,'2a Project Inputs'!$R$15,0)</f>
        <v>0</v>
      </c>
      <c r="AL197" s="478">
        <f>IF(AL198&gt;0,'2a Project Inputs'!$R$15,0)</f>
        <v>0</v>
      </c>
      <c r="AM197" s="478">
        <f>IF(AM198&gt;0,'2a Project Inputs'!$R$15,0)</f>
        <v>0</v>
      </c>
      <c r="AN197" s="478">
        <f>IF(AN198&gt;0,'2a Project Inputs'!$R$15,0)</f>
        <v>0</v>
      </c>
      <c r="AO197" s="478">
        <f>IF(AO198&gt;0,'2a Project Inputs'!$R$15,0)</f>
        <v>0</v>
      </c>
      <c r="AP197" s="478">
        <f>SUM(B197:AO197)</f>
        <v>0</v>
      </c>
    </row>
    <row r="198" spans="1:42" s="543" customFormat="1" outlineLevel="1" x14ac:dyDescent="0.25">
      <c r="A198" s="542" t="s">
        <v>450</v>
      </c>
      <c r="B198" s="478">
        <v>0</v>
      </c>
      <c r="C198" s="478">
        <v>0</v>
      </c>
      <c r="D198" s="478">
        <v>0</v>
      </c>
      <c r="E198" s="478">
        <v>0</v>
      </c>
      <c r="F198" s="478">
        <v>0</v>
      </c>
      <c r="G198" s="478">
        <v>0</v>
      </c>
      <c r="H198" s="478">
        <v>0</v>
      </c>
      <c r="I198" s="478">
        <v>0</v>
      </c>
      <c r="J198" s="478">
        <v>0</v>
      </c>
      <c r="K198" s="478">
        <v>0</v>
      </c>
      <c r="L198" s="478">
        <v>0</v>
      </c>
      <c r="M198" s="478">
        <v>0</v>
      </c>
      <c r="N198" s="478">
        <v>0</v>
      </c>
      <c r="O198" s="478">
        <v>0</v>
      </c>
      <c r="P198" s="478">
        <v>0</v>
      </c>
      <c r="Q198" s="478">
        <v>0</v>
      </c>
      <c r="R198" s="478">
        <v>0</v>
      </c>
      <c r="S198" s="478">
        <v>0</v>
      </c>
      <c r="T198" s="478">
        <v>0</v>
      </c>
      <c r="U198" s="478">
        <v>0</v>
      </c>
      <c r="V198" s="478">
        <v>0</v>
      </c>
      <c r="W198" s="478">
        <v>0</v>
      </c>
      <c r="X198" s="478">
        <v>0</v>
      </c>
      <c r="Y198" s="478">
        <v>0</v>
      </c>
      <c r="Z198" s="478">
        <v>0</v>
      </c>
      <c r="AA198" s="478">
        <v>0</v>
      </c>
      <c r="AB198" s="478">
        <v>0</v>
      </c>
      <c r="AC198" s="478">
        <v>0</v>
      </c>
      <c r="AD198" s="478">
        <v>0</v>
      </c>
      <c r="AE198" s="478">
        <v>0</v>
      </c>
      <c r="AF198" s="478">
        <v>0</v>
      </c>
      <c r="AG198" s="478">
        <v>0</v>
      </c>
      <c r="AH198" s="478">
        <v>0</v>
      </c>
      <c r="AI198" s="478">
        <v>0</v>
      </c>
      <c r="AJ198" s="478">
        <v>0</v>
      </c>
      <c r="AK198" s="478">
        <v>0</v>
      </c>
      <c r="AL198" s="478">
        <v>0</v>
      </c>
      <c r="AM198" s="478">
        <v>0</v>
      </c>
      <c r="AN198" s="478">
        <v>0</v>
      </c>
      <c r="AO198" s="478">
        <v>0</v>
      </c>
      <c r="AP198" s="478">
        <f>SUM(B198:AO198)</f>
        <v>0</v>
      </c>
    </row>
    <row r="199" spans="1:42" s="556" customFormat="1" outlineLevel="1" x14ac:dyDescent="0.25">
      <c r="A199" s="542" t="s">
        <v>451</v>
      </c>
      <c r="B199" s="555">
        <f>IF(B198&gt;0,B200/B198,0)</f>
        <v>0</v>
      </c>
      <c r="C199" s="555">
        <f t="shared" ref="C199:AO199" si="36">IF(C198&gt;0,C200/C198,0)</f>
        <v>0</v>
      </c>
      <c r="D199" s="555">
        <f t="shared" si="36"/>
        <v>0</v>
      </c>
      <c r="E199" s="555">
        <f t="shared" si="36"/>
        <v>0</v>
      </c>
      <c r="F199" s="555">
        <f t="shared" si="36"/>
        <v>0</v>
      </c>
      <c r="G199" s="555">
        <f t="shared" si="36"/>
        <v>0</v>
      </c>
      <c r="H199" s="555">
        <f t="shared" si="36"/>
        <v>0</v>
      </c>
      <c r="I199" s="555">
        <f t="shared" si="36"/>
        <v>0</v>
      </c>
      <c r="J199" s="555">
        <f t="shared" si="36"/>
        <v>0</v>
      </c>
      <c r="K199" s="555">
        <f t="shared" si="36"/>
        <v>0</v>
      </c>
      <c r="L199" s="555">
        <f t="shared" si="36"/>
        <v>0</v>
      </c>
      <c r="M199" s="555">
        <f t="shared" si="36"/>
        <v>0</v>
      </c>
      <c r="N199" s="555">
        <f t="shared" si="36"/>
        <v>0</v>
      </c>
      <c r="O199" s="555">
        <f t="shared" si="36"/>
        <v>0</v>
      </c>
      <c r="P199" s="555">
        <f t="shared" si="36"/>
        <v>0</v>
      </c>
      <c r="Q199" s="555">
        <f t="shared" si="36"/>
        <v>0</v>
      </c>
      <c r="R199" s="555">
        <f t="shared" si="36"/>
        <v>0</v>
      </c>
      <c r="S199" s="555">
        <f t="shared" si="36"/>
        <v>0</v>
      </c>
      <c r="T199" s="555">
        <f t="shared" si="36"/>
        <v>0</v>
      </c>
      <c r="U199" s="555">
        <f t="shared" si="36"/>
        <v>0</v>
      </c>
      <c r="V199" s="555">
        <f t="shared" si="36"/>
        <v>0</v>
      </c>
      <c r="W199" s="555">
        <f t="shared" si="36"/>
        <v>0</v>
      </c>
      <c r="X199" s="555">
        <f t="shared" si="36"/>
        <v>0</v>
      </c>
      <c r="Y199" s="555">
        <f t="shared" si="36"/>
        <v>0</v>
      </c>
      <c r="Z199" s="555">
        <f t="shared" si="36"/>
        <v>0</v>
      </c>
      <c r="AA199" s="555">
        <f t="shared" si="36"/>
        <v>0</v>
      </c>
      <c r="AB199" s="555">
        <f t="shared" si="36"/>
        <v>0</v>
      </c>
      <c r="AC199" s="555">
        <f t="shared" si="36"/>
        <v>0</v>
      </c>
      <c r="AD199" s="555">
        <f t="shared" si="36"/>
        <v>0</v>
      </c>
      <c r="AE199" s="555">
        <f t="shared" si="36"/>
        <v>0</v>
      </c>
      <c r="AF199" s="555">
        <f t="shared" si="36"/>
        <v>0</v>
      </c>
      <c r="AG199" s="555">
        <f t="shared" si="36"/>
        <v>0</v>
      </c>
      <c r="AH199" s="555">
        <f t="shared" si="36"/>
        <v>0</v>
      </c>
      <c r="AI199" s="555">
        <f t="shared" si="36"/>
        <v>0</v>
      </c>
      <c r="AJ199" s="555">
        <f t="shared" si="36"/>
        <v>0</v>
      </c>
      <c r="AK199" s="555">
        <f t="shared" si="36"/>
        <v>0</v>
      </c>
      <c r="AL199" s="555">
        <f t="shared" si="36"/>
        <v>0</v>
      </c>
      <c r="AM199" s="555">
        <f t="shared" si="36"/>
        <v>0</v>
      </c>
      <c r="AN199" s="555">
        <f t="shared" si="36"/>
        <v>0</v>
      </c>
      <c r="AO199" s="555">
        <f t="shared" si="36"/>
        <v>0</v>
      </c>
      <c r="AP199" s="486"/>
    </row>
    <row r="200" spans="1:42" outlineLevel="1" x14ac:dyDescent="0.25">
      <c r="A200" s="547" t="s">
        <v>452</v>
      </c>
      <c r="B200" s="548">
        <v>0</v>
      </c>
      <c r="C200" s="548">
        <v>0</v>
      </c>
      <c r="D200" s="548">
        <v>0</v>
      </c>
      <c r="E200" s="548">
        <v>0</v>
      </c>
      <c r="F200" s="548">
        <v>0</v>
      </c>
      <c r="G200" s="548">
        <v>0</v>
      </c>
      <c r="H200" s="548">
        <v>0</v>
      </c>
      <c r="I200" s="548">
        <v>0</v>
      </c>
      <c r="J200" s="548">
        <v>0</v>
      </c>
      <c r="K200" s="548">
        <v>0</v>
      </c>
      <c r="L200" s="548">
        <v>0</v>
      </c>
      <c r="M200" s="548">
        <v>0</v>
      </c>
      <c r="N200" s="548">
        <v>0</v>
      </c>
      <c r="O200" s="548">
        <v>0</v>
      </c>
      <c r="P200" s="548">
        <v>0</v>
      </c>
      <c r="Q200" s="548">
        <v>0</v>
      </c>
      <c r="R200" s="548">
        <v>0</v>
      </c>
      <c r="S200" s="548">
        <v>0</v>
      </c>
      <c r="T200" s="548">
        <v>0</v>
      </c>
      <c r="U200" s="548">
        <v>0</v>
      </c>
      <c r="V200" s="548">
        <v>0</v>
      </c>
      <c r="W200" s="548">
        <v>0</v>
      </c>
      <c r="X200" s="548">
        <v>0</v>
      </c>
      <c r="Y200" s="548">
        <v>0</v>
      </c>
      <c r="Z200" s="548">
        <v>0</v>
      </c>
      <c r="AA200" s="548">
        <v>0</v>
      </c>
      <c r="AB200" s="548">
        <v>0</v>
      </c>
      <c r="AC200" s="548">
        <v>0</v>
      </c>
      <c r="AD200" s="548">
        <v>0</v>
      </c>
      <c r="AE200" s="548">
        <v>0</v>
      </c>
      <c r="AF200" s="548">
        <v>0</v>
      </c>
      <c r="AG200" s="548">
        <v>0</v>
      </c>
      <c r="AH200" s="548">
        <v>0</v>
      </c>
      <c r="AI200" s="548">
        <v>0</v>
      </c>
      <c r="AJ200" s="548">
        <v>0</v>
      </c>
      <c r="AK200" s="548">
        <v>0</v>
      </c>
      <c r="AL200" s="548">
        <v>0</v>
      </c>
      <c r="AM200" s="548">
        <v>0</v>
      </c>
      <c r="AN200" s="548">
        <v>0</v>
      </c>
      <c r="AO200" s="548">
        <v>0</v>
      </c>
      <c r="AP200" s="549">
        <f>SUM(B200:AO200)</f>
        <v>0</v>
      </c>
    </row>
    <row r="201" spans="1:42" outlineLevel="1" x14ac:dyDescent="0.25">
      <c r="A201" s="550"/>
      <c r="B201" s="551"/>
      <c r="C201" s="551"/>
      <c r="D201" s="551"/>
      <c r="E201" s="551"/>
      <c r="F201" s="551"/>
      <c r="G201" s="551"/>
      <c r="H201" s="551"/>
      <c r="I201" s="551"/>
      <c r="J201" s="551"/>
      <c r="K201" s="551"/>
      <c r="L201" s="551"/>
      <c r="M201" s="551"/>
      <c r="N201" s="551"/>
      <c r="O201" s="551"/>
      <c r="P201" s="551"/>
      <c r="Q201" s="551"/>
      <c r="R201" s="551"/>
      <c r="S201" s="551"/>
      <c r="T201" s="551"/>
      <c r="U201" s="551"/>
      <c r="V201" s="551"/>
      <c r="W201" s="551"/>
      <c r="X201" s="551"/>
      <c r="Y201" s="551"/>
      <c r="Z201" s="551"/>
      <c r="AA201" s="551"/>
      <c r="AB201" s="551"/>
      <c r="AC201" s="551"/>
      <c r="AD201" s="551"/>
      <c r="AE201" s="551"/>
      <c r="AF201" s="551"/>
      <c r="AG201" s="551"/>
      <c r="AH201" s="551"/>
      <c r="AI201" s="551"/>
      <c r="AJ201" s="551"/>
      <c r="AK201" s="551"/>
      <c r="AL201" s="551"/>
      <c r="AM201" s="551"/>
      <c r="AN201" s="551"/>
      <c r="AO201" s="551"/>
      <c r="AP201" s="540"/>
    </row>
    <row r="202" spans="1:42" outlineLevel="1" x14ac:dyDescent="0.25">
      <c r="A202" s="539" t="s">
        <v>427</v>
      </c>
      <c r="B202" s="536"/>
    </row>
    <row r="203" spans="1:42" s="496" customFormat="1" outlineLevel="1" x14ac:dyDescent="0.25">
      <c r="A203" s="542" t="s">
        <v>453</v>
      </c>
      <c r="B203" s="478">
        <v>0</v>
      </c>
      <c r="C203" s="478">
        <v>0</v>
      </c>
      <c r="D203" s="478">
        <v>0</v>
      </c>
      <c r="E203" s="478">
        <v>0</v>
      </c>
      <c r="F203" s="478">
        <v>0</v>
      </c>
      <c r="G203" s="478">
        <v>0</v>
      </c>
      <c r="H203" s="478">
        <v>0</v>
      </c>
      <c r="I203" s="478">
        <v>0</v>
      </c>
      <c r="J203" s="478">
        <v>0</v>
      </c>
      <c r="K203" s="478">
        <v>0</v>
      </c>
      <c r="L203" s="478">
        <v>0</v>
      </c>
      <c r="M203" s="478">
        <v>0</v>
      </c>
      <c r="N203" s="478">
        <v>0</v>
      </c>
      <c r="O203" s="478">
        <v>0</v>
      </c>
      <c r="P203" s="478">
        <v>0</v>
      </c>
      <c r="Q203" s="478">
        <v>0</v>
      </c>
      <c r="R203" s="478">
        <v>0</v>
      </c>
      <c r="S203" s="478">
        <v>0</v>
      </c>
      <c r="T203" s="478">
        <v>0</v>
      </c>
      <c r="U203" s="478">
        <v>0</v>
      </c>
      <c r="V203" s="478">
        <v>0</v>
      </c>
      <c r="W203" s="478">
        <v>0</v>
      </c>
      <c r="X203" s="478">
        <v>0</v>
      </c>
      <c r="Y203" s="478">
        <v>0</v>
      </c>
      <c r="Z203" s="478">
        <v>0</v>
      </c>
      <c r="AA203" s="478">
        <v>0</v>
      </c>
      <c r="AB203" s="478">
        <v>0</v>
      </c>
      <c r="AC203" s="478">
        <v>0</v>
      </c>
      <c r="AD203" s="478">
        <v>0</v>
      </c>
      <c r="AE203" s="478">
        <v>0</v>
      </c>
      <c r="AF203" s="478">
        <v>0</v>
      </c>
      <c r="AG203" s="478">
        <v>0</v>
      </c>
      <c r="AH203" s="478">
        <v>0</v>
      </c>
      <c r="AI203" s="478">
        <v>0</v>
      </c>
      <c r="AJ203" s="478">
        <v>0</v>
      </c>
      <c r="AK203" s="478">
        <v>0</v>
      </c>
      <c r="AL203" s="478">
        <v>0</v>
      </c>
      <c r="AM203" s="478">
        <v>0</v>
      </c>
      <c r="AN203" s="478">
        <v>0</v>
      </c>
      <c r="AO203" s="478">
        <v>0</v>
      </c>
      <c r="AP203" s="478">
        <f>SUM(B203:AO203)</f>
        <v>0</v>
      </c>
    </row>
    <row r="204" spans="1:42" s="496" customFormat="1" outlineLevel="1" x14ac:dyDescent="0.25">
      <c r="A204" s="542" t="s">
        <v>454</v>
      </c>
      <c r="B204" s="552">
        <f t="shared" ref="B204:AO204" si="37">IF(B205&gt;0,B205/B203,0)</f>
        <v>0</v>
      </c>
      <c r="C204" s="552">
        <f t="shared" si="37"/>
        <v>0</v>
      </c>
      <c r="D204" s="552">
        <f t="shared" si="37"/>
        <v>0</v>
      </c>
      <c r="E204" s="552">
        <f t="shared" si="37"/>
        <v>0</v>
      </c>
      <c r="F204" s="552">
        <f t="shared" si="37"/>
        <v>0</v>
      </c>
      <c r="G204" s="552">
        <f t="shared" si="37"/>
        <v>0</v>
      </c>
      <c r="H204" s="552">
        <f t="shared" si="37"/>
        <v>0</v>
      </c>
      <c r="I204" s="552">
        <f t="shared" si="37"/>
        <v>0</v>
      </c>
      <c r="J204" s="552">
        <f t="shared" si="37"/>
        <v>0</v>
      </c>
      <c r="K204" s="552">
        <f t="shared" si="37"/>
        <v>0</v>
      </c>
      <c r="L204" s="552">
        <f t="shared" si="37"/>
        <v>0</v>
      </c>
      <c r="M204" s="552">
        <f t="shared" si="37"/>
        <v>0</v>
      </c>
      <c r="N204" s="552">
        <f t="shared" si="37"/>
        <v>0</v>
      </c>
      <c r="O204" s="552">
        <f t="shared" si="37"/>
        <v>0</v>
      </c>
      <c r="P204" s="552">
        <f t="shared" si="37"/>
        <v>0</v>
      </c>
      <c r="Q204" s="552">
        <f t="shared" si="37"/>
        <v>0</v>
      </c>
      <c r="R204" s="552">
        <f t="shared" si="37"/>
        <v>0</v>
      </c>
      <c r="S204" s="552">
        <f t="shared" si="37"/>
        <v>0</v>
      </c>
      <c r="T204" s="552">
        <f t="shared" si="37"/>
        <v>0</v>
      </c>
      <c r="U204" s="552">
        <f t="shared" si="37"/>
        <v>0</v>
      </c>
      <c r="V204" s="552">
        <f t="shared" si="37"/>
        <v>0</v>
      </c>
      <c r="W204" s="552">
        <f t="shared" si="37"/>
        <v>0</v>
      </c>
      <c r="X204" s="552">
        <f t="shared" si="37"/>
        <v>0</v>
      </c>
      <c r="Y204" s="552">
        <f t="shared" si="37"/>
        <v>0</v>
      </c>
      <c r="Z204" s="552">
        <f t="shared" si="37"/>
        <v>0</v>
      </c>
      <c r="AA204" s="552">
        <f t="shared" si="37"/>
        <v>0</v>
      </c>
      <c r="AB204" s="552">
        <f t="shared" si="37"/>
        <v>0</v>
      </c>
      <c r="AC204" s="552">
        <f t="shared" si="37"/>
        <v>0</v>
      </c>
      <c r="AD204" s="552">
        <f t="shared" si="37"/>
        <v>0</v>
      </c>
      <c r="AE204" s="552">
        <f t="shared" si="37"/>
        <v>0</v>
      </c>
      <c r="AF204" s="552">
        <f t="shared" si="37"/>
        <v>0</v>
      </c>
      <c r="AG204" s="552">
        <f t="shared" si="37"/>
        <v>0</v>
      </c>
      <c r="AH204" s="552">
        <f t="shared" si="37"/>
        <v>0</v>
      </c>
      <c r="AI204" s="552">
        <f t="shared" si="37"/>
        <v>0</v>
      </c>
      <c r="AJ204" s="552">
        <f t="shared" si="37"/>
        <v>0</v>
      </c>
      <c r="AK204" s="552">
        <f t="shared" si="37"/>
        <v>0</v>
      </c>
      <c r="AL204" s="552">
        <f t="shared" si="37"/>
        <v>0</v>
      </c>
      <c r="AM204" s="552">
        <f t="shared" si="37"/>
        <v>0</v>
      </c>
      <c r="AN204" s="552">
        <f t="shared" si="37"/>
        <v>0</v>
      </c>
      <c r="AO204" s="552">
        <f t="shared" si="37"/>
        <v>0</v>
      </c>
      <c r="AP204" s="478"/>
    </row>
    <row r="205" spans="1:42" s="496" customFormat="1" ht="15.75" outlineLevel="1" thickBot="1" x14ac:dyDescent="0.3">
      <c r="A205" s="542" t="s">
        <v>455</v>
      </c>
      <c r="B205" s="483">
        <v>0</v>
      </c>
      <c r="C205" s="483">
        <v>0</v>
      </c>
      <c r="D205" s="483">
        <v>0</v>
      </c>
      <c r="E205" s="483">
        <v>0</v>
      </c>
      <c r="F205" s="483">
        <v>0</v>
      </c>
      <c r="G205" s="483">
        <v>0</v>
      </c>
      <c r="H205" s="483">
        <v>0</v>
      </c>
      <c r="I205" s="483">
        <v>0</v>
      </c>
      <c r="J205" s="483">
        <v>0</v>
      </c>
      <c r="K205" s="483">
        <v>0</v>
      </c>
      <c r="L205" s="483">
        <v>0</v>
      </c>
      <c r="M205" s="483">
        <v>0</v>
      </c>
      <c r="N205" s="483">
        <v>0</v>
      </c>
      <c r="O205" s="483">
        <v>0</v>
      </c>
      <c r="P205" s="483">
        <v>0</v>
      </c>
      <c r="Q205" s="483">
        <v>0</v>
      </c>
      <c r="R205" s="483">
        <v>0</v>
      </c>
      <c r="S205" s="483">
        <v>0</v>
      </c>
      <c r="T205" s="483">
        <v>0</v>
      </c>
      <c r="U205" s="483">
        <v>0</v>
      </c>
      <c r="V205" s="483">
        <v>0</v>
      </c>
      <c r="W205" s="483">
        <v>0</v>
      </c>
      <c r="X205" s="483">
        <v>0</v>
      </c>
      <c r="Y205" s="483">
        <v>0</v>
      </c>
      <c r="Z205" s="483">
        <v>0</v>
      </c>
      <c r="AA205" s="483">
        <v>0</v>
      </c>
      <c r="AB205" s="483">
        <v>0</v>
      </c>
      <c r="AC205" s="483">
        <v>0</v>
      </c>
      <c r="AD205" s="483">
        <v>0</v>
      </c>
      <c r="AE205" s="483">
        <v>0</v>
      </c>
      <c r="AF205" s="483">
        <v>0</v>
      </c>
      <c r="AG205" s="483">
        <v>0</v>
      </c>
      <c r="AH205" s="483">
        <v>0</v>
      </c>
      <c r="AI205" s="483">
        <v>0</v>
      </c>
      <c r="AJ205" s="483">
        <v>0</v>
      </c>
      <c r="AK205" s="483">
        <v>0</v>
      </c>
      <c r="AL205" s="483">
        <v>0</v>
      </c>
      <c r="AM205" s="483">
        <v>0</v>
      </c>
      <c r="AN205" s="483">
        <v>0</v>
      </c>
      <c r="AO205" s="483">
        <v>0</v>
      </c>
      <c r="AP205" s="553">
        <f>SUM(B205:AO205)</f>
        <v>0</v>
      </c>
    </row>
    <row r="206" spans="1:42" s="541" customFormat="1" ht="15.75" outlineLevel="1" thickTop="1" x14ac:dyDescent="0.25">
      <c r="A206" s="539"/>
      <c r="B206" s="540"/>
      <c r="C206" s="540"/>
      <c r="D206" s="540"/>
      <c r="E206" s="540"/>
      <c r="F206" s="540"/>
      <c r="G206" s="540"/>
      <c r="H206" s="540"/>
      <c r="I206" s="540"/>
      <c r="J206" s="540"/>
      <c r="K206" s="540"/>
      <c r="L206" s="540"/>
      <c r="M206" s="540"/>
      <c r="N206" s="540"/>
      <c r="O206" s="540"/>
      <c r="P206" s="540"/>
      <c r="Q206" s="540"/>
      <c r="R206" s="540"/>
      <c r="S206" s="540"/>
      <c r="T206" s="540"/>
      <c r="U206" s="540"/>
      <c r="V206" s="540"/>
      <c r="W206" s="540"/>
      <c r="X206" s="540"/>
      <c r="Y206" s="540"/>
      <c r="Z206" s="540"/>
      <c r="AA206" s="540"/>
      <c r="AB206" s="540"/>
      <c r="AC206" s="540"/>
      <c r="AD206" s="540"/>
      <c r="AE206" s="540"/>
      <c r="AF206" s="540"/>
      <c r="AG206" s="540"/>
      <c r="AH206" s="540"/>
      <c r="AI206" s="540"/>
      <c r="AJ206" s="540"/>
      <c r="AK206" s="540"/>
      <c r="AL206" s="540"/>
      <c r="AM206" s="540"/>
      <c r="AN206" s="540"/>
      <c r="AO206" s="540"/>
      <c r="AP206" s="540"/>
    </row>
    <row r="207" spans="1:42" outlineLevel="1" x14ac:dyDescent="0.25">
      <c r="A207" s="539" t="s">
        <v>428</v>
      </c>
      <c r="B207" s="536"/>
    </row>
    <row r="208" spans="1:42" s="496" customFormat="1" outlineLevel="1" x14ac:dyDescent="0.25">
      <c r="A208" s="542" t="str">
        <f>A191</f>
        <v>Electricity Production/kWh - REC</v>
      </c>
      <c r="B208" s="554">
        <f>B203</f>
        <v>0</v>
      </c>
      <c r="C208" s="507">
        <v>0</v>
      </c>
      <c r="D208" s="507">
        <v>0</v>
      </c>
      <c r="E208" s="507">
        <v>0</v>
      </c>
      <c r="F208" s="507">
        <v>0</v>
      </c>
      <c r="G208" s="507">
        <v>0</v>
      </c>
      <c r="H208" s="507">
        <v>0</v>
      </c>
      <c r="I208" s="507">
        <v>0</v>
      </c>
      <c r="J208" s="507">
        <v>0</v>
      </c>
      <c r="K208" s="507">
        <v>0</v>
      </c>
      <c r="L208" s="507">
        <v>0</v>
      </c>
      <c r="M208" s="507">
        <v>0</v>
      </c>
      <c r="N208" s="507">
        <v>0</v>
      </c>
      <c r="O208" s="507">
        <v>0</v>
      </c>
      <c r="P208" s="507">
        <v>0</v>
      </c>
      <c r="Q208" s="507">
        <v>0</v>
      </c>
      <c r="R208" s="507">
        <v>0</v>
      </c>
      <c r="S208" s="507">
        <v>0</v>
      </c>
      <c r="T208" s="507">
        <v>0</v>
      </c>
      <c r="U208" s="507">
        <v>0</v>
      </c>
      <c r="V208" s="507">
        <v>0</v>
      </c>
      <c r="W208" s="507">
        <v>0</v>
      </c>
      <c r="X208" s="507">
        <v>0</v>
      </c>
      <c r="Y208" s="507">
        <v>0</v>
      </c>
      <c r="Z208" s="507">
        <v>0</v>
      </c>
      <c r="AA208" s="507">
        <v>0</v>
      </c>
      <c r="AB208" s="507">
        <v>0</v>
      </c>
      <c r="AC208" s="507">
        <v>0</v>
      </c>
      <c r="AD208" s="507">
        <v>0</v>
      </c>
      <c r="AE208" s="507">
        <v>0</v>
      </c>
      <c r="AF208" s="507">
        <v>0</v>
      </c>
      <c r="AG208" s="507">
        <v>0</v>
      </c>
      <c r="AH208" s="507">
        <v>0</v>
      </c>
      <c r="AI208" s="507">
        <v>0</v>
      </c>
      <c r="AJ208" s="507">
        <v>0</v>
      </c>
      <c r="AK208" s="507">
        <v>0</v>
      </c>
      <c r="AL208" s="507">
        <v>0</v>
      </c>
      <c r="AM208" s="507">
        <v>0</v>
      </c>
      <c r="AN208" s="507">
        <v>0</v>
      </c>
      <c r="AO208" s="507">
        <v>0</v>
      </c>
      <c r="AP208" s="478">
        <f>SUM(B208:AO208)</f>
        <v>0</v>
      </c>
    </row>
    <row r="209" spans="1:42" s="496" customFormat="1" outlineLevel="1" x14ac:dyDescent="0.25">
      <c r="A209" s="542" t="s">
        <v>457</v>
      </c>
      <c r="B209" s="552">
        <f>IF(B210&gt;0,B210/B208,0)</f>
        <v>0</v>
      </c>
      <c r="C209" s="552">
        <f t="shared" ref="C209:AO209" si="38">IF(C210&gt;0,C210/C208,0)</f>
        <v>0</v>
      </c>
      <c r="D209" s="552">
        <f t="shared" si="38"/>
        <v>0</v>
      </c>
      <c r="E209" s="552">
        <f t="shared" si="38"/>
        <v>0</v>
      </c>
      <c r="F209" s="552">
        <f t="shared" si="38"/>
        <v>0</v>
      </c>
      <c r="G209" s="552">
        <f t="shared" si="38"/>
        <v>0</v>
      </c>
      <c r="H209" s="552">
        <f t="shared" si="38"/>
        <v>0</v>
      </c>
      <c r="I209" s="552">
        <f t="shared" si="38"/>
        <v>0</v>
      </c>
      <c r="J209" s="552">
        <f t="shared" si="38"/>
        <v>0</v>
      </c>
      <c r="K209" s="552">
        <f t="shared" si="38"/>
        <v>0</v>
      </c>
      <c r="L209" s="552">
        <f t="shared" si="38"/>
        <v>0</v>
      </c>
      <c r="M209" s="552">
        <f t="shared" si="38"/>
        <v>0</v>
      </c>
      <c r="N209" s="552">
        <f t="shared" si="38"/>
        <v>0</v>
      </c>
      <c r="O209" s="552">
        <f t="shared" si="38"/>
        <v>0</v>
      </c>
      <c r="P209" s="552">
        <f t="shared" si="38"/>
        <v>0</v>
      </c>
      <c r="Q209" s="552">
        <f t="shared" si="38"/>
        <v>0</v>
      </c>
      <c r="R209" s="552">
        <f t="shared" si="38"/>
        <v>0</v>
      </c>
      <c r="S209" s="552">
        <f t="shared" si="38"/>
        <v>0</v>
      </c>
      <c r="T209" s="552">
        <f t="shared" si="38"/>
        <v>0</v>
      </c>
      <c r="U209" s="552">
        <f t="shared" si="38"/>
        <v>0</v>
      </c>
      <c r="V209" s="552">
        <f t="shared" si="38"/>
        <v>0</v>
      </c>
      <c r="W209" s="552">
        <f t="shared" si="38"/>
        <v>0</v>
      </c>
      <c r="X209" s="552">
        <f t="shared" si="38"/>
        <v>0</v>
      </c>
      <c r="Y209" s="552">
        <f t="shared" si="38"/>
        <v>0</v>
      </c>
      <c r="Z209" s="552">
        <f t="shared" si="38"/>
        <v>0</v>
      </c>
      <c r="AA209" s="552">
        <f t="shared" si="38"/>
        <v>0</v>
      </c>
      <c r="AB209" s="552">
        <f t="shared" si="38"/>
        <v>0</v>
      </c>
      <c r="AC209" s="552">
        <f t="shared" si="38"/>
        <v>0</v>
      </c>
      <c r="AD209" s="552">
        <f t="shared" si="38"/>
        <v>0</v>
      </c>
      <c r="AE209" s="552">
        <f t="shared" si="38"/>
        <v>0</v>
      </c>
      <c r="AF209" s="552">
        <f t="shared" si="38"/>
        <v>0</v>
      </c>
      <c r="AG209" s="552">
        <f t="shared" si="38"/>
        <v>0</v>
      </c>
      <c r="AH209" s="552">
        <f t="shared" si="38"/>
        <v>0</v>
      </c>
      <c r="AI209" s="552">
        <f t="shared" si="38"/>
        <v>0</v>
      </c>
      <c r="AJ209" s="552">
        <f t="shared" si="38"/>
        <v>0</v>
      </c>
      <c r="AK209" s="552">
        <f t="shared" si="38"/>
        <v>0</v>
      </c>
      <c r="AL209" s="552">
        <f t="shared" si="38"/>
        <v>0</v>
      </c>
      <c r="AM209" s="552">
        <f t="shared" si="38"/>
        <v>0</v>
      </c>
      <c r="AN209" s="552">
        <f t="shared" si="38"/>
        <v>0</v>
      </c>
      <c r="AO209" s="552">
        <f t="shared" si="38"/>
        <v>0</v>
      </c>
      <c r="AP209" s="478"/>
    </row>
    <row r="210" spans="1:42" s="496" customFormat="1" ht="15.75" outlineLevel="1" thickBot="1" x14ac:dyDescent="0.3">
      <c r="A210" s="542" t="s">
        <v>458</v>
      </c>
      <c r="B210" s="557">
        <v>0</v>
      </c>
      <c r="C210" s="557">
        <v>0</v>
      </c>
      <c r="D210" s="557">
        <v>0</v>
      </c>
      <c r="E210" s="557">
        <v>0</v>
      </c>
      <c r="F210" s="557">
        <v>0</v>
      </c>
      <c r="G210" s="557">
        <v>0</v>
      </c>
      <c r="H210" s="557">
        <v>0</v>
      </c>
      <c r="I210" s="557">
        <v>0</v>
      </c>
      <c r="J210" s="557">
        <v>0</v>
      </c>
      <c r="K210" s="557">
        <v>0</v>
      </c>
      <c r="L210" s="557">
        <v>0</v>
      </c>
      <c r="M210" s="557">
        <v>0</v>
      </c>
      <c r="N210" s="557">
        <v>0</v>
      </c>
      <c r="O210" s="557">
        <v>0</v>
      </c>
      <c r="P210" s="557">
        <v>0</v>
      </c>
      <c r="Q210" s="557">
        <v>0</v>
      </c>
      <c r="R210" s="557">
        <v>0</v>
      </c>
      <c r="S210" s="557">
        <v>0</v>
      </c>
      <c r="T210" s="557">
        <v>0</v>
      </c>
      <c r="U210" s="557">
        <v>0</v>
      </c>
      <c r="V210" s="557">
        <v>0</v>
      </c>
      <c r="W210" s="557">
        <v>0</v>
      </c>
      <c r="X210" s="557">
        <v>0</v>
      </c>
      <c r="Y210" s="557">
        <v>0</v>
      </c>
      <c r="Z210" s="557">
        <v>0</v>
      </c>
      <c r="AA210" s="557">
        <v>0</v>
      </c>
      <c r="AB210" s="557">
        <v>0</v>
      </c>
      <c r="AC210" s="557">
        <v>0</v>
      </c>
      <c r="AD210" s="557">
        <v>0</v>
      </c>
      <c r="AE210" s="557">
        <v>0</v>
      </c>
      <c r="AF210" s="557">
        <v>0</v>
      </c>
      <c r="AG210" s="557">
        <v>0</v>
      </c>
      <c r="AH210" s="557">
        <v>0</v>
      </c>
      <c r="AI210" s="557">
        <v>0</v>
      </c>
      <c r="AJ210" s="557">
        <v>0</v>
      </c>
      <c r="AK210" s="557">
        <v>0</v>
      </c>
      <c r="AL210" s="557">
        <v>0</v>
      </c>
      <c r="AM210" s="557">
        <v>0</v>
      </c>
      <c r="AN210" s="557">
        <v>0</v>
      </c>
      <c r="AO210" s="557">
        <v>0</v>
      </c>
      <c r="AP210" s="553">
        <f>SUM(B210:AO210)</f>
        <v>0</v>
      </c>
    </row>
    <row r="211" spans="1:42" s="541" customFormat="1" ht="15.75" outlineLevel="1" thickTop="1" x14ac:dyDescent="0.25">
      <c r="A211" s="539"/>
      <c r="B211" s="540"/>
      <c r="C211" s="540"/>
      <c r="D211" s="540"/>
      <c r="E211" s="540"/>
      <c r="F211" s="540"/>
      <c r="G211" s="540"/>
      <c r="H211" s="540"/>
      <c r="I211" s="540"/>
      <c r="J211" s="540"/>
      <c r="K211" s="540"/>
      <c r="L211" s="540"/>
      <c r="M211" s="540"/>
      <c r="N211" s="540"/>
      <c r="O211" s="540"/>
      <c r="P211" s="540"/>
      <c r="Q211" s="540"/>
      <c r="R211" s="540"/>
      <c r="S211" s="540"/>
      <c r="T211" s="540"/>
      <c r="U211" s="540"/>
      <c r="V211" s="540"/>
      <c r="W211" s="540"/>
      <c r="X211" s="540"/>
      <c r="Y211" s="540"/>
      <c r="Z211" s="540"/>
      <c r="AA211" s="540"/>
      <c r="AB211" s="540"/>
      <c r="AC211" s="540"/>
      <c r="AD211" s="540"/>
      <c r="AE211" s="540"/>
      <c r="AF211" s="540"/>
      <c r="AG211" s="540"/>
      <c r="AH211" s="540"/>
      <c r="AI211" s="540"/>
      <c r="AJ211" s="540"/>
      <c r="AK211" s="540"/>
      <c r="AL211" s="540"/>
      <c r="AM211" s="540"/>
      <c r="AN211" s="540"/>
      <c r="AO211" s="540"/>
      <c r="AP211" s="540"/>
    </row>
    <row r="212" spans="1:42" s="541" customFormat="1" outlineLevel="1" x14ac:dyDescent="0.25">
      <c r="A212" s="505" t="s">
        <v>132</v>
      </c>
      <c r="B212" s="540"/>
      <c r="C212" s="540"/>
      <c r="D212" s="540"/>
      <c r="E212" s="540"/>
      <c r="F212" s="540"/>
      <c r="G212" s="540"/>
      <c r="H212" s="540"/>
      <c r="I212" s="540"/>
      <c r="J212" s="540"/>
      <c r="K212" s="540"/>
      <c r="L212" s="540"/>
      <c r="M212" s="540"/>
      <c r="N212" s="540"/>
      <c r="O212" s="540"/>
      <c r="P212" s="540"/>
      <c r="Q212" s="540"/>
      <c r="R212" s="540"/>
      <c r="S212" s="540"/>
      <c r="T212" s="540"/>
      <c r="U212" s="540"/>
      <c r="V212" s="540"/>
      <c r="W212" s="540"/>
      <c r="X212" s="540"/>
      <c r="Y212" s="540"/>
      <c r="Z212" s="540"/>
      <c r="AA212" s="540"/>
      <c r="AB212" s="540"/>
      <c r="AC212" s="540"/>
      <c r="AD212" s="540"/>
      <c r="AE212" s="540"/>
      <c r="AF212" s="540"/>
      <c r="AG212" s="540"/>
      <c r="AH212" s="540"/>
      <c r="AI212" s="540"/>
      <c r="AJ212" s="540"/>
      <c r="AK212" s="540"/>
      <c r="AL212" s="540"/>
      <c r="AM212" s="540"/>
      <c r="AN212" s="540"/>
      <c r="AO212" s="540"/>
      <c r="AP212" s="540"/>
    </row>
    <row r="213" spans="1:42" s="541" customFormat="1" outlineLevel="1" x14ac:dyDescent="0.25">
      <c r="A213" s="539" t="s">
        <v>448</v>
      </c>
      <c r="B213" s="540"/>
      <c r="C213" s="540"/>
      <c r="D213" s="540"/>
      <c r="E213" s="540"/>
      <c r="F213" s="540"/>
      <c r="G213" s="540"/>
      <c r="H213" s="540"/>
      <c r="I213" s="540"/>
      <c r="J213" s="540"/>
      <c r="K213" s="540"/>
      <c r="L213" s="540"/>
      <c r="M213" s="540"/>
      <c r="N213" s="540"/>
      <c r="O213" s="540"/>
      <c r="P213" s="540"/>
      <c r="Q213" s="540"/>
      <c r="R213" s="540"/>
      <c r="S213" s="540"/>
      <c r="T213" s="540"/>
      <c r="U213" s="540"/>
      <c r="V213" s="540"/>
      <c r="W213" s="540"/>
      <c r="X213" s="540"/>
      <c r="Y213" s="540"/>
      <c r="Z213" s="540"/>
      <c r="AA213" s="540"/>
      <c r="AB213" s="540"/>
      <c r="AC213" s="540"/>
      <c r="AD213" s="540"/>
      <c r="AE213" s="540"/>
      <c r="AF213" s="540"/>
      <c r="AG213" s="540"/>
      <c r="AH213" s="540"/>
      <c r="AI213" s="540"/>
      <c r="AJ213" s="540"/>
      <c r="AK213" s="540"/>
      <c r="AL213" s="540"/>
      <c r="AM213" s="540"/>
      <c r="AN213" s="540"/>
      <c r="AO213" s="540"/>
      <c r="AP213" s="540"/>
    </row>
    <row r="214" spans="1:42" s="543" customFormat="1" outlineLevel="1" x14ac:dyDescent="0.25">
      <c r="A214" s="542" t="s">
        <v>449</v>
      </c>
      <c r="B214" s="478">
        <f>IF(B215&gt;0,'2a Project Inputs'!$S$15,0)</f>
        <v>0</v>
      </c>
      <c r="C214" s="478">
        <f>IF(C215&gt;0,'2a Project Inputs'!$S$15,0)</f>
        <v>0</v>
      </c>
      <c r="D214" s="478">
        <f>IF(D215&gt;0,'2a Project Inputs'!$S$15,0)</f>
        <v>0</v>
      </c>
      <c r="E214" s="478">
        <f>IF(E215&gt;0,'2a Project Inputs'!$S$15,0)</f>
        <v>0</v>
      </c>
      <c r="F214" s="478">
        <f>IF(F215&gt;0,'2a Project Inputs'!$S$15,0)</f>
        <v>0</v>
      </c>
      <c r="G214" s="478">
        <f>IF(G215&gt;0,'2a Project Inputs'!$S$15,0)</f>
        <v>0</v>
      </c>
      <c r="H214" s="478">
        <f>IF(H215&gt;0,'2a Project Inputs'!$S$15,0)</f>
        <v>0</v>
      </c>
      <c r="I214" s="478">
        <f>IF(I215&gt;0,'2a Project Inputs'!$S$15,0)</f>
        <v>0</v>
      </c>
      <c r="J214" s="478">
        <f>IF(J215&gt;0,'2a Project Inputs'!$S$15,0)</f>
        <v>0</v>
      </c>
      <c r="K214" s="478">
        <f>IF(K215&gt;0,'2a Project Inputs'!$S$15,0)</f>
        <v>0</v>
      </c>
      <c r="L214" s="478">
        <f>IF(L215&gt;0,'2a Project Inputs'!$S$15,0)</f>
        <v>0</v>
      </c>
      <c r="M214" s="478">
        <f>IF(M215&gt;0,'2a Project Inputs'!$S$15,0)</f>
        <v>0</v>
      </c>
      <c r="N214" s="478">
        <f>IF(N215&gt;0,'2a Project Inputs'!$S$15,0)</f>
        <v>0</v>
      </c>
      <c r="O214" s="478">
        <f>IF(O215&gt;0,'2a Project Inputs'!$S$15,0)</f>
        <v>0</v>
      </c>
      <c r="P214" s="478">
        <f>IF(P215&gt;0,'2a Project Inputs'!$S$15,0)</f>
        <v>0</v>
      </c>
      <c r="Q214" s="478">
        <f>IF(Q215&gt;0,'2a Project Inputs'!$S$15,0)</f>
        <v>0</v>
      </c>
      <c r="R214" s="478">
        <f>IF(R215&gt;0,'2a Project Inputs'!$S$15,0)</f>
        <v>0</v>
      </c>
      <c r="S214" s="478">
        <f>IF(S215&gt;0,'2a Project Inputs'!$S$15,0)</f>
        <v>0</v>
      </c>
      <c r="T214" s="478">
        <f>IF(T215&gt;0,'2a Project Inputs'!$S$15,0)</f>
        <v>0</v>
      </c>
      <c r="U214" s="478">
        <f>IF(U215&gt;0,'2a Project Inputs'!$S$15,0)</f>
        <v>0</v>
      </c>
      <c r="V214" s="478">
        <f>IF(V215&gt;0,'2a Project Inputs'!$S$15,0)</f>
        <v>0</v>
      </c>
      <c r="W214" s="478">
        <f>IF(W215&gt;0,'2a Project Inputs'!$S$15,0)</f>
        <v>0</v>
      </c>
      <c r="X214" s="478">
        <f>IF(X215&gt;0,'2a Project Inputs'!$S$15,0)</f>
        <v>0</v>
      </c>
      <c r="Y214" s="478">
        <f>IF(Y215&gt;0,'2a Project Inputs'!$S$15,0)</f>
        <v>0</v>
      </c>
      <c r="Z214" s="478">
        <f>IF(Z215&gt;0,'2a Project Inputs'!$S$15,0)</f>
        <v>0</v>
      </c>
      <c r="AA214" s="478">
        <f>IF(AA215&gt;0,'2a Project Inputs'!$S$15,0)</f>
        <v>0</v>
      </c>
      <c r="AB214" s="478">
        <f>IF(AB215&gt;0,'2a Project Inputs'!$S$15,0)</f>
        <v>0</v>
      </c>
      <c r="AC214" s="478">
        <f>IF(AC215&gt;0,'2a Project Inputs'!$S$15,0)</f>
        <v>0</v>
      </c>
      <c r="AD214" s="478">
        <f>IF(AD215&gt;0,'2a Project Inputs'!$S$15,0)</f>
        <v>0</v>
      </c>
      <c r="AE214" s="478">
        <f>IF(AE215&gt;0,'2a Project Inputs'!$S$15,0)</f>
        <v>0</v>
      </c>
      <c r="AF214" s="478">
        <f>IF(AF215&gt;0,'2a Project Inputs'!$S$15,0)</f>
        <v>0</v>
      </c>
      <c r="AG214" s="478">
        <f>IF(AG215&gt;0,'2a Project Inputs'!$S$15,0)</f>
        <v>0</v>
      </c>
      <c r="AH214" s="478">
        <f>IF(AH215&gt;0,'2a Project Inputs'!$S$15,0)</f>
        <v>0</v>
      </c>
      <c r="AI214" s="478">
        <f>IF(AI215&gt;0,'2a Project Inputs'!$S$15,0)</f>
        <v>0</v>
      </c>
      <c r="AJ214" s="478">
        <f>IF(AJ215&gt;0,'2a Project Inputs'!$S$15,0)</f>
        <v>0</v>
      </c>
      <c r="AK214" s="478">
        <f>IF(AK215&gt;0,'2a Project Inputs'!$S$15,0)</f>
        <v>0</v>
      </c>
      <c r="AL214" s="478">
        <f>IF(AL215&gt;0,'2a Project Inputs'!$S$15,0)</f>
        <v>0</v>
      </c>
      <c r="AM214" s="478">
        <f>IF(AM215&gt;0,'2a Project Inputs'!$S$15,0)</f>
        <v>0</v>
      </c>
      <c r="AN214" s="478">
        <f>IF(AN215&gt;0,'2a Project Inputs'!$S$15,0)</f>
        <v>0</v>
      </c>
      <c r="AO214" s="478">
        <f>IF(AO215&gt;0,'2a Project Inputs'!$S$15,0)</f>
        <v>0</v>
      </c>
      <c r="AP214" s="478">
        <f>SUM(B214:AO214)</f>
        <v>0</v>
      </c>
    </row>
    <row r="215" spans="1:42" s="543" customFormat="1" outlineLevel="1" x14ac:dyDescent="0.25">
      <c r="A215" s="542" t="s">
        <v>450</v>
      </c>
      <c r="B215" s="478">
        <v>0</v>
      </c>
      <c r="C215" s="478">
        <v>0</v>
      </c>
      <c r="D215" s="478">
        <v>0</v>
      </c>
      <c r="E215" s="478">
        <v>0</v>
      </c>
      <c r="F215" s="478">
        <v>0</v>
      </c>
      <c r="G215" s="478">
        <v>0</v>
      </c>
      <c r="H215" s="478">
        <v>0</v>
      </c>
      <c r="I215" s="478">
        <v>0</v>
      </c>
      <c r="J215" s="478">
        <v>0</v>
      </c>
      <c r="K215" s="478">
        <v>0</v>
      </c>
      <c r="L215" s="478">
        <v>0</v>
      </c>
      <c r="M215" s="478">
        <v>0</v>
      </c>
      <c r="N215" s="478">
        <v>0</v>
      </c>
      <c r="O215" s="478">
        <v>0</v>
      </c>
      <c r="P215" s="478">
        <v>0</v>
      </c>
      <c r="Q215" s="478">
        <v>0</v>
      </c>
      <c r="R215" s="478">
        <v>0</v>
      </c>
      <c r="S215" s="478">
        <v>0</v>
      </c>
      <c r="T215" s="478">
        <v>0</v>
      </c>
      <c r="U215" s="478">
        <v>0</v>
      </c>
      <c r="V215" s="478">
        <v>0</v>
      </c>
      <c r="W215" s="478">
        <v>0</v>
      </c>
      <c r="X215" s="478">
        <v>0</v>
      </c>
      <c r="Y215" s="478">
        <v>0</v>
      </c>
      <c r="Z215" s="478">
        <v>0</v>
      </c>
      <c r="AA215" s="478">
        <v>0</v>
      </c>
      <c r="AB215" s="478">
        <v>0</v>
      </c>
      <c r="AC215" s="478">
        <v>0</v>
      </c>
      <c r="AD215" s="478">
        <v>0</v>
      </c>
      <c r="AE215" s="478">
        <v>0</v>
      </c>
      <c r="AF215" s="478">
        <v>0</v>
      </c>
      <c r="AG215" s="478">
        <v>0</v>
      </c>
      <c r="AH215" s="478">
        <v>0</v>
      </c>
      <c r="AI215" s="478">
        <v>0</v>
      </c>
      <c r="AJ215" s="478">
        <v>0</v>
      </c>
      <c r="AK215" s="478">
        <v>0</v>
      </c>
      <c r="AL215" s="478">
        <v>0</v>
      </c>
      <c r="AM215" s="478">
        <v>0</v>
      </c>
      <c r="AN215" s="478">
        <v>0</v>
      </c>
      <c r="AO215" s="478">
        <v>0</v>
      </c>
      <c r="AP215" s="478">
        <f>SUM(B215:AO215)</f>
        <v>0</v>
      </c>
    </row>
    <row r="216" spans="1:42" s="556" customFormat="1" outlineLevel="1" x14ac:dyDescent="0.25">
      <c r="A216" s="542" t="s">
        <v>451</v>
      </c>
      <c r="B216" s="555">
        <f>IF(B215&gt;0,B217/B215,0)</f>
        <v>0</v>
      </c>
      <c r="C216" s="555">
        <f t="shared" ref="C216:AO216" si="39">IF(C215&gt;0,C217/C215,0)</f>
        <v>0</v>
      </c>
      <c r="D216" s="555">
        <f t="shared" si="39"/>
        <v>0</v>
      </c>
      <c r="E216" s="555">
        <f t="shared" si="39"/>
        <v>0</v>
      </c>
      <c r="F216" s="555">
        <f t="shared" si="39"/>
        <v>0</v>
      </c>
      <c r="G216" s="555">
        <f t="shared" si="39"/>
        <v>0</v>
      </c>
      <c r="H216" s="555">
        <f t="shared" si="39"/>
        <v>0</v>
      </c>
      <c r="I216" s="555">
        <f t="shared" si="39"/>
        <v>0</v>
      </c>
      <c r="J216" s="555">
        <f t="shared" si="39"/>
        <v>0</v>
      </c>
      <c r="K216" s="555">
        <f t="shared" si="39"/>
        <v>0</v>
      </c>
      <c r="L216" s="555">
        <f t="shared" si="39"/>
        <v>0</v>
      </c>
      <c r="M216" s="555">
        <f t="shared" si="39"/>
        <v>0</v>
      </c>
      <c r="N216" s="555">
        <f t="shared" si="39"/>
        <v>0</v>
      </c>
      <c r="O216" s="555">
        <f t="shared" si="39"/>
        <v>0</v>
      </c>
      <c r="P216" s="555">
        <f t="shared" si="39"/>
        <v>0</v>
      </c>
      <c r="Q216" s="555">
        <f t="shared" si="39"/>
        <v>0</v>
      </c>
      <c r="R216" s="555">
        <f t="shared" si="39"/>
        <v>0</v>
      </c>
      <c r="S216" s="555">
        <f t="shared" si="39"/>
        <v>0</v>
      </c>
      <c r="T216" s="555">
        <f t="shared" si="39"/>
        <v>0</v>
      </c>
      <c r="U216" s="555">
        <f t="shared" si="39"/>
        <v>0</v>
      </c>
      <c r="V216" s="555">
        <f t="shared" si="39"/>
        <v>0</v>
      </c>
      <c r="W216" s="555">
        <f t="shared" si="39"/>
        <v>0</v>
      </c>
      <c r="X216" s="555">
        <f t="shared" si="39"/>
        <v>0</v>
      </c>
      <c r="Y216" s="555">
        <f t="shared" si="39"/>
        <v>0</v>
      </c>
      <c r="Z216" s="555">
        <f t="shared" si="39"/>
        <v>0</v>
      </c>
      <c r="AA216" s="555">
        <f t="shared" si="39"/>
        <v>0</v>
      </c>
      <c r="AB216" s="555">
        <f t="shared" si="39"/>
        <v>0</v>
      </c>
      <c r="AC216" s="555">
        <f t="shared" si="39"/>
        <v>0</v>
      </c>
      <c r="AD216" s="555">
        <f t="shared" si="39"/>
        <v>0</v>
      </c>
      <c r="AE216" s="555">
        <f t="shared" si="39"/>
        <v>0</v>
      </c>
      <c r="AF216" s="555">
        <f t="shared" si="39"/>
        <v>0</v>
      </c>
      <c r="AG216" s="555">
        <f t="shared" si="39"/>
        <v>0</v>
      </c>
      <c r="AH216" s="555">
        <f t="shared" si="39"/>
        <v>0</v>
      </c>
      <c r="AI216" s="555">
        <f t="shared" si="39"/>
        <v>0</v>
      </c>
      <c r="AJ216" s="555">
        <f t="shared" si="39"/>
        <v>0</v>
      </c>
      <c r="AK216" s="555">
        <f t="shared" si="39"/>
        <v>0</v>
      </c>
      <c r="AL216" s="555">
        <f t="shared" si="39"/>
        <v>0</v>
      </c>
      <c r="AM216" s="555">
        <f t="shared" si="39"/>
        <v>0</v>
      </c>
      <c r="AN216" s="555">
        <f t="shared" si="39"/>
        <v>0</v>
      </c>
      <c r="AO216" s="555">
        <f t="shared" si="39"/>
        <v>0</v>
      </c>
      <c r="AP216" s="486"/>
    </row>
    <row r="217" spans="1:42" outlineLevel="1" x14ac:dyDescent="0.25">
      <c r="A217" s="547" t="s">
        <v>452</v>
      </c>
      <c r="B217" s="548">
        <v>0</v>
      </c>
      <c r="C217" s="548">
        <v>0</v>
      </c>
      <c r="D217" s="548">
        <v>0</v>
      </c>
      <c r="E217" s="548">
        <v>0</v>
      </c>
      <c r="F217" s="548">
        <v>0</v>
      </c>
      <c r="G217" s="548">
        <v>0</v>
      </c>
      <c r="H217" s="548">
        <v>0</v>
      </c>
      <c r="I217" s="548">
        <v>0</v>
      </c>
      <c r="J217" s="548">
        <v>0</v>
      </c>
      <c r="K217" s="548">
        <v>0</v>
      </c>
      <c r="L217" s="548">
        <v>0</v>
      </c>
      <c r="M217" s="548">
        <v>0</v>
      </c>
      <c r="N217" s="548">
        <v>0</v>
      </c>
      <c r="O217" s="548">
        <v>0</v>
      </c>
      <c r="P217" s="548">
        <v>0</v>
      </c>
      <c r="Q217" s="548">
        <v>0</v>
      </c>
      <c r="R217" s="548">
        <v>0</v>
      </c>
      <c r="S217" s="548">
        <v>0</v>
      </c>
      <c r="T217" s="548">
        <v>0</v>
      </c>
      <c r="U217" s="548">
        <v>0</v>
      </c>
      <c r="V217" s="548">
        <v>0</v>
      </c>
      <c r="W217" s="548">
        <v>0</v>
      </c>
      <c r="X217" s="548">
        <v>0</v>
      </c>
      <c r="Y217" s="548">
        <v>0</v>
      </c>
      <c r="Z217" s="548">
        <v>0</v>
      </c>
      <c r="AA217" s="548">
        <v>0</v>
      </c>
      <c r="AB217" s="548">
        <v>0</v>
      </c>
      <c r="AC217" s="548">
        <v>0</v>
      </c>
      <c r="AD217" s="548">
        <v>0</v>
      </c>
      <c r="AE217" s="548">
        <v>0</v>
      </c>
      <c r="AF217" s="548">
        <v>0</v>
      </c>
      <c r="AG217" s="548">
        <v>0</v>
      </c>
      <c r="AH217" s="548">
        <v>0</v>
      </c>
      <c r="AI217" s="548">
        <v>0</v>
      </c>
      <c r="AJ217" s="548">
        <v>0</v>
      </c>
      <c r="AK217" s="548">
        <v>0</v>
      </c>
      <c r="AL217" s="548">
        <v>0</v>
      </c>
      <c r="AM217" s="548">
        <v>0</v>
      </c>
      <c r="AN217" s="548">
        <v>0</v>
      </c>
      <c r="AO217" s="548">
        <v>0</v>
      </c>
      <c r="AP217" s="549">
        <f>SUM(B217:AO217)</f>
        <v>0</v>
      </c>
    </row>
    <row r="218" spans="1:42" outlineLevel="1" x14ac:dyDescent="0.25">
      <c r="A218" s="550"/>
      <c r="B218" s="551"/>
      <c r="C218" s="551"/>
      <c r="D218" s="551"/>
      <c r="E218" s="551"/>
      <c r="F218" s="551"/>
      <c r="G218" s="551"/>
      <c r="H218" s="551"/>
      <c r="I218" s="551"/>
      <c r="J218" s="551"/>
      <c r="K218" s="551"/>
      <c r="L218" s="551"/>
      <c r="M218" s="551"/>
      <c r="N218" s="551"/>
      <c r="O218" s="551"/>
      <c r="P218" s="551"/>
      <c r="Q218" s="551"/>
      <c r="R218" s="551"/>
      <c r="S218" s="551"/>
      <c r="T218" s="551"/>
      <c r="U218" s="551"/>
      <c r="V218" s="551"/>
      <c r="W218" s="551"/>
      <c r="X218" s="551"/>
      <c r="Y218" s="551"/>
      <c r="Z218" s="551"/>
      <c r="AA218" s="551"/>
      <c r="AB218" s="551"/>
      <c r="AC218" s="551"/>
      <c r="AD218" s="551"/>
      <c r="AE218" s="551"/>
      <c r="AF218" s="551"/>
      <c r="AG218" s="551"/>
      <c r="AH218" s="551"/>
      <c r="AI218" s="551"/>
      <c r="AJ218" s="551"/>
      <c r="AK218" s="551"/>
      <c r="AL218" s="551"/>
      <c r="AM218" s="551"/>
      <c r="AN218" s="551"/>
      <c r="AO218" s="551"/>
      <c r="AP218" s="540"/>
    </row>
    <row r="219" spans="1:42" outlineLevel="1" x14ac:dyDescent="0.25">
      <c r="A219" s="539" t="s">
        <v>427</v>
      </c>
      <c r="B219" s="536"/>
    </row>
    <row r="220" spans="1:42" s="496" customFormat="1" outlineLevel="1" x14ac:dyDescent="0.25">
      <c r="A220" s="542" t="s">
        <v>453</v>
      </c>
      <c r="B220" s="478">
        <v>0</v>
      </c>
      <c r="C220" s="478">
        <v>0</v>
      </c>
      <c r="D220" s="478">
        <v>0</v>
      </c>
      <c r="E220" s="478">
        <v>0</v>
      </c>
      <c r="F220" s="478">
        <v>0</v>
      </c>
      <c r="G220" s="478">
        <v>0</v>
      </c>
      <c r="H220" s="478">
        <v>0</v>
      </c>
      <c r="I220" s="478">
        <v>0</v>
      </c>
      <c r="J220" s="478">
        <v>0</v>
      </c>
      <c r="K220" s="478">
        <v>0</v>
      </c>
      <c r="L220" s="478">
        <v>0</v>
      </c>
      <c r="M220" s="478">
        <v>0</v>
      </c>
      <c r="N220" s="478">
        <v>0</v>
      </c>
      <c r="O220" s="478">
        <v>0</v>
      </c>
      <c r="P220" s="478">
        <v>0</v>
      </c>
      <c r="Q220" s="478">
        <v>0</v>
      </c>
      <c r="R220" s="478">
        <v>0</v>
      </c>
      <c r="S220" s="478">
        <v>0</v>
      </c>
      <c r="T220" s="478">
        <v>0</v>
      </c>
      <c r="U220" s="478">
        <v>0</v>
      </c>
      <c r="V220" s="478">
        <v>0</v>
      </c>
      <c r="W220" s="478">
        <v>0</v>
      </c>
      <c r="X220" s="478">
        <v>0</v>
      </c>
      <c r="Y220" s="478">
        <v>0</v>
      </c>
      <c r="Z220" s="478">
        <v>0</v>
      </c>
      <c r="AA220" s="478">
        <v>0</v>
      </c>
      <c r="AB220" s="478">
        <v>0</v>
      </c>
      <c r="AC220" s="478">
        <v>0</v>
      </c>
      <c r="AD220" s="478">
        <v>0</v>
      </c>
      <c r="AE220" s="478">
        <v>0</v>
      </c>
      <c r="AF220" s="478">
        <v>0</v>
      </c>
      <c r="AG220" s="478">
        <v>0</v>
      </c>
      <c r="AH220" s="478">
        <v>0</v>
      </c>
      <c r="AI220" s="478">
        <v>0</v>
      </c>
      <c r="AJ220" s="478">
        <v>0</v>
      </c>
      <c r="AK220" s="478">
        <v>0</v>
      </c>
      <c r="AL220" s="478">
        <v>0</v>
      </c>
      <c r="AM220" s="478">
        <v>0</v>
      </c>
      <c r="AN220" s="478">
        <v>0</v>
      </c>
      <c r="AO220" s="478">
        <v>0</v>
      </c>
      <c r="AP220" s="478">
        <f>SUM(B220:AO220)</f>
        <v>0</v>
      </c>
    </row>
    <row r="221" spans="1:42" s="496" customFormat="1" outlineLevel="1" x14ac:dyDescent="0.25">
      <c r="A221" s="542" t="s">
        <v>454</v>
      </c>
      <c r="B221" s="552">
        <f t="shared" ref="B221:AO221" si="40">IF(B222&gt;0,B222/B220,0)</f>
        <v>0</v>
      </c>
      <c r="C221" s="552">
        <f t="shared" si="40"/>
        <v>0</v>
      </c>
      <c r="D221" s="552">
        <f t="shared" si="40"/>
        <v>0</v>
      </c>
      <c r="E221" s="552">
        <f t="shared" si="40"/>
        <v>0</v>
      </c>
      <c r="F221" s="552">
        <f t="shared" si="40"/>
        <v>0</v>
      </c>
      <c r="G221" s="552">
        <f t="shared" si="40"/>
        <v>0</v>
      </c>
      <c r="H221" s="552">
        <f t="shared" si="40"/>
        <v>0</v>
      </c>
      <c r="I221" s="552">
        <f t="shared" si="40"/>
        <v>0</v>
      </c>
      <c r="J221" s="552">
        <f t="shared" si="40"/>
        <v>0</v>
      </c>
      <c r="K221" s="552">
        <f t="shared" si="40"/>
        <v>0</v>
      </c>
      <c r="L221" s="552">
        <f t="shared" si="40"/>
        <v>0</v>
      </c>
      <c r="M221" s="552">
        <f t="shared" si="40"/>
        <v>0</v>
      </c>
      <c r="N221" s="552">
        <f t="shared" si="40"/>
        <v>0</v>
      </c>
      <c r="O221" s="552">
        <f t="shared" si="40"/>
        <v>0</v>
      </c>
      <c r="P221" s="552">
        <f t="shared" si="40"/>
        <v>0</v>
      </c>
      <c r="Q221" s="552">
        <f t="shared" si="40"/>
        <v>0</v>
      </c>
      <c r="R221" s="552">
        <f t="shared" si="40"/>
        <v>0</v>
      </c>
      <c r="S221" s="552">
        <f t="shared" si="40"/>
        <v>0</v>
      </c>
      <c r="T221" s="552">
        <f t="shared" si="40"/>
        <v>0</v>
      </c>
      <c r="U221" s="552">
        <f t="shared" si="40"/>
        <v>0</v>
      </c>
      <c r="V221" s="552">
        <f t="shared" si="40"/>
        <v>0</v>
      </c>
      <c r="W221" s="552">
        <f t="shared" si="40"/>
        <v>0</v>
      </c>
      <c r="X221" s="552">
        <f t="shared" si="40"/>
        <v>0</v>
      </c>
      <c r="Y221" s="552">
        <f t="shared" si="40"/>
        <v>0</v>
      </c>
      <c r="Z221" s="552">
        <f t="shared" si="40"/>
        <v>0</v>
      </c>
      <c r="AA221" s="552">
        <f t="shared" si="40"/>
        <v>0</v>
      </c>
      <c r="AB221" s="552">
        <f t="shared" si="40"/>
        <v>0</v>
      </c>
      <c r="AC221" s="552">
        <f t="shared" si="40"/>
        <v>0</v>
      </c>
      <c r="AD221" s="552">
        <f t="shared" si="40"/>
        <v>0</v>
      </c>
      <c r="AE221" s="552">
        <f t="shared" si="40"/>
        <v>0</v>
      </c>
      <c r="AF221" s="552">
        <f t="shared" si="40"/>
        <v>0</v>
      </c>
      <c r="AG221" s="552">
        <f t="shared" si="40"/>
        <v>0</v>
      </c>
      <c r="AH221" s="552">
        <f t="shared" si="40"/>
        <v>0</v>
      </c>
      <c r="AI221" s="552">
        <f t="shared" si="40"/>
        <v>0</v>
      </c>
      <c r="AJ221" s="552">
        <f t="shared" si="40"/>
        <v>0</v>
      </c>
      <c r="AK221" s="552">
        <f t="shared" si="40"/>
        <v>0</v>
      </c>
      <c r="AL221" s="552">
        <f t="shared" si="40"/>
        <v>0</v>
      </c>
      <c r="AM221" s="552">
        <f t="shared" si="40"/>
        <v>0</v>
      </c>
      <c r="AN221" s="552">
        <f t="shared" si="40"/>
        <v>0</v>
      </c>
      <c r="AO221" s="552">
        <f t="shared" si="40"/>
        <v>0</v>
      </c>
      <c r="AP221" s="478"/>
    </row>
    <row r="222" spans="1:42" s="496" customFormat="1" ht="15.75" outlineLevel="1" thickBot="1" x14ac:dyDescent="0.3">
      <c r="A222" s="542" t="s">
        <v>455</v>
      </c>
      <c r="B222" s="483">
        <v>0</v>
      </c>
      <c r="C222" s="483">
        <v>0</v>
      </c>
      <c r="D222" s="483">
        <v>0</v>
      </c>
      <c r="E222" s="483">
        <v>0</v>
      </c>
      <c r="F222" s="483">
        <v>0</v>
      </c>
      <c r="G222" s="483">
        <v>0</v>
      </c>
      <c r="H222" s="483">
        <v>0</v>
      </c>
      <c r="I222" s="483">
        <v>0</v>
      </c>
      <c r="J222" s="483">
        <v>0</v>
      </c>
      <c r="K222" s="483">
        <v>0</v>
      </c>
      <c r="L222" s="483">
        <v>0</v>
      </c>
      <c r="M222" s="483">
        <v>0</v>
      </c>
      <c r="N222" s="483">
        <v>0</v>
      </c>
      <c r="O222" s="483">
        <v>0</v>
      </c>
      <c r="P222" s="483">
        <v>0</v>
      </c>
      <c r="Q222" s="483">
        <v>0</v>
      </c>
      <c r="R222" s="483">
        <v>0</v>
      </c>
      <c r="S222" s="483">
        <v>0</v>
      </c>
      <c r="T222" s="483">
        <v>0</v>
      </c>
      <c r="U222" s="483">
        <v>0</v>
      </c>
      <c r="V222" s="483">
        <v>0</v>
      </c>
      <c r="W222" s="483">
        <v>0</v>
      </c>
      <c r="X222" s="483">
        <v>0</v>
      </c>
      <c r="Y222" s="483">
        <v>0</v>
      </c>
      <c r="Z222" s="483">
        <v>0</v>
      </c>
      <c r="AA222" s="483">
        <v>0</v>
      </c>
      <c r="AB222" s="483">
        <v>0</v>
      </c>
      <c r="AC222" s="483">
        <v>0</v>
      </c>
      <c r="AD222" s="483">
        <v>0</v>
      </c>
      <c r="AE222" s="483">
        <v>0</v>
      </c>
      <c r="AF222" s="483">
        <v>0</v>
      </c>
      <c r="AG222" s="483">
        <v>0</v>
      </c>
      <c r="AH222" s="483">
        <v>0</v>
      </c>
      <c r="AI222" s="483">
        <v>0</v>
      </c>
      <c r="AJ222" s="483">
        <v>0</v>
      </c>
      <c r="AK222" s="483">
        <v>0</v>
      </c>
      <c r="AL222" s="483">
        <v>0</v>
      </c>
      <c r="AM222" s="483">
        <v>0</v>
      </c>
      <c r="AN222" s="483">
        <v>0</v>
      </c>
      <c r="AO222" s="483">
        <v>0</v>
      </c>
      <c r="AP222" s="553">
        <f>SUM(B222:AO222)</f>
        <v>0</v>
      </c>
    </row>
    <row r="223" spans="1:42" s="541" customFormat="1" ht="15.75" outlineLevel="1" thickTop="1" x14ac:dyDescent="0.25">
      <c r="A223" s="539"/>
      <c r="B223" s="540"/>
      <c r="C223" s="540"/>
      <c r="D223" s="540"/>
      <c r="E223" s="540"/>
      <c r="F223" s="540"/>
      <c r="G223" s="540"/>
      <c r="H223" s="540"/>
      <c r="I223" s="540"/>
      <c r="J223" s="540"/>
      <c r="K223" s="540"/>
      <c r="L223" s="540"/>
      <c r="M223" s="540"/>
      <c r="N223" s="540"/>
      <c r="O223" s="540"/>
      <c r="P223" s="540"/>
      <c r="Q223" s="540"/>
      <c r="R223" s="540"/>
      <c r="S223" s="540"/>
      <c r="T223" s="540"/>
      <c r="U223" s="540"/>
      <c r="V223" s="540"/>
      <c r="W223" s="540"/>
      <c r="X223" s="540"/>
      <c r="Y223" s="540"/>
      <c r="Z223" s="540"/>
      <c r="AA223" s="540"/>
      <c r="AB223" s="540"/>
      <c r="AC223" s="540"/>
      <c r="AD223" s="540"/>
      <c r="AE223" s="540"/>
      <c r="AF223" s="540"/>
      <c r="AG223" s="540"/>
      <c r="AH223" s="540"/>
      <c r="AI223" s="540"/>
      <c r="AJ223" s="540"/>
      <c r="AK223" s="540"/>
      <c r="AL223" s="540"/>
      <c r="AM223" s="540"/>
      <c r="AN223" s="540"/>
      <c r="AO223" s="540"/>
      <c r="AP223" s="540"/>
    </row>
    <row r="224" spans="1:42" outlineLevel="1" x14ac:dyDescent="0.25">
      <c r="A224" s="539" t="s">
        <v>428</v>
      </c>
      <c r="B224" s="536"/>
    </row>
    <row r="225" spans="1:42" s="496" customFormat="1" outlineLevel="1" x14ac:dyDescent="0.25">
      <c r="A225" s="542" t="str">
        <f>A208</f>
        <v>Electricity Production/kWh - REC</v>
      </c>
      <c r="B225" s="554">
        <f>B220</f>
        <v>0</v>
      </c>
      <c r="C225" s="507">
        <v>0</v>
      </c>
      <c r="D225" s="507">
        <v>0</v>
      </c>
      <c r="E225" s="507">
        <v>0</v>
      </c>
      <c r="F225" s="507">
        <v>0</v>
      </c>
      <c r="G225" s="507">
        <v>0</v>
      </c>
      <c r="H225" s="507">
        <v>0</v>
      </c>
      <c r="I225" s="507">
        <v>0</v>
      </c>
      <c r="J225" s="507">
        <v>0</v>
      </c>
      <c r="K225" s="507">
        <v>0</v>
      </c>
      <c r="L225" s="507">
        <v>0</v>
      </c>
      <c r="M225" s="507">
        <v>0</v>
      </c>
      <c r="N225" s="507">
        <v>0</v>
      </c>
      <c r="O225" s="507">
        <v>0</v>
      </c>
      <c r="P225" s="507">
        <v>0</v>
      </c>
      <c r="Q225" s="507">
        <v>0</v>
      </c>
      <c r="R225" s="507">
        <v>0</v>
      </c>
      <c r="S225" s="507">
        <v>0</v>
      </c>
      <c r="T225" s="507">
        <v>0</v>
      </c>
      <c r="U225" s="507">
        <v>0</v>
      </c>
      <c r="V225" s="507">
        <v>0</v>
      </c>
      <c r="W225" s="507">
        <v>0</v>
      </c>
      <c r="X225" s="507">
        <v>0</v>
      </c>
      <c r="Y225" s="507">
        <v>0</v>
      </c>
      <c r="Z225" s="507">
        <v>0</v>
      </c>
      <c r="AA225" s="507">
        <v>0</v>
      </c>
      <c r="AB225" s="507">
        <v>0</v>
      </c>
      <c r="AC225" s="507">
        <v>0</v>
      </c>
      <c r="AD225" s="507">
        <v>0</v>
      </c>
      <c r="AE225" s="507">
        <v>0</v>
      </c>
      <c r="AF225" s="507">
        <v>0</v>
      </c>
      <c r="AG225" s="507">
        <v>0</v>
      </c>
      <c r="AH225" s="507">
        <v>0</v>
      </c>
      <c r="AI225" s="507">
        <v>0</v>
      </c>
      <c r="AJ225" s="507">
        <v>0</v>
      </c>
      <c r="AK225" s="507">
        <v>0</v>
      </c>
      <c r="AL225" s="507">
        <v>0</v>
      </c>
      <c r="AM225" s="507">
        <v>0</v>
      </c>
      <c r="AN225" s="507">
        <v>0</v>
      </c>
      <c r="AO225" s="507">
        <v>0</v>
      </c>
      <c r="AP225" s="478">
        <f>SUM(B225:AO225)</f>
        <v>0</v>
      </c>
    </row>
    <row r="226" spans="1:42" s="496" customFormat="1" outlineLevel="1" x14ac:dyDescent="0.25">
      <c r="A226" s="542" t="s">
        <v>457</v>
      </c>
      <c r="B226" s="552">
        <f>IF(B227&gt;0,B227/B225,0)</f>
        <v>0</v>
      </c>
      <c r="C226" s="552">
        <f t="shared" ref="C226:AO226" si="41">IF(C227&gt;0,C227/C225,0)</f>
        <v>0</v>
      </c>
      <c r="D226" s="552">
        <f t="shared" si="41"/>
        <v>0</v>
      </c>
      <c r="E226" s="552">
        <f t="shared" si="41"/>
        <v>0</v>
      </c>
      <c r="F226" s="552">
        <f t="shared" si="41"/>
        <v>0</v>
      </c>
      <c r="G226" s="552">
        <f t="shared" si="41"/>
        <v>0</v>
      </c>
      <c r="H226" s="552">
        <f t="shared" si="41"/>
        <v>0</v>
      </c>
      <c r="I226" s="552">
        <f t="shared" si="41"/>
        <v>0</v>
      </c>
      <c r="J226" s="552">
        <f t="shared" si="41"/>
        <v>0</v>
      </c>
      <c r="K226" s="552">
        <f t="shared" si="41"/>
        <v>0</v>
      </c>
      <c r="L226" s="552">
        <f t="shared" si="41"/>
        <v>0</v>
      </c>
      <c r="M226" s="552">
        <f t="shared" si="41"/>
        <v>0</v>
      </c>
      <c r="N226" s="552">
        <f t="shared" si="41"/>
        <v>0</v>
      </c>
      <c r="O226" s="552">
        <f t="shared" si="41"/>
        <v>0</v>
      </c>
      <c r="P226" s="552">
        <f t="shared" si="41"/>
        <v>0</v>
      </c>
      <c r="Q226" s="552">
        <f t="shared" si="41"/>
        <v>0</v>
      </c>
      <c r="R226" s="552">
        <f t="shared" si="41"/>
        <v>0</v>
      </c>
      <c r="S226" s="552">
        <f t="shared" si="41"/>
        <v>0</v>
      </c>
      <c r="T226" s="552">
        <f t="shared" si="41"/>
        <v>0</v>
      </c>
      <c r="U226" s="552">
        <f t="shared" si="41"/>
        <v>0</v>
      </c>
      <c r="V226" s="552">
        <f t="shared" si="41"/>
        <v>0</v>
      </c>
      <c r="W226" s="552">
        <f t="shared" si="41"/>
        <v>0</v>
      </c>
      <c r="X226" s="552">
        <f t="shared" si="41"/>
        <v>0</v>
      </c>
      <c r="Y226" s="552">
        <f t="shared" si="41"/>
        <v>0</v>
      </c>
      <c r="Z226" s="552">
        <f t="shared" si="41"/>
        <v>0</v>
      </c>
      <c r="AA226" s="552">
        <f t="shared" si="41"/>
        <v>0</v>
      </c>
      <c r="AB226" s="552">
        <f t="shared" si="41"/>
        <v>0</v>
      </c>
      <c r="AC226" s="552">
        <f t="shared" si="41"/>
        <v>0</v>
      </c>
      <c r="AD226" s="552">
        <f t="shared" si="41"/>
        <v>0</v>
      </c>
      <c r="AE226" s="552">
        <f t="shared" si="41"/>
        <v>0</v>
      </c>
      <c r="AF226" s="552">
        <f t="shared" si="41"/>
        <v>0</v>
      </c>
      <c r="AG226" s="552">
        <f t="shared" si="41"/>
        <v>0</v>
      </c>
      <c r="AH226" s="552">
        <f t="shared" si="41"/>
        <v>0</v>
      </c>
      <c r="AI226" s="552">
        <f t="shared" si="41"/>
        <v>0</v>
      </c>
      <c r="AJ226" s="552">
        <f t="shared" si="41"/>
        <v>0</v>
      </c>
      <c r="AK226" s="552">
        <f t="shared" si="41"/>
        <v>0</v>
      </c>
      <c r="AL226" s="552">
        <f t="shared" si="41"/>
        <v>0</v>
      </c>
      <c r="AM226" s="552">
        <f t="shared" si="41"/>
        <v>0</v>
      </c>
      <c r="AN226" s="552">
        <f t="shared" si="41"/>
        <v>0</v>
      </c>
      <c r="AO226" s="552">
        <f t="shared" si="41"/>
        <v>0</v>
      </c>
      <c r="AP226" s="478"/>
    </row>
    <row r="227" spans="1:42" s="496" customFormat="1" ht="15.75" outlineLevel="1" thickBot="1" x14ac:dyDescent="0.3">
      <c r="A227" s="542" t="s">
        <v>458</v>
      </c>
      <c r="B227" s="557">
        <v>0</v>
      </c>
      <c r="C227" s="557">
        <v>0</v>
      </c>
      <c r="D227" s="557">
        <v>0</v>
      </c>
      <c r="E227" s="557">
        <v>0</v>
      </c>
      <c r="F227" s="557">
        <v>0</v>
      </c>
      <c r="G227" s="557">
        <v>0</v>
      </c>
      <c r="H227" s="557">
        <v>0</v>
      </c>
      <c r="I227" s="557">
        <v>0</v>
      </c>
      <c r="J227" s="557">
        <v>0</v>
      </c>
      <c r="K227" s="557">
        <v>0</v>
      </c>
      <c r="L227" s="557">
        <v>0</v>
      </c>
      <c r="M227" s="557">
        <v>0</v>
      </c>
      <c r="N227" s="557">
        <v>0</v>
      </c>
      <c r="O227" s="557">
        <v>0</v>
      </c>
      <c r="P227" s="557">
        <v>0</v>
      </c>
      <c r="Q227" s="557">
        <v>0</v>
      </c>
      <c r="R227" s="557">
        <v>0</v>
      </c>
      <c r="S227" s="557">
        <v>0</v>
      </c>
      <c r="T227" s="557">
        <v>0</v>
      </c>
      <c r="U227" s="557">
        <v>0</v>
      </c>
      <c r="V227" s="557">
        <v>0</v>
      </c>
      <c r="W227" s="557">
        <v>0</v>
      </c>
      <c r="X227" s="557">
        <v>0</v>
      </c>
      <c r="Y227" s="557">
        <v>0</v>
      </c>
      <c r="Z227" s="557">
        <v>0</v>
      </c>
      <c r="AA227" s="557">
        <v>0</v>
      </c>
      <c r="AB227" s="557">
        <v>0</v>
      </c>
      <c r="AC227" s="557">
        <v>0</v>
      </c>
      <c r="AD227" s="557">
        <v>0</v>
      </c>
      <c r="AE227" s="557">
        <v>0</v>
      </c>
      <c r="AF227" s="557">
        <v>0</v>
      </c>
      <c r="AG227" s="557">
        <v>0</v>
      </c>
      <c r="AH227" s="557">
        <v>0</v>
      </c>
      <c r="AI227" s="557">
        <v>0</v>
      </c>
      <c r="AJ227" s="557">
        <v>0</v>
      </c>
      <c r="AK227" s="557">
        <v>0</v>
      </c>
      <c r="AL227" s="557">
        <v>0</v>
      </c>
      <c r="AM227" s="557">
        <v>0</v>
      </c>
      <c r="AN227" s="557">
        <v>0</v>
      </c>
      <c r="AO227" s="557">
        <v>0</v>
      </c>
      <c r="AP227" s="553">
        <f>SUM(B227:AO227)</f>
        <v>0</v>
      </c>
    </row>
    <row r="228" spans="1:42" s="541" customFormat="1" ht="15.75" outlineLevel="1" thickTop="1" x14ac:dyDescent="0.25">
      <c r="A228" s="539"/>
      <c r="B228" s="540"/>
      <c r="C228" s="540"/>
      <c r="D228" s="540"/>
      <c r="E228" s="540"/>
      <c r="F228" s="540"/>
      <c r="G228" s="540"/>
      <c r="H228" s="540"/>
      <c r="I228" s="540"/>
      <c r="J228" s="540"/>
      <c r="K228" s="540"/>
      <c r="L228" s="540"/>
      <c r="M228" s="540"/>
      <c r="N228" s="540"/>
      <c r="O228" s="540"/>
      <c r="P228" s="540"/>
      <c r="Q228" s="540"/>
      <c r="R228" s="540"/>
      <c r="S228" s="540"/>
      <c r="T228" s="540"/>
      <c r="U228" s="540"/>
      <c r="V228" s="540"/>
      <c r="W228" s="540"/>
      <c r="X228" s="540"/>
      <c r="Y228" s="540"/>
      <c r="Z228" s="540"/>
      <c r="AA228" s="540"/>
      <c r="AB228" s="540"/>
      <c r="AC228" s="540"/>
      <c r="AD228" s="540"/>
      <c r="AE228" s="540"/>
      <c r="AF228" s="540"/>
      <c r="AG228" s="540"/>
      <c r="AH228" s="540"/>
      <c r="AI228" s="540"/>
      <c r="AJ228" s="540"/>
      <c r="AK228" s="540"/>
      <c r="AL228" s="540"/>
      <c r="AM228" s="540"/>
      <c r="AN228" s="540"/>
      <c r="AO228" s="540"/>
      <c r="AP228" s="540"/>
    </row>
    <row r="229" spans="1:42" s="541" customFormat="1" outlineLevel="1" x14ac:dyDescent="0.25">
      <c r="A229" s="505" t="s">
        <v>133</v>
      </c>
      <c r="B229" s="540"/>
      <c r="C229" s="540"/>
      <c r="D229" s="540"/>
      <c r="E229" s="540"/>
      <c r="F229" s="540"/>
      <c r="G229" s="540"/>
      <c r="H229" s="540"/>
      <c r="I229" s="540"/>
      <c r="J229" s="540"/>
      <c r="K229" s="540"/>
      <c r="L229" s="540"/>
      <c r="M229" s="540"/>
      <c r="N229" s="540"/>
      <c r="O229" s="540"/>
      <c r="P229" s="540"/>
      <c r="Q229" s="540"/>
      <c r="R229" s="540"/>
      <c r="S229" s="540"/>
      <c r="T229" s="540"/>
      <c r="U229" s="540"/>
      <c r="V229" s="540"/>
      <c r="W229" s="540"/>
      <c r="X229" s="540"/>
      <c r="Y229" s="540"/>
      <c r="Z229" s="540"/>
      <c r="AA229" s="540"/>
      <c r="AB229" s="540"/>
      <c r="AC229" s="540"/>
      <c r="AD229" s="540"/>
      <c r="AE229" s="540"/>
      <c r="AF229" s="540"/>
      <c r="AG229" s="540"/>
      <c r="AH229" s="540"/>
      <c r="AI229" s="540"/>
      <c r="AJ229" s="540"/>
      <c r="AK229" s="540"/>
      <c r="AL229" s="540"/>
      <c r="AM229" s="540"/>
      <c r="AN229" s="540"/>
      <c r="AO229" s="540"/>
      <c r="AP229" s="540"/>
    </row>
    <row r="230" spans="1:42" s="541" customFormat="1" outlineLevel="1" x14ac:dyDescent="0.25">
      <c r="A230" s="539" t="s">
        <v>448</v>
      </c>
      <c r="B230" s="540"/>
      <c r="C230" s="540"/>
      <c r="D230" s="540"/>
      <c r="E230" s="540"/>
      <c r="F230" s="540"/>
      <c r="G230" s="540"/>
      <c r="H230" s="540"/>
      <c r="I230" s="540"/>
      <c r="J230" s="540"/>
      <c r="K230" s="540"/>
      <c r="L230" s="540"/>
      <c r="M230" s="540"/>
      <c r="N230" s="540"/>
      <c r="O230" s="540"/>
      <c r="P230" s="540"/>
      <c r="Q230" s="540"/>
      <c r="R230" s="540"/>
      <c r="S230" s="540"/>
      <c r="T230" s="540"/>
      <c r="U230" s="540"/>
      <c r="V230" s="540"/>
      <c r="W230" s="540"/>
      <c r="X230" s="540"/>
      <c r="Y230" s="540"/>
      <c r="Z230" s="540"/>
      <c r="AA230" s="540"/>
      <c r="AB230" s="540"/>
      <c r="AC230" s="540"/>
      <c r="AD230" s="540"/>
      <c r="AE230" s="540"/>
      <c r="AF230" s="540"/>
      <c r="AG230" s="540"/>
      <c r="AH230" s="540"/>
      <c r="AI230" s="540"/>
      <c r="AJ230" s="540"/>
      <c r="AK230" s="540"/>
      <c r="AL230" s="540"/>
      <c r="AM230" s="540"/>
      <c r="AN230" s="540"/>
      <c r="AO230" s="540"/>
      <c r="AP230" s="540"/>
    </row>
    <row r="231" spans="1:42" s="543" customFormat="1" outlineLevel="1" x14ac:dyDescent="0.25">
      <c r="A231" s="542" t="s">
        <v>449</v>
      </c>
      <c r="B231" s="478">
        <f>IF(B232&gt;0,'2a Project Inputs'!$T$15,0)</f>
        <v>0</v>
      </c>
      <c r="C231" s="478">
        <f>IF(C232&gt;0,'2a Project Inputs'!$T$15,0)</f>
        <v>0</v>
      </c>
      <c r="D231" s="478">
        <f>IF(D232&gt;0,'2a Project Inputs'!$T$15,0)</f>
        <v>0</v>
      </c>
      <c r="E231" s="478">
        <f>IF(E232&gt;0,'2a Project Inputs'!$T$15,0)</f>
        <v>0</v>
      </c>
      <c r="F231" s="478">
        <f>IF(F232&gt;0,'2a Project Inputs'!$T$15,0)</f>
        <v>0</v>
      </c>
      <c r="G231" s="478">
        <f>IF(G232&gt;0,'2a Project Inputs'!$T$15,0)</f>
        <v>0</v>
      </c>
      <c r="H231" s="478">
        <f>IF(H232&gt;0,'2a Project Inputs'!$T$15,0)</f>
        <v>0</v>
      </c>
      <c r="I231" s="478">
        <f>IF(I232&gt;0,'2a Project Inputs'!$T$15,0)</f>
        <v>0</v>
      </c>
      <c r="J231" s="478">
        <f>IF(J232&gt;0,'2a Project Inputs'!$T$15,0)</f>
        <v>0</v>
      </c>
      <c r="K231" s="478">
        <f>IF(K232&gt;0,'2a Project Inputs'!$T$15,0)</f>
        <v>0</v>
      </c>
      <c r="L231" s="478">
        <f>IF(L232&gt;0,'2a Project Inputs'!$T$15,0)</f>
        <v>0</v>
      </c>
      <c r="M231" s="478">
        <f>IF(M232&gt;0,'2a Project Inputs'!$T$15,0)</f>
        <v>0</v>
      </c>
      <c r="N231" s="478">
        <f>IF(N232&gt;0,'2a Project Inputs'!$T$15,0)</f>
        <v>0</v>
      </c>
      <c r="O231" s="478">
        <f>IF(O232&gt;0,'2a Project Inputs'!$T$15,0)</f>
        <v>0</v>
      </c>
      <c r="P231" s="478">
        <f>IF(P232&gt;0,'2a Project Inputs'!$T$15,0)</f>
        <v>0</v>
      </c>
      <c r="Q231" s="478">
        <f>IF(Q232&gt;0,'2a Project Inputs'!$T$15,0)</f>
        <v>0</v>
      </c>
      <c r="R231" s="478">
        <f>IF(R232&gt;0,'2a Project Inputs'!$T$15,0)</f>
        <v>0</v>
      </c>
      <c r="S231" s="478">
        <f>IF(S232&gt;0,'2a Project Inputs'!$T$15,0)</f>
        <v>0</v>
      </c>
      <c r="T231" s="478">
        <f>IF(T232&gt;0,'2a Project Inputs'!$T$15,0)</f>
        <v>0</v>
      </c>
      <c r="U231" s="478">
        <f>IF(U232&gt;0,'2a Project Inputs'!$T$15,0)</f>
        <v>0</v>
      </c>
      <c r="V231" s="478">
        <f>IF(V232&gt;0,'2a Project Inputs'!$T$15,0)</f>
        <v>0</v>
      </c>
      <c r="W231" s="478">
        <f>IF(W232&gt;0,'2a Project Inputs'!$T$15,0)</f>
        <v>0</v>
      </c>
      <c r="X231" s="478">
        <f>IF(X232&gt;0,'2a Project Inputs'!$T$15,0)</f>
        <v>0</v>
      </c>
      <c r="Y231" s="478">
        <f>IF(Y232&gt;0,'2a Project Inputs'!$T$15,0)</f>
        <v>0</v>
      </c>
      <c r="Z231" s="478">
        <f>IF(Z232&gt;0,'2a Project Inputs'!$T$15,0)</f>
        <v>0</v>
      </c>
      <c r="AA231" s="478">
        <f>IF(AA232&gt;0,'2a Project Inputs'!$T$15,0)</f>
        <v>0</v>
      </c>
      <c r="AB231" s="478">
        <f>IF(AB232&gt;0,'2a Project Inputs'!$T$15,0)</f>
        <v>0</v>
      </c>
      <c r="AC231" s="478">
        <f>IF(AC232&gt;0,'2a Project Inputs'!$T$15,0)</f>
        <v>0</v>
      </c>
      <c r="AD231" s="478">
        <f>IF(AD232&gt;0,'2a Project Inputs'!$T$15,0)</f>
        <v>0</v>
      </c>
      <c r="AE231" s="478">
        <f>IF(AE232&gt;0,'2a Project Inputs'!$T$15,0)</f>
        <v>0</v>
      </c>
      <c r="AF231" s="478">
        <f>IF(AF232&gt;0,'2a Project Inputs'!$T$15,0)</f>
        <v>0</v>
      </c>
      <c r="AG231" s="478">
        <f>IF(AG232&gt;0,'2a Project Inputs'!$T$15,0)</f>
        <v>0</v>
      </c>
      <c r="AH231" s="478">
        <f>IF(AH232&gt;0,'2a Project Inputs'!$T$15,0)</f>
        <v>0</v>
      </c>
      <c r="AI231" s="478">
        <f>IF(AI232&gt;0,'2a Project Inputs'!$T$15,0)</f>
        <v>0</v>
      </c>
      <c r="AJ231" s="478">
        <f>IF(AJ232&gt;0,'2a Project Inputs'!$T$15,0)</f>
        <v>0</v>
      </c>
      <c r="AK231" s="478">
        <f>IF(AK232&gt;0,'2a Project Inputs'!$T$15,0)</f>
        <v>0</v>
      </c>
      <c r="AL231" s="478">
        <f>IF(AL232&gt;0,'2a Project Inputs'!$T$15,0)</f>
        <v>0</v>
      </c>
      <c r="AM231" s="478">
        <f>IF(AM232&gt;0,'2a Project Inputs'!$T$15,0)</f>
        <v>0</v>
      </c>
      <c r="AN231" s="478">
        <f>IF(AN232&gt;0,'2a Project Inputs'!$T$15,0)</f>
        <v>0</v>
      </c>
      <c r="AO231" s="478">
        <f>IF(AO232&gt;0,'2a Project Inputs'!$T$15,0)</f>
        <v>0</v>
      </c>
      <c r="AP231" s="478">
        <f>SUM(B231:AO231)</f>
        <v>0</v>
      </c>
    </row>
    <row r="232" spans="1:42" s="543" customFormat="1" outlineLevel="1" x14ac:dyDescent="0.25">
      <c r="A232" s="542" t="s">
        <v>450</v>
      </c>
      <c r="B232" s="478">
        <v>0</v>
      </c>
      <c r="C232" s="478">
        <v>0</v>
      </c>
      <c r="D232" s="478">
        <v>0</v>
      </c>
      <c r="E232" s="478">
        <v>0</v>
      </c>
      <c r="F232" s="478">
        <v>0</v>
      </c>
      <c r="G232" s="478">
        <v>0</v>
      </c>
      <c r="H232" s="478">
        <v>0</v>
      </c>
      <c r="I232" s="478">
        <v>0</v>
      </c>
      <c r="J232" s="478">
        <v>0</v>
      </c>
      <c r="K232" s="478">
        <v>0</v>
      </c>
      <c r="L232" s="478">
        <v>0</v>
      </c>
      <c r="M232" s="478">
        <v>0</v>
      </c>
      <c r="N232" s="478">
        <v>0</v>
      </c>
      <c r="O232" s="478">
        <v>0</v>
      </c>
      <c r="P232" s="478">
        <v>0</v>
      </c>
      <c r="Q232" s="478">
        <v>0</v>
      </c>
      <c r="R232" s="478">
        <v>0</v>
      </c>
      <c r="S232" s="478">
        <v>0</v>
      </c>
      <c r="T232" s="478">
        <v>0</v>
      </c>
      <c r="U232" s="478">
        <v>0</v>
      </c>
      <c r="V232" s="478">
        <v>0</v>
      </c>
      <c r="W232" s="478">
        <v>0</v>
      </c>
      <c r="X232" s="478">
        <v>0</v>
      </c>
      <c r="Y232" s="478">
        <v>0</v>
      </c>
      <c r="Z232" s="478">
        <v>0</v>
      </c>
      <c r="AA232" s="478">
        <v>0</v>
      </c>
      <c r="AB232" s="478">
        <v>0</v>
      </c>
      <c r="AC232" s="478">
        <v>0</v>
      </c>
      <c r="AD232" s="478">
        <v>0</v>
      </c>
      <c r="AE232" s="478">
        <v>0</v>
      </c>
      <c r="AF232" s="478">
        <v>0</v>
      </c>
      <c r="AG232" s="478">
        <v>0</v>
      </c>
      <c r="AH232" s="478">
        <v>0</v>
      </c>
      <c r="AI232" s="478">
        <v>0</v>
      </c>
      <c r="AJ232" s="478">
        <v>0</v>
      </c>
      <c r="AK232" s="478">
        <v>0</v>
      </c>
      <c r="AL232" s="478">
        <v>0</v>
      </c>
      <c r="AM232" s="478">
        <v>0</v>
      </c>
      <c r="AN232" s="478">
        <v>0</v>
      </c>
      <c r="AO232" s="478">
        <v>0</v>
      </c>
      <c r="AP232" s="478">
        <f>SUM(B232:AO232)</f>
        <v>0</v>
      </c>
    </row>
    <row r="233" spans="1:42" s="556" customFormat="1" outlineLevel="1" x14ac:dyDescent="0.25">
      <c r="A233" s="542" t="s">
        <v>451</v>
      </c>
      <c r="B233" s="555">
        <f>IF(B232&gt;0,B234/B232,0)</f>
        <v>0</v>
      </c>
      <c r="C233" s="555">
        <f t="shared" ref="C233:AO233" si="42">IF(C232&gt;0,C234/C232,0)</f>
        <v>0</v>
      </c>
      <c r="D233" s="555">
        <f t="shared" si="42"/>
        <v>0</v>
      </c>
      <c r="E233" s="555">
        <f t="shared" si="42"/>
        <v>0</v>
      </c>
      <c r="F233" s="555">
        <f t="shared" si="42"/>
        <v>0</v>
      </c>
      <c r="G233" s="555">
        <f t="shared" si="42"/>
        <v>0</v>
      </c>
      <c r="H233" s="555">
        <f t="shared" si="42"/>
        <v>0</v>
      </c>
      <c r="I233" s="555">
        <f t="shared" si="42"/>
        <v>0</v>
      </c>
      <c r="J233" s="555">
        <f t="shared" si="42"/>
        <v>0</v>
      </c>
      <c r="K233" s="555">
        <f t="shared" si="42"/>
        <v>0</v>
      </c>
      <c r="L233" s="555">
        <f t="shared" si="42"/>
        <v>0</v>
      </c>
      <c r="M233" s="555">
        <f t="shared" si="42"/>
        <v>0</v>
      </c>
      <c r="N233" s="555">
        <f t="shared" si="42"/>
        <v>0</v>
      </c>
      <c r="O233" s="555">
        <f t="shared" si="42"/>
        <v>0</v>
      </c>
      <c r="P233" s="555">
        <f t="shared" si="42"/>
        <v>0</v>
      </c>
      <c r="Q233" s="555">
        <f t="shared" si="42"/>
        <v>0</v>
      </c>
      <c r="R233" s="555">
        <f t="shared" si="42"/>
        <v>0</v>
      </c>
      <c r="S233" s="555">
        <f t="shared" si="42"/>
        <v>0</v>
      </c>
      <c r="T233" s="555">
        <f t="shared" si="42"/>
        <v>0</v>
      </c>
      <c r="U233" s="555">
        <f t="shared" si="42"/>
        <v>0</v>
      </c>
      <c r="V233" s="555">
        <f t="shared" si="42"/>
        <v>0</v>
      </c>
      <c r="W233" s="555">
        <f t="shared" si="42"/>
        <v>0</v>
      </c>
      <c r="X233" s="555">
        <f t="shared" si="42"/>
        <v>0</v>
      </c>
      <c r="Y233" s="555">
        <f t="shared" si="42"/>
        <v>0</v>
      </c>
      <c r="Z233" s="555">
        <f t="shared" si="42"/>
        <v>0</v>
      </c>
      <c r="AA233" s="555">
        <f t="shared" si="42"/>
        <v>0</v>
      </c>
      <c r="AB233" s="555">
        <f t="shared" si="42"/>
        <v>0</v>
      </c>
      <c r="AC233" s="555">
        <f t="shared" si="42"/>
        <v>0</v>
      </c>
      <c r="AD233" s="555">
        <f t="shared" si="42"/>
        <v>0</v>
      </c>
      <c r="AE233" s="555">
        <f t="shared" si="42"/>
        <v>0</v>
      </c>
      <c r="AF233" s="555">
        <f t="shared" si="42"/>
        <v>0</v>
      </c>
      <c r="AG233" s="555">
        <f t="shared" si="42"/>
        <v>0</v>
      </c>
      <c r="AH233" s="555">
        <f t="shared" si="42"/>
        <v>0</v>
      </c>
      <c r="AI233" s="555">
        <f t="shared" si="42"/>
        <v>0</v>
      </c>
      <c r="AJ233" s="555">
        <f t="shared" si="42"/>
        <v>0</v>
      </c>
      <c r="AK233" s="555">
        <f t="shared" si="42"/>
        <v>0</v>
      </c>
      <c r="AL233" s="555">
        <f t="shared" si="42"/>
        <v>0</v>
      </c>
      <c r="AM233" s="555">
        <f t="shared" si="42"/>
        <v>0</v>
      </c>
      <c r="AN233" s="555">
        <f t="shared" si="42"/>
        <v>0</v>
      </c>
      <c r="AO233" s="555">
        <f t="shared" si="42"/>
        <v>0</v>
      </c>
      <c r="AP233" s="486"/>
    </row>
    <row r="234" spans="1:42" outlineLevel="1" x14ac:dyDescent="0.25">
      <c r="A234" s="547" t="s">
        <v>452</v>
      </c>
      <c r="B234" s="548">
        <v>0</v>
      </c>
      <c r="C234" s="548">
        <v>0</v>
      </c>
      <c r="D234" s="548">
        <v>0</v>
      </c>
      <c r="E234" s="548">
        <v>0</v>
      </c>
      <c r="F234" s="548">
        <v>0</v>
      </c>
      <c r="G234" s="548">
        <v>0</v>
      </c>
      <c r="H234" s="548">
        <v>0</v>
      </c>
      <c r="I234" s="548">
        <v>0</v>
      </c>
      <c r="J234" s="548">
        <v>0</v>
      </c>
      <c r="K234" s="548">
        <v>0</v>
      </c>
      <c r="L234" s="548">
        <v>0</v>
      </c>
      <c r="M234" s="548">
        <v>0</v>
      </c>
      <c r="N234" s="548">
        <v>0</v>
      </c>
      <c r="O234" s="548">
        <v>0</v>
      </c>
      <c r="P234" s="548">
        <v>0</v>
      </c>
      <c r="Q234" s="548">
        <v>0</v>
      </c>
      <c r="R234" s="548">
        <v>0</v>
      </c>
      <c r="S234" s="548">
        <v>0</v>
      </c>
      <c r="T234" s="548">
        <v>0</v>
      </c>
      <c r="U234" s="548">
        <v>0</v>
      </c>
      <c r="V234" s="548">
        <v>0</v>
      </c>
      <c r="W234" s="548">
        <v>0</v>
      </c>
      <c r="X234" s="548">
        <v>0</v>
      </c>
      <c r="Y234" s="548">
        <v>0</v>
      </c>
      <c r="Z234" s="548">
        <v>0</v>
      </c>
      <c r="AA234" s="548">
        <v>0</v>
      </c>
      <c r="AB234" s="548">
        <v>0</v>
      </c>
      <c r="AC234" s="548">
        <v>0</v>
      </c>
      <c r="AD234" s="548">
        <v>0</v>
      </c>
      <c r="AE234" s="548">
        <v>0</v>
      </c>
      <c r="AF234" s="548">
        <v>0</v>
      </c>
      <c r="AG234" s="548">
        <v>0</v>
      </c>
      <c r="AH234" s="548">
        <v>0</v>
      </c>
      <c r="AI234" s="548">
        <v>0</v>
      </c>
      <c r="AJ234" s="548">
        <v>0</v>
      </c>
      <c r="AK234" s="548">
        <v>0</v>
      </c>
      <c r="AL234" s="548">
        <v>0</v>
      </c>
      <c r="AM234" s="548">
        <v>0</v>
      </c>
      <c r="AN234" s="548">
        <v>0</v>
      </c>
      <c r="AO234" s="548">
        <v>0</v>
      </c>
      <c r="AP234" s="549">
        <f>SUM(B234:AO234)</f>
        <v>0</v>
      </c>
    </row>
    <row r="235" spans="1:42" outlineLevel="1" x14ac:dyDescent="0.25">
      <c r="A235" s="550"/>
      <c r="B235" s="551"/>
      <c r="C235" s="551"/>
      <c r="D235" s="551"/>
      <c r="E235" s="551"/>
      <c r="F235" s="551"/>
      <c r="G235" s="551"/>
      <c r="H235" s="551"/>
      <c r="I235" s="551"/>
      <c r="J235" s="551"/>
      <c r="K235" s="551"/>
      <c r="L235" s="551"/>
      <c r="M235" s="551"/>
      <c r="N235" s="551"/>
      <c r="O235" s="551"/>
      <c r="P235" s="551"/>
      <c r="Q235" s="551"/>
      <c r="R235" s="551"/>
      <c r="S235" s="551"/>
      <c r="T235" s="551"/>
      <c r="U235" s="551"/>
      <c r="V235" s="551"/>
      <c r="W235" s="551"/>
      <c r="X235" s="551"/>
      <c r="Y235" s="551"/>
      <c r="Z235" s="551"/>
      <c r="AA235" s="551"/>
      <c r="AB235" s="551"/>
      <c r="AC235" s="551"/>
      <c r="AD235" s="551"/>
      <c r="AE235" s="551"/>
      <c r="AF235" s="551"/>
      <c r="AG235" s="551"/>
      <c r="AH235" s="551"/>
      <c r="AI235" s="551"/>
      <c r="AJ235" s="551"/>
      <c r="AK235" s="551"/>
      <c r="AL235" s="551"/>
      <c r="AM235" s="551"/>
      <c r="AN235" s="551"/>
      <c r="AO235" s="551"/>
      <c r="AP235" s="540"/>
    </row>
    <row r="236" spans="1:42" outlineLevel="1" x14ac:dyDescent="0.25">
      <c r="A236" s="539" t="s">
        <v>427</v>
      </c>
      <c r="B236" s="536"/>
    </row>
    <row r="237" spans="1:42" s="496" customFormat="1" outlineLevel="1" x14ac:dyDescent="0.25">
      <c r="A237" s="542" t="s">
        <v>453</v>
      </c>
      <c r="B237" s="478">
        <v>0</v>
      </c>
      <c r="C237" s="478">
        <v>0</v>
      </c>
      <c r="D237" s="478">
        <v>0</v>
      </c>
      <c r="E237" s="478">
        <v>0</v>
      </c>
      <c r="F237" s="478">
        <v>0</v>
      </c>
      <c r="G237" s="478">
        <v>0</v>
      </c>
      <c r="H237" s="478">
        <v>0</v>
      </c>
      <c r="I237" s="478">
        <v>0</v>
      </c>
      <c r="J237" s="478">
        <v>0</v>
      </c>
      <c r="K237" s="478">
        <v>0</v>
      </c>
      <c r="L237" s="478">
        <v>0</v>
      </c>
      <c r="M237" s="478">
        <v>0</v>
      </c>
      <c r="N237" s="478">
        <v>0</v>
      </c>
      <c r="O237" s="478">
        <v>0</v>
      </c>
      <c r="P237" s="478">
        <v>0</v>
      </c>
      <c r="Q237" s="478">
        <v>0</v>
      </c>
      <c r="R237" s="478">
        <v>0</v>
      </c>
      <c r="S237" s="478">
        <v>0</v>
      </c>
      <c r="T237" s="478">
        <v>0</v>
      </c>
      <c r="U237" s="478">
        <v>0</v>
      </c>
      <c r="V237" s="478">
        <v>0</v>
      </c>
      <c r="W237" s="478">
        <v>0</v>
      </c>
      <c r="X237" s="478">
        <v>0</v>
      </c>
      <c r="Y237" s="478">
        <v>0</v>
      </c>
      <c r="Z237" s="478">
        <v>0</v>
      </c>
      <c r="AA237" s="478">
        <v>0</v>
      </c>
      <c r="AB237" s="478">
        <v>0</v>
      </c>
      <c r="AC237" s="478">
        <v>0</v>
      </c>
      <c r="AD237" s="478">
        <v>0</v>
      </c>
      <c r="AE237" s="478">
        <v>0</v>
      </c>
      <c r="AF237" s="478">
        <v>0</v>
      </c>
      <c r="AG237" s="478">
        <v>0</v>
      </c>
      <c r="AH237" s="478">
        <v>0</v>
      </c>
      <c r="AI237" s="478">
        <v>0</v>
      </c>
      <c r="AJ237" s="478">
        <v>0</v>
      </c>
      <c r="AK237" s="478">
        <v>0</v>
      </c>
      <c r="AL237" s="478">
        <v>0</v>
      </c>
      <c r="AM237" s="478">
        <v>0</v>
      </c>
      <c r="AN237" s="478">
        <v>0</v>
      </c>
      <c r="AO237" s="478">
        <v>0</v>
      </c>
      <c r="AP237" s="478">
        <f>SUM(B237:AO237)</f>
        <v>0</v>
      </c>
    </row>
    <row r="238" spans="1:42" s="496" customFormat="1" outlineLevel="1" x14ac:dyDescent="0.25">
      <c r="A238" s="542" t="s">
        <v>454</v>
      </c>
      <c r="B238" s="552">
        <f t="shared" ref="B238:AO238" si="43">IF(B239&gt;0,B239/B237,0)</f>
        <v>0</v>
      </c>
      <c r="C238" s="552">
        <f t="shared" si="43"/>
        <v>0</v>
      </c>
      <c r="D238" s="552">
        <f t="shared" si="43"/>
        <v>0</v>
      </c>
      <c r="E238" s="552">
        <f t="shared" si="43"/>
        <v>0</v>
      </c>
      <c r="F238" s="552">
        <f t="shared" si="43"/>
        <v>0</v>
      </c>
      <c r="G238" s="552">
        <f t="shared" si="43"/>
        <v>0</v>
      </c>
      <c r="H238" s="552">
        <f t="shared" si="43"/>
        <v>0</v>
      </c>
      <c r="I238" s="552">
        <f t="shared" si="43"/>
        <v>0</v>
      </c>
      <c r="J238" s="552">
        <f t="shared" si="43"/>
        <v>0</v>
      </c>
      <c r="K238" s="552">
        <f t="shared" si="43"/>
        <v>0</v>
      </c>
      <c r="L238" s="552">
        <f t="shared" si="43"/>
        <v>0</v>
      </c>
      <c r="M238" s="552">
        <f t="shared" si="43"/>
        <v>0</v>
      </c>
      <c r="N238" s="552">
        <f t="shared" si="43"/>
        <v>0</v>
      </c>
      <c r="O238" s="552">
        <f t="shared" si="43"/>
        <v>0</v>
      </c>
      <c r="P238" s="552">
        <f t="shared" si="43"/>
        <v>0</v>
      </c>
      <c r="Q238" s="552">
        <f t="shared" si="43"/>
        <v>0</v>
      </c>
      <c r="R238" s="552">
        <f t="shared" si="43"/>
        <v>0</v>
      </c>
      <c r="S238" s="552">
        <f t="shared" si="43"/>
        <v>0</v>
      </c>
      <c r="T238" s="552">
        <f t="shared" si="43"/>
        <v>0</v>
      </c>
      <c r="U238" s="552">
        <f t="shared" si="43"/>
        <v>0</v>
      </c>
      <c r="V238" s="552">
        <f t="shared" si="43"/>
        <v>0</v>
      </c>
      <c r="W238" s="552">
        <f t="shared" si="43"/>
        <v>0</v>
      </c>
      <c r="X238" s="552">
        <f t="shared" si="43"/>
        <v>0</v>
      </c>
      <c r="Y238" s="552">
        <f t="shared" si="43"/>
        <v>0</v>
      </c>
      <c r="Z238" s="552">
        <f t="shared" si="43"/>
        <v>0</v>
      </c>
      <c r="AA238" s="552">
        <f t="shared" si="43"/>
        <v>0</v>
      </c>
      <c r="AB238" s="552">
        <f t="shared" si="43"/>
        <v>0</v>
      </c>
      <c r="AC238" s="552">
        <f t="shared" si="43"/>
        <v>0</v>
      </c>
      <c r="AD238" s="552">
        <f t="shared" si="43"/>
        <v>0</v>
      </c>
      <c r="AE238" s="552">
        <f t="shared" si="43"/>
        <v>0</v>
      </c>
      <c r="AF238" s="552">
        <f t="shared" si="43"/>
        <v>0</v>
      </c>
      <c r="AG238" s="552">
        <f t="shared" si="43"/>
        <v>0</v>
      </c>
      <c r="AH238" s="552">
        <f t="shared" si="43"/>
        <v>0</v>
      </c>
      <c r="AI238" s="552">
        <f t="shared" si="43"/>
        <v>0</v>
      </c>
      <c r="AJ238" s="552">
        <f t="shared" si="43"/>
        <v>0</v>
      </c>
      <c r="AK238" s="552">
        <f t="shared" si="43"/>
        <v>0</v>
      </c>
      <c r="AL238" s="552">
        <f t="shared" si="43"/>
        <v>0</v>
      </c>
      <c r="AM238" s="552">
        <f t="shared" si="43"/>
        <v>0</v>
      </c>
      <c r="AN238" s="552">
        <f t="shared" si="43"/>
        <v>0</v>
      </c>
      <c r="AO238" s="552">
        <f t="shared" si="43"/>
        <v>0</v>
      </c>
      <c r="AP238" s="478"/>
    </row>
    <row r="239" spans="1:42" s="496" customFormat="1" ht="15.75" outlineLevel="1" thickBot="1" x14ac:dyDescent="0.3">
      <c r="A239" s="542" t="s">
        <v>455</v>
      </c>
      <c r="B239" s="483">
        <v>0</v>
      </c>
      <c r="C239" s="483">
        <v>0</v>
      </c>
      <c r="D239" s="483">
        <v>0</v>
      </c>
      <c r="E239" s="483">
        <v>0</v>
      </c>
      <c r="F239" s="483">
        <v>0</v>
      </c>
      <c r="G239" s="483">
        <v>0</v>
      </c>
      <c r="H239" s="483">
        <v>0</v>
      </c>
      <c r="I239" s="483">
        <v>0</v>
      </c>
      <c r="J239" s="483">
        <v>0</v>
      </c>
      <c r="K239" s="483">
        <v>0</v>
      </c>
      <c r="L239" s="483">
        <v>0</v>
      </c>
      <c r="M239" s="483">
        <v>0</v>
      </c>
      <c r="N239" s="483">
        <v>0</v>
      </c>
      <c r="O239" s="483">
        <v>0</v>
      </c>
      <c r="P239" s="483">
        <v>0</v>
      </c>
      <c r="Q239" s="483">
        <v>0</v>
      </c>
      <c r="R239" s="483">
        <v>0</v>
      </c>
      <c r="S239" s="483">
        <v>0</v>
      </c>
      <c r="T239" s="483">
        <v>0</v>
      </c>
      <c r="U239" s="483">
        <v>0</v>
      </c>
      <c r="V239" s="483">
        <v>0</v>
      </c>
      <c r="W239" s="483">
        <v>0</v>
      </c>
      <c r="X239" s="483">
        <v>0</v>
      </c>
      <c r="Y239" s="483">
        <v>0</v>
      </c>
      <c r="Z239" s="483">
        <v>0</v>
      </c>
      <c r="AA239" s="483">
        <v>0</v>
      </c>
      <c r="AB239" s="483">
        <v>0</v>
      </c>
      <c r="AC239" s="483">
        <v>0</v>
      </c>
      <c r="AD239" s="483">
        <v>0</v>
      </c>
      <c r="AE239" s="483">
        <v>0</v>
      </c>
      <c r="AF239" s="483">
        <v>0</v>
      </c>
      <c r="AG239" s="483">
        <v>0</v>
      </c>
      <c r="AH239" s="483">
        <v>0</v>
      </c>
      <c r="AI239" s="483">
        <v>0</v>
      </c>
      <c r="AJ239" s="483">
        <v>0</v>
      </c>
      <c r="AK239" s="483">
        <v>0</v>
      </c>
      <c r="AL239" s="483">
        <v>0</v>
      </c>
      <c r="AM239" s="483">
        <v>0</v>
      </c>
      <c r="AN239" s="483">
        <v>0</v>
      </c>
      <c r="AO239" s="483">
        <v>0</v>
      </c>
      <c r="AP239" s="553">
        <f>SUM(B239:AO239)</f>
        <v>0</v>
      </c>
    </row>
    <row r="240" spans="1:42" s="541" customFormat="1" ht="15.75" outlineLevel="1" thickTop="1" x14ac:dyDescent="0.25">
      <c r="A240" s="539"/>
      <c r="B240" s="540"/>
      <c r="C240" s="540"/>
      <c r="D240" s="540"/>
      <c r="E240" s="540"/>
      <c r="F240" s="540"/>
      <c r="G240" s="540"/>
      <c r="H240" s="540"/>
      <c r="I240" s="540"/>
      <c r="J240" s="540"/>
      <c r="K240" s="540"/>
      <c r="L240" s="540"/>
      <c r="M240" s="540"/>
      <c r="N240" s="540"/>
      <c r="O240" s="540"/>
      <c r="P240" s="540"/>
      <c r="Q240" s="540"/>
      <c r="R240" s="540"/>
      <c r="S240" s="540"/>
      <c r="T240" s="540"/>
      <c r="U240" s="540"/>
      <c r="V240" s="540"/>
      <c r="W240" s="540"/>
      <c r="X240" s="540"/>
      <c r="Y240" s="540"/>
      <c r="Z240" s="540"/>
      <c r="AA240" s="540"/>
      <c r="AB240" s="540"/>
      <c r="AC240" s="540"/>
      <c r="AD240" s="540"/>
      <c r="AE240" s="540"/>
      <c r="AF240" s="540"/>
      <c r="AG240" s="540"/>
      <c r="AH240" s="540"/>
      <c r="AI240" s="540"/>
      <c r="AJ240" s="540"/>
      <c r="AK240" s="540"/>
      <c r="AL240" s="540"/>
      <c r="AM240" s="540"/>
      <c r="AN240" s="540"/>
      <c r="AO240" s="540"/>
      <c r="AP240" s="540"/>
    </row>
    <row r="241" spans="1:42" outlineLevel="1" x14ac:dyDescent="0.25">
      <c r="A241" s="539" t="s">
        <v>428</v>
      </c>
      <c r="B241" s="536"/>
    </row>
    <row r="242" spans="1:42" s="496" customFormat="1" outlineLevel="1" x14ac:dyDescent="0.25">
      <c r="A242" s="542" t="str">
        <f>A225</f>
        <v>Electricity Production/kWh - REC</v>
      </c>
      <c r="B242" s="554">
        <f>B237</f>
        <v>0</v>
      </c>
      <c r="C242" s="507">
        <v>0</v>
      </c>
      <c r="D242" s="507">
        <v>0</v>
      </c>
      <c r="E242" s="507">
        <v>0</v>
      </c>
      <c r="F242" s="507">
        <v>0</v>
      </c>
      <c r="G242" s="507">
        <v>0</v>
      </c>
      <c r="H242" s="507">
        <v>0</v>
      </c>
      <c r="I242" s="507">
        <v>0</v>
      </c>
      <c r="J242" s="507">
        <v>0</v>
      </c>
      <c r="K242" s="507">
        <v>0</v>
      </c>
      <c r="L242" s="507">
        <v>0</v>
      </c>
      <c r="M242" s="507">
        <v>0</v>
      </c>
      <c r="N242" s="507">
        <v>0</v>
      </c>
      <c r="O242" s="507">
        <v>0</v>
      </c>
      <c r="P242" s="507">
        <v>0</v>
      </c>
      <c r="Q242" s="507">
        <v>0</v>
      </c>
      <c r="R242" s="507">
        <v>0</v>
      </c>
      <c r="S242" s="507">
        <v>0</v>
      </c>
      <c r="T242" s="507">
        <v>0</v>
      </c>
      <c r="U242" s="507">
        <v>0</v>
      </c>
      <c r="V242" s="507">
        <v>0</v>
      </c>
      <c r="W242" s="507">
        <v>0</v>
      </c>
      <c r="X242" s="507">
        <v>0</v>
      </c>
      <c r="Y242" s="507">
        <v>0</v>
      </c>
      <c r="Z242" s="507">
        <v>0</v>
      </c>
      <c r="AA242" s="507">
        <v>0</v>
      </c>
      <c r="AB242" s="507">
        <v>0</v>
      </c>
      <c r="AC242" s="507">
        <v>0</v>
      </c>
      <c r="AD242" s="507">
        <v>0</v>
      </c>
      <c r="AE242" s="507">
        <v>0</v>
      </c>
      <c r="AF242" s="507">
        <v>0</v>
      </c>
      <c r="AG242" s="507">
        <v>0</v>
      </c>
      <c r="AH242" s="507">
        <v>0</v>
      </c>
      <c r="AI242" s="507">
        <v>0</v>
      </c>
      <c r="AJ242" s="507">
        <v>0</v>
      </c>
      <c r="AK242" s="507">
        <v>0</v>
      </c>
      <c r="AL242" s="507">
        <v>0</v>
      </c>
      <c r="AM242" s="507">
        <v>0</v>
      </c>
      <c r="AN242" s="507">
        <v>0</v>
      </c>
      <c r="AO242" s="507">
        <v>0</v>
      </c>
      <c r="AP242" s="478">
        <f>SUM(B242:AO242)</f>
        <v>0</v>
      </c>
    </row>
    <row r="243" spans="1:42" s="496" customFormat="1" outlineLevel="1" x14ac:dyDescent="0.25">
      <c r="A243" s="542" t="s">
        <v>457</v>
      </c>
      <c r="B243" s="552">
        <f>IF(B244&gt;0,B244/B242,0)</f>
        <v>0</v>
      </c>
      <c r="C243" s="552">
        <f t="shared" ref="C243:AO243" si="44">IF(C244&gt;0,C244/C242,0)</f>
        <v>0</v>
      </c>
      <c r="D243" s="552">
        <f t="shared" si="44"/>
        <v>0</v>
      </c>
      <c r="E243" s="552">
        <f t="shared" si="44"/>
        <v>0</v>
      </c>
      <c r="F243" s="552">
        <f t="shared" si="44"/>
        <v>0</v>
      </c>
      <c r="G243" s="552">
        <f t="shared" si="44"/>
        <v>0</v>
      </c>
      <c r="H243" s="552">
        <f t="shared" si="44"/>
        <v>0</v>
      </c>
      <c r="I243" s="552">
        <f t="shared" si="44"/>
        <v>0</v>
      </c>
      <c r="J243" s="552">
        <f t="shared" si="44"/>
        <v>0</v>
      </c>
      <c r="K243" s="552">
        <f t="shared" si="44"/>
        <v>0</v>
      </c>
      <c r="L243" s="552">
        <f t="shared" si="44"/>
        <v>0</v>
      </c>
      <c r="M243" s="552">
        <f t="shared" si="44"/>
        <v>0</v>
      </c>
      <c r="N243" s="552">
        <f t="shared" si="44"/>
        <v>0</v>
      </c>
      <c r="O243" s="552">
        <f t="shared" si="44"/>
        <v>0</v>
      </c>
      <c r="P243" s="552">
        <f t="shared" si="44"/>
        <v>0</v>
      </c>
      <c r="Q243" s="552">
        <f t="shared" si="44"/>
        <v>0</v>
      </c>
      <c r="R243" s="552">
        <f t="shared" si="44"/>
        <v>0</v>
      </c>
      <c r="S243" s="552">
        <f t="shared" si="44"/>
        <v>0</v>
      </c>
      <c r="T243" s="552">
        <f t="shared" si="44"/>
        <v>0</v>
      </c>
      <c r="U243" s="552">
        <f t="shared" si="44"/>
        <v>0</v>
      </c>
      <c r="V243" s="552">
        <f t="shared" si="44"/>
        <v>0</v>
      </c>
      <c r="W243" s="552">
        <f t="shared" si="44"/>
        <v>0</v>
      </c>
      <c r="X243" s="552">
        <f t="shared" si="44"/>
        <v>0</v>
      </c>
      <c r="Y243" s="552">
        <f t="shared" si="44"/>
        <v>0</v>
      </c>
      <c r="Z243" s="552">
        <f t="shared" si="44"/>
        <v>0</v>
      </c>
      <c r="AA243" s="552">
        <f t="shared" si="44"/>
        <v>0</v>
      </c>
      <c r="AB243" s="552">
        <f t="shared" si="44"/>
        <v>0</v>
      </c>
      <c r="AC243" s="552">
        <f t="shared" si="44"/>
        <v>0</v>
      </c>
      <c r="AD243" s="552">
        <f t="shared" si="44"/>
        <v>0</v>
      </c>
      <c r="AE243" s="552">
        <f t="shared" si="44"/>
        <v>0</v>
      </c>
      <c r="AF243" s="552">
        <f t="shared" si="44"/>
        <v>0</v>
      </c>
      <c r="AG243" s="552">
        <f t="shared" si="44"/>
        <v>0</v>
      </c>
      <c r="AH243" s="552">
        <f t="shared" si="44"/>
        <v>0</v>
      </c>
      <c r="AI243" s="552">
        <f t="shared" si="44"/>
        <v>0</v>
      </c>
      <c r="AJ243" s="552">
        <f t="shared" si="44"/>
        <v>0</v>
      </c>
      <c r="AK243" s="552">
        <f t="shared" si="44"/>
        <v>0</v>
      </c>
      <c r="AL243" s="552">
        <f t="shared" si="44"/>
        <v>0</v>
      </c>
      <c r="AM243" s="552">
        <f t="shared" si="44"/>
        <v>0</v>
      </c>
      <c r="AN243" s="552">
        <f t="shared" si="44"/>
        <v>0</v>
      </c>
      <c r="AO243" s="552">
        <f t="shared" si="44"/>
        <v>0</v>
      </c>
      <c r="AP243" s="478"/>
    </row>
    <row r="244" spans="1:42" s="496" customFormat="1" ht="15.75" outlineLevel="1" thickBot="1" x14ac:dyDescent="0.3">
      <c r="A244" s="542" t="s">
        <v>458</v>
      </c>
      <c r="B244" s="557">
        <v>0</v>
      </c>
      <c r="C244" s="557">
        <v>0</v>
      </c>
      <c r="D244" s="557">
        <v>0</v>
      </c>
      <c r="E244" s="557">
        <v>0</v>
      </c>
      <c r="F244" s="557">
        <v>0</v>
      </c>
      <c r="G244" s="557">
        <v>0</v>
      </c>
      <c r="H244" s="557">
        <v>0</v>
      </c>
      <c r="I244" s="557">
        <v>0</v>
      </c>
      <c r="J244" s="557">
        <v>0</v>
      </c>
      <c r="K244" s="557">
        <v>0</v>
      </c>
      <c r="L244" s="557">
        <v>0</v>
      </c>
      <c r="M244" s="557">
        <v>0</v>
      </c>
      <c r="N244" s="557">
        <v>0</v>
      </c>
      <c r="O244" s="557">
        <v>0</v>
      </c>
      <c r="P244" s="557">
        <v>0</v>
      </c>
      <c r="Q244" s="557">
        <v>0</v>
      </c>
      <c r="R244" s="557">
        <v>0</v>
      </c>
      <c r="S244" s="557">
        <v>0</v>
      </c>
      <c r="T244" s="557">
        <v>0</v>
      </c>
      <c r="U244" s="557">
        <v>0</v>
      </c>
      <c r="V244" s="557">
        <v>0</v>
      </c>
      <c r="W244" s="557">
        <v>0</v>
      </c>
      <c r="X244" s="557">
        <v>0</v>
      </c>
      <c r="Y244" s="557">
        <v>0</v>
      </c>
      <c r="Z244" s="557">
        <v>0</v>
      </c>
      <c r="AA244" s="557">
        <v>0</v>
      </c>
      <c r="AB244" s="557">
        <v>0</v>
      </c>
      <c r="AC244" s="557">
        <v>0</v>
      </c>
      <c r="AD244" s="557">
        <v>0</v>
      </c>
      <c r="AE244" s="557">
        <v>0</v>
      </c>
      <c r="AF244" s="557">
        <v>0</v>
      </c>
      <c r="AG244" s="557">
        <v>0</v>
      </c>
      <c r="AH244" s="557">
        <v>0</v>
      </c>
      <c r="AI244" s="557">
        <v>0</v>
      </c>
      <c r="AJ244" s="557">
        <v>0</v>
      </c>
      <c r="AK244" s="557">
        <v>0</v>
      </c>
      <c r="AL244" s="557">
        <v>0</v>
      </c>
      <c r="AM244" s="557">
        <v>0</v>
      </c>
      <c r="AN244" s="557">
        <v>0</v>
      </c>
      <c r="AO244" s="557">
        <v>0</v>
      </c>
      <c r="AP244" s="553">
        <f>SUM(B244:AO244)</f>
        <v>0</v>
      </c>
    </row>
    <row r="245" spans="1:42" s="541" customFormat="1" ht="15.75" thickTop="1" x14ac:dyDescent="0.25">
      <c r="A245" s="539"/>
      <c r="B245" s="540"/>
      <c r="C245" s="540"/>
      <c r="D245" s="540"/>
      <c r="E245" s="540"/>
      <c r="F245" s="540"/>
      <c r="G245" s="540"/>
      <c r="H245" s="540"/>
      <c r="I245" s="540"/>
      <c r="J245" s="540"/>
      <c r="K245" s="540"/>
      <c r="L245" s="540"/>
      <c r="M245" s="540"/>
      <c r="N245" s="540"/>
      <c r="O245" s="540"/>
      <c r="P245" s="540"/>
      <c r="Q245" s="540"/>
      <c r="R245" s="540"/>
      <c r="S245" s="540"/>
      <c r="T245" s="540"/>
      <c r="U245" s="540"/>
      <c r="V245" s="540"/>
      <c r="W245" s="540"/>
      <c r="X245" s="540"/>
      <c r="Y245" s="540"/>
      <c r="Z245" s="540"/>
      <c r="AA245" s="540"/>
      <c r="AB245" s="540"/>
      <c r="AC245" s="540"/>
      <c r="AD245" s="540"/>
      <c r="AE245" s="540"/>
      <c r="AF245" s="540"/>
      <c r="AG245" s="540"/>
      <c r="AH245" s="540"/>
      <c r="AI245" s="540"/>
      <c r="AJ245" s="540"/>
      <c r="AK245" s="540"/>
      <c r="AL245" s="540"/>
      <c r="AM245" s="540"/>
      <c r="AN245" s="540"/>
      <c r="AO245" s="540"/>
      <c r="AP245" s="540"/>
    </row>
    <row r="246" spans="1:42" s="541" customFormat="1" x14ac:dyDescent="0.25">
      <c r="A246" s="539" t="s">
        <v>440</v>
      </c>
      <c r="B246" s="540"/>
      <c r="C246" s="540"/>
      <c r="D246" s="540"/>
      <c r="E246" s="540"/>
      <c r="F246" s="540"/>
      <c r="G246" s="540"/>
      <c r="H246" s="540"/>
      <c r="I246" s="540"/>
      <c r="J246" s="540"/>
      <c r="K246" s="540"/>
      <c r="L246" s="540"/>
      <c r="M246" s="540"/>
      <c r="N246" s="540"/>
      <c r="O246" s="540"/>
      <c r="P246" s="540"/>
      <c r="Q246" s="540"/>
      <c r="R246" s="540"/>
      <c r="S246" s="540"/>
      <c r="T246" s="540"/>
      <c r="U246" s="540"/>
      <c r="V246" s="540"/>
      <c r="W246" s="540"/>
      <c r="X246" s="540"/>
      <c r="Y246" s="540"/>
      <c r="Z246" s="540"/>
      <c r="AA246" s="540"/>
      <c r="AB246" s="540"/>
      <c r="AC246" s="540"/>
      <c r="AD246" s="540"/>
      <c r="AE246" s="540"/>
      <c r="AF246" s="540"/>
      <c r="AG246" s="540"/>
      <c r="AH246" s="540"/>
      <c r="AI246" s="540"/>
      <c r="AJ246" s="540"/>
      <c r="AK246" s="540"/>
      <c r="AL246" s="540"/>
      <c r="AM246" s="540"/>
      <c r="AN246" s="540"/>
      <c r="AO246" s="540"/>
      <c r="AP246" s="540"/>
    </row>
    <row r="247" spans="1:42" s="541" customFormat="1" x14ac:dyDescent="0.25">
      <c r="A247" s="539" t="s">
        <v>448</v>
      </c>
      <c r="B247" s="540"/>
      <c r="C247" s="540"/>
      <c r="D247" s="540"/>
      <c r="E247" s="558">
        <f>E250/D250</f>
        <v>1.0299999999999996</v>
      </c>
      <c r="F247" s="558">
        <f t="shared" ref="F247:R247" si="45">F250/E250</f>
        <v>1.0300000000000002</v>
      </c>
      <c r="G247" s="558">
        <f t="shared" si="45"/>
        <v>1.0299999999999998</v>
      </c>
      <c r="H247" s="558">
        <f t="shared" si="45"/>
        <v>1.0300000000000002</v>
      </c>
      <c r="I247" s="558">
        <f t="shared" si="45"/>
        <v>1.0300000000000002</v>
      </c>
      <c r="J247" s="558">
        <f t="shared" si="45"/>
        <v>1.0299999999999998</v>
      </c>
      <c r="K247" s="558">
        <f t="shared" si="45"/>
        <v>1.0299999999999998</v>
      </c>
      <c r="L247" s="558">
        <f t="shared" si="45"/>
        <v>1.0300000000000005</v>
      </c>
      <c r="M247" s="558">
        <f t="shared" si="45"/>
        <v>1.0299999999999996</v>
      </c>
      <c r="N247" s="558">
        <f t="shared" si="45"/>
        <v>1.03</v>
      </c>
      <c r="O247" s="558">
        <f t="shared" si="45"/>
        <v>1.0299999999999998</v>
      </c>
      <c r="P247" s="558">
        <f t="shared" si="45"/>
        <v>1.0300000000000002</v>
      </c>
      <c r="Q247" s="558">
        <f t="shared" si="45"/>
        <v>1.0300109468825198</v>
      </c>
      <c r="R247" s="558">
        <f t="shared" si="45"/>
        <v>1.0299890532338227</v>
      </c>
      <c r="S247" s="540"/>
      <c r="T247" s="540"/>
      <c r="U247" s="540"/>
      <c r="V247" s="540"/>
      <c r="W247" s="540"/>
      <c r="X247" s="540"/>
      <c r="Y247" s="540"/>
      <c r="Z247" s="540"/>
      <c r="AA247" s="540"/>
      <c r="AB247" s="540"/>
      <c r="AC247" s="540"/>
      <c r="AD247" s="540"/>
      <c r="AE247" s="540"/>
      <c r="AF247" s="540"/>
      <c r="AG247" s="540"/>
      <c r="AH247" s="540"/>
      <c r="AI247" s="540"/>
      <c r="AJ247" s="540"/>
      <c r="AK247" s="540"/>
      <c r="AL247" s="540"/>
      <c r="AM247" s="540"/>
      <c r="AN247" s="540"/>
      <c r="AO247" s="540"/>
      <c r="AP247" s="540"/>
    </row>
    <row r="248" spans="1:42" s="543" customFormat="1" x14ac:dyDescent="0.25">
      <c r="A248" s="542" t="s">
        <v>449</v>
      </c>
      <c r="B248" s="478">
        <f t="shared" ref="B248:AO248" si="46">SUMIF($A$10:$A$244,$A$248,B10:B244)</f>
        <v>574</v>
      </c>
      <c r="C248" s="478">
        <f t="shared" si="46"/>
        <v>574</v>
      </c>
      <c r="D248" s="478">
        <f t="shared" si="46"/>
        <v>574</v>
      </c>
      <c r="E248" s="478">
        <f t="shared" si="46"/>
        <v>574</v>
      </c>
      <c r="F248" s="478">
        <f t="shared" si="46"/>
        <v>574</v>
      </c>
      <c r="G248" s="478">
        <f t="shared" si="46"/>
        <v>574</v>
      </c>
      <c r="H248" s="478">
        <f t="shared" si="46"/>
        <v>574</v>
      </c>
      <c r="I248" s="478">
        <f t="shared" si="46"/>
        <v>574</v>
      </c>
      <c r="J248" s="478">
        <f t="shared" si="46"/>
        <v>574</v>
      </c>
      <c r="K248" s="478">
        <f t="shared" si="46"/>
        <v>574</v>
      </c>
      <c r="L248" s="478">
        <f t="shared" si="46"/>
        <v>574</v>
      </c>
      <c r="M248" s="478">
        <f t="shared" si="46"/>
        <v>574</v>
      </c>
      <c r="N248" s="478">
        <f t="shared" si="46"/>
        <v>574</v>
      </c>
      <c r="O248" s="478">
        <f t="shared" si="46"/>
        <v>574</v>
      </c>
      <c r="P248" s="478">
        <f t="shared" si="46"/>
        <v>574</v>
      </c>
      <c r="Q248" s="478">
        <f t="shared" si="46"/>
        <v>574</v>
      </c>
      <c r="R248" s="478">
        <f t="shared" si="46"/>
        <v>574</v>
      </c>
      <c r="S248" s="478">
        <f t="shared" si="46"/>
        <v>574</v>
      </c>
      <c r="T248" s="478">
        <f t="shared" si="46"/>
        <v>574</v>
      </c>
      <c r="U248" s="478">
        <f t="shared" si="46"/>
        <v>574</v>
      </c>
      <c r="V248" s="478">
        <f t="shared" si="46"/>
        <v>574</v>
      </c>
      <c r="W248" s="478">
        <f t="shared" si="46"/>
        <v>574</v>
      </c>
      <c r="X248" s="478">
        <f t="shared" si="46"/>
        <v>574</v>
      </c>
      <c r="Y248" s="478">
        <f t="shared" si="46"/>
        <v>574</v>
      </c>
      <c r="Z248" s="478">
        <f t="shared" si="46"/>
        <v>574</v>
      </c>
      <c r="AA248" s="478">
        <f t="shared" si="46"/>
        <v>574</v>
      </c>
      <c r="AB248" s="478">
        <f t="shared" si="46"/>
        <v>0</v>
      </c>
      <c r="AC248" s="478">
        <f t="shared" si="46"/>
        <v>0</v>
      </c>
      <c r="AD248" s="478">
        <f t="shared" si="46"/>
        <v>0</v>
      </c>
      <c r="AE248" s="478">
        <f t="shared" si="46"/>
        <v>0</v>
      </c>
      <c r="AF248" s="478">
        <f t="shared" si="46"/>
        <v>0</v>
      </c>
      <c r="AG248" s="478">
        <f t="shared" si="46"/>
        <v>0</v>
      </c>
      <c r="AH248" s="478">
        <f t="shared" si="46"/>
        <v>0</v>
      </c>
      <c r="AI248" s="478">
        <f t="shared" si="46"/>
        <v>0</v>
      </c>
      <c r="AJ248" s="478">
        <f t="shared" si="46"/>
        <v>0</v>
      </c>
      <c r="AK248" s="478">
        <f t="shared" si="46"/>
        <v>0</v>
      </c>
      <c r="AL248" s="478">
        <f t="shared" si="46"/>
        <v>0</v>
      </c>
      <c r="AM248" s="478">
        <f t="shared" si="46"/>
        <v>0</v>
      </c>
      <c r="AN248" s="478">
        <f t="shared" si="46"/>
        <v>0</v>
      </c>
      <c r="AO248" s="478">
        <f t="shared" si="46"/>
        <v>0</v>
      </c>
      <c r="AP248" s="478">
        <f>SUM(B248:AO248)</f>
        <v>14924</v>
      </c>
    </row>
    <row r="249" spans="1:42" s="543" customFormat="1" x14ac:dyDescent="0.25">
      <c r="A249" s="542" t="s">
        <v>450</v>
      </c>
      <c r="B249" s="478">
        <f t="shared" ref="B249:AO249" si="47">SUMIF($A$10:$A$244,$A$249,B10:B244)</f>
        <v>33825.367663043478</v>
      </c>
      <c r="C249" s="478">
        <f t="shared" si="47"/>
        <v>923287.49964538054</v>
      </c>
      <c r="D249" s="478">
        <f t="shared" si="47"/>
        <v>918671.06214715366</v>
      </c>
      <c r="E249" s="478">
        <f t="shared" si="47"/>
        <v>914077.70683641802</v>
      </c>
      <c r="F249" s="478">
        <f t="shared" si="47"/>
        <v>909507.31830223568</v>
      </c>
      <c r="G249" s="478">
        <f t="shared" si="47"/>
        <v>904959.7817107247</v>
      </c>
      <c r="H249" s="478">
        <f t="shared" si="47"/>
        <v>900434.98280217079</v>
      </c>
      <c r="I249" s="478">
        <f t="shared" si="47"/>
        <v>895932.80788816011</v>
      </c>
      <c r="J249" s="478">
        <f t="shared" si="47"/>
        <v>891453.14384871931</v>
      </c>
      <c r="K249" s="478">
        <f t="shared" si="47"/>
        <v>886995.87812947563</v>
      </c>
      <c r="L249" s="478">
        <f t="shared" si="47"/>
        <v>882560.89873882814</v>
      </c>
      <c r="M249" s="478">
        <f t="shared" si="47"/>
        <v>878148.09424513415</v>
      </c>
      <c r="N249" s="478">
        <f t="shared" si="47"/>
        <v>873757.35377390857</v>
      </c>
      <c r="O249" s="478">
        <f t="shared" si="47"/>
        <v>869388.56700503908</v>
      </c>
      <c r="P249" s="478">
        <f t="shared" si="47"/>
        <v>865041.62417001382</v>
      </c>
      <c r="Q249" s="478">
        <f t="shared" si="47"/>
        <v>861033.3388916197</v>
      </c>
      <c r="R249" s="478">
        <f t="shared" si="47"/>
        <v>865063.46865547274</v>
      </c>
      <c r="S249" s="478">
        <f t="shared" si="47"/>
        <v>860738.15131219523</v>
      </c>
      <c r="T249" s="478">
        <f t="shared" si="47"/>
        <v>856434.46055563458</v>
      </c>
      <c r="U249" s="478">
        <f t="shared" si="47"/>
        <v>852152.28825285612</v>
      </c>
      <c r="V249" s="478">
        <f t="shared" si="47"/>
        <v>847891.5268115917</v>
      </c>
      <c r="W249" s="478">
        <f t="shared" si="47"/>
        <v>843652.06917753397</v>
      </c>
      <c r="X249" s="478">
        <f t="shared" si="47"/>
        <v>839433.80883164634</v>
      </c>
      <c r="Y249" s="478">
        <f t="shared" si="47"/>
        <v>835236.63978748792</v>
      </c>
      <c r="Z249" s="478">
        <f t="shared" si="47"/>
        <v>831060.45658855047</v>
      </c>
      <c r="AA249" s="478">
        <f t="shared" si="47"/>
        <v>796762.30170204956</v>
      </c>
      <c r="AB249" s="478">
        <f t="shared" si="47"/>
        <v>0</v>
      </c>
      <c r="AC249" s="478">
        <f t="shared" si="47"/>
        <v>0</v>
      </c>
      <c r="AD249" s="478">
        <f t="shared" si="47"/>
        <v>0</v>
      </c>
      <c r="AE249" s="478">
        <f t="shared" si="47"/>
        <v>0</v>
      </c>
      <c r="AF249" s="478">
        <f t="shared" si="47"/>
        <v>0</v>
      </c>
      <c r="AG249" s="478">
        <f t="shared" si="47"/>
        <v>0</v>
      </c>
      <c r="AH249" s="478">
        <f t="shared" si="47"/>
        <v>0</v>
      </c>
      <c r="AI249" s="478">
        <f t="shared" si="47"/>
        <v>0</v>
      </c>
      <c r="AJ249" s="478">
        <f t="shared" si="47"/>
        <v>0</v>
      </c>
      <c r="AK249" s="478">
        <f t="shared" si="47"/>
        <v>0</v>
      </c>
      <c r="AL249" s="478">
        <f t="shared" si="47"/>
        <v>0</v>
      </c>
      <c r="AM249" s="478">
        <f t="shared" si="47"/>
        <v>0</v>
      </c>
      <c r="AN249" s="478">
        <f t="shared" si="47"/>
        <v>0</v>
      </c>
      <c r="AO249" s="478">
        <f t="shared" si="47"/>
        <v>0</v>
      </c>
      <c r="AP249" s="478">
        <f>SUM(B249:AO249)</f>
        <v>21837500.597473044</v>
      </c>
    </row>
    <row r="250" spans="1:42" s="556" customFormat="1" x14ac:dyDescent="0.25">
      <c r="A250" s="542" t="s">
        <v>451</v>
      </c>
      <c r="B250" s="555">
        <f>IF(B249&gt;0,B251/B249,0)</f>
        <v>0.18340000000000001</v>
      </c>
      <c r="C250" s="559">
        <f t="shared" ref="C250:AO250" si="48">IF(C249&gt;0,C251/C249,0)</f>
        <v>0.18360056227024496</v>
      </c>
      <c r="D250" s="559">
        <f t="shared" si="48"/>
        <v>0.1891085791383523</v>
      </c>
      <c r="E250" s="559">
        <f t="shared" si="48"/>
        <v>0.1947818365125028</v>
      </c>
      <c r="F250" s="559">
        <f t="shared" si="48"/>
        <v>0.20062529160787793</v>
      </c>
      <c r="G250" s="559">
        <f t="shared" si="48"/>
        <v>0.20664405035611424</v>
      </c>
      <c r="H250" s="559">
        <f t="shared" si="48"/>
        <v>0.21284337186679772</v>
      </c>
      <c r="I250" s="559">
        <f t="shared" si="48"/>
        <v>0.21922867302280169</v>
      </c>
      <c r="J250" s="559">
        <f t="shared" si="48"/>
        <v>0.22580553321348568</v>
      </c>
      <c r="K250" s="559">
        <f t="shared" si="48"/>
        <v>0.23257969920989022</v>
      </c>
      <c r="L250" s="559">
        <f t="shared" si="48"/>
        <v>0.23955709018618704</v>
      </c>
      <c r="M250" s="559">
        <f t="shared" si="48"/>
        <v>0.24674380289177253</v>
      </c>
      <c r="N250" s="559">
        <f t="shared" si="48"/>
        <v>0.25414611697852574</v>
      </c>
      <c r="O250" s="559">
        <f t="shared" si="48"/>
        <v>0.26177050048788147</v>
      </c>
      <c r="P250" s="559">
        <f t="shared" si="48"/>
        <v>0.26962361550251795</v>
      </c>
      <c r="Q250" s="559">
        <f t="shared" si="48"/>
        <v>0.27771527550563696</v>
      </c>
      <c r="R250" s="559">
        <f t="shared" si="48"/>
        <v>0.28604369368662125</v>
      </c>
      <c r="S250" s="559">
        <f t="shared" si="48"/>
        <v>0.2946250044972199</v>
      </c>
      <c r="T250" s="559">
        <f t="shared" si="48"/>
        <v>0.30346375463213637</v>
      </c>
      <c r="U250" s="559">
        <f t="shared" si="48"/>
        <v>0.31256766727110058</v>
      </c>
      <c r="V250" s="559">
        <f t="shared" si="48"/>
        <v>0.32194469728923369</v>
      </c>
      <c r="W250" s="559">
        <f t="shared" si="48"/>
        <v>0.33160303820791059</v>
      </c>
      <c r="X250" s="559">
        <f t="shared" si="48"/>
        <v>0.34155112935414778</v>
      </c>
      <c r="Y250" s="559">
        <f t="shared" si="48"/>
        <v>0.35179766323477241</v>
      </c>
      <c r="Z250" s="559">
        <f t="shared" si="48"/>
        <v>0.36235159313181564</v>
      </c>
      <c r="AA250" s="559">
        <f t="shared" si="48"/>
        <v>0.37281443912483764</v>
      </c>
      <c r="AB250" s="559">
        <f t="shared" si="48"/>
        <v>0</v>
      </c>
      <c r="AC250" s="559">
        <f t="shared" si="48"/>
        <v>0</v>
      </c>
      <c r="AD250" s="559">
        <f t="shared" si="48"/>
        <v>0</v>
      </c>
      <c r="AE250" s="559">
        <f t="shared" si="48"/>
        <v>0</v>
      </c>
      <c r="AF250" s="559">
        <f t="shared" si="48"/>
        <v>0</v>
      </c>
      <c r="AG250" s="559">
        <f t="shared" si="48"/>
        <v>0</v>
      </c>
      <c r="AH250" s="559">
        <f t="shared" si="48"/>
        <v>0</v>
      </c>
      <c r="AI250" s="559">
        <f t="shared" si="48"/>
        <v>0</v>
      </c>
      <c r="AJ250" s="559">
        <f t="shared" si="48"/>
        <v>0</v>
      </c>
      <c r="AK250" s="559">
        <f t="shared" si="48"/>
        <v>0</v>
      </c>
      <c r="AL250" s="559">
        <f t="shared" si="48"/>
        <v>0</v>
      </c>
      <c r="AM250" s="559">
        <f t="shared" si="48"/>
        <v>0</v>
      </c>
      <c r="AN250" s="559">
        <f t="shared" si="48"/>
        <v>0</v>
      </c>
      <c r="AO250" s="559">
        <f t="shared" si="48"/>
        <v>0</v>
      </c>
      <c r="AP250" s="486"/>
    </row>
    <row r="251" spans="1:42" x14ac:dyDescent="0.25">
      <c r="A251" s="547" t="s">
        <v>452</v>
      </c>
      <c r="B251" s="548">
        <f t="shared" ref="B251:AO251" si="49">SUMIF($A$10:$A$244,$A$251,B10:B244)</f>
        <v>6203.5724294021738</v>
      </c>
      <c r="C251" s="548">
        <f t="shared" si="49"/>
        <v>169516.10407198046</v>
      </c>
      <c r="D251" s="548">
        <f t="shared" si="49"/>
        <v>173728.57925816916</v>
      </c>
      <c r="E251" s="548">
        <f t="shared" si="49"/>
        <v>178045.73445273464</v>
      </c>
      <c r="F251" s="548">
        <f t="shared" si="49"/>
        <v>182470.17095388507</v>
      </c>
      <c r="G251" s="548">
        <f t="shared" si="49"/>
        <v>187004.55470208914</v>
      </c>
      <c r="H251" s="548">
        <f t="shared" si="49"/>
        <v>191651.61788643606</v>
      </c>
      <c r="I251" s="548">
        <f t="shared" si="49"/>
        <v>196414.16059091405</v>
      </c>
      <c r="J251" s="548">
        <f t="shared" si="49"/>
        <v>201295.05248159822</v>
      </c>
      <c r="K251" s="548">
        <f t="shared" si="49"/>
        <v>206297.23453576589</v>
      </c>
      <c r="L251" s="548">
        <f t="shared" si="49"/>
        <v>211423.72081397974</v>
      </c>
      <c r="M251" s="548">
        <f t="shared" si="49"/>
        <v>216677.60027620706</v>
      </c>
      <c r="N251" s="548">
        <f t="shared" si="49"/>
        <v>222062.03864307085</v>
      </c>
      <c r="O251" s="548">
        <f t="shared" si="49"/>
        <v>227580.28030335114</v>
      </c>
      <c r="P251" s="548">
        <f t="shared" si="49"/>
        <v>233235.65026888947</v>
      </c>
      <c r="Q251" s="548">
        <f t="shared" si="49"/>
        <v>239122.11092982464</v>
      </c>
      <c r="R251" s="548">
        <f t="shared" si="49"/>
        <v>247445.94984757213</v>
      </c>
      <c r="S251" s="548">
        <f t="shared" si="49"/>
        <v>253594.98170128424</v>
      </c>
      <c r="T251" s="548">
        <f t="shared" si="49"/>
        <v>259896.81699656119</v>
      </c>
      <c r="U251" s="548">
        <f t="shared" si="49"/>
        <v>266355.25289892574</v>
      </c>
      <c r="V251" s="548">
        <f t="shared" si="49"/>
        <v>272974.18093346409</v>
      </c>
      <c r="W251" s="548">
        <f t="shared" si="49"/>
        <v>279757.58932966064</v>
      </c>
      <c r="X251" s="548">
        <f t="shared" si="49"/>
        <v>286709.56542450259</v>
      </c>
      <c r="Y251" s="548">
        <f t="shared" si="49"/>
        <v>293834.2981253016</v>
      </c>
      <c r="Z251" s="548">
        <f t="shared" si="49"/>
        <v>301136.08043371537</v>
      </c>
      <c r="AA251" s="548">
        <f t="shared" si="49"/>
        <v>297044.49062486429</v>
      </c>
      <c r="AB251" s="548">
        <f t="shared" si="49"/>
        <v>0</v>
      </c>
      <c r="AC251" s="548">
        <f t="shared" si="49"/>
        <v>0</v>
      </c>
      <c r="AD251" s="548">
        <f t="shared" si="49"/>
        <v>0</v>
      </c>
      <c r="AE251" s="548">
        <f t="shared" si="49"/>
        <v>0</v>
      </c>
      <c r="AF251" s="548">
        <f t="shared" si="49"/>
        <v>0</v>
      </c>
      <c r="AG251" s="548">
        <f t="shared" si="49"/>
        <v>0</v>
      </c>
      <c r="AH251" s="548">
        <f t="shared" si="49"/>
        <v>0</v>
      </c>
      <c r="AI251" s="548">
        <f t="shared" si="49"/>
        <v>0</v>
      </c>
      <c r="AJ251" s="548">
        <f t="shared" si="49"/>
        <v>0</v>
      </c>
      <c r="AK251" s="548">
        <f t="shared" si="49"/>
        <v>0</v>
      </c>
      <c r="AL251" s="548">
        <f t="shared" si="49"/>
        <v>0</v>
      </c>
      <c r="AM251" s="548">
        <f t="shared" si="49"/>
        <v>0</v>
      </c>
      <c r="AN251" s="548">
        <f t="shared" si="49"/>
        <v>0</v>
      </c>
      <c r="AO251" s="548">
        <f t="shared" si="49"/>
        <v>0</v>
      </c>
      <c r="AP251" s="549">
        <f>SUM(B251:AO251)</f>
        <v>5801477.3889141502</v>
      </c>
    </row>
    <row r="252" spans="1:42" x14ac:dyDescent="0.25">
      <c r="A252" s="550"/>
      <c r="B252" s="551"/>
      <c r="C252" s="551"/>
      <c r="D252" s="551"/>
      <c r="E252" s="551"/>
      <c r="F252" s="551"/>
      <c r="G252" s="551"/>
      <c r="H252" s="551"/>
      <c r="I252" s="551"/>
      <c r="J252" s="551"/>
      <c r="K252" s="551"/>
      <c r="L252" s="551"/>
      <c r="M252" s="551"/>
      <c r="N252" s="551"/>
      <c r="O252" s="551"/>
      <c r="P252" s="551"/>
      <c r="Q252" s="551"/>
      <c r="R252" s="551"/>
      <c r="S252" s="551"/>
      <c r="T252" s="551"/>
      <c r="U252" s="551"/>
      <c r="V252" s="551"/>
      <c r="W252" s="551"/>
      <c r="X252" s="551"/>
      <c r="Y252" s="551"/>
      <c r="Z252" s="551"/>
      <c r="AA252" s="551"/>
      <c r="AB252" s="551"/>
      <c r="AC252" s="551"/>
      <c r="AD252" s="551"/>
      <c r="AE252" s="551"/>
      <c r="AF252" s="551"/>
      <c r="AG252" s="551"/>
      <c r="AH252" s="551"/>
      <c r="AI252" s="551"/>
      <c r="AJ252" s="551"/>
      <c r="AK252" s="551"/>
      <c r="AL252" s="551"/>
      <c r="AM252" s="551"/>
      <c r="AN252" s="551"/>
      <c r="AO252" s="551"/>
      <c r="AP252" s="540"/>
    </row>
    <row r="253" spans="1:42" outlineLevel="1" x14ac:dyDescent="0.25">
      <c r="A253" s="539" t="s">
        <v>427</v>
      </c>
      <c r="B253" s="536"/>
    </row>
    <row r="254" spans="1:42" s="496" customFormat="1" outlineLevel="1" x14ac:dyDescent="0.25">
      <c r="A254" s="542" t="s">
        <v>453</v>
      </c>
      <c r="B254" s="478">
        <f>SUMIF($A$10:$A$244,$A$254,B10:B244)</f>
        <v>33825.367663043478</v>
      </c>
      <c r="C254" s="478">
        <f t="shared" ref="C254:AO254" si="50">SUMIF($A$10:$A$244,$A$254,C10:C244)</f>
        <v>923287.49964538054</v>
      </c>
      <c r="D254" s="478">
        <f t="shared" si="50"/>
        <v>918671.06214715366</v>
      </c>
      <c r="E254" s="478">
        <f t="shared" si="50"/>
        <v>914077.70683641802</v>
      </c>
      <c r="F254" s="478">
        <f t="shared" si="50"/>
        <v>909507.31830223568</v>
      </c>
      <c r="G254" s="478">
        <f t="shared" si="50"/>
        <v>904959.7817107247</v>
      </c>
      <c r="H254" s="478">
        <f t="shared" si="50"/>
        <v>900434.98280217079</v>
      </c>
      <c r="I254" s="478">
        <f t="shared" si="50"/>
        <v>895932.80788816011</v>
      </c>
      <c r="J254" s="478">
        <f t="shared" si="50"/>
        <v>891453.14384871931</v>
      </c>
      <c r="K254" s="478">
        <f t="shared" si="50"/>
        <v>886995.87812947563</v>
      </c>
      <c r="L254" s="478">
        <f t="shared" si="50"/>
        <v>882560.89873882814</v>
      </c>
      <c r="M254" s="478">
        <f t="shared" si="50"/>
        <v>878148.09424513415</v>
      </c>
      <c r="N254" s="478">
        <f t="shared" si="50"/>
        <v>873757.35377390857</v>
      </c>
      <c r="O254" s="478">
        <f t="shared" si="50"/>
        <v>869388.56700503908</v>
      </c>
      <c r="P254" s="478">
        <f t="shared" si="50"/>
        <v>865041.62417001382</v>
      </c>
      <c r="Q254" s="478">
        <f t="shared" si="50"/>
        <v>861033.3388916197</v>
      </c>
      <c r="R254" s="478">
        <f t="shared" si="50"/>
        <v>865063.46865547274</v>
      </c>
      <c r="S254" s="478">
        <f t="shared" si="50"/>
        <v>860738.15131219523</v>
      </c>
      <c r="T254" s="478">
        <f t="shared" si="50"/>
        <v>856434.46055563458</v>
      </c>
      <c r="U254" s="478">
        <f t="shared" si="50"/>
        <v>852152.28825285612</v>
      </c>
      <c r="V254" s="478">
        <f t="shared" si="50"/>
        <v>847891.5268115917</v>
      </c>
      <c r="W254" s="478">
        <f t="shared" si="50"/>
        <v>843652.06917753397</v>
      </c>
      <c r="X254" s="478">
        <f t="shared" si="50"/>
        <v>839433.80883164634</v>
      </c>
      <c r="Y254" s="478">
        <f t="shared" si="50"/>
        <v>835236.63978748792</v>
      </c>
      <c r="Z254" s="478">
        <f t="shared" si="50"/>
        <v>831060.45658855047</v>
      </c>
      <c r="AA254" s="478">
        <f t="shared" si="50"/>
        <v>796762.30170204956</v>
      </c>
      <c r="AB254" s="478">
        <f t="shared" si="50"/>
        <v>0</v>
      </c>
      <c r="AC254" s="478">
        <f t="shared" si="50"/>
        <v>0</v>
      </c>
      <c r="AD254" s="478">
        <f t="shared" si="50"/>
        <v>0</v>
      </c>
      <c r="AE254" s="478">
        <f t="shared" si="50"/>
        <v>0</v>
      </c>
      <c r="AF254" s="478">
        <f t="shared" si="50"/>
        <v>0</v>
      </c>
      <c r="AG254" s="478">
        <f t="shared" si="50"/>
        <v>0</v>
      </c>
      <c r="AH254" s="478">
        <f t="shared" si="50"/>
        <v>0</v>
      </c>
      <c r="AI254" s="478">
        <f t="shared" si="50"/>
        <v>0</v>
      </c>
      <c r="AJ254" s="478">
        <f t="shared" si="50"/>
        <v>0</v>
      </c>
      <c r="AK254" s="478">
        <f t="shared" si="50"/>
        <v>0</v>
      </c>
      <c r="AL254" s="478">
        <f t="shared" si="50"/>
        <v>0</v>
      </c>
      <c r="AM254" s="478">
        <f t="shared" si="50"/>
        <v>0</v>
      </c>
      <c r="AN254" s="478">
        <f t="shared" si="50"/>
        <v>0</v>
      </c>
      <c r="AO254" s="478">
        <f t="shared" si="50"/>
        <v>0</v>
      </c>
      <c r="AP254" s="478">
        <f>SUM(B254:AO254)</f>
        <v>21837500.597473044</v>
      </c>
    </row>
    <row r="255" spans="1:42" s="496" customFormat="1" outlineLevel="1" x14ac:dyDescent="0.25">
      <c r="A255" s="542" t="s">
        <v>454</v>
      </c>
      <c r="B255" s="552">
        <f>SUMIF($A$10:$A$244,$A$255,B10:B244)</f>
        <v>0</v>
      </c>
      <c r="C255" s="552">
        <f t="shared" ref="C255:AO255" si="51">SUMIF($A$10:$A$244,$A$255,C10:C244)</f>
        <v>0</v>
      </c>
      <c r="D255" s="552">
        <f t="shared" si="51"/>
        <v>0</v>
      </c>
      <c r="E255" s="552">
        <f t="shared" si="51"/>
        <v>0</v>
      </c>
      <c r="F255" s="552">
        <f t="shared" si="51"/>
        <v>0</v>
      </c>
      <c r="G255" s="552">
        <f t="shared" si="51"/>
        <v>0</v>
      </c>
      <c r="H255" s="552">
        <f t="shared" si="51"/>
        <v>0</v>
      </c>
      <c r="I255" s="552">
        <f t="shared" si="51"/>
        <v>0</v>
      </c>
      <c r="J255" s="552">
        <f t="shared" si="51"/>
        <v>0</v>
      </c>
      <c r="K255" s="552">
        <f t="shared" si="51"/>
        <v>0</v>
      </c>
      <c r="L255" s="552">
        <f t="shared" si="51"/>
        <v>0</v>
      </c>
      <c r="M255" s="552">
        <f t="shared" si="51"/>
        <v>0</v>
      </c>
      <c r="N255" s="552">
        <f t="shared" si="51"/>
        <v>0</v>
      </c>
      <c r="O255" s="552">
        <f t="shared" si="51"/>
        <v>0</v>
      </c>
      <c r="P255" s="552">
        <f t="shared" si="51"/>
        <v>0</v>
      </c>
      <c r="Q255" s="552">
        <f t="shared" si="51"/>
        <v>0</v>
      </c>
      <c r="R255" s="552">
        <f t="shared" si="51"/>
        <v>0</v>
      </c>
      <c r="S255" s="552">
        <f t="shared" si="51"/>
        <v>0</v>
      </c>
      <c r="T255" s="552">
        <f t="shared" si="51"/>
        <v>0</v>
      </c>
      <c r="U255" s="552">
        <f t="shared" si="51"/>
        <v>0</v>
      </c>
      <c r="V255" s="552">
        <f t="shared" si="51"/>
        <v>0</v>
      </c>
      <c r="W255" s="552">
        <f t="shared" si="51"/>
        <v>0</v>
      </c>
      <c r="X255" s="552">
        <f t="shared" si="51"/>
        <v>0</v>
      </c>
      <c r="Y255" s="552">
        <f t="shared" si="51"/>
        <v>0</v>
      </c>
      <c r="Z255" s="552">
        <f t="shared" si="51"/>
        <v>0</v>
      </c>
      <c r="AA255" s="552">
        <f t="shared" si="51"/>
        <v>0</v>
      </c>
      <c r="AB255" s="552">
        <f t="shared" si="51"/>
        <v>0</v>
      </c>
      <c r="AC255" s="552">
        <f t="shared" si="51"/>
        <v>0</v>
      </c>
      <c r="AD255" s="552">
        <f t="shared" si="51"/>
        <v>0</v>
      </c>
      <c r="AE255" s="552">
        <f t="shared" si="51"/>
        <v>0</v>
      </c>
      <c r="AF255" s="552">
        <f t="shared" si="51"/>
        <v>0</v>
      </c>
      <c r="AG255" s="552">
        <f t="shared" si="51"/>
        <v>0</v>
      </c>
      <c r="AH255" s="552">
        <f t="shared" si="51"/>
        <v>0</v>
      </c>
      <c r="AI255" s="552">
        <f t="shared" si="51"/>
        <v>0</v>
      </c>
      <c r="AJ255" s="552">
        <f t="shared" si="51"/>
        <v>0</v>
      </c>
      <c r="AK255" s="552">
        <f t="shared" si="51"/>
        <v>0</v>
      </c>
      <c r="AL255" s="552">
        <f t="shared" si="51"/>
        <v>0</v>
      </c>
      <c r="AM255" s="552">
        <f t="shared" si="51"/>
        <v>0</v>
      </c>
      <c r="AN255" s="552">
        <f t="shared" si="51"/>
        <v>0</v>
      </c>
      <c r="AO255" s="552">
        <f t="shared" si="51"/>
        <v>0</v>
      </c>
      <c r="AP255" s="478"/>
    </row>
    <row r="256" spans="1:42" s="496" customFormat="1" ht="15.75" outlineLevel="1" thickBot="1" x14ac:dyDescent="0.3">
      <c r="A256" s="542" t="s">
        <v>455</v>
      </c>
      <c r="B256" s="483">
        <f>SUMIF($A$10:$A$244,$A$256,B10:B244)</f>
        <v>0</v>
      </c>
      <c r="C256" s="483">
        <f t="shared" ref="C256:AO256" si="52">SUMIF($A$10:$A$244,$A$256,C10:C244)</f>
        <v>0</v>
      </c>
      <c r="D256" s="483">
        <f t="shared" si="52"/>
        <v>0</v>
      </c>
      <c r="E256" s="483">
        <f t="shared" si="52"/>
        <v>0</v>
      </c>
      <c r="F256" s="483">
        <f t="shared" si="52"/>
        <v>0</v>
      </c>
      <c r="G256" s="483">
        <f t="shared" si="52"/>
        <v>0</v>
      </c>
      <c r="H256" s="483">
        <f t="shared" si="52"/>
        <v>0</v>
      </c>
      <c r="I256" s="483">
        <f t="shared" si="52"/>
        <v>0</v>
      </c>
      <c r="J256" s="483">
        <f t="shared" si="52"/>
        <v>0</v>
      </c>
      <c r="K256" s="483">
        <f t="shared" si="52"/>
        <v>0</v>
      </c>
      <c r="L256" s="483">
        <f t="shared" si="52"/>
        <v>0</v>
      </c>
      <c r="M256" s="483">
        <f t="shared" si="52"/>
        <v>0</v>
      </c>
      <c r="N256" s="483">
        <f t="shared" si="52"/>
        <v>0</v>
      </c>
      <c r="O256" s="483">
        <f t="shared" si="52"/>
        <v>0</v>
      </c>
      <c r="P256" s="483">
        <f t="shared" si="52"/>
        <v>0</v>
      </c>
      <c r="Q256" s="483">
        <f t="shared" si="52"/>
        <v>0</v>
      </c>
      <c r="R256" s="483">
        <f t="shared" si="52"/>
        <v>0</v>
      </c>
      <c r="S256" s="483">
        <f t="shared" si="52"/>
        <v>0</v>
      </c>
      <c r="T256" s="483">
        <f t="shared" si="52"/>
        <v>0</v>
      </c>
      <c r="U256" s="483">
        <f t="shared" si="52"/>
        <v>0</v>
      </c>
      <c r="V256" s="483">
        <f t="shared" si="52"/>
        <v>0</v>
      </c>
      <c r="W256" s="483">
        <f t="shared" si="52"/>
        <v>0</v>
      </c>
      <c r="X256" s="483">
        <f t="shared" si="52"/>
        <v>0</v>
      </c>
      <c r="Y256" s="483">
        <f t="shared" si="52"/>
        <v>0</v>
      </c>
      <c r="Z256" s="483">
        <f t="shared" si="52"/>
        <v>0</v>
      </c>
      <c r="AA256" s="483">
        <f t="shared" si="52"/>
        <v>0</v>
      </c>
      <c r="AB256" s="483">
        <f t="shared" si="52"/>
        <v>0</v>
      </c>
      <c r="AC256" s="483">
        <f t="shared" si="52"/>
        <v>0</v>
      </c>
      <c r="AD256" s="483">
        <f t="shared" si="52"/>
        <v>0</v>
      </c>
      <c r="AE256" s="483">
        <f t="shared" si="52"/>
        <v>0</v>
      </c>
      <c r="AF256" s="483">
        <f t="shared" si="52"/>
        <v>0</v>
      </c>
      <c r="AG256" s="483">
        <f t="shared" si="52"/>
        <v>0</v>
      </c>
      <c r="AH256" s="483">
        <f t="shared" si="52"/>
        <v>0</v>
      </c>
      <c r="AI256" s="483">
        <f t="shared" si="52"/>
        <v>0</v>
      </c>
      <c r="AJ256" s="483">
        <f t="shared" si="52"/>
        <v>0</v>
      </c>
      <c r="AK256" s="483">
        <f t="shared" si="52"/>
        <v>0</v>
      </c>
      <c r="AL256" s="483">
        <f t="shared" si="52"/>
        <v>0</v>
      </c>
      <c r="AM256" s="483">
        <f t="shared" si="52"/>
        <v>0</v>
      </c>
      <c r="AN256" s="483">
        <f t="shared" si="52"/>
        <v>0</v>
      </c>
      <c r="AO256" s="483">
        <f t="shared" si="52"/>
        <v>0</v>
      </c>
      <c r="AP256" s="553">
        <f>SUM(B256:AO256)</f>
        <v>0</v>
      </c>
    </row>
    <row r="257" spans="1:42" s="541" customFormat="1" ht="15.75" outlineLevel="1" thickTop="1" x14ac:dyDescent="0.25">
      <c r="A257" s="539"/>
      <c r="B257" s="540"/>
      <c r="C257" s="540"/>
      <c r="D257" s="540"/>
      <c r="E257" s="540"/>
      <c r="F257" s="540"/>
      <c r="G257" s="540"/>
      <c r="H257" s="540"/>
      <c r="I257" s="540"/>
      <c r="J257" s="540"/>
      <c r="K257" s="540"/>
      <c r="L257" s="540"/>
      <c r="M257" s="540"/>
      <c r="N257" s="540"/>
      <c r="O257" s="540"/>
      <c r="P257" s="540"/>
      <c r="Q257" s="540"/>
      <c r="R257" s="540"/>
      <c r="S257" s="540"/>
      <c r="T257" s="540"/>
      <c r="U257" s="540"/>
      <c r="V257" s="540"/>
      <c r="W257" s="540"/>
      <c r="X257" s="540"/>
      <c r="Y257" s="540"/>
      <c r="Z257" s="540"/>
      <c r="AA257" s="540"/>
      <c r="AB257" s="540"/>
      <c r="AC257" s="540"/>
      <c r="AD257" s="540"/>
      <c r="AE257" s="540"/>
      <c r="AF257" s="540"/>
      <c r="AG257" s="540"/>
      <c r="AH257" s="540"/>
      <c r="AI257" s="540"/>
      <c r="AJ257" s="540"/>
      <c r="AK257" s="540"/>
      <c r="AL257" s="540"/>
      <c r="AM257" s="540"/>
      <c r="AN257" s="540"/>
      <c r="AO257" s="540"/>
      <c r="AP257" s="540"/>
    </row>
    <row r="258" spans="1:42" x14ac:dyDescent="0.25">
      <c r="A258" s="539" t="s">
        <v>428</v>
      </c>
      <c r="C258" s="560"/>
      <c r="D258" s="560"/>
      <c r="E258" s="560"/>
      <c r="F258" s="560"/>
      <c r="G258" s="560"/>
      <c r="H258" s="560"/>
      <c r="I258" s="560"/>
      <c r="J258" s="560"/>
      <c r="K258" s="560"/>
      <c r="L258" s="560"/>
      <c r="M258" s="560"/>
      <c r="N258" s="560"/>
      <c r="O258" s="560"/>
      <c r="P258" s="560"/>
      <c r="Q258" s="560"/>
      <c r="R258" s="560"/>
      <c r="S258" s="560"/>
      <c r="T258" s="560"/>
      <c r="U258" s="560"/>
      <c r="V258" s="560"/>
      <c r="W258" s="560"/>
      <c r="X258" s="560"/>
      <c r="Y258" s="560"/>
      <c r="Z258" s="560"/>
      <c r="AA258" s="560"/>
      <c r="AB258" s="560"/>
      <c r="AC258" s="560"/>
      <c r="AD258" s="560"/>
      <c r="AE258" s="560"/>
      <c r="AF258" s="560"/>
      <c r="AG258" s="560"/>
      <c r="AH258" s="560"/>
      <c r="AI258" s="560"/>
      <c r="AJ258" s="560"/>
      <c r="AK258" s="560"/>
      <c r="AL258" s="560"/>
      <c r="AM258" s="560"/>
      <c r="AN258" s="560"/>
      <c r="AO258" s="560"/>
    </row>
    <row r="259" spans="1:42" s="496" customFormat="1" x14ac:dyDescent="0.25">
      <c r="A259" s="542" t="str">
        <f>A242</f>
        <v>Electricity Production/kWh - REC</v>
      </c>
      <c r="B259" s="507">
        <f t="shared" ref="B259:AO259" si="53">SUMIF($A$10:$A$244,$A$259,B10:B244)</f>
        <v>33825.367663043478</v>
      </c>
      <c r="C259" s="507">
        <f t="shared" si="53"/>
        <v>0</v>
      </c>
      <c r="D259" s="507">
        <f t="shared" si="53"/>
        <v>0</v>
      </c>
      <c r="E259" s="507">
        <f t="shared" si="53"/>
        <v>0</v>
      </c>
      <c r="F259" s="507">
        <f t="shared" si="53"/>
        <v>0</v>
      </c>
      <c r="G259" s="507">
        <f t="shared" si="53"/>
        <v>0</v>
      </c>
      <c r="H259" s="507">
        <f t="shared" si="53"/>
        <v>0</v>
      </c>
      <c r="I259" s="507">
        <f t="shared" si="53"/>
        <v>0</v>
      </c>
      <c r="J259" s="507">
        <f t="shared" si="53"/>
        <v>0</v>
      </c>
      <c r="K259" s="507">
        <f t="shared" si="53"/>
        <v>0</v>
      </c>
      <c r="L259" s="507">
        <f t="shared" si="53"/>
        <v>0</v>
      </c>
      <c r="M259" s="507">
        <f t="shared" si="53"/>
        <v>0</v>
      </c>
      <c r="N259" s="507">
        <f t="shared" si="53"/>
        <v>0</v>
      </c>
      <c r="O259" s="507">
        <f t="shared" si="53"/>
        <v>0</v>
      </c>
      <c r="P259" s="507">
        <f t="shared" si="53"/>
        <v>0</v>
      </c>
      <c r="Q259" s="507">
        <f t="shared" si="53"/>
        <v>0</v>
      </c>
      <c r="R259" s="507">
        <f t="shared" si="53"/>
        <v>0</v>
      </c>
      <c r="S259" s="507">
        <f t="shared" si="53"/>
        <v>0</v>
      </c>
      <c r="T259" s="507">
        <f t="shared" si="53"/>
        <v>0</v>
      </c>
      <c r="U259" s="507">
        <f t="shared" si="53"/>
        <v>0</v>
      </c>
      <c r="V259" s="507">
        <f t="shared" si="53"/>
        <v>0</v>
      </c>
      <c r="W259" s="507">
        <f t="shared" si="53"/>
        <v>0</v>
      </c>
      <c r="X259" s="507">
        <f t="shared" si="53"/>
        <v>0</v>
      </c>
      <c r="Y259" s="507">
        <f t="shared" si="53"/>
        <v>0</v>
      </c>
      <c r="Z259" s="507">
        <f t="shared" si="53"/>
        <v>0</v>
      </c>
      <c r="AA259" s="507">
        <f t="shared" si="53"/>
        <v>0</v>
      </c>
      <c r="AB259" s="507">
        <f t="shared" si="53"/>
        <v>0</v>
      </c>
      <c r="AC259" s="507">
        <f t="shared" si="53"/>
        <v>0</v>
      </c>
      <c r="AD259" s="507">
        <f t="shared" si="53"/>
        <v>0</v>
      </c>
      <c r="AE259" s="507">
        <f t="shared" si="53"/>
        <v>0</v>
      </c>
      <c r="AF259" s="507">
        <f t="shared" si="53"/>
        <v>0</v>
      </c>
      <c r="AG259" s="507">
        <f t="shared" si="53"/>
        <v>0</v>
      </c>
      <c r="AH259" s="507">
        <f t="shared" si="53"/>
        <v>0</v>
      </c>
      <c r="AI259" s="507">
        <f t="shared" si="53"/>
        <v>0</v>
      </c>
      <c r="AJ259" s="507">
        <f t="shared" si="53"/>
        <v>0</v>
      </c>
      <c r="AK259" s="507">
        <f t="shared" si="53"/>
        <v>0</v>
      </c>
      <c r="AL259" s="507">
        <f t="shared" si="53"/>
        <v>0</v>
      </c>
      <c r="AM259" s="507">
        <f t="shared" si="53"/>
        <v>0</v>
      </c>
      <c r="AN259" s="507">
        <f t="shared" si="53"/>
        <v>0</v>
      </c>
      <c r="AO259" s="507">
        <f t="shared" si="53"/>
        <v>0</v>
      </c>
      <c r="AP259" s="478">
        <f>SUM(B259:AO259)</f>
        <v>33825.367663043478</v>
      </c>
    </row>
    <row r="260" spans="1:42" s="496" customFormat="1" x14ac:dyDescent="0.25">
      <c r="A260" s="542" t="s">
        <v>457</v>
      </c>
      <c r="B260" s="552">
        <f>IF(B261&gt;0,B261/B259,0)</f>
        <v>0</v>
      </c>
      <c r="C260" s="552">
        <f>IF(C261&gt;0,C261/C259,0)</f>
        <v>0</v>
      </c>
      <c r="D260" s="552">
        <f t="shared" ref="D260:AO260" si="54">IF(D261&gt;0,D261/D259,0)</f>
        <v>0</v>
      </c>
      <c r="E260" s="552">
        <f t="shared" si="54"/>
        <v>0</v>
      </c>
      <c r="F260" s="552">
        <f t="shared" si="54"/>
        <v>0</v>
      </c>
      <c r="G260" s="552">
        <f t="shared" si="54"/>
        <v>0</v>
      </c>
      <c r="H260" s="552">
        <f t="shared" si="54"/>
        <v>0</v>
      </c>
      <c r="I260" s="552">
        <f t="shared" si="54"/>
        <v>0</v>
      </c>
      <c r="J260" s="552">
        <f t="shared" si="54"/>
        <v>0</v>
      </c>
      <c r="K260" s="552">
        <f t="shared" si="54"/>
        <v>0</v>
      </c>
      <c r="L260" s="552">
        <f t="shared" si="54"/>
        <v>0</v>
      </c>
      <c r="M260" s="552">
        <f t="shared" si="54"/>
        <v>0</v>
      </c>
      <c r="N260" s="552">
        <f t="shared" si="54"/>
        <v>0</v>
      </c>
      <c r="O260" s="552">
        <f t="shared" si="54"/>
        <v>0</v>
      </c>
      <c r="P260" s="552">
        <f t="shared" si="54"/>
        <v>0</v>
      </c>
      <c r="Q260" s="552">
        <f t="shared" si="54"/>
        <v>0</v>
      </c>
      <c r="R260" s="552">
        <f t="shared" si="54"/>
        <v>0</v>
      </c>
      <c r="S260" s="552">
        <f t="shared" si="54"/>
        <v>0</v>
      </c>
      <c r="T260" s="552">
        <f t="shared" si="54"/>
        <v>0</v>
      </c>
      <c r="U260" s="552">
        <f t="shared" si="54"/>
        <v>0</v>
      </c>
      <c r="V260" s="552">
        <f t="shared" si="54"/>
        <v>0</v>
      </c>
      <c r="W260" s="552">
        <f t="shared" si="54"/>
        <v>0</v>
      </c>
      <c r="X260" s="552">
        <f t="shared" si="54"/>
        <v>0</v>
      </c>
      <c r="Y260" s="552">
        <f t="shared" si="54"/>
        <v>0</v>
      </c>
      <c r="Z260" s="552">
        <f t="shared" si="54"/>
        <v>0</v>
      </c>
      <c r="AA260" s="552">
        <f t="shared" si="54"/>
        <v>0</v>
      </c>
      <c r="AB260" s="552">
        <f t="shared" si="54"/>
        <v>0</v>
      </c>
      <c r="AC260" s="552">
        <f t="shared" si="54"/>
        <v>0</v>
      </c>
      <c r="AD260" s="552">
        <f t="shared" si="54"/>
        <v>0</v>
      </c>
      <c r="AE260" s="552">
        <f t="shared" si="54"/>
        <v>0</v>
      </c>
      <c r="AF260" s="552">
        <f t="shared" si="54"/>
        <v>0</v>
      </c>
      <c r="AG260" s="552">
        <f t="shared" si="54"/>
        <v>0</v>
      </c>
      <c r="AH260" s="552">
        <f t="shared" si="54"/>
        <v>0</v>
      </c>
      <c r="AI260" s="552">
        <f t="shared" si="54"/>
        <v>0</v>
      </c>
      <c r="AJ260" s="552">
        <f t="shared" si="54"/>
        <v>0</v>
      </c>
      <c r="AK260" s="552">
        <f t="shared" si="54"/>
        <v>0</v>
      </c>
      <c r="AL260" s="552">
        <f t="shared" si="54"/>
        <v>0</v>
      </c>
      <c r="AM260" s="552">
        <f t="shared" si="54"/>
        <v>0</v>
      </c>
      <c r="AN260" s="552">
        <f t="shared" si="54"/>
        <v>0</v>
      </c>
      <c r="AO260" s="552">
        <f t="shared" si="54"/>
        <v>0</v>
      </c>
      <c r="AP260" s="478"/>
    </row>
    <row r="261" spans="1:42" s="496" customFormat="1" ht="15.75" thickBot="1" x14ac:dyDescent="0.3">
      <c r="A261" s="542" t="s">
        <v>458</v>
      </c>
      <c r="B261" s="483">
        <f t="shared" ref="B261:AO261" si="55">SUMIF($A$10:$A$244,$A$261,B10:B244)</f>
        <v>0</v>
      </c>
      <c r="C261" s="483">
        <f t="shared" si="55"/>
        <v>0</v>
      </c>
      <c r="D261" s="483">
        <f t="shared" si="55"/>
        <v>0</v>
      </c>
      <c r="E261" s="483">
        <f t="shared" si="55"/>
        <v>0</v>
      </c>
      <c r="F261" s="483">
        <f t="shared" si="55"/>
        <v>0</v>
      </c>
      <c r="G261" s="483">
        <f t="shared" si="55"/>
        <v>0</v>
      </c>
      <c r="H261" s="483">
        <f t="shared" si="55"/>
        <v>0</v>
      </c>
      <c r="I261" s="483">
        <f t="shared" si="55"/>
        <v>0</v>
      </c>
      <c r="J261" s="483">
        <f t="shared" si="55"/>
        <v>0</v>
      </c>
      <c r="K261" s="483">
        <f t="shared" si="55"/>
        <v>0</v>
      </c>
      <c r="L261" s="483">
        <f t="shared" si="55"/>
        <v>0</v>
      </c>
      <c r="M261" s="483">
        <f t="shared" si="55"/>
        <v>0</v>
      </c>
      <c r="N261" s="483">
        <f t="shared" si="55"/>
        <v>0</v>
      </c>
      <c r="O261" s="483">
        <f t="shared" si="55"/>
        <v>0</v>
      </c>
      <c r="P261" s="483">
        <f t="shared" si="55"/>
        <v>0</v>
      </c>
      <c r="Q261" s="483">
        <f t="shared" si="55"/>
        <v>0</v>
      </c>
      <c r="R261" s="483">
        <f t="shared" si="55"/>
        <v>0</v>
      </c>
      <c r="S261" s="483">
        <f t="shared" si="55"/>
        <v>0</v>
      </c>
      <c r="T261" s="483">
        <f t="shared" si="55"/>
        <v>0</v>
      </c>
      <c r="U261" s="483">
        <f t="shared" si="55"/>
        <v>0</v>
      </c>
      <c r="V261" s="483">
        <f t="shared" si="55"/>
        <v>0</v>
      </c>
      <c r="W261" s="483">
        <f t="shared" si="55"/>
        <v>0</v>
      </c>
      <c r="X261" s="483">
        <f t="shared" si="55"/>
        <v>0</v>
      </c>
      <c r="Y261" s="483">
        <f t="shared" si="55"/>
        <v>0</v>
      </c>
      <c r="Z261" s="483">
        <f t="shared" si="55"/>
        <v>0</v>
      </c>
      <c r="AA261" s="483">
        <f t="shared" si="55"/>
        <v>0</v>
      </c>
      <c r="AB261" s="483">
        <f t="shared" si="55"/>
        <v>0</v>
      </c>
      <c r="AC261" s="483">
        <f t="shared" si="55"/>
        <v>0</v>
      </c>
      <c r="AD261" s="483">
        <f t="shared" si="55"/>
        <v>0</v>
      </c>
      <c r="AE261" s="483">
        <f t="shared" si="55"/>
        <v>0</v>
      </c>
      <c r="AF261" s="483">
        <f t="shared" si="55"/>
        <v>0</v>
      </c>
      <c r="AG261" s="483">
        <f t="shared" si="55"/>
        <v>0</v>
      </c>
      <c r="AH261" s="483">
        <f t="shared" si="55"/>
        <v>0</v>
      </c>
      <c r="AI261" s="483">
        <f t="shared" si="55"/>
        <v>0</v>
      </c>
      <c r="AJ261" s="483">
        <f t="shared" si="55"/>
        <v>0</v>
      </c>
      <c r="AK261" s="483">
        <f t="shared" si="55"/>
        <v>0</v>
      </c>
      <c r="AL261" s="483">
        <f t="shared" si="55"/>
        <v>0</v>
      </c>
      <c r="AM261" s="483">
        <f t="shared" si="55"/>
        <v>0</v>
      </c>
      <c r="AN261" s="483">
        <f t="shared" si="55"/>
        <v>0</v>
      </c>
      <c r="AO261" s="483">
        <f t="shared" si="55"/>
        <v>0</v>
      </c>
      <c r="AP261" s="553">
        <f>SUM(B261:AO261)</f>
        <v>0</v>
      </c>
    </row>
    <row r="262" spans="1:42" ht="15.75" thickTop="1" x14ac:dyDescent="0.25"/>
  </sheetData>
  <mergeCells count="12">
    <mergeCell ref="B4:K4"/>
    <mergeCell ref="L4:U4"/>
    <mergeCell ref="V4:AE4"/>
    <mergeCell ref="AF4:AO4"/>
    <mergeCell ref="B1:K1"/>
    <mergeCell ref="L1:U1"/>
    <mergeCell ref="V1:AE1"/>
    <mergeCell ref="AF1:AO1"/>
    <mergeCell ref="B2:K2"/>
    <mergeCell ref="L2:U2"/>
    <mergeCell ref="V2:AE2"/>
    <mergeCell ref="AF2:AO2"/>
  </mergeCells>
  <printOptions gridLines="1" gridLinesSet="0"/>
  <pageMargins left="0.7" right="0.7" top="0.75" bottom="0.75" header="0.3" footer="0.3"/>
  <pageSetup scale="18" firstPageNumber="6" fitToWidth="4" orientation="portrait" r:id="rId1"/>
  <headerFooter>
    <oddFooter>&amp;C&amp;"Times New Roman,Regular"DRAFT AND PRELIMINARY - FOR DISCUSSION PURPOSES ONLY</oddFooter>
  </headerFooter>
  <colBreaks count="1" manualBreakCount="1">
    <brk id="31" max="196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46E37B-30F7-40F0-9181-0B412EA5F1B5}">
          <x14:formula1>
            <xm:f>'2a Project Inputs'!$G$8:$T$8</xm:f>
          </x14:formula1>
          <xm:sqref>A8 A25 A42 A59 A76 A93 A110 A127 A144 A161 A178 A195 A212 A229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0926-6573-4421-A89D-7FF1CCF942ED}">
  <sheetPr codeName="Sheet8"/>
  <dimension ref="A1:AP51"/>
  <sheetViews>
    <sheetView view="pageBreakPreview" topLeftCell="A13" zoomScaleNormal="100" zoomScaleSheetLayoutView="100" workbookViewId="0">
      <selection activeCell="F63" sqref="F63"/>
    </sheetView>
  </sheetViews>
  <sheetFormatPr defaultColWidth="9" defaultRowHeight="15" outlineLevelRow="1" x14ac:dyDescent="0.25"/>
  <cols>
    <col min="1" max="1" width="42.125" style="496" customWidth="1"/>
    <col min="2" max="2" width="14.25" style="464" customWidth="1"/>
    <col min="3" max="4" width="14.125" style="464" customWidth="1"/>
    <col min="5" max="5" width="13.125" style="464" customWidth="1"/>
    <col min="6" max="6" width="12.125" style="464" customWidth="1"/>
    <col min="7" max="7" width="12.75" style="464" customWidth="1"/>
    <col min="8" max="21" width="12.125" style="464" customWidth="1"/>
    <col min="22" max="22" width="12.5" style="464" customWidth="1"/>
    <col min="23" max="41" width="11.125" style="464" customWidth="1"/>
    <col min="42" max="42" width="12.5" style="464" customWidth="1"/>
    <col min="43" max="43" width="12.125" style="496" customWidth="1"/>
    <col min="44" max="44" width="11.125" style="496" customWidth="1"/>
    <col min="45" max="16384" width="9" style="496"/>
  </cols>
  <sheetData>
    <row r="1" spans="1:42" s="518" customFormat="1" ht="14.25" x14ac:dyDescent="0.2">
      <c r="B1" s="656" t="str">
        <f>'4a - Electricity'!B1</f>
        <v>SOLAR COMPANY, LLC</v>
      </c>
      <c r="C1" s="656"/>
      <c r="D1" s="656"/>
      <c r="E1" s="656"/>
      <c r="F1" s="656"/>
      <c r="G1" s="656"/>
      <c r="H1" s="656"/>
      <c r="I1" s="656"/>
      <c r="J1" s="656"/>
      <c r="K1" s="656"/>
      <c r="L1" s="656" t="str">
        <f>B1</f>
        <v>SOLAR COMPANY, LLC</v>
      </c>
      <c r="M1" s="656"/>
      <c r="N1" s="656"/>
      <c r="O1" s="656"/>
      <c r="P1" s="656"/>
      <c r="Q1" s="656"/>
      <c r="R1" s="656"/>
      <c r="S1" s="656"/>
      <c r="T1" s="656"/>
      <c r="U1" s="656"/>
      <c r="V1" s="656" t="str">
        <f>L1</f>
        <v>SOLAR COMPANY, LLC</v>
      </c>
      <c r="W1" s="656"/>
      <c r="X1" s="656"/>
      <c r="Y1" s="656"/>
      <c r="Z1" s="656"/>
      <c r="AA1" s="656"/>
      <c r="AB1" s="656"/>
      <c r="AC1" s="656"/>
      <c r="AD1" s="656"/>
      <c r="AE1" s="656"/>
      <c r="AF1" s="656" t="str">
        <f>V1</f>
        <v>SOLAR COMPANY, LLC</v>
      </c>
      <c r="AG1" s="656"/>
      <c r="AH1" s="656"/>
      <c r="AI1" s="656"/>
      <c r="AJ1" s="656"/>
      <c r="AK1" s="656"/>
      <c r="AL1" s="656"/>
      <c r="AM1" s="656"/>
      <c r="AN1" s="656"/>
      <c r="AO1" s="656"/>
      <c r="AP1" s="460"/>
    </row>
    <row r="2" spans="1:42" ht="15" customHeight="1" x14ac:dyDescent="0.25">
      <c r="B2" s="657" t="str">
        <f>'4a - Electricity'!B2</f>
        <v>FINANCIAL PROJECTION FOR THE PERIOD BEGINNING DECEMBER 5, 2017 AND ENDING DECEMBER 31, 2042</v>
      </c>
      <c r="C2" s="657"/>
      <c r="D2" s="657"/>
      <c r="E2" s="657"/>
      <c r="F2" s="657"/>
      <c r="G2" s="657"/>
      <c r="H2" s="657"/>
      <c r="I2" s="657"/>
      <c r="J2" s="657"/>
      <c r="K2" s="657"/>
      <c r="L2" s="657" t="str">
        <f>B2</f>
        <v>FINANCIAL PROJECTION FOR THE PERIOD BEGINNING DECEMBER 5, 2017 AND ENDING DECEMBER 31, 2042</v>
      </c>
      <c r="M2" s="657"/>
      <c r="N2" s="657"/>
      <c r="O2" s="657"/>
      <c r="P2" s="657"/>
      <c r="Q2" s="657"/>
      <c r="R2" s="657"/>
      <c r="S2" s="657"/>
      <c r="T2" s="657"/>
      <c r="U2" s="657"/>
      <c r="V2" s="657" t="str">
        <f>L2</f>
        <v>FINANCIAL PROJECTION FOR THE PERIOD BEGINNING DECEMBER 5, 2017 AND ENDING DECEMBER 31, 2042</v>
      </c>
      <c r="W2" s="657"/>
      <c r="X2" s="657"/>
      <c r="Y2" s="657"/>
      <c r="Z2" s="657"/>
      <c r="AA2" s="657"/>
      <c r="AB2" s="657"/>
      <c r="AC2" s="657"/>
      <c r="AD2" s="657"/>
      <c r="AE2" s="657"/>
      <c r="AF2" s="657" t="str">
        <f>V2</f>
        <v>FINANCIAL PROJECTION FOR THE PERIOD BEGINNING DECEMBER 5, 2017 AND ENDING DECEMBER 31, 2042</v>
      </c>
      <c r="AG2" s="657"/>
      <c r="AH2" s="657"/>
      <c r="AI2" s="657"/>
      <c r="AJ2" s="657"/>
      <c r="AK2" s="657"/>
      <c r="AL2" s="657"/>
      <c r="AM2" s="657"/>
      <c r="AN2" s="657"/>
      <c r="AO2" s="657"/>
      <c r="AP2" s="463"/>
    </row>
    <row r="3" spans="1:42" ht="16.7" customHeight="1" x14ac:dyDescent="0.25"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463"/>
      <c r="AO3" s="463"/>
      <c r="AP3" s="463"/>
    </row>
    <row r="4" spans="1:42" s="561" customFormat="1" ht="16.7" customHeight="1" x14ac:dyDescent="0.25">
      <c r="B4" s="658" t="s">
        <v>459</v>
      </c>
      <c r="C4" s="658"/>
      <c r="D4" s="658"/>
      <c r="E4" s="658"/>
      <c r="F4" s="658"/>
      <c r="G4" s="658"/>
      <c r="H4" s="658"/>
      <c r="I4" s="658"/>
      <c r="J4" s="658"/>
      <c r="K4" s="658"/>
      <c r="L4" s="658" t="str">
        <f>B4</f>
        <v>TAXABLE INCOME</v>
      </c>
      <c r="M4" s="658"/>
      <c r="N4" s="658"/>
      <c r="O4" s="658"/>
      <c r="P4" s="658"/>
      <c r="Q4" s="658"/>
      <c r="R4" s="658"/>
      <c r="S4" s="658"/>
      <c r="T4" s="658"/>
      <c r="U4" s="658"/>
      <c r="V4" s="658" t="str">
        <f>L4</f>
        <v>TAXABLE INCOME</v>
      </c>
      <c r="W4" s="658"/>
      <c r="X4" s="658"/>
      <c r="Y4" s="658"/>
      <c r="Z4" s="658"/>
      <c r="AA4" s="658"/>
      <c r="AB4" s="658"/>
      <c r="AC4" s="658"/>
      <c r="AD4" s="658"/>
      <c r="AE4" s="658"/>
      <c r="AF4" s="658" t="str">
        <f>V4</f>
        <v>TAXABLE INCOME</v>
      </c>
      <c r="AG4" s="658"/>
      <c r="AH4" s="658"/>
      <c r="AI4" s="658"/>
      <c r="AJ4" s="658"/>
      <c r="AK4" s="658"/>
      <c r="AL4" s="658"/>
      <c r="AM4" s="658"/>
      <c r="AN4" s="658"/>
      <c r="AO4" s="658"/>
      <c r="AP4" s="467"/>
    </row>
    <row r="5" spans="1:42" x14ac:dyDescent="0.25">
      <c r="B5" s="562"/>
      <c r="C5" s="563"/>
      <c r="D5" s="563"/>
      <c r="E5" s="564"/>
      <c r="F5" s="563"/>
      <c r="G5" s="563"/>
      <c r="H5" s="562"/>
      <c r="I5" s="563"/>
      <c r="J5" s="563"/>
      <c r="K5" s="563"/>
      <c r="L5" s="563"/>
      <c r="M5" s="563"/>
      <c r="N5" s="563"/>
      <c r="O5" s="563"/>
      <c r="P5" s="563"/>
      <c r="Q5" s="563"/>
      <c r="R5" s="563"/>
      <c r="S5" s="563"/>
      <c r="T5" s="563"/>
      <c r="U5" s="563"/>
      <c r="V5" s="563"/>
      <c r="W5" s="563"/>
      <c r="X5" s="563"/>
      <c r="Y5" s="563"/>
      <c r="Z5" s="563"/>
      <c r="AA5" s="563"/>
      <c r="AB5" s="563"/>
      <c r="AC5" s="563"/>
      <c r="AD5" s="563"/>
      <c r="AE5" s="563"/>
      <c r="AF5" s="563"/>
      <c r="AG5" s="563"/>
      <c r="AH5" s="563"/>
      <c r="AI5" s="563"/>
      <c r="AJ5" s="563"/>
      <c r="AK5" s="563"/>
      <c r="AL5" s="563"/>
      <c r="AM5" s="563"/>
      <c r="AN5" s="563"/>
      <c r="AO5" s="563"/>
    </row>
    <row r="6" spans="1:42" s="565" customFormat="1" x14ac:dyDescent="0.25">
      <c r="B6" s="473">
        <v>1</v>
      </c>
      <c r="C6" s="473">
        <f>B6+1</f>
        <v>2</v>
      </c>
      <c r="D6" s="473">
        <f t="shared" ref="D6:AO7" si="0">C6+1</f>
        <v>3</v>
      </c>
      <c r="E6" s="473">
        <f t="shared" si="0"/>
        <v>4</v>
      </c>
      <c r="F6" s="473">
        <f t="shared" si="0"/>
        <v>5</v>
      </c>
      <c r="G6" s="473">
        <f t="shared" si="0"/>
        <v>6</v>
      </c>
      <c r="H6" s="473">
        <f t="shared" si="0"/>
        <v>7</v>
      </c>
      <c r="I6" s="473">
        <f t="shared" si="0"/>
        <v>8</v>
      </c>
      <c r="J6" s="473">
        <f t="shared" si="0"/>
        <v>9</v>
      </c>
      <c r="K6" s="473">
        <f t="shared" si="0"/>
        <v>10</v>
      </c>
      <c r="L6" s="473">
        <f t="shared" si="0"/>
        <v>11</v>
      </c>
      <c r="M6" s="473">
        <f t="shared" si="0"/>
        <v>12</v>
      </c>
      <c r="N6" s="473">
        <f t="shared" si="0"/>
        <v>13</v>
      </c>
      <c r="O6" s="473">
        <f t="shared" si="0"/>
        <v>14</v>
      </c>
      <c r="P6" s="473">
        <f t="shared" si="0"/>
        <v>15</v>
      </c>
      <c r="Q6" s="473">
        <f t="shared" si="0"/>
        <v>16</v>
      </c>
      <c r="R6" s="473">
        <f t="shared" si="0"/>
        <v>17</v>
      </c>
      <c r="S6" s="473">
        <f t="shared" si="0"/>
        <v>18</v>
      </c>
      <c r="T6" s="473">
        <f t="shared" si="0"/>
        <v>19</v>
      </c>
      <c r="U6" s="473">
        <f t="shared" si="0"/>
        <v>20</v>
      </c>
      <c r="V6" s="473">
        <f t="shared" si="0"/>
        <v>21</v>
      </c>
      <c r="W6" s="473">
        <f t="shared" si="0"/>
        <v>22</v>
      </c>
      <c r="X6" s="473">
        <f t="shared" si="0"/>
        <v>23</v>
      </c>
      <c r="Y6" s="473">
        <f t="shared" si="0"/>
        <v>24</v>
      </c>
      <c r="Z6" s="473">
        <f t="shared" si="0"/>
        <v>25</v>
      </c>
      <c r="AA6" s="473">
        <f t="shared" si="0"/>
        <v>26</v>
      </c>
      <c r="AB6" s="473">
        <f t="shared" si="0"/>
        <v>27</v>
      </c>
      <c r="AC6" s="473">
        <f t="shared" si="0"/>
        <v>28</v>
      </c>
      <c r="AD6" s="473">
        <f t="shared" si="0"/>
        <v>29</v>
      </c>
      <c r="AE6" s="473">
        <f t="shared" si="0"/>
        <v>30</v>
      </c>
      <c r="AF6" s="473">
        <f t="shared" si="0"/>
        <v>31</v>
      </c>
      <c r="AG6" s="473">
        <f t="shared" si="0"/>
        <v>32</v>
      </c>
      <c r="AH6" s="473">
        <f t="shared" si="0"/>
        <v>33</v>
      </c>
      <c r="AI6" s="473">
        <f t="shared" si="0"/>
        <v>34</v>
      </c>
      <c r="AJ6" s="473">
        <f t="shared" si="0"/>
        <v>35</v>
      </c>
      <c r="AK6" s="473">
        <f t="shared" si="0"/>
        <v>36</v>
      </c>
      <c r="AL6" s="473">
        <f t="shared" si="0"/>
        <v>37</v>
      </c>
      <c r="AM6" s="473">
        <f t="shared" si="0"/>
        <v>38</v>
      </c>
      <c r="AN6" s="473">
        <f t="shared" si="0"/>
        <v>39</v>
      </c>
      <c r="AO6" s="473">
        <f t="shared" si="0"/>
        <v>40</v>
      </c>
      <c r="AP6" s="471"/>
    </row>
    <row r="7" spans="1:42" s="565" customFormat="1" x14ac:dyDescent="0.25">
      <c r="B7" s="566">
        <f>'4a - Electricity'!B7</f>
        <v>2017</v>
      </c>
      <c r="C7" s="566">
        <f>B7+1</f>
        <v>2018</v>
      </c>
      <c r="D7" s="566">
        <f t="shared" si="0"/>
        <v>2019</v>
      </c>
      <c r="E7" s="566">
        <f t="shared" si="0"/>
        <v>2020</v>
      </c>
      <c r="F7" s="566">
        <f t="shared" si="0"/>
        <v>2021</v>
      </c>
      <c r="G7" s="566">
        <f t="shared" si="0"/>
        <v>2022</v>
      </c>
      <c r="H7" s="566">
        <f t="shared" si="0"/>
        <v>2023</v>
      </c>
      <c r="I7" s="566">
        <f t="shared" si="0"/>
        <v>2024</v>
      </c>
      <c r="J7" s="566">
        <f t="shared" si="0"/>
        <v>2025</v>
      </c>
      <c r="K7" s="566">
        <f t="shared" si="0"/>
        <v>2026</v>
      </c>
      <c r="L7" s="566">
        <f t="shared" si="0"/>
        <v>2027</v>
      </c>
      <c r="M7" s="566">
        <f t="shared" si="0"/>
        <v>2028</v>
      </c>
      <c r="N7" s="566">
        <f t="shared" si="0"/>
        <v>2029</v>
      </c>
      <c r="O7" s="566">
        <f t="shared" si="0"/>
        <v>2030</v>
      </c>
      <c r="P7" s="566">
        <f t="shared" si="0"/>
        <v>2031</v>
      </c>
      <c r="Q7" s="566">
        <f t="shared" si="0"/>
        <v>2032</v>
      </c>
      <c r="R7" s="566">
        <f t="shared" si="0"/>
        <v>2033</v>
      </c>
      <c r="S7" s="566">
        <f t="shared" si="0"/>
        <v>2034</v>
      </c>
      <c r="T7" s="566">
        <f t="shared" si="0"/>
        <v>2035</v>
      </c>
      <c r="U7" s="566">
        <f t="shared" si="0"/>
        <v>2036</v>
      </c>
      <c r="V7" s="566">
        <f t="shared" si="0"/>
        <v>2037</v>
      </c>
      <c r="W7" s="566">
        <f t="shared" si="0"/>
        <v>2038</v>
      </c>
      <c r="X7" s="566">
        <f t="shared" si="0"/>
        <v>2039</v>
      </c>
      <c r="Y7" s="566">
        <f t="shared" si="0"/>
        <v>2040</v>
      </c>
      <c r="Z7" s="566">
        <f t="shared" si="0"/>
        <v>2041</v>
      </c>
      <c r="AA7" s="566">
        <f t="shared" si="0"/>
        <v>2042</v>
      </c>
      <c r="AB7" s="566">
        <f t="shared" si="0"/>
        <v>2043</v>
      </c>
      <c r="AC7" s="566">
        <f t="shared" si="0"/>
        <v>2044</v>
      </c>
      <c r="AD7" s="566">
        <f t="shared" si="0"/>
        <v>2045</v>
      </c>
      <c r="AE7" s="566">
        <f t="shared" si="0"/>
        <v>2046</v>
      </c>
      <c r="AF7" s="566">
        <f t="shared" si="0"/>
        <v>2047</v>
      </c>
      <c r="AG7" s="566">
        <f t="shared" si="0"/>
        <v>2048</v>
      </c>
      <c r="AH7" s="566">
        <f t="shared" si="0"/>
        <v>2049</v>
      </c>
      <c r="AI7" s="566">
        <f t="shared" si="0"/>
        <v>2050</v>
      </c>
      <c r="AJ7" s="566">
        <f t="shared" si="0"/>
        <v>2051</v>
      </c>
      <c r="AK7" s="566">
        <f t="shared" si="0"/>
        <v>2052</v>
      </c>
      <c r="AL7" s="566">
        <f t="shared" si="0"/>
        <v>2053</v>
      </c>
      <c r="AM7" s="566">
        <f t="shared" si="0"/>
        <v>2054</v>
      </c>
      <c r="AN7" s="566">
        <f t="shared" si="0"/>
        <v>2055</v>
      </c>
      <c r="AO7" s="566">
        <f t="shared" si="0"/>
        <v>2056</v>
      </c>
      <c r="AP7" s="504" t="s">
        <v>460</v>
      </c>
    </row>
    <row r="8" spans="1:42" x14ac:dyDescent="0.25">
      <c r="B8" s="567"/>
      <c r="C8" s="567"/>
      <c r="D8" s="567"/>
      <c r="E8" s="567"/>
      <c r="F8" s="567"/>
      <c r="G8" s="567"/>
      <c r="H8" s="567"/>
      <c r="I8" s="567"/>
      <c r="J8" s="567"/>
      <c r="K8" s="567"/>
      <c r="L8" s="567"/>
      <c r="M8" s="567"/>
      <c r="N8" s="567"/>
      <c r="O8" s="567"/>
      <c r="P8" s="567"/>
      <c r="Q8" s="567"/>
      <c r="R8" s="567"/>
      <c r="S8" s="567"/>
      <c r="T8" s="567"/>
      <c r="U8" s="567"/>
      <c r="V8" s="567"/>
      <c r="W8" s="567"/>
      <c r="X8" s="567"/>
      <c r="Y8" s="567"/>
      <c r="Z8" s="567"/>
      <c r="AA8" s="567"/>
      <c r="AB8" s="567"/>
      <c r="AC8" s="567"/>
      <c r="AD8" s="567"/>
      <c r="AE8" s="567"/>
      <c r="AF8" s="567"/>
      <c r="AG8" s="567"/>
      <c r="AH8" s="567"/>
      <c r="AI8" s="567"/>
      <c r="AJ8" s="567"/>
      <c r="AK8" s="567"/>
      <c r="AL8" s="567"/>
      <c r="AM8" s="567"/>
      <c r="AN8" s="567"/>
      <c r="AO8" s="567"/>
      <c r="AP8" s="567"/>
    </row>
    <row r="9" spans="1:42" x14ac:dyDescent="0.25">
      <c r="A9" s="568" t="str">
        <f>'3 - S &amp; U'!B10</f>
        <v>Net Operating Income</v>
      </c>
      <c r="B9" s="480">
        <f>SUMIF('3 - S &amp; U'!$D$7:$AR$7,B$7,'3 - S &amp; U'!$D$10:$AR$10)</f>
        <v>4680.4790960688406</v>
      </c>
      <c r="C9" s="480">
        <f>SUMIF('3 - S &amp; U'!$D$7:$AR$7,C$7,'3 - S &amp; U'!$D$10:$AR$10)</f>
        <v>151215.10407198046</v>
      </c>
      <c r="D9" s="480">
        <f>SUMIF('3 - S &amp; U'!$D$7:$AR$7,D$7,'3 - S &amp; U'!$D$10:$AR$10)</f>
        <v>155140.54165816918</v>
      </c>
      <c r="E9" s="480">
        <f>SUMIF('3 - S &amp; U'!$D$7:$AR$7,E$7,'3 - S &amp; U'!$D$10:$AR$10)</f>
        <v>159164.91850073464</v>
      </c>
      <c r="F9" s="480">
        <f>SUMIF('3 - S &amp; U'!$D$7:$AR$7,F$7,'3 - S &amp; U'!$D$10:$AR$10)</f>
        <v>163290.72108284506</v>
      </c>
      <c r="G9" s="480">
        <f>SUMIF('3 - S &amp; U'!$D$7:$AR$7,G$7,'3 - S &amp; U'!$D$10:$AR$10)</f>
        <v>167520.49823362834</v>
      </c>
      <c r="H9" s="480">
        <f>SUMIF('3 - S &amp; U'!$D$7:$AR$7,H$7,'3 - S &amp; U'!$D$10:$AR$10)</f>
        <v>171856.86268860602</v>
      </c>
      <c r="I9" s="480">
        <f>SUMIF('3 - S &amp; U'!$D$7:$AR$7,I$7,'3 - S &amp; U'!$D$10:$AR$10)</f>
        <v>176302.49268912742</v>
      </c>
      <c r="J9" s="480">
        <f>SUMIF('3 - S &amp; U'!$D$7:$AR$7,J$7,'3 - S &amp; U'!$D$10:$AR$10)</f>
        <v>180860.13362177587</v>
      </c>
      <c r="K9" s="480">
        <f>SUMIF('3 - S &amp; U'!$D$7:$AR$7,K$7,'3 - S &amp; U'!$D$10:$AR$10)</f>
        <v>185532.5996987471</v>
      </c>
      <c r="L9" s="480">
        <f>SUMIF('3 - S &amp; U'!$D$7:$AR$7,L$7,'3 - S &amp; U'!$D$10:$AR$10)</f>
        <v>190322.77568022057</v>
      </c>
      <c r="M9" s="480">
        <f>SUMIF('3 - S &amp; U'!$D$7:$AR$7,M$7,'3 - S &amp; U'!$D$10:$AR$10)</f>
        <v>195233.6186397727</v>
      </c>
      <c r="N9" s="480">
        <f>SUMIF('3 - S &amp; U'!$D$7:$AR$7,N$7,'3 - S &amp; U'!$D$10:$AR$10)</f>
        <v>200268.1597739078</v>
      </c>
      <c r="O9" s="480">
        <f>SUMIF('3 - S &amp; U'!$D$7:$AR$7,O$7,'3 - S &amp; U'!$D$10:$AR$10)</f>
        <v>205429.50625680483</v>
      </c>
      <c r="P9" s="480">
        <f>SUMIF('3 - S &amp; U'!$D$7:$AR$7,P$7,'3 - S &amp; U'!$D$10:$AR$10)</f>
        <v>210720.84314141225</v>
      </c>
      <c r="Q9" s="480">
        <f>SUMIF('3 - S &amp; U'!$D$7:$AR$7,Q$7,'3 - S &amp; U'!$D$10:$AR$10)</f>
        <v>216235.99005979788</v>
      </c>
      <c r="R9" s="480">
        <f>SUMIF('3 - S &amp; U'!$D$7:$AR$7,R$7,'3 - S &amp; U'!$D$10:$AR$10)</f>
        <v>224181.08896014484</v>
      </c>
      <c r="S9" s="480">
        <f>SUMIF('3 - S &amp; U'!$D$7:$AR$7,S$7,'3 - S &amp; U'!$D$10:$AR$10)</f>
        <v>229943.80599610839</v>
      </c>
      <c r="T9" s="480">
        <f>SUMIF('3 - S &amp; U'!$D$7:$AR$7,T$7,'3 - S &amp; U'!$D$10:$AR$10)</f>
        <v>235851.60017728183</v>
      </c>
      <c r="U9" s="480">
        <f>SUMIF('3 - S &amp; U'!$D$7:$AR$7,U$7,'3 - S &amp; U'!$D$10:$AR$10)</f>
        <v>241908.11414326078</v>
      </c>
      <c r="V9" s="480">
        <f>SUMIF('3 - S &amp; U'!$D$7:$AR$7,V$7,'3 - S &amp; U'!$D$10:$AR$10)</f>
        <v>248117.08180268583</v>
      </c>
      <c r="W9" s="480">
        <f>SUMIF('3 - S &amp; U'!$D$7:$AR$7,W$7,'3 - S &amp; U'!$D$10:$AR$10)</f>
        <v>254482.33061626682</v>
      </c>
      <c r="X9" s="480">
        <f>SUMIF('3 - S &amp; U'!$D$7:$AR$7,X$7,'3 - S &amp; U'!$D$10:$AR$10)</f>
        <v>261007.78393684089</v>
      </c>
      <c r="Y9" s="480">
        <f>SUMIF('3 - S &amp; U'!$D$7:$AR$7,Y$7,'3 - S &amp; U'!$D$10:$AR$10)</f>
        <v>267697.46340788668</v>
      </c>
      <c r="Z9" s="480">
        <f>SUMIF('3 - S &amp; U'!$D$7:$AR$7,Z$7,'3 - S &amp; U'!$D$10:$AR$10)</f>
        <v>274555.49142195215</v>
      </c>
      <c r="AA9" s="480">
        <f>SUMIF('3 - S &amp; U'!$D$7:$AR$7,AA$7,'3 - S &amp; U'!$D$10:$AR$10)</f>
        <v>272299.24912359001</v>
      </c>
      <c r="AB9" s="480">
        <f>SUMIF('3 - S &amp; U'!$D$7:$AR$7,AB$7,'3 - S &amp; U'!$D$10:$AR$10)</f>
        <v>0</v>
      </c>
      <c r="AC9" s="480">
        <f>SUMIF('3 - S &amp; U'!$D$7:$AR$7,AC$7,'3 - S &amp; U'!$D$10:$AR$10)</f>
        <v>0</v>
      </c>
      <c r="AD9" s="480">
        <f>SUMIF('3 - S &amp; U'!$D$7:$AR$7,AD$7,'3 - S &amp; U'!$D$10:$AR$10)</f>
        <v>0</v>
      </c>
      <c r="AE9" s="480">
        <f>SUMIF('3 - S &amp; U'!$D$7:$AR$7,AE$7,'3 - S &amp; U'!$D$10:$AR$10)</f>
        <v>0</v>
      </c>
      <c r="AF9" s="480">
        <f>SUMIF('3 - S &amp; U'!$D$7:$AR$7,AF$7,'3 - S &amp; U'!$D$10:$AR$10)</f>
        <v>0</v>
      </c>
      <c r="AG9" s="480">
        <f>SUMIF('3 - S &amp; U'!$D$7:$AR$7,AG$7,'3 - S &amp; U'!$D$10:$AR$10)</f>
        <v>0</v>
      </c>
      <c r="AH9" s="480">
        <f>SUMIF('3 - S &amp; U'!$D$7:$AR$7,AH$7,'3 - S &amp; U'!$D$10:$AR$10)</f>
        <v>0</v>
      </c>
      <c r="AI9" s="480">
        <f>SUMIF('3 - S &amp; U'!$D$7:$AR$7,AI$7,'3 - S &amp; U'!$D$10:$AR$10)</f>
        <v>0</v>
      </c>
      <c r="AJ9" s="480">
        <f>SUMIF('3 - S &amp; U'!$D$7:$AR$7,AJ$7,'3 - S &amp; U'!$D$10:$AR$10)</f>
        <v>0</v>
      </c>
      <c r="AK9" s="480">
        <f>SUMIF('3 - S &amp; U'!$D$7:$AR$7,AK$7,'3 - S &amp; U'!$D$10:$AR$10)</f>
        <v>0</v>
      </c>
      <c r="AL9" s="480">
        <f>SUMIF('3 - S &amp; U'!$D$7:$AR$7,AL$7,'3 - S &amp; U'!$D$10:$AR$10)</f>
        <v>0</v>
      </c>
      <c r="AM9" s="480">
        <f>SUMIF('3 - S &amp; U'!$D$7:$AR$7,AM$7,'3 - S &amp; U'!$D$10:$AR$10)</f>
        <v>0</v>
      </c>
      <c r="AN9" s="480">
        <f>SUMIF('3 - S &amp; U'!$D$7:$AR$7,AN$7,'3 - S &amp; U'!$D$10:$AR$10)</f>
        <v>0</v>
      </c>
      <c r="AO9" s="480">
        <f>SUMIF('3 - S &amp; U'!$D$7:$AR$7,AO$7,'3 - S &amp; U'!$D$10:$AR$10)</f>
        <v>0</v>
      </c>
      <c r="AP9" s="480">
        <f>SUM(B9:AO9)</f>
        <v>5243819.2544796159</v>
      </c>
    </row>
    <row r="10" spans="1:42" x14ac:dyDescent="0.25">
      <c r="A10" s="478" t="s">
        <v>461</v>
      </c>
      <c r="B10" s="478">
        <v>0</v>
      </c>
      <c r="C10" s="478">
        <v>0</v>
      </c>
      <c r="D10" s="478">
        <v>0</v>
      </c>
      <c r="E10" s="478">
        <v>0</v>
      </c>
      <c r="F10" s="478">
        <v>0</v>
      </c>
      <c r="G10" s="478">
        <v>0</v>
      </c>
      <c r="H10" s="478">
        <v>0</v>
      </c>
      <c r="I10" s="478">
        <v>0</v>
      </c>
      <c r="J10" s="478">
        <v>0</v>
      </c>
      <c r="K10" s="478">
        <v>0</v>
      </c>
      <c r="L10" s="478">
        <v>0</v>
      </c>
      <c r="M10" s="478">
        <v>0</v>
      </c>
      <c r="N10" s="478">
        <v>0</v>
      </c>
      <c r="O10" s="478">
        <v>0</v>
      </c>
      <c r="P10" s="478">
        <v>0</v>
      </c>
      <c r="Q10" s="478">
        <v>0</v>
      </c>
      <c r="R10" s="478">
        <v>0</v>
      </c>
      <c r="S10" s="478">
        <v>0</v>
      </c>
      <c r="T10" s="478">
        <v>0</v>
      </c>
      <c r="U10" s="478">
        <v>0</v>
      </c>
      <c r="V10" s="478">
        <v>0</v>
      </c>
      <c r="W10" s="478">
        <v>0</v>
      </c>
      <c r="X10" s="478">
        <v>0</v>
      </c>
      <c r="Y10" s="478">
        <v>0</v>
      </c>
      <c r="Z10" s="478">
        <v>0</v>
      </c>
      <c r="AA10" s="478">
        <v>0</v>
      </c>
      <c r="AB10" s="478">
        <v>0</v>
      </c>
      <c r="AC10" s="478">
        <v>0</v>
      </c>
      <c r="AD10" s="478">
        <v>0</v>
      </c>
      <c r="AE10" s="478">
        <v>0</v>
      </c>
      <c r="AF10" s="478">
        <v>0</v>
      </c>
      <c r="AG10" s="478">
        <v>0</v>
      </c>
      <c r="AH10" s="478">
        <v>0</v>
      </c>
      <c r="AI10" s="478">
        <v>0</v>
      </c>
      <c r="AJ10" s="478">
        <v>0</v>
      </c>
      <c r="AK10" s="478">
        <v>0</v>
      </c>
      <c r="AL10" s="478">
        <v>0</v>
      </c>
      <c r="AM10" s="478">
        <v>0</v>
      </c>
      <c r="AN10" s="478">
        <v>0</v>
      </c>
      <c r="AO10" s="478">
        <v>0</v>
      </c>
      <c r="AP10" s="478">
        <f>SUM(B10:AO10)</f>
        <v>0</v>
      </c>
    </row>
    <row r="11" spans="1:42" x14ac:dyDescent="0.25">
      <c r="A11" s="568" t="s">
        <v>402</v>
      </c>
      <c r="B11" s="478">
        <v>0</v>
      </c>
      <c r="C11" s="478">
        <v>0</v>
      </c>
      <c r="D11" s="478">
        <v>0</v>
      </c>
      <c r="E11" s="478">
        <v>0</v>
      </c>
      <c r="F11" s="478">
        <v>0</v>
      </c>
      <c r="G11" s="478">
        <v>0</v>
      </c>
      <c r="H11" s="478">
        <v>0</v>
      </c>
      <c r="I11" s="478">
        <v>0</v>
      </c>
      <c r="J11" s="478">
        <v>0</v>
      </c>
      <c r="K11" s="478">
        <v>0</v>
      </c>
      <c r="L11" s="478">
        <v>0</v>
      </c>
      <c r="M11" s="478">
        <v>0</v>
      </c>
      <c r="N11" s="478">
        <v>0</v>
      </c>
      <c r="O11" s="478">
        <v>0</v>
      </c>
      <c r="P11" s="478">
        <v>0</v>
      </c>
      <c r="Q11" s="478">
        <v>0</v>
      </c>
      <c r="R11" s="478">
        <v>0</v>
      </c>
      <c r="S11" s="478">
        <v>0</v>
      </c>
      <c r="T11" s="478">
        <v>0</v>
      </c>
      <c r="U11" s="478">
        <v>0</v>
      </c>
      <c r="V11" s="478">
        <v>0</v>
      </c>
      <c r="W11" s="478">
        <v>0</v>
      </c>
      <c r="X11" s="478">
        <v>0</v>
      </c>
      <c r="Y11" s="478">
        <v>0</v>
      </c>
      <c r="Z11" s="478">
        <v>0</v>
      </c>
      <c r="AA11" s="478">
        <v>0</v>
      </c>
      <c r="AB11" s="478">
        <v>0</v>
      </c>
      <c r="AC11" s="478">
        <v>0</v>
      </c>
      <c r="AD11" s="478">
        <v>0</v>
      </c>
      <c r="AE11" s="478">
        <v>0</v>
      </c>
      <c r="AF11" s="478">
        <v>0</v>
      </c>
      <c r="AG11" s="478">
        <v>0</v>
      </c>
      <c r="AH11" s="478">
        <v>0</v>
      </c>
      <c r="AI11" s="478">
        <v>0</v>
      </c>
      <c r="AJ11" s="478">
        <v>0</v>
      </c>
      <c r="AK11" s="478">
        <v>0</v>
      </c>
      <c r="AL11" s="478">
        <v>0</v>
      </c>
      <c r="AM11" s="478">
        <v>0</v>
      </c>
      <c r="AN11" s="478">
        <v>0</v>
      </c>
      <c r="AO11" s="478">
        <v>0</v>
      </c>
      <c r="AP11" s="478">
        <f>SUM(B11:AO11)</f>
        <v>0</v>
      </c>
    </row>
    <row r="12" spans="1:42" x14ac:dyDescent="0.25">
      <c r="A12" s="568" t="s">
        <v>462</v>
      </c>
      <c r="B12" s="478">
        <v>0</v>
      </c>
      <c r="C12" s="478">
        <v>0</v>
      </c>
      <c r="D12" s="478">
        <v>0</v>
      </c>
      <c r="E12" s="478">
        <v>0</v>
      </c>
      <c r="F12" s="478">
        <v>0</v>
      </c>
      <c r="G12" s="478">
        <v>0</v>
      </c>
      <c r="H12" s="478">
        <v>0</v>
      </c>
      <c r="I12" s="478">
        <v>0</v>
      </c>
      <c r="J12" s="478">
        <v>0</v>
      </c>
      <c r="K12" s="478">
        <v>0</v>
      </c>
      <c r="L12" s="478">
        <v>0</v>
      </c>
      <c r="M12" s="478">
        <v>0</v>
      </c>
      <c r="N12" s="478">
        <v>0</v>
      </c>
      <c r="O12" s="478">
        <v>0</v>
      </c>
      <c r="P12" s="478">
        <v>0</v>
      </c>
      <c r="Q12" s="478">
        <v>0</v>
      </c>
      <c r="R12" s="478">
        <v>0</v>
      </c>
      <c r="S12" s="478">
        <v>0</v>
      </c>
      <c r="T12" s="478">
        <v>0</v>
      </c>
      <c r="U12" s="478">
        <v>0</v>
      </c>
      <c r="V12" s="478">
        <v>0</v>
      </c>
      <c r="W12" s="478">
        <v>0</v>
      </c>
      <c r="X12" s="478">
        <v>0</v>
      </c>
      <c r="Y12" s="478">
        <v>0</v>
      </c>
      <c r="Z12" s="478">
        <v>0</v>
      </c>
      <c r="AA12" s="478">
        <v>0</v>
      </c>
      <c r="AB12" s="478">
        <v>0</v>
      </c>
      <c r="AC12" s="478">
        <v>0</v>
      </c>
      <c r="AD12" s="478">
        <v>0</v>
      </c>
      <c r="AE12" s="478">
        <v>0</v>
      </c>
      <c r="AF12" s="478">
        <v>0</v>
      </c>
      <c r="AG12" s="478">
        <v>0</v>
      </c>
      <c r="AH12" s="478">
        <v>0</v>
      </c>
      <c r="AI12" s="478">
        <v>0</v>
      </c>
      <c r="AJ12" s="478">
        <v>0</v>
      </c>
      <c r="AK12" s="478">
        <v>0</v>
      </c>
      <c r="AL12" s="478">
        <v>0</v>
      </c>
      <c r="AM12" s="478">
        <v>0</v>
      </c>
      <c r="AN12" s="478">
        <v>0</v>
      </c>
      <c r="AO12" s="478">
        <v>0</v>
      </c>
      <c r="AP12" s="478">
        <f>SUM(B12:AO12)</f>
        <v>0</v>
      </c>
    </row>
    <row r="13" spans="1:42" x14ac:dyDescent="0.25">
      <c r="A13" s="568" t="s">
        <v>463</v>
      </c>
      <c r="B13" s="478">
        <v>-6367.8338889774486</v>
      </c>
      <c r="C13" s="478">
        <v>-75659.657894476128</v>
      </c>
      <c r="D13" s="478">
        <v>-73481.774259699858</v>
      </c>
      <c r="E13" s="478">
        <v>-70976.611967171208</v>
      </c>
      <c r="F13" s="478">
        <v>-68118.113344898302</v>
      </c>
      <c r="G13" s="478">
        <v>-64878.399936503469</v>
      </c>
      <c r="H13" s="478">
        <v>-61227.650520105337</v>
      </c>
      <c r="I13" s="478">
        <v>-57133.971078452691</v>
      </c>
      <c r="J13" s="478">
        <v>-52563.256192236702</v>
      </c>
      <c r="K13" s="478">
        <v>-47479.041293937466</v>
      </c>
      <c r="L13" s="478">
        <v>-41842.345182726458</v>
      </c>
      <c r="M13" s="478">
        <v>-35611.502161704761</v>
      </c>
      <c r="N13" s="478">
        <v>-28741.983116946736</v>
      </c>
      <c r="O13" s="478">
        <v>-21186.204813274588</v>
      </c>
      <c r="P13" s="478">
        <v>-12893.32663423088</v>
      </c>
      <c r="Q13" s="478">
        <v>-3951.7236475012301</v>
      </c>
      <c r="R13" s="478">
        <v>0</v>
      </c>
      <c r="S13" s="478">
        <v>0</v>
      </c>
      <c r="T13" s="478">
        <v>0</v>
      </c>
      <c r="U13" s="478">
        <v>0</v>
      </c>
      <c r="V13" s="478">
        <v>0</v>
      </c>
      <c r="W13" s="478">
        <v>0</v>
      </c>
      <c r="X13" s="478">
        <v>0</v>
      </c>
      <c r="Y13" s="478">
        <v>0</v>
      </c>
      <c r="Z13" s="478">
        <v>0</v>
      </c>
      <c r="AA13" s="478">
        <v>0</v>
      </c>
      <c r="AB13" s="478">
        <v>0</v>
      </c>
      <c r="AC13" s="478">
        <v>0</v>
      </c>
      <c r="AD13" s="478">
        <v>0</v>
      </c>
      <c r="AE13" s="478">
        <v>0</v>
      </c>
      <c r="AF13" s="478">
        <v>0</v>
      </c>
      <c r="AG13" s="478">
        <v>0</v>
      </c>
      <c r="AH13" s="478">
        <v>0</v>
      </c>
      <c r="AI13" s="478">
        <v>0</v>
      </c>
      <c r="AJ13" s="478">
        <v>0</v>
      </c>
      <c r="AK13" s="478">
        <v>0</v>
      </c>
      <c r="AL13" s="478">
        <v>0</v>
      </c>
      <c r="AM13" s="478">
        <v>0</v>
      </c>
      <c r="AN13" s="478">
        <v>0</v>
      </c>
      <c r="AO13" s="478">
        <v>0</v>
      </c>
      <c r="AP13" s="478">
        <f t="shared" ref="AP13:AP20" si="1">SUM(B13:AO13)</f>
        <v>-722113.39593284333</v>
      </c>
    </row>
    <row r="14" spans="1:42" x14ac:dyDescent="0.25">
      <c r="A14" s="568" t="s">
        <v>464</v>
      </c>
      <c r="B14" s="478">
        <f>-((1-'2 - Partnership Inputs'!$J$27)*'3 - S &amp; U'!D33)</f>
        <v>0</v>
      </c>
      <c r="C14" s="478">
        <f>-((1-'2 - Partnership Inputs'!$J$27)*'3 - S &amp; U'!E33)</f>
        <v>0</v>
      </c>
      <c r="D14" s="478">
        <f>-((1-'2 - Partnership Inputs'!$J$27)*'3 - S &amp; U'!F33)</f>
        <v>0</v>
      </c>
      <c r="E14" s="478">
        <f>-((1-'2 - Partnership Inputs'!$J$27)*'3 - S &amp; U'!G33)</f>
        <v>0</v>
      </c>
      <c r="F14" s="478">
        <f>-((1-'2 - Partnership Inputs'!$J$27)*'3 - S &amp; U'!H33)</f>
        <v>0</v>
      </c>
      <c r="G14" s="478">
        <f>-((1-'2 - Partnership Inputs'!$J$27)*'3 - S &amp; U'!I33)</f>
        <v>0</v>
      </c>
      <c r="H14" s="478">
        <f>-((1-'2 - Partnership Inputs'!$J$27)*'3 - S &amp; U'!J33)</f>
        <v>0</v>
      </c>
      <c r="I14" s="478">
        <f>-((1-'2 - Partnership Inputs'!$J$27)*'3 - S &amp; U'!K33)</f>
        <v>0</v>
      </c>
      <c r="J14" s="478">
        <f>-((1-'2 - Partnership Inputs'!$J$27)*'3 - S &amp; U'!L33)</f>
        <v>0</v>
      </c>
      <c r="K14" s="478">
        <f>-((1-'2 - Partnership Inputs'!$J$27)*'3 - S &amp; U'!M33)</f>
        <v>0</v>
      </c>
      <c r="L14" s="478">
        <f>-((1-'2 - Partnership Inputs'!$J$27)*'3 - S &amp; U'!N33)</f>
        <v>0</v>
      </c>
      <c r="M14" s="478">
        <f>-((1-'2 - Partnership Inputs'!$J$27)*'3 - S &amp; U'!O33)</f>
        <v>0</v>
      </c>
      <c r="N14" s="478">
        <f>-((1-'2 - Partnership Inputs'!$J$27)*'3 - S &amp; U'!P33)</f>
        <v>0</v>
      </c>
      <c r="O14" s="478">
        <f>-((1-'2 - Partnership Inputs'!$J$27)*'3 - S &amp; U'!Q33)</f>
        <v>0</v>
      </c>
      <c r="P14" s="478">
        <f>-((1-'2 - Partnership Inputs'!$J$27)*'3 - S &amp; U'!R33)</f>
        <v>0</v>
      </c>
      <c r="Q14" s="478">
        <f>-((1-'2 - Partnership Inputs'!$J$27)*'3 - S &amp; U'!S33)</f>
        <v>0</v>
      </c>
      <c r="R14" s="478">
        <f>-((1-'2 - Partnership Inputs'!$J$27)*'3 - S &amp; U'!T33)</f>
        <v>0</v>
      </c>
      <c r="S14" s="478">
        <f>-((1-'2 - Partnership Inputs'!$J$27)*'3 - S &amp; U'!U33)</f>
        <v>0</v>
      </c>
      <c r="T14" s="478">
        <f>-((1-'2 - Partnership Inputs'!$J$27)*'3 - S &amp; U'!V33)</f>
        <v>0</v>
      </c>
      <c r="U14" s="478">
        <f>-((1-'2 - Partnership Inputs'!$J$27)*'3 - S &amp; U'!W33)</f>
        <v>0</v>
      </c>
      <c r="V14" s="478">
        <f>-((1-'2 - Partnership Inputs'!$J$27)*'3 - S &amp; U'!X33)</f>
        <v>0</v>
      </c>
      <c r="W14" s="478">
        <f>-((1-'2 - Partnership Inputs'!$J$27)*'3 - S &amp; U'!Y33)</f>
        <v>0</v>
      </c>
      <c r="X14" s="478">
        <f>-((1-'2 - Partnership Inputs'!$J$27)*'3 - S &amp; U'!Z33)</f>
        <v>0</v>
      </c>
      <c r="Y14" s="478">
        <f>-((1-'2 - Partnership Inputs'!$J$27)*'3 - S &amp; U'!AA33)</f>
        <v>0</v>
      </c>
      <c r="Z14" s="478">
        <f>-((1-'2 - Partnership Inputs'!$J$27)*'3 - S &amp; U'!AB33)</f>
        <v>0</v>
      </c>
      <c r="AA14" s="478">
        <f>-((1-'2 - Partnership Inputs'!$J$27)*'3 - S &amp; U'!AC33)</f>
        <v>0</v>
      </c>
      <c r="AB14" s="478">
        <f>-((1-'2 - Partnership Inputs'!$J$27)*'3 - S &amp; U'!AD33)</f>
        <v>0</v>
      </c>
      <c r="AC14" s="478">
        <f>-((1-'2 - Partnership Inputs'!$J$27)*'3 - S &amp; U'!AE33)</f>
        <v>0</v>
      </c>
      <c r="AD14" s="478">
        <f>-((1-'2 - Partnership Inputs'!$J$27)*'3 - S &amp; U'!AF33)</f>
        <v>0</v>
      </c>
      <c r="AE14" s="478">
        <f>-((1-'2 - Partnership Inputs'!$J$27)*'3 - S &amp; U'!AG33)</f>
        <v>0</v>
      </c>
      <c r="AF14" s="478">
        <f>-((1-'2 - Partnership Inputs'!$J$27)*'3 - S &amp; U'!AH33)</f>
        <v>0</v>
      </c>
      <c r="AG14" s="478">
        <f>-((1-'2 - Partnership Inputs'!$J$27)*'3 - S &amp; U'!AI33)</f>
        <v>0</v>
      </c>
      <c r="AH14" s="478">
        <f>-((1-'2 - Partnership Inputs'!$J$27)*'3 - S &amp; U'!AJ33)</f>
        <v>0</v>
      </c>
      <c r="AI14" s="478">
        <f>-((1-'2 - Partnership Inputs'!$J$27)*'3 - S &amp; U'!AK33)</f>
        <v>0</v>
      </c>
      <c r="AJ14" s="478">
        <f>-((1-'2 - Partnership Inputs'!$J$27)*'3 - S &amp; U'!AL33)</f>
        <v>0</v>
      </c>
      <c r="AK14" s="478">
        <f>-((1-'2 - Partnership Inputs'!$J$27)*'3 - S &amp; U'!AM33)</f>
        <v>0</v>
      </c>
      <c r="AL14" s="478">
        <f>-((1-'2 - Partnership Inputs'!$J$27)*'3 - S &amp; U'!AN33)</f>
        <v>0</v>
      </c>
      <c r="AM14" s="478">
        <f>-((1-'2 - Partnership Inputs'!$J$27)*'3 - S &amp; U'!AO33)</f>
        <v>0</v>
      </c>
      <c r="AN14" s="478">
        <f>-((1-'2 - Partnership Inputs'!$J$27)*'3 - S &amp; U'!AP33)</f>
        <v>0</v>
      </c>
      <c r="AO14" s="478">
        <f>-((1-'2 - Partnership Inputs'!$J$27)*'3 - S &amp; U'!AQ33)</f>
        <v>0</v>
      </c>
      <c r="AP14" s="478">
        <f t="shared" si="1"/>
        <v>0</v>
      </c>
    </row>
    <row r="15" spans="1:42" x14ac:dyDescent="0.25">
      <c r="A15" s="568" t="s">
        <v>465</v>
      </c>
      <c r="B15" s="478">
        <v>0</v>
      </c>
      <c r="C15" s="478">
        <v>0</v>
      </c>
      <c r="D15" s="478">
        <v>0</v>
      </c>
      <c r="E15" s="478">
        <v>0</v>
      </c>
      <c r="F15" s="478">
        <v>0</v>
      </c>
      <c r="G15" s="478">
        <v>0</v>
      </c>
      <c r="H15" s="478">
        <v>0</v>
      </c>
      <c r="I15" s="478">
        <v>0</v>
      </c>
      <c r="J15" s="478">
        <v>0</v>
      </c>
      <c r="K15" s="478">
        <v>0</v>
      </c>
      <c r="L15" s="478">
        <v>0</v>
      </c>
      <c r="M15" s="478">
        <v>0</v>
      </c>
      <c r="N15" s="478">
        <v>0</v>
      </c>
      <c r="O15" s="478">
        <v>0</v>
      </c>
      <c r="P15" s="478">
        <v>0</v>
      </c>
      <c r="Q15" s="478">
        <v>0</v>
      </c>
      <c r="R15" s="478">
        <v>0</v>
      </c>
      <c r="S15" s="478">
        <v>0</v>
      </c>
      <c r="T15" s="478">
        <v>0</v>
      </c>
      <c r="U15" s="478">
        <v>0</v>
      </c>
      <c r="V15" s="478">
        <v>0</v>
      </c>
      <c r="W15" s="478">
        <v>0</v>
      </c>
      <c r="X15" s="478">
        <v>0</v>
      </c>
      <c r="Y15" s="478">
        <v>0</v>
      </c>
      <c r="Z15" s="478">
        <v>0</v>
      </c>
      <c r="AA15" s="478">
        <v>0</v>
      </c>
      <c r="AB15" s="478">
        <v>0</v>
      </c>
      <c r="AC15" s="478">
        <v>0</v>
      </c>
      <c r="AD15" s="478">
        <v>0</v>
      </c>
      <c r="AE15" s="478">
        <v>0</v>
      </c>
      <c r="AF15" s="478">
        <v>0</v>
      </c>
      <c r="AG15" s="478">
        <v>0</v>
      </c>
      <c r="AH15" s="478">
        <v>0</v>
      </c>
      <c r="AI15" s="478">
        <v>0</v>
      </c>
      <c r="AJ15" s="478">
        <v>0</v>
      </c>
      <c r="AK15" s="478">
        <v>0</v>
      </c>
      <c r="AL15" s="478">
        <v>0</v>
      </c>
      <c r="AM15" s="478">
        <v>0</v>
      </c>
      <c r="AN15" s="478">
        <v>0</v>
      </c>
      <c r="AO15" s="478">
        <v>0</v>
      </c>
      <c r="AP15" s="478">
        <f t="shared" si="1"/>
        <v>0</v>
      </c>
    </row>
    <row r="16" spans="1:42" x14ac:dyDescent="0.25">
      <c r="A16" s="568" t="s">
        <v>466</v>
      </c>
      <c r="B16" s="478">
        <f>-SUMIF('3 - S &amp; U'!$D$7:$AR$7,'5 - TI'!B7,'3 - S &amp; U'!$D$25:$AR$25)</f>
        <v>0</v>
      </c>
      <c r="C16" s="478">
        <f>-SUMIF('3 - S &amp; U'!$D$7:$AR$7,'5 - TI'!C7,'3 - S &amp; U'!$D$25:$AR$25)</f>
        <v>0</v>
      </c>
      <c r="D16" s="478">
        <f>-SUMIF('3 - S &amp; U'!$D$7:$AR$7,'5 - TI'!D7,'3 - S &amp; U'!$D$25:$AR$25)</f>
        <v>0</v>
      </c>
      <c r="E16" s="478">
        <f>-SUMIF('3 - S &amp; U'!$D$7:$AR$7,'5 - TI'!E7,'3 - S &amp; U'!$D$25:$AR$25)</f>
        <v>0</v>
      </c>
      <c r="F16" s="478">
        <f>-SUMIF('3 - S &amp; U'!$D$7:$AR$7,'5 - TI'!F7,'3 - S &amp; U'!$D$25:$AR$25)</f>
        <v>0</v>
      </c>
      <c r="G16" s="478">
        <f>-SUMIF('3 - S &amp; U'!$D$7:$AR$7,'5 - TI'!G7,'3 - S &amp; U'!$D$25:$AR$25)</f>
        <v>0</v>
      </c>
      <c r="H16" s="478">
        <f>-SUMIF('3 - S &amp; U'!$D$7:$AR$7,'5 - TI'!H7,'3 - S &amp; U'!$D$25:$AR$25)</f>
        <v>0</v>
      </c>
      <c r="I16" s="478">
        <f>-SUMIF('3 - S &amp; U'!$D$7:$AR$7,'5 - TI'!I7,'3 - S &amp; U'!$D$25:$AR$25)</f>
        <v>0</v>
      </c>
      <c r="J16" s="478">
        <f>-SUMIF('3 - S &amp; U'!$D$7:$AR$7,'5 - TI'!J7,'3 - S &amp; U'!$D$25:$AR$25)</f>
        <v>0</v>
      </c>
      <c r="K16" s="478">
        <f>-SUMIF('3 - S &amp; U'!$D$7:$AR$7,'5 - TI'!K7,'3 - S &amp; U'!$D$25:$AR$25)</f>
        <v>0</v>
      </c>
      <c r="L16" s="478">
        <f>-SUMIF('3 - S &amp; U'!$D$7:$AR$7,'5 - TI'!L7,'3 - S &amp; U'!$D$25:$AR$25)</f>
        <v>0</v>
      </c>
      <c r="M16" s="478">
        <f>-SUMIF('3 - S &amp; U'!$D$7:$AR$7,'5 - TI'!M7,'3 - S &amp; U'!$D$25:$AR$25)</f>
        <v>0</v>
      </c>
      <c r="N16" s="478">
        <f>-SUMIF('3 - S &amp; U'!$D$7:$AR$7,'5 - TI'!N7,'3 - S &amp; U'!$D$25:$AR$25)</f>
        <v>0</v>
      </c>
      <c r="O16" s="478">
        <f>-SUMIF('3 - S &amp; U'!$D$7:$AR$7,'5 - TI'!O7,'3 - S &amp; U'!$D$25:$AR$25)</f>
        <v>0</v>
      </c>
      <c r="P16" s="478">
        <f>-SUMIF('3 - S &amp; U'!$D$7:$AR$7,'5 - TI'!P7,'3 - S &amp; U'!$D$25:$AR$25)</f>
        <v>0</v>
      </c>
      <c r="Q16" s="478">
        <f>-SUMIF('3 - S &amp; U'!$D$7:$AR$7,'5 - TI'!Q7,'3 - S &amp; U'!$D$25:$AR$25)</f>
        <v>0</v>
      </c>
      <c r="R16" s="478">
        <f>-SUMIF('3 - S &amp; U'!$D$7:$AR$7,'5 - TI'!R7,'3 - S &amp; U'!$D$25:$AR$25)</f>
        <v>0</v>
      </c>
      <c r="S16" s="478">
        <f>-SUMIF('3 - S &amp; U'!$D$7:$AR$7,'5 - TI'!S7,'3 - S &amp; U'!$D$25:$AR$25)</f>
        <v>0</v>
      </c>
      <c r="T16" s="478">
        <f>-SUMIF('3 - S &amp; U'!$D$7:$AR$7,'5 - TI'!T7,'3 - S &amp; U'!$D$25:$AR$25)</f>
        <v>0</v>
      </c>
      <c r="U16" s="478">
        <f>-SUMIF('3 - S &amp; U'!$D$7:$AR$7,'5 - TI'!U7,'3 - S &amp; U'!$D$25:$AR$25)</f>
        <v>0</v>
      </c>
      <c r="V16" s="478">
        <f>-SUMIF('3 - S &amp; U'!$D$7:$AR$7,'5 - TI'!V7,'3 - S &amp; U'!$D$25:$AR$25)</f>
        <v>0</v>
      </c>
      <c r="W16" s="478">
        <f>-SUMIF('3 - S &amp; U'!$D$7:$AR$7,'5 - TI'!W7,'3 - S &amp; U'!$D$25:$AR$25)</f>
        <v>0</v>
      </c>
      <c r="X16" s="478">
        <f>-SUMIF('3 - S &amp; U'!$D$7:$AR$7,'5 - TI'!X7,'3 - S &amp; U'!$D$25:$AR$25)</f>
        <v>0</v>
      </c>
      <c r="Y16" s="478">
        <f>-SUMIF('3 - S &amp; U'!$D$7:$AR$7,'5 - TI'!Y7,'3 - S &amp; U'!$D$25:$AR$25)</f>
        <v>0</v>
      </c>
      <c r="Z16" s="478">
        <f>-SUMIF('3 - S &amp; U'!$D$7:$AR$7,'5 - TI'!Z7,'3 - S &amp; U'!$D$25:$AR$25)</f>
        <v>0</v>
      </c>
      <c r="AA16" s="478">
        <f>-SUMIF('3 - S &amp; U'!$D$7:$AR$7,'5 - TI'!AA7,'3 - S &amp; U'!$D$25:$AR$25)</f>
        <v>0</v>
      </c>
      <c r="AB16" s="478">
        <f>-SUMIF('3 - S &amp; U'!$D$7:$AR$7,'5 - TI'!AB7,'3 - S &amp; U'!$D$25:$AR$25)</f>
        <v>0</v>
      </c>
      <c r="AC16" s="478">
        <f>-SUMIF('3 - S &amp; U'!$D$7:$AR$7,'5 - TI'!AC7,'3 - S &amp; U'!$D$25:$AR$25)</f>
        <v>0</v>
      </c>
      <c r="AD16" s="478">
        <f>-SUMIF('3 - S &amp; U'!$D$7:$AR$7,'5 - TI'!AD7,'3 - S &amp; U'!$D$25:$AR$25)</f>
        <v>0</v>
      </c>
      <c r="AE16" s="478">
        <f>-SUMIF('3 - S &amp; U'!$D$7:$AR$7,'5 - TI'!AE7,'3 - S &amp; U'!$D$25:$AR$25)</f>
        <v>0</v>
      </c>
      <c r="AF16" s="478">
        <f>-SUMIF('3 - S &amp; U'!$D$7:$AR$7,'5 - TI'!AF7,'3 - S &amp; U'!$D$25:$AR$25)</f>
        <v>0</v>
      </c>
      <c r="AG16" s="478">
        <f>-SUMIF('3 - S &amp; U'!$D$7:$AR$7,'5 - TI'!AG7,'3 - S &amp; U'!$D$25:$AR$25)</f>
        <v>0</v>
      </c>
      <c r="AH16" s="478">
        <f>-SUMIF('3 - S &amp; U'!$D$7:$AR$7,'5 - TI'!AH7,'3 - S &amp; U'!$D$25:$AR$25)</f>
        <v>0</v>
      </c>
      <c r="AI16" s="478">
        <f>-SUMIF('3 - S &amp; U'!$D$7:$AR$7,'5 - TI'!AI7,'3 - S &amp; U'!$D$25:$AR$25)</f>
        <v>0</v>
      </c>
      <c r="AJ16" s="478">
        <f>-SUMIF('3 - S &amp; U'!$D$7:$AR$7,'5 - TI'!AJ7,'3 - S &amp; U'!$D$25:$AR$25)</f>
        <v>0</v>
      </c>
      <c r="AK16" s="478">
        <f>-SUMIF('3 - S &amp; U'!$D$7:$AR$7,'5 - TI'!AK7,'3 - S &amp; U'!$D$25:$AR$25)</f>
        <v>0</v>
      </c>
      <c r="AL16" s="478">
        <f>-SUMIF('3 - S &amp; U'!$D$7:$AR$7,'5 - TI'!AL7,'3 - S &amp; U'!$D$25:$AR$25)</f>
        <v>0</v>
      </c>
      <c r="AM16" s="478">
        <f>-SUMIF('3 - S &amp; U'!$D$7:$AR$7,'5 - TI'!AM7,'3 - S &amp; U'!$D$25:$AR$25)</f>
        <v>0</v>
      </c>
      <c r="AN16" s="478">
        <f>-SUMIF('3 - S &amp; U'!$D$7:$AR$7,'5 - TI'!AN7,'3 - S &amp; U'!$D$25:$AR$25)</f>
        <v>0</v>
      </c>
      <c r="AO16" s="478">
        <f>-SUMIF('3 - S &amp; U'!$D$7:$AR$7,'5 - TI'!AO7,'3 - S &amp; U'!$D$25:$AR$25)</f>
        <v>0</v>
      </c>
      <c r="AP16" s="478">
        <f t="shared" si="1"/>
        <v>0</v>
      </c>
    </row>
    <row r="17" spans="1:42" x14ac:dyDescent="0.25">
      <c r="A17" s="568" t="s">
        <v>467</v>
      </c>
      <c r="B17" s="478">
        <v>-1251112.3026315791</v>
      </c>
      <c r="C17" s="478">
        <v>-459343.5</v>
      </c>
      <c r="D17" s="478">
        <v>-277373.41578947374</v>
      </c>
      <c r="E17" s="478">
        <v>-167198.94947368422</v>
      </c>
      <c r="F17" s="478">
        <v>-131125.61080091534</v>
      </c>
      <c r="G17" s="478">
        <v>-120163.58340961093</v>
      </c>
      <c r="H17" s="478">
        <v>-1693.9042105263172</v>
      </c>
      <c r="I17" s="478">
        <v>-1604.1789473684223</v>
      </c>
      <c r="J17" s="478">
        <v>-1604.1789473684223</v>
      </c>
      <c r="K17" s="478">
        <v>-1606.8978947368435</v>
      </c>
      <c r="L17" s="478">
        <v>-1604.1789473684223</v>
      </c>
      <c r="M17" s="478">
        <v>-1606.8978947368435</v>
      </c>
      <c r="N17" s="478">
        <v>-1604.1789473684223</v>
      </c>
      <c r="O17" s="478">
        <v>-1606.8978947368435</v>
      </c>
      <c r="P17" s="478">
        <v>-1604.1789473684223</v>
      </c>
      <c r="Q17" s="478">
        <v>-1606.8978947368435</v>
      </c>
      <c r="R17" s="478">
        <v>-802.08947368421116</v>
      </c>
      <c r="S17" s="478">
        <v>0</v>
      </c>
      <c r="T17" s="478">
        <v>0</v>
      </c>
      <c r="U17" s="478">
        <v>0</v>
      </c>
      <c r="V17" s="478">
        <v>0</v>
      </c>
      <c r="W17" s="478">
        <v>0</v>
      </c>
      <c r="X17" s="478">
        <v>0</v>
      </c>
      <c r="Y17" s="478">
        <v>0</v>
      </c>
      <c r="Z17" s="478">
        <v>0</v>
      </c>
      <c r="AA17" s="478">
        <v>0</v>
      </c>
      <c r="AB17" s="478">
        <v>0</v>
      </c>
      <c r="AC17" s="478">
        <v>0</v>
      </c>
      <c r="AD17" s="478">
        <v>0</v>
      </c>
      <c r="AE17" s="478">
        <v>0</v>
      </c>
      <c r="AF17" s="478">
        <v>0</v>
      </c>
      <c r="AG17" s="478">
        <v>0</v>
      </c>
      <c r="AH17" s="478">
        <v>0</v>
      </c>
      <c r="AI17" s="478">
        <v>0</v>
      </c>
      <c r="AJ17" s="478">
        <v>0</v>
      </c>
      <c r="AK17" s="478">
        <v>0</v>
      </c>
      <c r="AL17" s="478">
        <v>0</v>
      </c>
      <c r="AM17" s="478">
        <v>0</v>
      </c>
      <c r="AN17" s="478">
        <v>0</v>
      </c>
      <c r="AO17" s="478">
        <v>0</v>
      </c>
      <c r="AP17" s="478">
        <f t="shared" si="1"/>
        <v>-2423261.8421052652</v>
      </c>
    </row>
    <row r="18" spans="1:42" x14ac:dyDescent="0.25">
      <c r="A18" s="569" t="s">
        <v>468</v>
      </c>
      <c r="B18" s="478">
        <v>-66.853899096876106</v>
      </c>
      <c r="C18" s="478">
        <v>-802.24678916251332</v>
      </c>
      <c r="D18" s="478">
        <v>-802.24678916251332</v>
      </c>
      <c r="E18" s="478">
        <v>-802.24678916251332</v>
      </c>
      <c r="F18" s="478">
        <v>-802.24678916251332</v>
      </c>
      <c r="G18" s="478">
        <v>-802.24678916251332</v>
      </c>
      <c r="H18" s="478">
        <v>-802.24678916251332</v>
      </c>
      <c r="I18" s="478">
        <v>-802.24678916251332</v>
      </c>
      <c r="J18" s="478">
        <v>-802.24678916251332</v>
      </c>
      <c r="K18" s="478">
        <v>-802.24678916251332</v>
      </c>
      <c r="L18" s="478">
        <v>-802.24678916251332</v>
      </c>
      <c r="M18" s="478">
        <v>-802.24678916251332</v>
      </c>
      <c r="N18" s="478">
        <v>-802.24678916251332</v>
      </c>
      <c r="O18" s="478">
        <v>-802.24678916251332</v>
      </c>
      <c r="P18" s="478">
        <v>-802.24678916251332</v>
      </c>
      <c r="Q18" s="478">
        <v>-735.39289006563718</v>
      </c>
      <c r="R18" s="478">
        <v>0</v>
      </c>
      <c r="S18" s="478">
        <v>0</v>
      </c>
      <c r="T18" s="478">
        <v>0</v>
      </c>
      <c r="U18" s="478">
        <v>0</v>
      </c>
      <c r="V18" s="478">
        <v>0</v>
      </c>
      <c r="W18" s="478">
        <v>0</v>
      </c>
      <c r="X18" s="478">
        <v>0</v>
      </c>
      <c r="Y18" s="478">
        <v>0</v>
      </c>
      <c r="Z18" s="478">
        <v>0</v>
      </c>
      <c r="AA18" s="478">
        <v>0</v>
      </c>
      <c r="AB18" s="478">
        <v>0</v>
      </c>
      <c r="AC18" s="478">
        <v>0</v>
      </c>
      <c r="AD18" s="478">
        <v>0</v>
      </c>
      <c r="AE18" s="478">
        <v>0</v>
      </c>
      <c r="AF18" s="478">
        <v>0</v>
      </c>
      <c r="AG18" s="478">
        <v>0</v>
      </c>
      <c r="AH18" s="478">
        <v>0</v>
      </c>
      <c r="AI18" s="478">
        <v>0</v>
      </c>
      <c r="AJ18" s="478">
        <v>0</v>
      </c>
      <c r="AK18" s="478">
        <v>0</v>
      </c>
      <c r="AL18" s="478">
        <v>0</v>
      </c>
      <c r="AM18" s="478">
        <v>0</v>
      </c>
      <c r="AN18" s="478">
        <v>0</v>
      </c>
      <c r="AO18" s="478">
        <v>0</v>
      </c>
      <c r="AP18" s="478">
        <f t="shared" si="1"/>
        <v>-12033.701837437697</v>
      </c>
    </row>
    <row r="19" spans="1:42" x14ac:dyDescent="0.25">
      <c r="A19" s="568" t="s">
        <v>469</v>
      </c>
      <c r="B19" s="478">
        <v>0</v>
      </c>
      <c r="C19" s="478">
        <v>0</v>
      </c>
      <c r="D19" s="478">
        <v>0</v>
      </c>
      <c r="E19" s="478">
        <v>0</v>
      </c>
      <c r="F19" s="478">
        <v>0</v>
      </c>
      <c r="G19" s="478">
        <v>0</v>
      </c>
      <c r="H19" s="478">
        <v>0</v>
      </c>
      <c r="I19" s="478">
        <v>-378.34811277782478</v>
      </c>
      <c r="J19" s="478">
        <v>-746.14246884868658</v>
      </c>
      <c r="K19" s="478">
        <v>-1103.1171585156358</v>
      </c>
      <c r="L19" s="478">
        <v>-1448.9995912488976</v>
      </c>
      <c r="M19" s="478">
        <v>-1783.5103282076393</v>
      </c>
      <c r="N19" s="478">
        <v>-2106.3629105707137</v>
      </c>
      <c r="O19" s="478">
        <v>-2417.2636835716444</v>
      </c>
      <c r="P19" s="478">
        <v>-2715.9116161305128</v>
      </c>
      <c r="Q19" s="478">
        <v>-3001.9981159727186</v>
      </c>
      <c r="R19" s="478">
        <v>-3346.5918276707362</v>
      </c>
      <c r="S19" s="478">
        <v>-4132.9216026707363</v>
      </c>
      <c r="T19" s="478">
        <v>-4919.2513776707365</v>
      </c>
      <c r="U19" s="478">
        <v>-5705.5811526707366</v>
      </c>
      <c r="V19" s="478">
        <v>-6491.9109276707368</v>
      </c>
      <c r="W19" s="478">
        <v>-7278.2407026707369</v>
      </c>
      <c r="X19" s="478">
        <v>-7686.2223648929121</v>
      </c>
      <c r="Y19" s="478">
        <v>-8104.7577838220495</v>
      </c>
      <c r="Z19" s="478">
        <v>-8534.1128691551003</v>
      </c>
      <c r="AA19" s="478">
        <v>-84452.152445322281</v>
      </c>
      <c r="AB19" s="478">
        <v>0</v>
      </c>
      <c r="AC19" s="478">
        <v>0</v>
      </c>
      <c r="AD19" s="478">
        <v>0</v>
      </c>
      <c r="AE19" s="478">
        <v>0</v>
      </c>
      <c r="AF19" s="478">
        <v>0</v>
      </c>
      <c r="AG19" s="478">
        <v>0</v>
      </c>
      <c r="AH19" s="478">
        <v>0</v>
      </c>
      <c r="AI19" s="478">
        <v>0</v>
      </c>
      <c r="AJ19" s="478">
        <v>0</v>
      </c>
      <c r="AK19" s="478">
        <v>0</v>
      </c>
      <c r="AL19" s="478">
        <v>0</v>
      </c>
      <c r="AM19" s="478">
        <v>0</v>
      </c>
      <c r="AN19" s="478">
        <v>0</v>
      </c>
      <c r="AO19" s="478">
        <v>0</v>
      </c>
      <c r="AP19" s="478">
        <f>SUM(B19:AO19)</f>
        <v>-156353.39704006101</v>
      </c>
    </row>
    <row r="20" spans="1:42" x14ac:dyDescent="0.25">
      <c r="A20" s="496" t="s">
        <v>470</v>
      </c>
      <c r="B20" s="570">
        <f>IF('2a Project Inputs'!$F$117&lt;5000,-'2a Project Inputs'!$F$117,IF(AND('2a Project Inputs'!$F$117&lt;50000,'2a Project Inputs'!$F$117&gt;=5000),-5000,IF('2a Project Inputs'!$F$117&gt;55000,0,-(5000-('2a Project Inputs'!$F$117-50000)))))*IF('5 - TI'!B7&gt;YEAR('2 - Partnership Inputs'!$F$11),0,1)</f>
        <v>0</v>
      </c>
      <c r="C20" s="570">
        <f>IF('2a Project Inputs'!$F$117&lt;5000,-'2a Project Inputs'!$F$117,IF(AND('2a Project Inputs'!$F$117&lt;50000,'2a Project Inputs'!$F$117&gt;=5000),-5000,IF('2a Project Inputs'!$F$117&gt;55000,0,-(5000-('2a Project Inputs'!$F$117-50000)))))*IF('5 - TI'!C7&gt;YEAR('2 - Partnership Inputs'!$F$11),0,1)</f>
        <v>0</v>
      </c>
      <c r="D20" s="570">
        <f>IF('2a Project Inputs'!$F$117&lt;5000,-'2a Project Inputs'!$F$117,IF(AND('2a Project Inputs'!$F$117&lt;50000,'2a Project Inputs'!$F$117&gt;=5000),-5000,IF('2a Project Inputs'!$F$117&gt;55000,0,-(5000-('2a Project Inputs'!$F$117-50000)))))*IF('5 - TI'!D7&gt;YEAR('2 - Partnership Inputs'!$F$11),0,1)</f>
        <v>0</v>
      </c>
      <c r="E20" s="570">
        <f>IF('2a Project Inputs'!$F$117&lt;5000,-'2a Project Inputs'!$F$117,IF(AND('2a Project Inputs'!$F$117&lt;50000,'2a Project Inputs'!$F$117&gt;=5000),-5000,IF('2a Project Inputs'!$F$117&gt;55000,0,-(5000-('2a Project Inputs'!$F$117-50000)))))*IF('5 - TI'!E7&gt;YEAR('2 - Partnership Inputs'!$F$11),0,1)</f>
        <v>0</v>
      </c>
      <c r="F20" s="570">
        <f>IF('2a Project Inputs'!$F$117&lt;5000,-'2a Project Inputs'!$F$117,IF(AND('2a Project Inputs'!$F$117&lt;50000,'2a Project Inputs'!$F$117&gt;=5000),-5000,IF('2a Project Inputs'!$F$117&gt;55000,0,-(5000-('2a Project Inputs'!$F$117-50000)))))*IF('5 - TI'!F7&gt;YEAR('2 - Partnership Inputs'!$F$11),0,1)</f>
        <v>0</v>
      </c>
      <c r="G20" s="570">
        <f>IF('2a Project Inputs'!$F$117&lt;5000,-'2a Project Inputs'!$F$117,IF(AND('2a Project Inputs'!$F$117&lt;50000,'2a Project Inputs'!$F$117&gt;=5000),-5000,IF('2a Project Inputs'!$F$117&gt;55000,0,-(5000-('2a Project Inputs'!$F$117-50000)))))*IF('5 - TI'!G7&gt;YEAR('2 - Partnership Inputs'!$F$11),0,1)</f>
        <v>0</v>
      </c>
      <c r="H20" s="570">
        <f>IF('2a Project Inputs'!$F$117&lt;5000,-'2a Project Inputs'!$F$117,IF(AND('2a Project Inputs'!$F$117&lt;50000,'2a Project Inputs'!$F$117&gt;=5000),-5000,IF('2a Project Inputs'!$F$117&gt;55000,0,-(5000-('2a Project Inputs'!$F$117-50000)))))*IF('5 - TI'!H7&gt;YEAR('2 - Partnership Inputs'!$F$11),0,1)</f>
        <v>0</v>
      </c>
      <c r="I20" s="570">
        <f>IF('2a Project Inputs'!$F$117&lt;5000,-'2a Project Inputs'!$F$117,IF(AND('2a Project Inputs'!$F$117&lt;50000,'2a Project Inputs'!$F$117&gt;=5000),-5000,IF('2a Project Inputs'!$F$117&gt;55000,0,-(5000-('2a Project Inputs'!$F$117-50000)))))*IF('5 - TI'!I7&gt;YEAR('2 - Partnership Inputs'!$F$11),0,1)</f>
        <v>0</v>
      </c>
      <c r="J20" s="570">
        <f>IF('2a Project Inputs'!$F$117&lt;5000,-'2a Project Inputs'!$F$117,IF(AND('2a Project Inputs'!$F$117&lt;50000,'2a Project Inputs'!$F$117&gt;=5000),-5000,IF('2a Project Inputs'!$F$117&gt;55000,0,-(5000-('2a Project Inputs'!$F$117-50000)))))*IF('5 - TI'!J7&gt;YEAR('2 - Partnership Inputs'!$F$11),0,1)</f>
        <v>0</v>
      </c>
      <c r="K20" s="570">
        <f>IF('2a Project Inputs'!$F$117&lt;5000,-'2a Project Inputs'!$F$117,IF(AND('2a Project Inputs'!$F$117&lt;50000,'2a Project Inputs'!$F$117&gt;=5000),-5000,IF('2a Project Inputs'!$F$117&gt;55000,0,-(5000-('2a Project Inputs'!$F$117-50000)))))*IF('5 - TI'!K7&gt;YEAR('2 - Partnership Inputs'!$F$11),0,1)</f>
        <v>0</v>
      </c>
      <c r="L20" s="570">
        <f>IF('2a Project Inputs'!$F$117&lt;5000,-'2a Project Inputs'!$F$117,IF(AND('2a Project Inputs'!$F$117&lt;50000,'2a Project Inputs'!$F$117&gt;=5000),-5000,IF('2a Project Inputs'!$F$117&gt;55000,0,-(5000-('2a Project Inputs'!$F$117-50000)))))*IF('5 - TI'!L7&gt;YEAR('2 - Partnership Inputs'!$F$11),0,1)</f>
        <v>0</v>
      </c>
      <c r="M20" s="570">
        <f>IF('2a Project Inputs'!$F$117&lt;5000,-'2a Project Inputs'!$F$117,IF(AND('2a Project Inputs'!$F$117&lt;50000,'2a Project Inputs'!$F$117&gt;=5000),-5000,IF('2a Project Inputs'!$F$117&gt;55000,0,-(5000-('2a Project Inputs'!$F$117-50000)))))*IF('5 - TI'!M7&gt;YEAR('2 - Partnership Inputs'!$F$11),0,1)</f>
        <v>0</v>
      </c>
      <c r="N20" s="570">
        <f>IF('2a Project Inputs'!$F$117&lt;5000,-'2a Project Inputs'!$F$117,IF(AND('2a Project Inputs'!$F$117&lt;50000,'2a Project Inputs'!$F$117&gt;=5000),-5000,IF('2a Project Inputs'!$F$117&gt;55000,0,-(5000-('2a Project Inputs'!$F$117-50000)))))*IF('5 - TI'!N7&gt;YEAR('2 - Partnership Inputs'!$F$11),0,1)</f>
        <v>0</v>
      </c>
      <c r="O20" s="570">
        <f>IF('2a Project Inputs'!$F$117&lt;5000,-'2a Project Inputs'!$F$117,IF(AND('2a Project Inputs'!$F$117&lt;50000,'2a Project Inputs'!$F$117&gt;=5000),-5000,IF('2a Project Inputs'!$F$117&gt;55000,0,-(5000-('2a Project Inputs'!$F$117-50000)))))*IF('5 - TI'!O7&gt;YEAR('2 - Partnership Inputs'!$F$11),0,1)</f>
        <v>0</v>
      </c>
      <c r="P20" s="570">
        <f>IF('2a Project Inputs'!$F$117&lt;5000,-'2a Project Inputs'!$F$117,IF(AND('2a Project Inputs'!$F$117&lt;50000,'2a Project Inputs'!$F$117&gt;=5000),-5000,IF('2a Project Inputs'!$F$117&gt;55000,0,-(5000-('2a Project Inputs'!$F$117-50000)))))*IF('5 - TI'!P7&gt;YEAR('2 - Partnership Inputs'!$F$11),0,1)</f>
        <v>0</v>
      </c>
      <c r="Q20" s="570">
        <f>IF('2a Project Inputs'!$F$117&lt;5000,-'2a Project Inputs'!$F$117,IF(AND('2a Project Inputs'!$F$117&lt;50000,'2a Project Inputs'!$F$117&gt;=5000),-5000,IF('2a Project Inputs'!$F$117&gt;55000,0,-(5000-('2a Project Inputs'!$F$117-50000)))))*IF('5 - TI'!Q7&gt;YEAR('2 - Partnership Inputs'!$F$11),0,1)</f>
        <v>0</v>
      </c>
      <c r="R20" s="570">
        <f>IF('2a Project Inputs'!$F$117&lt;5000,-'2a Project Inputs'!$F$117,IF(AND('2a Project Inputs'!$F$117&lt;50000,'2a Project Inputs'!$F$117&gt;=5000),-5000,IF('2a Project Inputs'!$F$117&gt;55000,0,-(5000-('2a Project Inputs'!$F$117-50000)))))*IF('5 - TI'!R7&gt;YEAR('2 - Partnership Inputs'!$F$11),0,1)</f>
        <v>0</v>
      </c>
      <c r="S20" s="570">
        <f>IF('2a Project Inputs'!$F$117&lt;5000,-'2a Project Inputs'!$F$117,IF(AND('2a Project Inputs'!$F$117&lt;50000,'2a Project Inputs'!$F$117&gt;=5000),-5000,IF('2a Project Inputs'!$F$117&gt;55000,0,-(5000-('2a Project Inputs'!$F$117-50000)))))*IF('5 - TI'!S7&gt;YEAR('2 - Partnership Inputs'!$F$11),0,1)</f>
        <v>0</v>
      </c>
      <c r="T20" s="570">
        <f>IF('2a Project Inputs'!$F$117&lt;5000,-'2a Project Inputs'!$F$117,IF(AND('2a Project Inputs'!$F$117&lt;50000,'2a Project Inputs'!$F$117&gt;=5000),-5000,IF('2a Project Inputs'!$F$117&gt;55000,0,-(5000-('2a Project Inputs'!$F$117-50000)))))*IF('5 - TI'!T7&gt;YEAR('2 - Partnership Inputs'!$F$11),0,1)</f>
        <v>0</v>
      </c>
      <c r="U20" s="570">
        <f>IF('2a Project Inputs'!$F$117&lt;5000,-'2a Project Inputs'!$F$117,IF(AND('2a Project Inputs'!$F$117&lt;50000,'2a Project Inputs'!$F$117&gt;=5000),-5000,IF('2a Project Inputs'!$F$117&gt;55000,0,-(5000-('2a Project Inputs'!$F$117-50000)))))*IF('5 - TI'!U7&gt;YEAR('2 - Partnership Inputs'!$F$11),0,1)</f>
        <v>0</v>
      </c>
      <c r="V20" s="570">
        <f>IF('2a Project Inputs'!$F$117&lt;5000,-'2a Project Inputs'!$F$117,IF(AND('2a Project Inputs'!$F$117&lt;50000,'2a Project Inputs'!$F$117&gt;=5000),-5000,IF('2a Project Inputs'!$F$117&gt;55000,0,-(5000-('2a Project Inputs'!$F$117-50000)))))*IF('5 - TI'!V7&gt;YEAR('2 - Partnership Inputs'!$F$11),0,1)</f>
        <v>0</v>
      </c>
      <c r="W20" s="570">
        <f>IF('2a Project Inputs'!$F$117&lt;5000,-'2a Project Inputs'!$F$117,IF(AND('2a Project Inputs'!$F$117&lt;50000,'2a Project Inputs'!$F$117&gt;=5000),-5000,IF('2a Project Inputs'!$F$117&gt;55000,0,-(5000-('2a Project Inputs'!$F$117-50000)))))*IF('5 - TI'!W7&gt;YEAR('2 - Partnership Inputs'!$F$11),0,1)</f>
        <v>0</v>
      </c>
      <c r="X20" s="570">
        <f>IF('2a Project Inputs'!$F$117&lt;5000,-'2a Project Inputs'!$F$117,IF(AND('2a Project Inputs'!$F$117&lt;50000,'2a Project Inputs'!$F$117&gt;=5000),-5000,IF('2a Project Inputs'!$F$117&gt;55000,0,-(5000-('2a Project Inputs'!$F$117-50000)))))*IF('5 - TI'!X7&gt;YEAR('2 - Partnership Inputs'!$F$11),0,1)</f>
        <v>0</v>
      </c>
      <c r="Y20" s="570">
        <f>IF('2a Project Inputs'!$F$117&lt;5000,-'2a Project Inputs'!$F$117,IF(AND('2a Project Inputs'!$F$117&lt;50000,'2a Project Inputs'!$F$117&gt;=5000),-5000,IF('2a Project Inputs'!$F$117&gt;55000,0,-(5000-('2a Project Inputs'!$F$117-50000)))))*IF('5 - TI'!Y7&gt;YEAR('2 - Partnership Inputs'!$F$11),0,1)</f>
        <v>0</v>
      </c>
      <c r="Z20" s="570">
        <f>IF('2a Project Inputs'!$F$117&lt;5000,-'2a Project Inputs'!$F$117,IF(AND('2a Project Inputs'!$F$117&lt;50000,'2a Project Inputs'!$F$117&gt;=5000),-5000,IF('2a Project Inputs'!$F$117&gt;55000,0,-(5000-('2a Project Inputs'!$F$117-50000)))))*IF('5 - TI'!Z7&gt;YEAR('2 - Partnership Inputs'!$F$11),0,1)</f>
        <v>0</v>
      </c>
      <c r="AA20" s="570">
        <f>IF('2a Project Inputs'!$F$117&lt;5000,-'2a Project Inputs'!$F$117,IF(AND('2a Project Inputs'!$F$117&lt;50000,'2a Project Inputs'!$F$117&gt;=5000),-5000,IF('2a Project Inputs'!$F$117&gt;55000,0,-(5000-('2a Project Inputs'!$F$117-50000)))))*IF('5 - TI'!AA7&gt;YEAR('2 - Partnership Inputs'!$F$11),0,1)</f>
        <v>0</v>
      </c>
      <c r="AB20" s="570">
        <f>IF('2a Project Inputs'!$F$117&lt;5000,-'2a Project Inputs'!$F$117,IF(AND('2a Project Inputs'!$F$117&lt;50000,'2a Project Inputs'!$F$117&gt;=5000),-5000,IF('2a Project Inputs'!$F$117&gt;55000,0,-(5000-('2a Project Inputs'!$F$117-50000)))))*IF('5 - TI'!AB7&gt;YEAR('2 - Partnership Inputs'!$F$11),0,1)</f>
        <v>0</v>
      </c>
      <c r="AC20" s="570">
        <f>IF('2a Project Inputs'!$F$117&lt;5000,-'2a Project Inputs'!$F$117,IF(AND('2a Project Inputs'!$F$117&lt;50000,'2a Project Inputs'!$F$117&gt;=5000),-5000,IF('2a Project Inputs'!$F$117&gt;55000,0,-(5000-('2a Project Inputs'!$F$117-50000)))))*IF('5 - TI'!AC7&gt;YEAR('2 - Partnership Inputs'!$F$11),0,1)</f>
        <v>0</v>
      </c>
      <c r="AD20" s="570">
        <f>IF('2a Project Inputs'!$F$117&lt;5000,-'2a Project Inputs'!$F$117,IF(AND('2a Project Inputs'!$F$117&lt;50000,'2a Project Inputs'!$F$117&gt;=5000),-5000,IF('2a Project Inputs'!$F$117&gt;55000,0,-(5000-('2a Project Inputs'!$F$117-50000)))))*IF('5 - TI'!AD7&gt;YEAR('2 - Partnership Inputs'!$F$11),0,1)</f>
        <v>0</v>
      </c>
      <c r="AE20" s="570">
        <f>IF('2a Project Inputs'!$F$117&lt;5000,-'2a Project Inputs'!$F$117,IF(AND('2a Project Inputs'!$F$117&lt;50000,'2a Project Inputs'!$F$117&gt;=5000),-5000,IF('2a Project Inputs'!$F$117&gt;55000,0,-(5000-('2a Project Inputs'!$F$117-50000)))))*IF('5 - TI'!AE7&gt;YEAR('2 - Partnership Inputs'!$F$11),0,1)</f>
        <v>0</v>
      </c>
      <c r="AF20" s="570">
        <f>IF('2a Project Inputs'!$F$117&lt;5000,-'2a Project Inputs'!$F$117,IF(AND('2a Project Inputs'!$F$117&lt;50000,'2a Project Inputs'!$F$117&gt;=5000),-5000,IF('2a Project Inputs'!$F$117&gt;55000,0,-(5000-('2a Project Inputs'!$F$117-50000)))))*IF('5 - TI'!AF7&gt;YEAR('2 - Partnership Inputs'!$F$11),0,1)</f>
        <v>0</v>
      </c>
      <c r="AG20" s="570">
        <f>IF('2a Project Inputs'!$F$117&lt;5000,-'2a Project Inputs'!$F$117,IF(AND('2a Project Inputs'!$F$117&lt;50000,'2a Project Inputs'!$F$117&gt;=5000),-5000,IF('2a Project Inputs'!$F$117&gt;55000,0,-(5000-('2a Project Inputs'!$F$117-50000)))))*IF('5 - TI'!AG7&gt;YEAR('2 - Partnership Inputs'!$F$11),0,1)</f>
        <v>0</v>
      </c>
      <c r="AH20" s="570">
        <f>IF('2a Project Inputs'!$F$117&lt;5000,-'2a Project Inputs'!$F$117,IF(AND('2a Project Inputs'!$F$117&lt;50000,'2a Project Inputs'!$F$117&gt;=5000),-5000,IF('2a Project Inputs'!$F$117&gt;55000,0,-(5000-('2a Project Inputs'!$F$117-50000)))))*IF('5 - TI'!AH7&gt;YEAR('2 - Partnership Inputs'!$F$11),0,1)</f>
        <v>0</v>
      </c>
      <c r="AI20" s="570">
        <f>IF('2a Project Inputs'!$F$117&lt;5000,-'2a Project Inputs'!$F$117,IF(AND('2a Project Inputs'!$F$117&lt;50000,'2a Project Inputs'!$F$117&gt;=5000),-5000,IF('2a Project Inputs'!$F$117&gt;55000,0,-(5000-('2a Project Inputs'!$F$117-50000)))))*IF('5 - TI'!AI7&gt;YEAR('2 - Partnership Inputs'!$F$11),0,1)</f>
        <v>0</v>
      </c>
      <c r="AJ20" s="570">
        <f>IF('2a Project Inputs'!$F$117&lt;5000,-'2a Project Inputs'!$F$117,IF(AND('2a Project Inputs'!$F$117&lt;50000,'2a Project Inputs'!$F$117&gt;=5000),-5000,IF('2a Project Inputs'!$F$117&gt;55000,0,-(5000-('2a Project Inputs'!$F$117-50000)))))*IF('5 - TI'!AJ7&gt;YEAR('2 - Partnership Inputs'!$F$11),0,1)</f>
        <v>0</v>
      </c>
      <c r="AK20" s="570">
        <f>IF('2a Project Inputs'!$F$117&lt;5000,-'2a Project Inputs'!$F$117,IF(AND('2a Project Inputs'!$F$117&lt;50000,'2a Project Inputs'!$F$117&gt;=5000),-5000,IF('2a Project Inputs'!$F$117&gt;55000,0,-(5000-('2a Project Inputs'!$F$117-50000)))))*IF('5 - TI'!AK7&gt;YEAR('2 - Partnership Inputs'!$F$11),0,1)</f>
        <v>0</v>
      </c>
      <c r="AL20" s="570">
        <f>IF('2a Project Inputs'!$F$117&lt;5000,-'2a Project Inputs'!$F$117,IF(AND('2a Project Inputs'!$F$117&lt;50000,'2a Project Inputs'!$F$117&gt;=5000),-5000,IF('2a Project Inputs'!$F$117&gt;55000,0,-(5000-('2a Project Inputs'!$F$117-50000)))))*IF('5 - TI'!AL7&gt;YEAR('2 - Partnership Inputs'!$F$11),0,1)</f>
        <v>0</v>
      </c>
      <c r="AM20" s="570">
        <f>IF('2a Project Inputs'!$F$117&lt;5000,-'2a Project Inputs'!$F$117,IF(AND('2a Project Inputs'!$F$117&lt;50000,'2a Project Inputs'!$F$117&gt;=5000),-5000,IF('2a Project Inputs'!$F$117&gt;55000,0,-(5000-('2a Project Inputs'!$F$117-50000)))))*IF('5 - TI'!AM7&gt;YEAR('2 - Partnership Inputs'!$F$11),0,1)</f>
        <v>0</v>
      </c>
      <c r="AN20" s="570">
        <f>IF('2a Project Inputs'!$F$117&lt;5000,-'2a Project Inputs'!$F$117,IF(AND('2a Project Inputs'!$F$117&lt;50000,'2a Project Inputs'!$F$117&gt;=5000),-5000,IF('2a Project Inputs'!$F$117&gt;55000,0,-(5000-('2a Project Inputs'!$F$117-50000)))))*IF('5 - TI'!AN7&gt;YEAR('2 - Partnership Inputs'!$F$11),0,1)</f>
        <v>0</v>
      </c>
      <c r="AO20" s="570">
        <f>IF('2a Project Inputs'!$F$117&lt;5000,-'2a Project Inputs'!$F$117,IF(AND('2a Project Inputs'!$F$117&lt;50000,'2a Project Inputs'!$F$117&gt;=5000),-5000,IF('2a Project Inputs'!$F$117&gt;55000,0,-(5000-('2a Project Inputs'!$F$117-50000)))))*IF('5 - TI'!AO7&gt;YEAR('2 - Partnership Inputs'!$F$11),0,1)</f>
        <v>0</v>
      </c>
      <c r="AP20" s="478">
        <f t="shared" si="1"/>
        <v>0</v>
      </c>
    </row>
    <row r="21" spans="1:42" ht="15.75" thickBot="1" x14ac:dyDescent="0.3">
      <c r="A21" s="506" t="s">
        <v>471</v>
      </c>
      <c r="B21" s="483">
        <f>SUM(B9:B20)</f>
        <v>-1252866.5113235845</v>
      </c>
      <c r="C21" s="483">
        <f t="shared" ref="C21:AO21" si="2">SUM(C9:C20)</f>
        <v>-384590.3006116582</v>
      </c>
      <c r="D21" s="483">
        <f t="shared" si="2"/>
        <v>-196516.89518016693</v>
      </c>
      <c r="E21" s="483">
        <f t="shared" si="2"/>
        <v>-79812.889729283299</v>
      </c>
      <c r="F21" s="483">
        <f t="shared" si="2"/>
        <v>-36755.249852131092</v>
      </c>
      <c r="G21" s="483">
        <f t="shared" si="2"/>
        <v>-18323.731901648571</v>
      </c>
      <c r="H21" s="483">
        <f t="shared" si="2"/>
        <v>108133.06116881185</v>
      </c>
      <c r="I21" s="483">
        <f t="shared" si="2"/>
        <v>116383.74776136599</v>
      </c>
      <c r="J21" s="483">
        <f t="shared" si="2"/>
        <v>125144.30922415954</v>
      </c>
      <c r="K21" s="483">
        <f t="shared" si="2"/>
        <v>134541.29656239462</v>
      </c>
      <c r="L21" s="483">
        <f t="shared" si="2"/>
        <v>144625.00516971428</v>
      </c>
      <c r="M21" s="483">
        <f t="shared" si="2"/>
        <v>155429.46146596095</v>
      </c>
      <c r="N21" s="483">
        <f t="shared" si="2"/>
        <v>167013.38800985939</v>
      </c>
      <c r="O21" s="483">
        <f t="shared" si="2"/>
        <v>179416.89307605923</v>
      </c>
      <c r="P21" s="483">
        <f t="shared" si="2"/>
        <v>192705.17915451992</v>
      </c>
      <c r="Q21" s="483">
        <f t="shared" si="2"/>
        <v>206939.97751152143</v>
      </c>
      <c r="R21" s="483">
        <f t="shared" si="2"/>
        <v>220032.40765878992</v>
      </c>
      <c r="S21" s="483">
        <f t="shared" si="2"/>
        <v>225810.88439343765</v>
      </c>
      <c r="T21" s="483">
        <f t="shared" si="2"/>
        <v>230932.34879961109</v>
      </c>
      <c r="U21" s="483">
        <f t="shared" si="2"/>
        <v>236202.53299059006</v>
      </c>
      <c r="V21" s="483">
        <f t="shared" si="2"/>
        <v>241625.17087501509</v>
      </c>
      <c r="W21" s="483">
        <f t="shared" si="2"/>
        <v>247204.08991359608</v>
      </c>
      <c r="X21" s="483">
        <f t="shared" si="2"/>
        <v>253321.56157194797</v>
      </c>
      <c r="Y21" s="483">
        <f t="shared" si="2"/>
        <v>259592.70562406463</v>
      </c>
      <c r="Z21" s="483">
        <f t="shared" si="2"/>
        <v>266021.37855279702</v>
      </c>
      <c r="AA21" s="483">
        <f t="shared" si="2"/>
        <v>187847.09667826773</v>
      </c>
      <c r="AB21" s="483">
        <f t="shared" si="2"/>
        <v>0</v>
      </c>
      <c r="AC21" s="483">
        <f t="shared" si="2"/>
        <v>0</v>
      </c>
      <c r="AD21" s="483">
        <f t="shared" si="2"/>
        <v>0</v>
      </c>
      <c r="AE21" s="483">
        <f t="shared" si="2"/>
        <v>0</v>
      </c>
      <c r="AF21" s="483">
        <f t="shared" si="2"/>
        <v>0</v>
      </c>
      <c r="AG21" s="483">
        <f t="shared" si="2"/>
        <v>0</v>
      </c>
      <c r="AH21" s="483">
        <f t="shared" si="2"/>
        <v>0</v>
      </c>
      <c r="AI21" s="483">
        <f t="shared" si="2"/>
        <v>0</v>
      </c>
      <c r="AJ21" s="483">
        <f t="shared" si="2"/>
        <v>0</v>
      </c>
      <c r="AK21" s="483">
        <f t="shared" si="2"/>
        <v>0</v>
      </c>
      <c r="AL21" s="483">
        <f t="shared" si="2"/>
        <v>0</v>
      </c>
      <c r="AM21" s="483">
        <f t="shared" si="2"/>
        <v>0</v>
      </c>
      <c r="AN21" s="483">
        <f t="shared" si="2"/>
        <v>0</v>
      </c>
      <c r="AO21" s="483">
        <f t="shared" si="2"/>
        <v>0</v>
      </c>
      <c r="AP21" s="483">
        <f>SUM(B21:AO21)</f>
        <v>1930056.9175640114</v>
      </c>
    </row>
    <row r="22" spans="1:42" ht="15.75" thickTop="1" x14ac:dyDescent="0.25">
      <c r="A22" s="568"/>
      <c r="B22" s="516"/>
      <c r="C22" s="516"/>
      <c r="D22" s="516"/>
      <c r="E22" s="516"/>
      <c r="F22" s="516"/>
      <c r="G22" s="516"/>
      <c r="H22" s="516"/>
      <c r="I22" s="516"/>
      <c r="J22" s="516"/>
      <c r="K22" s="516"/>
      <c r="L22" s="516"/>
      <c r="M22" s="516"/>
      <c r="N22" s="516"/>
      <c r="O22" s="516"/>
      <c r="P22" s="516"/>
      <c r="Q22" s="516"/>
      <c r="R22" s="516"/>
      <c r="S22" s="516"/>
      <c r="T22" s="516"/>
      <c r="U22" s="516"/>
      <c r="V22" s="516"/>
      <c r="W22" s="516"/>
      <c r="X22" s="516"/>
      <c r="Y22" s="516"/>
      <c r="Z22" s="516"/>
      <c r="AA22" s="516"/>
      <c r="AB22" s="516"/>
      <c r="AC22" s="516"/>
      <c r="AD22" s="516"/>
      <c r="AE22" s="516"/>
      <c r="AF22" s="516"/>
      <c r="AG22" s="516"/>
      <c r="AH22" s="516"/>
      <c r="AI22" s="516"/>
      <c r="AJ22" s="516"/>
      <c r="AK22" s="516"/>
      <c r="AL22" s="516"/>
      <c r="AM22" s="516"/>
      <c r="AN22" s="516"/>
      <c r="AO22" s="516"/>
      <c r="AP22" s="516"/>
    </row>
    <row r="23" spans="1:42" ht="15.75" thickBot="1" x14ac:dyDescent="0.3">
      <c r="A23" s="506" t="s">
        <v>472</v>
      </c>
      <c r="B23" s="571">
        <f>SUMIF('2a Project Inputs'!$G$6:$T$6,'5 - TI'!B7,'2a Project Inputs'!$G$19:$T$19)*'2 - Partnership Inputs'!$F$16</f>
        <v>836076.31578947359</v>
      </c>
      <c r="C23" s="571">
        <f>SUMIF('2a Project Inputs'!$G$6:$T$6,'5 - TI'!C7,'2a Project Inputs'!$G$19:$T$19)*'2 - Partnership Inputs'!$F$16</f>
        <v>0</v>
      </c>
      <c r="D23" s="571">
        <f>SUMIF('2a Project Inputs'!$G$6:$T$6,'5 - TI'!D7,'2a Project Inputs'!$G$19:$T$19)*'2 - Partnership Inputs'!$F$16</f>
        <v>0</v>
      </c>
      <c r="E23" s="571">
        <f>SUMIF('2a Project Inputs'!$G$6:$T$6,'5 - TI'!E7,'2a Project Inputs'!$G$19:$T$19)*'2 - Partnership Inputs'!$F$16</f>
        <v>0</v>
      </c>
      <c r="F23" s="571">
        <f>SUMIF('2a Project Inputs'!$G$6:$T$6,'5 - TI'!F7,'2a Project Inputs'!$G$19:$T$19)*'2 - Partnership Inputs'!$F$16</f>
        <v>0</v>
      </c>
      <c r="G23" s="571">
        <f>SUMIF('2a Project Inputs'!$G$6:$T$6,'5 - TI'!G7,'2a Project Inputs'!$G$19:$T$19)*'2 - Partnership Inputs'!$F$16</f>
        <v>0</v>
      </c>
      <c r="H23" s="571">
        <f>SUMIF('2a Project Inputs'!$G$6:$T$6,'5 - TI'!H7,'2a Project Inputs'!$G$19:$T$19)*'2 - Partnership Inputs'!$F$16</f>
        <v>0</v>
      </c>
      <c r="I23" s="571">
        <f>SUMIF('2a Project Inputs'!$G$6:$T$6,'5 - TI'!I7,'2a Project Inputs'!$G$19:$T$19)*'2 - Partnership Inputs'!$F$16</f>
        <v>0</v>
      </c>
      <c r="J23" s="571">
        <f>SUMIF('2a Project Inputs'!$G$6:$T$6,'5 - TI'!J7,'2a Project Inputs'!$G$19:$T$19)*'2 - Partnership Inputs'!$F$16</f>
        <v>0</v>
      </c>
      <c r="K23" s="571">
        <f>SUMIF('2a Project Inputs'!$G$6:$T$6,'5 - TI'!K7,'2a Project Inputs'!$G$19:$T$19)*'2 - Partnership Inputs'!$F$16</f>
        <v>0</v>
      </c>
      <c r="L23" s="571">
        <f>SUMIF('2a Project Inputs'!$G$6:$T$6,'5 - TI'!L7,'2a Project Inputs'!$G$19:$T$19)*'2 - Partnership Inputs'!$F$16</f>
        <v>0</v>
      </c>
      <c r="M23" s="571">
        <f>SUMIF('2a Project Inputs'!$G$6:$T$6,'5 - TI'!M7,'2a Project Inputs'!$G$19:$T$19)*'2 - Partnership Inputs'!$F$16</f>
        <v>0</v>
      </c>
      <c r="N23" s="571">
        <f>SUMIF('2a Project Inputs'!$G$6:$T$6,'5 - TI'!N7,'2a Project Inputs'!$G$19:$T$19)*'2 - Partnership Inputs'!$F$16</f>
        <v>0</v>
      </c>
      <c r="O23" s="571">
        <f>SUMIF('2a Project Inputs'!$G$6:$T$6,'5 - TI'!O7,'2a Project Inputs'!$G$19:$T$19)*'2 - Partnership Inputs'!$F$16</f>
        <v>0</v>
      </c>
      <c r="P23" s="571">
        <f>SUMIF('2a Project Inputs'!$G$6:$T$6,'5 - TI'!P7,'2a Project Inputs'!$G$19:$T$19)*'2 - Partnership Inputs'!$F$16</f>
        <v>0</v>
      </c>
      <c r="Q23" s="571">
        <f>SUMIF('2a Project Inputs'!$G$6:$T$6,'5 - TI'!Q7,'2a Project Inputs'!$G$19:$T$19)*'2 - Partnership Inputs'!$F$16</f>
        <v>0</v>
      </c>
      <c r="R23" s="571">
        <f>SUMIF('2a Project Inputs'!$G$6:$T$6,'5 - TI'!R7,'2a Project Inputs'!$G$19:$T$19)*'2 - Partnership Inputs'!$F$16</f>
        <v>0</v>
      </c>
      <c r="S23" s="571">
        <f>SUMIF('2a Project Inputs'!$G$6:$T$6,'5 - TI'!S7,'2a Project Inputs'!$G$19:$T$19)*'2 - Partnership Inputs'!$F$16</f>
        <v>0</v>
      </c>
      <c r="T23" s="571">
        <f>SUMIF('2a Project Inputs'!$G$6:$T$6,'5 - TI'!T7,'2a Project Inputs'!$G$19:$T$19)*'2 - Partnership Inputs'!$F$16</f>
        <v>0</v>
      </c>
      <c r="U23" s="571">
        <f>SUMIF('2a Project Inputs'!$G$6:$T$6,'5 - TI'!U7,'2a Project Inputs'!$G$19:$T$19)*'2 - Partnership Inputs'!$F$16</f>
        <v>0</v>
      </c>
      <c r="V23" s="571">
        <f>SUMIF('2a Project Inputs'!$G$6:$T$6,'5 - TI'!V7,'2a Project Inputs'!$G$19:$T$19)*'2 - Partnership Inputs'!$F$16</f>
        <v>0</v>
      </c>
      <c r="W23" s="571">
        <f>SUMIF('2a Project Inputs'!$G$6:$T$6,'5 - TI'!W7,'2a Project Inputs'!$G$19:$T$19)*'2 - Partnership Inputs'!$F$16</f>
        <v>0</v>
      </c>
      <c r="X23" s="571">
        <f>SUMIF('2a Project Inputs'!$G$6:$T$6,'5 - TI'!X7,'2a Project Inputs'!$G$19:$T$19)*'2 - Partnership Inputs'!$F$16</f>
        <v>0</v>
      </c>
      <c r="Y23" s="571">
        <f>SUMIF('2a Project Inputs'!$G$6:$T$6,'5 - TI'!Y7,'2a Project Inputs'!$G$19:$T$19)*'2 - Partnership Inputs'!$F$16</f>
        <v>0</v>
      </c>
      <c r="Z23" s="571">
        <f>SUMIF('2a Project Inputs'!$G$6:$T$6,'5 - TI'!Z7,'2a Project Inputs'!$G$19:$T$19)*'2 - Partnership Inputs'!$F$16</f>
        <v>0</v>
      </c>
      <c r="AA23" s="571">
        <f>SUMIF('2a Project Inputs'!$G$6:$T$6,'5 - TI'!AA7,'2a Project Inputs'!$G$19:$T$19)*'2 - Partnership Inputs'!$F$16</f>
        <v>0</v>
      </c>
      <c r="AB23" s="571">
        <f>SUMIF('2a Project Inputs'!$G$6:$T$6,'5 - TI'!AB7,'2a Project Inputs'!$G$19:$T$19)*'2 - Partnership Inputs'!$F$16</f>
        <v>0</v>
      </c>
      <c r="AC23" s="571">
        <f>SUMIF('2a Project Inputs'!$G$6:$T$6,'5 - TI'!AC7,'2a Project Inputs'!$G$19:$T$19)*'2 - Partnership Inputs'!$F$16</f>
        <v>0</v>
      </c>
      <c r="AD23" s="571">
        <f>SUMIF('2a Project Inputs'!$G$6:$T$6,'5 - TI'!AD7,'2a Project Inputs'!$G$19:$T$19)*'2 - Partnership Inputs'!$F$16</f>
        <v>0</v>
      </c>
      <c r="AE23" s="571">
        <f>SUMIF('2a Project Inputs'!$G$6:$T$6,'5 - TI'!AE7,'2a Project Inputs'!$G$19:$T$19)*'2 - Partnership Inputs'!$F$16</f>
        <v>0</v>
      </c>
      <c r="AF23" s="571">
        <f>SUMIF('2a Project Inputs'!$G$6:$T$6,'5 - TI'!AF7,'2a Project Inputs'!$G$19:$T$19)*'2 - Partnership Inputs'!$F$16</f>
        <v>0</v>
      </c>
      <c r="AG23" s="571">
        <f>SUMIF('2a Project Inputs'!$G$6:$T$6,'5 - TI'!AG7,'2a Project Inputs'!$G$19:$T$19)*'2 - Partnership Inputs'!$F$16</f>
        <v>0</v>
      </c>
      <c r="AH23" s="571">
        <f>SUMIF('2a Project Inputs'!$G$6:$T$6,'5 - TI'!AH7,'2a Project Inputs'!$G$19:$T$19)*'2 - Partnership Inputs'!$F$16</f>
        <v>0</v>
      </c>
      <c r="AI23" s="571">
        <f>SUMIF('2a Project Inputs'!$G$6:$T$6,'5 - TI'!AI7,'2a Project Inputs'!$G$19:$T$19)*'2 - Partnership Inputs'!$F$16</f>
        <v>0</v>
      </c>
      <c r="AJ23" s="571">
        <f>SUMIF('2a Project Inputs'!$G$6:$T$6,'5 - TI'!AJ7,'2a Project Inputs'!$G$19:$T$19)*'2 - Partnership Inputs'!$F$16</f>
        <v>0</v>
      </c>
      <c r="AK23" s="571">
        <f>SUMIF('2a Project Inputs'!$G$6:$T$6,'5 - TI'!AK7,'2a Project Inputs'!$G$19:$T$19)*'2 - Partnership Inputs'!$F$16</f>
        <v>0</v>
      </c>
      <c r="AL23" s="571">
        <f>SUMIF('2a Project Inputs'!$G$6:$T$6,'5 - TI'!AL7,'2a Project Inputs'!$G$19:$T$19)*'2 - Partnership Inputs'!$F$16</f>
        <v>0</v>
      </c>
      <c r="AM23" s="571">
        <f>SUMIF('2a Project Inputs'!$G$6:$T$6,'5 - TI'!AM7,'2a Project Inputs'!$G$19:$T$19)*'2 - Partnership Inputs'!$F$16</f>
        <v>0</v>
      </c>
      <c r="AN23" s="571">
        <f>SUMIF('2a Project Inputs'!$G$6:$T$6,'5 - TI'!AN7,'2a Project Inputs'!$G$19:$T$19)*'2 - Partnership Inputs'!$F$16</f>
        <v>0</v>
      </c>
      <c r="AO23" s="571">
        <f>SUMIF('2a Project Inputs'!$G$6:$T$6,'5 - TI'!AO7,'2a Project Inputs'!$G$19:$T$19)*'2 - Partnership Inputs'!$F$16</f>
        <v>0</v>
      </c>
      <c r="AP23" s="571">
        <f>SUM(B23:AO23)</f>
        <v>836076.31578947359</v>
      </c>
    </row>
    <row r="24" spans="1:42" ht="16.5" thickTop="1" thickBot="1" x14ac:dyDescent="0.3">
      <c r="A24" s="506" t="s">
        <v>473</v>
      </c>
      <c r="B24" s="571">
        <f t="shared" ref="B24:AO24" si="3">B29+B39</f>
        <v>0</v>
      </c>
      <c r="C24" s="571">
        <f t="shared" si="3"/>
        <v>0</v>
      </c>
      <c r="D24" s="571">
        <f t="shared" si="3"/>
        <v>0</v>
      </c>
      <c r="E24" s="571">
        <f t="shared" si="3"/>
        <v>0</v>
      </c>
      <c r="F24" s="571">
        <f t="shared" si="3"/>
        <v>0</v>
      </c>
      <c r="G24" s="571">
        <f t="shared" si="3"/>
        <v>0</v>
      </c>
      <c r="H24" s="571">
        <f t="shared" si="3"/>
        <v>5675.2216916673715</v>
      </c>
      <c r="I24" s="571">
        <f t="shared" si="3"/>
        <v>5516.915341062926</v>
      </c>
      <c r="J24" s="571">
        <f t="shared" si="3"/>
        <v>5354.6203450042376</v>
      </c>
      <c r="K24" s="571">
        <f t="shared" si="3"/>
        <v>5188.2364909989283</v>
      </c>
      <c r="L24" s="571">
        <f t="shared" si="3"/>
        <v>5017.6610543811257</v>
      </c>
      <c r="M24" s="571">
        <f t="shared" si="3"/>
        <v>4842.7887354461163</v>
      </c>
      <c r="N24" s="571">
        <f t="shared" si="3"/>
        <v>4663.5115950139589</v>
      </c>
      <c r="O24" s="571">
        <f t="shared" si="3"/>
        <v>4479.7189883830233</v>
      </c>
      <c r="P24" s="571">
        <f t="shared" si="3"/>
        <v>4291.2974976330843</v>
      </c>
      <c r="Q24" s="571">
        <f t="shared" si="3"/>
        <v>5168.9056754702615</v>
      </c>
      <c r="R24" s="571">
        <f t="shared" si="3"/>
        <v>11794.946625000002</v>
      </c>
      <c r="S24" s="571">
        <f t="shared" si="3"/>
        <v>11794.946625000002</v>
      </c>
      <c r="T24" s="571">
        <f t="shared" si="3"/>
        <v>11794.946624999999</v>
      </c>
      <c r="U24" s="571">
        <f t="shared" si="3"/>
        <v>11794.946624999999</v>
      </c>
      <c r="V24" s="571">
        <f t="shared" si="3"/>
        <v>11794.946624999995</v>
      </c>
      <c r="W24" s="571">
        <f t="shared" si="3"/>
        <v>11794.946625000002</v>
      </c>
      <c r="X24" s="571">
        <f t="shared" si="3"/>
        <v>11794.946625000006</v>
      </c>
      <c r="Y24" s="571">
        <f t="shared" si="3"/>
        <v>11794.946624999999</v>
      </c>
      <c r="Z24" s="571">
        <f t="shared" si="3"/>
        <v>11794.946624999997</v>
      </c>
      <c r="AA24" s="571">
        <f t="shared" si="3"/>
        <v>0</v>
      </c>
      <c r="AB24" s="571">
        <f t="shared" si="3"/>
        <v>0</v>
      </c>
      <c r="AC24" s="571">
        <f t="shared" si="3"/>
        <v>0</v>
      </c>
      <c r="AD24" s="571">
        <f t="shared" si="3"/>
        <v>0</v>
      </c>
      <c r="AE24" s="571">
        <f t="shared" si="3"/>
        <v>0</v>
      </c>
      <c r="AF24" s="571">
        <f t="shared" si="3"/>
        <v>0</v>
      </c>
      <c r="AG24" s="571">
        <f t="shared" si="3"/>
        <v>0</v>
      </c>
      <c r="AH24" s="571">
        <f t="shared" si="3"/>
        <v>0</v>
      </c>
      <c r="AI24" s="571">
        <f t="shared" si="3"/>
        <v>0</v>
      </c>
      <c r="AJ24" s="571">
        <f t="shared" si="3"/>
        <v>0</v>
      </c>
      <c r="AK24" s="571">
        <f t="shared" si="3"/>
        <v>0</v>
      </c>
      <c r="AL24" s="571">
        <f t="shared" si="3"/>
        <v>0</v>
      </c>
      <c r="AM24" s="571">
        <f t="shared" si="3"/>
        <v>0</v>
      </c>
      <c r="AN24" s="571">
        <f t="shared" si="3"/>
        <v>0</v>
      </c>
      <c r="AO24" s="571">
        <f t="shared" si="3"/>
        <v>0</v>
      </c>
      <c r="AP24" s="571">
        <f>SUM(B24:AO24)</f>
        <v>156353.39704006101</v>
      </c>
    </row>
    <row r="25" spans="1:42" ht="15.75" thickTop="1" x14ac:dyDescent="0.25">
      <c r="A25" s="568"/>
      <c r="B25" s="516"/>
      <c r="C25" s="516"/>
      <c r="D25" s="516"/>
      <c r="E25" s="516"/>
      <c r="F25" s="516"/>
      <c r="G25" s="516"/>
      <c r="H25" s="572"/>
      <c r="I25" s="516"/>
      <c r="J25" s="516"/>
      <c r="K25" s="516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6"/>
      <c r="X25" s="516"/>
      <c r="Y25" s="516"/>
      <c r="Z25" s="516"/>
      <c r="AA25" s="516"/>
      <c r="AB25" s="516"/>
      <c r="AC25" s="516"/>
      <c r="AD25" s="516"/>
      <c r="AE25" s="516"/>
      <c r="AF25" s="516"/>
      <c r="AG25" s="516"/>
      <c r="AH25" s="516"/>
      <c r="AI25" s="516"/>
      <c r="AJ25" s="516"/>
      <c r="AK25" s="516"/>
      <c r="AL25" s="516"/>
      <c r="AM25" s="516"/>
      <c r="AN25" s="516"/>
      <c r="AO25" s="516"/>
      <c r="AP25" s="516"/>
    </row>
    <row r="26" spans="1:42" x14ac:dyDescent="0.25">
      <c r="A26" s="568" t="s">
        <v>474</v>
      </c>
      <c r="B26" s="573"/>
      <c r="C26" s="516"/>
      <c r="D26" s="516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6"/>
      <c r="X26" s="516"/>
      <c r="Y26" s="516"/>
      <c r="Z26" s="516"/>
      <c r="AA26" s="516"/>
      <c r="AB26" s="516"/>
      <c r="AC26" s="516"/>
      <c r="AD26" s="516"/>
      <c r="AE26" s="516"/>
      <c r="AF26" s="516"/>
      <c r="AG26" s="516"/>
      <c r="AH26" s="516"/>
      <c r="AI26" s="516"/>
      <c r="AJ26" s="516"/>
      <c r="AK26" s="516"/>
      <c r="AL26" s="516"/>
      <c r="AM26" s="516"/>
      <c r="AN26" s="516"/>
      <c r="AO26" s="516"/>
      <c r="AP26" s="516"/>
    </row>
    <row r="27" spans="1:42" x14ac:dyDescent="0.25">
      <c r="A27" s="506" t="s">
        <v>475</v>
      </c>
      <c r="F27" s="478"/>
      <c r="H27" s="516"/>
      <c r="I27" s="516"/>
      <c r="J27" s="516"/>
      <c r="K27" s="516"/>
      <c r="L27" s="516"/>
      <c r="M27" s="516"/>
      <c r="N27" s="516"/>
      <c r="O27" s="516"/>
      <c r="P27" s="516"/>
      <c r="Q27" s="516"/>
      <c r="R27" s="516"/>
      <c r="S27" s="516"/>
      <c r="T27" s="516"/>
      <c r="U27" s="516"/>
      <c r="V27" s="516"/>
      <c r="W27" s="516"/>
      <c r="X27" s="516"/>
      <c r="Y27" s="516"/>
      <c r="Z27" s="516"/>
      <c r="AA27" s="516"/>
      <c r="AB27" s="516"/>
      <c r="AC27" s="516"/>
      <c r="AD27" s="516"/>
      <c r="AE27" s="516"/>
      <c r="AF27" s="516"/>
      <c r="AG27" s="516"/>
      <c r="AH27" s="516"/>
      <c r="AI27" s="516"/>
      <c r="AJ27" s="516"/>
      <c r="AK27" s="516"/>
      <c r="AL27" s="516"/>
      <c r="AM27" s="516"/>
      <c r="AN27" s="516"/>
      <c r="AO27" s="516"/>
      <c r="AP27" s="516"/>
    </row>
    <row r="28" spans="1:42" x14ac:dyDescent="0.25">
      <c r="A28" s="574" t="s">
        <v>476</v>
      </c>
      <c r="B28" s="478">
        <v>-1240337.8462103487</v>
      </c>
      <c r="C28" s="478">
        <v>-380744.39760554163</v>
      </c>
      <c r="D28" s="478">
        <v>-194551.72622836527</v>
      </c>
      <c r="E28" s="478">
        <v>-79014.760831990468</v>
      </c>
      <c r="F28" s="478">
        <v>-36387.697353609779</v>
      </c>
      <c r="G28" s="478">
        <v>-18140.494582632084</v>
      </c>
      <c r="H28" s="478">
        <v>5406.6530584405973</v>
      </c>
      <c r="I28" s="478">
        <v>5819.1873880683042</v>
      </c>
      <c r="J28" s="478">
        <v>6257.215461207983</v>
      </c>
      <c r="K28" s="478">
        <v>6727.0648281197373</v>
      </c>
      <c r="L28" s="478">
        <v>7231.2502584857202</v>
      </c>
      <c r="M28" s="478">
        <v>7771.4730732980543</v>
      </c>
      <c r="N28" s="478">
        <v>8350.6694004929777</v>
      </c>
      <c r="O28" s="478">
        <v>8970.8446538029693</v>
      </c>
      <c r="P28" s="478">
        <v>9635.2589577260042</v>
      </c>
      <c r="Q28" s="478">
        <v>10346.998875576081</v>
      </c>
      <c r="R28" s="478">
        <v>11001.620382939505</v>
      </c>
      <c r="S28" s="478">
        <v>11290.544219671892</v>
      </c>
      <c r="T28" s="478">
        <v>11546.617439980564</v>
      </c>
      <c r="U28" s="478">
        <v>11810.126649529513</v>
      </c>
      <c r="V28" s="478">
        <v>12081.258543750764</v>
      </c>
      <c r="W28" s="478">
        <v>12360.204495679814</v>
      </c>
      <c r="X28" s="478">
        <v>12666.078078597409</v>
      </c>
      <c r="Y28" s="478">
        <v>12979.635281203244</v>
      </c>
      <c r="Z28" s="478">
        <v>13301.068927639863</v>
      </c>
      <c r="AA28" s="478">
        <v>9392.354833913394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>
        <f>SUM(B28:AO28)</f>
        <v>-1754230.7980043634</v>
      </c>
    </row>
    <row r="29" spans="1:42" s="577" customFormat="1" x14ac:dyDescent="0.25">
      <c r="A29" s="575" t="s">
        <v>473</v>
      </c>
      <c r="B29" s="576">
        <v>0</v>
      </c>
      <c r="C29" s="576">
        <v>0</v>
      </c>
      <c r="D29" s="576">
        <v>0</v>
      </c>
      <c r="E29" s="576">
        <v>0</v>
      </c>
      <c r="F29" s="576">
        <v>0</v>
      </c>
      <c r="G29" s="576">
        <v>0</v>
      </c>
      <c r="H29" s="576">
        <v>5675.2216916673715</v>
      </c>
      <c r="I29" s="576">
        <v>5516.915341062926</v>
      </c>
      <c r="J29" s="576">
        <v>5354.6203450042376</v>
      </c>
      <c r="K29" s="576">
        <v>5188.2364909989283</v>
      </c>
      <c r="L29" s="576">
        <v>5017.6610543811257</v>
      </c>
      <c r="M29" s="576">
        <v>4842.7887354461163</v>
      </c>
      <c r="N29" s="576">
        <v>4663.5115950139589</v>
      </c>
      <c r="O29" s="576">
        <v>4479.7189883830233</v>
      </c>
      <c r="P29" s="576">
        <v>4291.2974976330843</v>
      </c>
      <c r="Q29" s="576">
        <v>5168.9056754702615</v>
      </c>
      <c r="R29" s="576">
        <v>11794.946625000002</v>
      </c>
      <c r="S29" s="576">
        <v>11794.946625000002</v>
      </c>
      <c r="T29" s="576">
        <v>11794.946624999999</v>
      </c>
      <c r="U29" s="576">
        <v>11794.946624999999</v>
      </c>
      <c r="V29" s="576">
        <v>11794.946624999995</v>
      </c>
      <c r="W29" s="576">
        <v>11794.946625000002</v>
      </c>
      <c r="X29" s="576">
        <v>11794.946625000006</v>
      </c>
      <c r="Y29" s="576">
        <v>11794.946624999999</v>
      </c>
      <c r="Z29" s="576">
        <v>11794.946624999997</v>
      </c>
      <c r="AA29" s="576">
        <v>0</v>
      </c>
      <c r="AB29" s="576">
        <v>0</v>
      </c>
      <c r="AC29" s="576">
        <v>0</v>
      </c>
      <c r="AD29" s="576">
        <v>0</v>
      </c>
      <c r="AE29" s="576">
        <v>0</v>
      </c>
      <c r="AF29" s="576">
        <v>0</v>
      </c>
      <c r="AG29" s="576">
        <v>0</v>
      </c>
      <c r="AH29" s="576">
        <v>0</v>
      </c>
      <c r="AI29" s="576">
        <v>0</v>
      </c>
      <c r="AJ29" s="576">
        <v>0</v>
      </c>
      <c r="AK29" s="576">
        <v>0</v>
      </c>
      <c r="AL29" s="576">
        <v>0</v>
      </c>
      <c r="AM29" s="576">
        <v>0</v>
      </c>
      <c r="AN29" s="576">
        <v>0</v>
      </c>
      <c r="AO29" s="576">
        <v>0</v>
      </c>
      <c r="AP29" s="507">
        <f>SUM(B29:AO29)</f>
        <v>156353.39704006101</v>
      </c>
    </row>
    <row r="30" spans="1:42" x14ac:dyDescent="0.25">
      <c r="A30" s="578" t="s">
        <v>477</v>
      </c>
      <c r="B30" s="478">
        <v>0</v>
      </c>
      <c r="C30" s="478">
        <v>0</v>
      </c>
      <c r="D30" s="478">
        <v>0</v>
      </c>
      <c r="E30" s="478">
        <v>0</v>
      </c>
      <c r="F30" s="478">
        <v>0</v>
      </c>
      <c r="G30" s="478">
        <v>0</v>
      </c>
      <c r="H30" s="478">
        <v>0</v>
      </c>
      <c r="I30" s="478">
        <v>0</v>
      </c>
      <c r="J30" s="478">
        <v>0</v>
      </c>
      <c r="K30" s="478">
        <v>0</v>
      </c>
      <c r="L30" s="478">
        <v>0</v>
      </c>
      <c r="M30" s="478">
        <v>0</v>
      </c>
      <c r="N30" s="478">
        <v>0</v>
      </c>
      <c r="O30" s="478">
        <v>0</v>
      </c>
      <c r="P30" s="478">
        <v>0</v>
      </c>
      <c r="Q30" s="478">
        <v>0</v>
      </c>
      <c r="R30" s="478">
        <v>0</v>
      </c>
      <c r="S30" s="478">
        <v>0</v>
      </c>
      <c r="T30" s="478">
        <v>0</v>
      </c>
      <c r="U30" s="478">
        <v>0</v>
      </c>
      <c r="V30" s="478">
        <v>0</v>
      </c>
      <c r="W30" s="478">
        <v>0</v>
      </c>
      <c r="X30" s="478">
        <v>0</v>
      </c>
      <c r="Y30" s="478">
        <v>0</v>
      </c>
      <c r="Z30" s="478">
        <v>0</v>
      </c>
      <c r="AA30" s="478">
        <v>0</v>
      </c>
      <c r="AB30" s="478">
        <v>0</v>
      </c>
      <c r="AC30" s="478">
        <v>0</v>
      </c>
      <c r="AD30" s="478">
        <v>0</v>
      </c>
      <c r="AE30" s="478">
        <v>0</v>
      </c>
      <c r="AF30" s="478">
        <v>0</v>
      </c>
      <c r="AG30" s="478">
        <v>0</v>
      </c>
      <c r="AH30" s="478">
        <v>0</v>
      </c>
      <c r="AI30" s="478">
        <v>0</v>
      </c>
      <c r="AJ30" s="478">
        <v>0</v>
      </c>
      <c r="AK30" s="478">
        <v>0</v>
      </c>
      <c r="AL30" s="478">
        <v>0</v>
      </c>
      <c r="AM30" s="478">
        <v>0</v>
      </c>
      <c r="AN30" s="478">
        <v>0</v>
      </c>
      <c r="AO30" s="478">
        <v>0</v>
      </c>
      <c r="AP30" s="478">
        <f>SUM(B30:AO30)</f>
        <v>0</v>
      </c>
    </row>
    <row r="31" spans="1:42" s="493" customFormat="1" x14ac:dyDescent="0.25">
      <c r="A31" s="579" t="s">
        <v>478</v>
      </c>
      <c r="B31" s="576">
        <v>826480.06989455945</v>
      </c>
      <c r="C31" s="576">
        <v>405763.41436885111</v>
      </c>
      <c r="D31" s="576">
        <v>219580.34328498167</v>
      </c>
      <c r="E31" s="576">
        <v>104053.91900825786</v>
      </c>
      <c r="F31" s="576">
        <v>61438.611314694033</v>
      </c>
      <c r="G31" s="576">
        <v>43203.460586686982</v>
      </c>
      <c r="H31" s="576">
        <v>3186.1900759897107</v>
      </c>
      <c r="I31" s="576">
        <v>2995.937246388075</v>
      </c>
      <c r="J31" s="576">
        <v>2785.791219880819</v>
      </c>
      <c r="K31" s="576">
        <v>2549.5651568176249</v>
      </c>
      <c r="L31" s="576">
        <v>2284.8885255253167</v>
      </c>
      <c r="M31" s="576">
        <v>1990.2078586905895</v>
      </c>
      <c r="N31" s="576">
        <v>1662.7385882024205</v>
      </c>
      <c r="O31" s="576">
        <v>1300.6306590372806</v>
      </c>
      <c r="P31" s="576">
        <v>900.78319934461717</v>
      </c>
      <c r="Q31" s="576">
        <v>464.80062741382244</v>
      </c>
      <c r="R31" s="576">
        <v>207.43406506774755</v>
      </c>
      <c r="S31" s="576">
        <v>206.64608013353609</v>
      </c>
      <c r="T31" s="576">
        <v>245.96256888353673</v>
      </c>
      <c r="U31" s="576">
        <v>285.27905763353709</v>
      </c>
      <c r="V31" s="576">
        <v>324.5955463835362</v>
      </c>
      <c r="W31" s="576">
        <v>363.91203513353685</v>
      </c>
      <c r="X31" s="576">
        <v>384.31111824464642</v>
      </c>
      <c r="Y31" s="576">
        <v>405.23788919110285</v>
      </c>
      <c r="Z31" s="576">
        <v>426.70564345775529</v>
      </c>
      <c r="AA31" s="576">
        <v>18709.896083978761</v>
      </c>
      <c r="AB31" s="576">
        <v>0</v>
      </c>
      <c r="AC31" s="576">
        <v>0</v>
      </c>
      <c r="AD31" s="576">
        <v>0</v>
      </c>
      <c r="AE31" s="576">
        <v>0</v>
      </c>
      <c r="AF31" s="576">
        <v>0</v>
      </c>
      <c r="AG31" s="576">
        <v>0</v>
      </c>
      <c r="AH31" s="576">
        <v>0</v>
      </c>
      <c r="AI31" s="576">
        <v>0</v>
      </c>
      <c r="AJ31" s="576">
        <v>0</v>
      </c>
      <c r="AK31" s="576">
        <v>0</v>
      </c>
      <c r="AL31" s="576">
        <v>0</v>
      </c>
      <c r="AM31" s="576">
        <v>0</v>
      </c>
      <c r="AN31" s="576">
        <v>0</v>
      </c>
      <c r="AO31" s="576">
        <v>0</v>
      </c>
      <c r="AP31" s="507">
        <f>SUM(B31:AO31)</f>
        <v>1702201.3317034291</v>
      </c>
    </row>
    <row r="32" spans="1:42" ht="15.75" thickBot="1" x14ac:dyDescent="0.3">
      <c r="A32" s="568" t="s">
        <v>479</v>
      </c>
      <c r="B32" s="553">
        <f>SUM(B28:B31)</f>
        <v>-413857.7763157892</v>
      </c>
      <c r="C32" s="553">
        <f t="shared" ref="C32:AO32" si="4">SUM(C28:C31)</f>
        <v>25019.016763309482</v>
      </c>
      <c r="D32" s="553">
        <f t="shared" si="4"/>
        <v>25028.617056616407</v>
      </c>
      <c r="E32" s="553">
        <f t="shared" si="4"/>
        <v>25039.158176267389</v>
      </c>
      <c r="F32" s="553">
        <f t="shared" si="4"/>
        <v>25050.913961084254</v>
      </c>
      <c r="G32" s="553">
        <f t="shared" si="4"/>
        <v>25062.966004054899</v>
      </c>
      <c r="H32" s="553">
        <f t="shared" si="4"/>
        <v>14268.06482609768</v>
      </c>
      <c r="I32" s="553">
        <f t="shared" si="4"/>
        <v>14332.039975519307</v>
      </c>
      <c r="J32" s="553">
        <f t="shared" si="4"/>
        <v>14397.62702609304</v>
      </c>
      <c r="K32" s="553">
        <f t="shared" si="4"/>
        <v>14464.866475936291</v>
      </c>
      <c r="L32" s="553">
        <f t="shared" si="4"/>
        <v>14533.799838392164</v>
      </c>
      <c r="M32" s="553">
        <f t="shared" si="4"/>
        <v>14604.46966743476</v>
      </c>
      <c r="N32" s="553">
        <f t="shared" si="4"/>
        <v>14676.919583709358</v>
      </c>
      <c r="O32" s="553">
        <f t="shared" si="4"/>
        <v>14751.194301223273</v>
      </c>
      <c r="P32" s="553">
        <f t="shared" si="4"/>
        <v>14827.339654703706</v>
      </c>
      <c r="Q32" s="553">
        <f t="shared" si="4"/>
        <v>15980.705178460164</v>
      </c>
      <c r="R32" s="553">
        <f t="shared" si="4"/>
        <v>23004.001073007254</v>
      </c>
      <c r="S32" s="553">
        <f t="shared" si="4"/>
        <v>23292.136924805432</v>
      </c>
      <c r="T32" s="553">
        <f t="shared" si="4"/>
        <v>23587.526633864101</v>
      </c>
      <c r="U32" s="553">
        <f t="shared" si="4"/>
        <v>23890.352332163046</v>
      </c>
      <c r="V32" s="553">
        <f t="shared" si="4"/>
        <v>24200.800715134297</v>
      </c>
      <c r="W32" s="553">
        <f t="shared" si="4"/>
        <v>24519.063155813354</v>
      </c>
      <c r="X32" s="553">
        <f t="shared" si="4"/>
        <v>24845.335821842062</v>
      </c>
      <c r="Y32" s="553">
        <f t="shared" si="4"/>
        <v>25179.819795394345</v>
      </c>
      <c r="Z32" s="553">
        <f t="shared" si="4"/>
        <v>25522.721196097613</v>
      </c>
      <c r="AA32" s="553">
        <f t="shared" si="4"/>
        <v>28102.250917892154</v>
      </c>
      <c r="AB32" s="553">
        <f t="shared" si="4"/>
        <v>0</v>
      </c>
      <c r="AC32" s="553">
        <f t="shared" si="4"/>
        <v>0</v>
      </c>
      <c r="AD32" s="553">
        <f t="shared" si="4"/>
        <v>0</v>
      </c>
      <c r="AE32" s="553">
        <f t="shared" si="4"/>
        <v>0</v>
      </c>
      <c r="AF32" s="553">
        <f t="shared" si="4"/>
        <v>0</v>
      </c>
      <c r="AG32" s="553">
        <f t="shared" si="4"/>
        <v>0</v>
      </c>
      <c r="AH32" s="553">
        <f t="shared" si="4"/>
        <v>0</v>
      </c>
      <c r="AI32" s="553">
        <f t="shared" si="4"/>
        <v>0</v>
      </c>
      <c r="AJ32" s="553">
        <f t="shared" si="4"/>
        <v>0</v>
      </c>
      <c r="AK32" s="553">
        <f t="shared" si="4"/>
        <v>0</v>
      </c>
      <c r="AL32" s="553">
        <f t="shared" si="4"/>
        <v>0</v>
      </c>
      <c r="AM32" s="553">
        <f t="shared" si="4"/>
        <v>0</v>
      </c>
      <c r="AN32" s="553">
        <f t="shared" si="4"/>
        <v>0</v>
      </c>
      <c r="AO32" s="553">
        <f t="shared" si="4"/>
        <v>0</v>
      </c>
      <c r="AP32" s="553">
        <f>SUM(B32:AO32)</f>
        <v>104323.9307391266</v>
      </c>
    </row>
    <row r="33" spans="1:42" ht="15.75" thickTop="1" x14ac:dyDescent="0.25">
      <c r="A33" s="568"/>
      <c r="B33" s="516"/>
      <c r="C33" s="516"/>
      <c r="D33" s="516"/>
      <c r="E33" s="516"/>
      <c r="F33" s="516"/>
      <c r="G33" s="516"/>
      <c r="H33" s="516"/>
      <c r="I33" s="516"/>
      <c r="J33" s="516"/>
      <c r="K33" s="516"/>
      <c r="L33" s="516"/>
      <c r="M33" s="516"/>
      <c r="N33" s="516"/>
      <c r="O33" s="516"/>
      <c r="P33" s="516"/>
      <c r="Q33" s="516"/>
      <c r="R33" s="516"/>
      <c r="S33" s="516"/>
      <c r="T33" s="516"/>
      <c r="U33" s="516"/>
      <c r="V33" s="516"/>
      <c r="W33" s="516"/>
      <c r="X33" s="516"/>
      <c r="Y33" s="516"/>
      <c r="Z33" s="516"/>
      <c r="AA33" s="516"/>
      <c r="AB33" s="516"/>
      <c r="AC33" s="516"/>
      <c r="AD33" s="516"/>
      <c r="AE33" s="516"/>
      <c r="AF33" s="516"/>
      <c r="AG33" s="516"/>
      <c r="AH33" s="516"/>
      <c r="AI33" s="516"/>
      <c r="AJ33" s="516"/>
      <c r="AK33" s="516"/>
      <c r="AL33" s="516"/>
      <c r="AM33" s="516"/>
      <c r="AN33" s="516"/>
      <c r="AO33" s="516"/>
      <c r="AP33" s="516"/>
    </row>
    <row r="34" spans="1:42" ht="15.75" thickBot="1" x14ac:dyDescent="0.3">
      <c r="A34" s="506" t="s">
        <v>480</v>
      </c>
      <c r="B34" s="571">
        <f>B23*'2 - Partnership Inputs'!$H$71</f>
        <v>827715.55263157887</v>
      </c>
      <c r="C34" s="571">
        <f>C23*'2 - Partnership Inputs'!$H$71</f>
        <v>0</v>
      </c>
      <c r="D34" s="571">
        <f>D23*'2 - Partnership Inputs'!$H$71</f>
        <v>0</v>
      </c>
      <c r="E34" s="571">
        <f>E23*'2 - Partnership Inputs'!$H$71</f>
        <v>0</v>
      </c>
      <c r="F34" s="571">
        <f>F23*'2 - Partnership Inputs'!$H$71</f>
        <v>0</v>
      </c>
      <c r="G34" s="571">
        <f>G23*'2 - Partnership Inputs'!$H$71</f>
        <v>0</v>
      </c>
      <c r="H34" s="571">
        <f>H23*'2 - Partnership Inputs'!$H$71</f>
        <v>0</v>
      </c>
      <c r="I34" s="571">
        <f>I23*'2 - Partnership Inputs'!$H$71</f>
        <v>0</v>
      </c>
      <c r="J34" s="571">
        <f>J23*'2 - Partnership Inputs'!$H$71</f>
        <v>0</v>
      </c>
      <c r="K34" s="571">
        <f>K23*'2 - Partnership Inputs'!$H$71</f>
        <v>0</v>
      </c>
      <c r="L34" s="571">
        <f>L23*'2 - Partnership Inputs'!$H$71</f>
        <v>0</v>
      </c>
      <c r="M34" s="571">
        <f>M23*'2 - Partnership Inputs'!$H$71</f>
        <v>0</v>
      </c>
      <c r="N34" s="571">
        <f>N23*'2 - Partnership Inputs'!$H$71</f>
        <v>0</v>
      </c>
      <c r="O34" s="571">
        <f>O23*'2 - Partnership Inputs'!$H$71</f>
        <v>0</v>
      </c>
      <c r="P34" s="571">
        <f>P23*'2 - Partnership Inputs'!$H$71</f>
        <v>0</v>
      </c>
      <c r="Q34" s="571">
        <f>Q23*'2 - Partnership Inputs'!$H$71</f>
        <v>0</v>
      </c>
      <c r="R34" s="571">
        <f>R23*'2 - Partnership Inputs'!$H$71</f>
        <v>0</v>
      </c>
      <c r="S34" s="571">
        <f>S23*'2 - Partnership Inputs'!$H$71</f>
        <v>0</v>
      </c>
      <c r="T34" s="571">
        <f>T23*'2 - Partnership Inputs'!$H$71</f>
        <v>0</v>
      </c>
      <c r="U34" s="571">
        <f>U23*'2 - Partnership Inputs'!$H$71</f>
        <v>0</v>
      </c>
      <c r="V34" s="571">
        <f>V23*'2 - Partnership Inputs'!$H$71</f>
        <v>0</v>
      </c>
      <c r="W34" s="571">
        <f>W23*'2 - Partnership Inputs'!$H$71</f>
        <v>0</v>
      </c>
      <c r="X34" s="571">
        <f>X23*'2 - Partnership Inputs'!$H$71</f>
        <v>0</v>
      </c>
      <c r="Y34" s="571">
        <f>Y23*'2 - Partnership Inputs'!$H$71</f>
        <v>0</v>
      </c>
      <c r="Z34" s="571">
        <f>Z23*'2 - Partnership Inputs'!$H$71</f>
        <v>0</v>
      </c>
      <c r="AA34" s="571">
        <f>AA23*'2 - Partnership Inputs'!$H$71</f>
        <v>0</v>
      </c>
      <c r="AB34" s="571">
        <f>AB23*'2 - Partnership Inputs'!$H$71</f>
        <v>0</v>
      </c>
      <c r="AC34" s="571">
        <f>AC23*'2 - Partnership Inputs'!$H$71</f>
        <v>0</v>
      </c>
      <c r="AD34" s="571">
        <f>AD23*'2 - Partnership Inputs'!$H$71</f>
        <v>0</v>
      </c>
      <c r="AE34" s="571">
        <f>AE23*'2 - Partnership Inputs'!$H$71</f>
        <v>0</v>
      </c>
      <c r="AF34" s="571">
        <f>AF23*'2 - Partnership Inputs'!$H$71</f>
        <v>0</v>
      </c>
      <c r="AG34" s="571">
        <f>AG23*'2 - Partnership Inputs'!$H$71</f>
        <v>0</v>
      </c>
      <c r="AH34" s="571">
        <f>AH23*'2 - Partnership Inputs'!$H$71</f>
        <v>0</v>
      </c>
      <c r="AI34" s="571">
        <f>AI23*'2 - Partnership Inputs'!$H$71</f>
        <v>0</v>
      </c>
      <c r="AJ34" s="571">
        <f>AJ23*'2 - Partnership Inputs'!$H$71</f>
        <v>0</v>
      </c>
      <c r="AK34" s="571">
        <f>AK23*'2 - Partnership Inputs'!$H$71</f>
        <v>0</v>
      </c>
      <c r="AL34" s="571">
        <f>AL23*'2 - Partnership Inputs'!$H$71</f>
        <v>0</v>
      </c>
      <c r="AM34" s="571">
        <f>AM23*'2 - Partnership Inputs'!$H$71</f>
        <v>0</v>
      </c>
      <c r="AN34" s="571">
        <f>AN23*'2 - Partnership Inputs'!$H$71</f>
        <v>0</v>
      </c>
      <c r="AO34" s="571">
        <f>AO23*'2 - Partnership Inputs'!$H$71</f>
        <v>0</v>
      </c>
      <c r="AP34" s="571">
        <f>SUM(B34:AO34)</f>
        <v>827715.55263157887</v>
      </c>
    </row>
    <row r="35" spans="1:42" ht="15.75" thickTop="1" x14ac:dyDescent="0.25">
      <c r="A35" s="568"/>
      <c r="B35" s="516"/>
      <c r="C35" s="516"/>
      <c r="D35" s="516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516"/>
      <c r="Q35" s="516"/>
      <c r="R35" s="516"/>
      <c r="S35" s="516"/>
      <c r="T35" s="516"/>
      <c r="U35" s="516"/>
      <c r="V35" s="516"/>
      <c r="W35" s="516"/>
      <c r="X35" s="516"/>
      <c r="Y35" s="516"/>
      <c r="Z35" s="516"/>
      <c r="AA35" s="516"/>
      <c r="AB35" s="516"/>
      <c r="AC35" s="516"/>
      <c r="AD35" s="516"/>
      <c r="AE35" s="516"/>
      <c r="AF35" s="516"/>
      <c r="AG35" s="516"/>
      <c r="AH35" s="516"/>
      <c r="AI35" s="516"/>
      <c r="AJ35" s="516"/>
      <c r="AK35" s="516"/>
      <c r="AL35" s="516"/>
      <c r="AM35" s="516"/>
      <c r="AN35" s="516"/>
      <c r="AO35" s="516"/>
      <c r="AP35" s="516"/>
    </row>
    <row r="36" spans="1:42" x14ac:dyDescent="0.25">
      <c r="A36" s="568" t="s">
        <v>481</v>
      </c>
      <c r="B36" s="516"/>
      <c r="C36" s="516"/>
      <c r="D36" s="516"/>
      <c r="E36" s="516"/>
      <c r="F36" s="516"/>
      <c r="G36" s="516"/>
      <c r="H36" s="516"/>
      <c r="I36" s="516"/>
      <c r="J36" s="516"/>
      <c r="K36" s="516"/>
      <c r="L36" s="516"/>
      <c r="M36" s="516"/>
      <c r="N36" s="516"/>
      <c r="O36" s="516"/>
      <c r="P36" s="516"/>
      <c r="Q36" s="516"/>
      <c r="R36" s="516"/>
      <c r="S36" s="516"/>
      <c r="T36" s="516"/>
      <c r="U36" s="516"/>
      <c r="V36" s="516"/>
      <c r="W36" s="516"/>
      <c r="X36" s="516"/>
      <c r="Y36" s="516"/>
      <c r="Z36" s="516"/>
      <c r="AA36" s="516"/>
      <c r="AB36" s="516"/>
      <c r="AC36" s="516"/>
      <c r="AD36" s="516"/>
      <c r="AE36" s="516"/>
      <c r="AF36" s="516"/>
      <c r="AG36" s="516"/>
      <c r="AH36" s="516"/>
      <c r="AI36" s="516"/>
      <c r="AJ36" s="516"/>
      <c r="AK36" s="516"/>
      <c r="AL36" s="516"/>
      <c r="AM36" s="516"/>
      <c r="AN36" s="516"/>
      <c r="AO36" s="516"/>
      <c r="AP36" s="516"/>
    </row>
    <row r="37" spans="1:42" x14ac:dyDescent="0.25">
      <c r="A37" s="506" t="str">
        <f>A27</f>
        <v>Income (Loss) Allocation (excludes nonrecourse</v>
      </c>
      <c r="C37" s="516"/>
      <c r="D37" s="516"/>
      <c r="E37" s="516"/>
      <c r="F37" s="516"/>
      <c r="G37" s="516"/>
      <c r="H37" s="516"/>
      <c r="I37" s="516"/>
      <c r="J37" s="516"/>
      <c r="K37" s="516"/>
      <c r="L37" s="516"/>
      <c r="M37" s="516"/>
      <c r="N37" s="516"/>
      <c r="O37" s="516"/>
      <c r="P37" s="516"/>
      <c r="Q37" s="516"/>
      <c r="R37" s="516"/>
      <c r="S37" s="516"/>
      <c r="T37" s="516"/>
      <c r="U37" s="516"/>
      <c r="V37" s="516"/>
      <c r="W37" s="516"/>
      <c r="X37" s="516"/>
      <c r="Y37" s="516"/>
      <c r="Z37" s="516"/>
      <c r="AA37" s="516"/>
      <c r="AB37" s="516"/>
      <c r="AC37" s="516"/>
      <c r="AD37" s="516"/>
      <c r="AE37" s="516"/>
      <c r="AF37" s="516"/>
      <c r="AG37" s="516"/>
      <c r="AH37" s="516"/>
      <c r="AI37" s="516"/>
      <c r="AJ37" s="516"/>
      <c r="AK37" s="516"/>
      <c r="AL37" s="516"/>
      <c r="AM37" s="516"/>
      <c r="AN37" s="516"/>
      <c r="AO37" s="516"/>
      <c r="AP37" s="516"/>
    </row>
    <row r="38" spans="1:42" x14ac:dyDescent="0.25">
      <c r="A38" s="574" t="str">
        <f>A28</f>
        <v>deductions and min. gain chargebacks)</v>
      </c>
      <c r="B38" s="485">
        <v>-12528.665113235824</v>
      </c>
      <c r="C38" s="485">
        <v>-3845.9030061165686</v>
      </c>
      <c r="D38" s="485">
        <v>-1965.1689518016647</v>
      </c>
      <c r="E38" s="485">
        <v>-798.12889729283052</v>
      </c>
      <c r="F38" s="485">
        <v>-367.55249852131237</v>
      </c>
      <c r="G38" s="485">
        <v>-183.23731901648716</v>
      </c>
      <c r="H38" s="485">
        <v>102726.40811037125</v>
      </c>
      <c r="I38" s="485">
        <v>110564.56037329769</v>
      </c>
      <c r="J38" s="485">
        <v>118887.09376295155</v>
      </c>
      <c r="K38" s="485">
        <v>127814.23173427489</v>
      </c>
      <c r="L38" s="485">
        <v>137393.75491122855</v>
      </c>
      <c r="M38" s="485">
        <v>147657.9883926629</v>
      </c>
      <c r="N38" s="485">
        <v>158662.71860936642</v>
      </c>
      <c r="O38" s="485">
        <v>170446.04842225625</v>
      </c>
      <c r="P38" s="485">
        <v>183069.92019679392</v>
      </c>
      <c r="Q38" s="485">
        <v>196592.97863594536</v>
      </c>
      <c r="R38" s="485">
        <v>209030.78727585042</v>
      </c>
      <c r="S38" s="485">
        <v>214520.34017376576</v>
      </c>
      <c r="T38" s="485">
        <v>219385.73135963053</v>
      </c>
      <c r="U38" s="485">
        <v>224392.40634106053</v>
      </c>
      <c r="V38" s="485">
        <v>229543.91233126432</v>
      </c>
      <c r="W38" s="485">
        <v>234843.88541791626</v>
      </c>
      <c r="X38" s="485">
        <v>240655.48349335056</v>
      </c>
      <c r="Y38" s="485">
        <v>246613.07034286138</v>
      </c>
      <c r="Z38" s="485">
        <v>252720.30962515716</v>
      </c>
      <c r="AA38" s="485">
        <v>178454.74184435434</v>
      </c>
      <c r="AB38" s="485">
        <v>0</v>
      </c>
      <c r="AC38" s="485">
        <v>0</v>
      </c>
      <c r="AD38" s="485">
        <v>0</v>
      </c>
      <c r="AE38" s="485">
        <v>0</v>
      </c>
      <c r="AF38" s="485">
        <v>0</v>
      </c>
      <c r="AG38" s="485">
        <v>0</v>
      </c>
      <c r="AH38" s="485">
        <v>0</v>
      </c>
      <c r="AI38" s="485">
        <v>0</v>
      </c>
      <c r="AJ38" s="485">
        <v>0</v>
      </c>
      <c r="AK38" s="485">
        <v>0</v>
      </c>
      <c r="AL38" s="485">
        <v>0</v>
      </c>
      <c r="AM38" s="485">
        <v>0</v>
      </c>
      <c r="AN38" s="485">
        <v>0</v>
      </c>
      <c r="AO38" s="485">
        <v>0</v>
      </c>
      <c r="AP38" s="478">
        <f t="shared" ref="AP38:AP43" si="5">SUM(B38:AO38)</f>
        <v>3684287.7155683758</v>
      </c>
    </row>
    <row r="39" spans="1:42" s="577" customFormat="1" x14ac:dyDescent="0.25">
      <c r="A39" s="575" t="s">
        <v>473</v>
      </c>
      <c r="B39" s="576">
        <v>0</v>
      </c>
      <c r="C39" s="576">
        <v>0</v>
      </c>
      <c r="D39" s="576">
        <v>0</v>
      </c>
      <c r="E39" s="576">
        <v>0</v>
      </c>
      <c r="F39" s="576">
        <v>0</v>
      </c>
      <c r="G39" s="576">
        <v>0</v>
      </c>
      <c r="H39" s="576">
        <v>0</v>
      </c>
      <c r="I39" s="576">
        <v>0</v>
      </c>
      <c r="J39" s="576">
        <v>0</v>
      </c>
      <c r="K39" s="576">
        <v>0</v>
      </c>
      <c r="L39" s="576">
        <v>0</v>
      </c>
      <c r="M39" s="576">
        <v>0</v>
      </c>
      <c r="N39" s="576">
        <v>0</v>
      </c>
      <c r="O39" s="576">
        <v>0</v>
      </c>
      <c r="P39" s="576">
        <v>0</v>
      </c>
      <c r="Q39" s="576">
        <v>0</v>
      </c>
      <c r="R39" s="576">
        <v>0</v>
      </c>
      <c r="S39" s="576">
        <v>0</v>
      </c>
      <c r="T39" s="576">
        <v>0</v>
      </c>
      <c r="U39" s="576">
        <v>0</v>
      </c>
      <c r="V39" s="576">
        <v>0</v>
      </c>
      <c r="W39" s="576">
        <v>0</v>
      </c>
      <c r="X39" s="576">
        <v>0</v>
      </c>
      <c r="Y39" s="576">
        <v>0</v>
      </c>
      <c r="Z39" s="576">
        <v>0</v>
      </c>
      <c r="AA39" s="576">
        <v>0</v>
      </c>
      <c r="AB39" s="576">
        <v>0</v>
      </c>
      <c r="AC39" s="576">
        <v>0</v>
      </c>
      <c r="AD39" s="576">
        <v>0</v>
      </c>
      <c r="AE39" s="576">
        <v>0</v>
      </c>
      <c r="AF39" s="576">
        <v>0</v>
      </c>
      <c r="AG39" s="576">
        <v>0</v>
      </c>
      <c r="AH39" s="576">
        <v>0</v>
      </c>
      <c r="AI39" s="576">
        <v>0</v>
      </c>
      <c r="AJ39" s="576">
        <v>0</v>
      </c>
      <c r="AK39" s="576">
        <v>0</v>
      </c>
      <c r="AL39" s="576">
        <v>0</v>
      </c>
      <c r="AM39" s="576">
        <v>0</v>
      </c>
      <c r="AN39" s="576">
        <v>0</v>
      </c>
      <c r="AO39" s="576">
        <v>0</v>
      </c>
      <c r="AP39" s="507">
        <f t="shared" si="5"/>
        <v>0</v>
      </c>
    </row>
    <row r="40" spans="1:42" x14ac:dyDescent="0.25">
      <c r="A40" s="506" t="str">
        <f>A30</f>
        <v>Min. Gain Chargebacks/(Nonrecourse Deductions)</v>
      </c>
      <c r="B40" s="478">
        <v>0</v>
      </c>
      <c r="C40" s="478">
        <v>0</v>
      </c>
      <c r="D40" s="478">
        <v>0</v>
      </c>
      <c r="E40" s="478">
        <v>0</v>
      </c>
      <c r="F40" s="478">
        <v>0</v>
      </c>
      <c r="G40" s="478">
        <v>0</v>
      </c>
      <c r="H40" s="478">
        <v>0</v>
      </c>
      <c r="I40" s="478">
        <v>0</v>
      </c>
      <c r="J40" s="478">
        <v>0</v>
      </c>
      <c r="K40" s="478">
        <v>0</v>
      </c>
      <c r="L40" s="478">
        <v>0</v>
      </c>
      <c r="M40" s="478">
        <v>0</v>
      </c>
      <c r="N40" s="478">
        <v>0</v>
      </c>
      <c r="O40" s="478">
        <v>0</v>
      </c>
      <c r="P40" s="478">
        <v>0</v>
      </c>
      <c r="Q40" s="478">
        <v>0</v>
      </c>
      <c r="R40" s="478">
        <v>0</v>
      </c>
      <c r="S40" s="478">
        <v>0</v>
      </c>
      <c r="T40" s="478">
        <v>0</v>
      </c>
      <c r="U40" s="478">
        <v>0</v>
      </c>
      <c r="V40" s="478">
        <v>0</v>
      </c>
      <c r="W40" s="478">
        <v>0</v>
      </c>
      <c r="X40" s="478">
        <v>0</v>
      </c>
      <c r="Y40" s="478">
        <v>0</v>
      </c>
      <c r="Z40" s="478">
        <v>0</v>
      </c>
      <c r="AA40" s="478">
        <v>0</v>
      </c>
      <c r="AB40" s="478">
        <v>0</v>
      </c>
      <c r="AC40" s="478">
        <v>0</v>
      </c>
      <c r="AD40" s="478">
        <v>0</v>
      </c>
      <c r="AE40" s="478">
        <v>0</v>
      </c>
      <c r="AF40" s="478">
        <v>0</v>
      </c>
      <c r="AG40" s="478">
        <v>0</v>
      </c>
      <c r="AH40" s="478">
        <v>0</v>
      </c>
      <c r="AI40" s="478">
        <v>0</v>
      </c>
      <c r="AJ40" s="478">
        <v>0</v>
      </c>
      <c r="AK40" s="478">
        <v>0</v>
      </c>
      <c r="AL40" s="478">
        <v>0</v>
      </c>
      <c r="AM40" s="478">
        <v>0</v>
      </c>
      <c r="AN40" s="478">
        <v>0</v>
      </c>
      <c r="AO40" s="478">
        <v>0</v>
      </c>
      <c r="AP40" s="478">
        <f t="shared" si="5"/>
        <v>0</v>
      </c>
    </row>
    <row r="41" spans="1:42" s="493" customFormat="1" x14ac:dyDescent="0.25">
      <c r="A41" s="579" t="str">
        <f>A31</f>
        <v>IRC Section 704(b) Reallocations</v>
      </c>
      <c r="B41" s="576">
        <f t="shared" ref="B41:AO41" si="6">-B31</f>
        <v>-826480.06989455945</v>
      </c>
      <c r="C41" s="576">
        <f t="shared" si="6"/>
        <v>-405763.41436885111</v>
      </c>
      <c r="D41" s="576">
        <f t="shared" si="6"/>
        <v>-219580.34328498167</v>
      </c>
      <c r="E41" s="576">
        <f t="shared" si="6"/>
        <v>-104053.91900825786</v>
      </c>
      <c r="F41" s="576">
        <f t="shared" si="6"/>
        <v>-61438.611314694033</v>
      </c>
      <c r="G41" s="576">
        <f t="shared" si="6"/>
        <v>-43203.460586686982</v>
      </c>
      <c r="H41" s="576">
        <f t="shared" si="6"/>
        <v>-3186.1900759897107</v>
      </c>
      <c r="I41" s="576">
        <f t="shared" si="6"/>
        <v>-2995.937246388075</v>
      </c>
      <c r="J41" s="576">
        <f t="shared" si="6"/>
        <v>-2785.791219880819</v>
      </c>
      <c r="K41" s="576">
        <f t="shared" si="6"/>
        <v>-2549.5651568176249</v>
      </c>
      <c r="L41" s="576">
        <f t="shared" si="6"/>
        <v>-2284.8885255253167</v>
      </c>
      <c r="M41" s="576">
        <f t="shared" si="6"/>
        <v>-1990.2078586905895</v>
      </c>
      <c r="N41" s="576">
        <f t="shared" si="6"/>
        <v>-1662.7385882024205</v>
      </c>
      <c r="O41" s="576">
        <f t="shared" si="6"/>
        <v>-1300.6306590372806</v>
      </c>
      <c r="P41" s="576">
        <f t="shared" si="6"/>
        <v>-900.78319934461717</v>
      </c>
      <c r="Q41" s="576">
        <f t="shared" si="6"/>
        <v>-464.80062741382244</v>
      </c>
      <c r="R41" s="576">
        <f t="shared" si="6"/>
        <v>-207.43406506774755</v>
      </c>
      <c r="S41" s="576">
        <f t="shared" si="6"/>
        <v>-206.64608013353609</v>
      </c>
      <c r="T41" s="576">
        <f t="shared" si="6"/>
        <v>-245.96256888353673</v>
      </c>
      <c r="U41" s="576">
        <f t="shared" si="6"/>
        <v>-285.27905763353709</v>
      </c>
      <c r="V41" s="576">
        <f t="shared" si="6"/>
        <v>-324.5955463835362</v>
      </c>
      <c r="W41" s="576">
        <f t="shared" si="6"/>
        <v>-363.91203513353685</v>
      </c>
      <c r="X41" s="576">
        <f t="shared" si="6"/>
        <v>-384.31111824464642</v>
      </c>
      <c r="Y41" s="576">
        <f t="shared" si="6"/>
        <v>-405.23788919110285</v>
      </c>
      <c r="Z41" s="576">
        <f t="shared" si="6"/>
        <v>-426.70564345775529</v>
      </c>
      <c r="AA41" s="576">
        <f t="shared" si="6"/>
        <v>-18709.896083978761</v>
      </c>
      <c r="AB41" s="576">
        <f t="shared" si="6"/>
        <v>0</v>
      </c>
      <c r="AC41" s="576">
        <f t="shared" si="6"/>
        <v>0</v>
      </c>
      <c r="AD41" s="576">
        <f t="shared" si="6"/>
        <v>0</v>
      </c>
      <c r="AE41" s="576">
        <f t="shared" si="6"/>
        <v>0</v>
      </c>
      <c r="AF41" s="576">
        <f t="shared" si="6"/>
        <v>0</v>
      </c>
      <c r="AG41" s="576">
        <f t="shared" si="6"/>
        <v>0</v>
      </c>
      <c r="AH41" s="576">
        <f t="shared" si="6"/>
        <v>0</v>
      </c>
      <c r="AI41" s="576">
        <f t="shared" si="6"/>
        <v>0</v>
      </c>
      <c r="AJ41" s="576">
        <f t="shared" si="6"/>
        <v>0</v>
      </c>
      <c r="AK41" s="576">
        <f t="shared" si="6"/>
        <v>0</v>
      </c>
      <c r="AL41" s="576">
        <f t="shared" si="6"/>
        <v>0</v>
      </c>
      <c r="AM41" s="576">
        <f t="shared" si="6"/>
        <v>0</v>
      </c>
      <c r="AN41" s="576">
        <f t="shared" si="6"/>
        <v>0</v>
      </c>
      <c r="AO41" s="576">
        <f t="shared" si="6"/>
        <v>0</v>
      </c>
      <c r="AP41" s="507">
        <f t="shared" si="5"/>
        <v>-1702201.3317034291</v>
      </c>
    </row>
    <row r="42" spans="1:42" s="493" customFormat="1" x14ac:dyDescent="0.25">
      <c r="A42" s="579" t="s">
        <v>482</v>
      </c>
      <c r="B42" s="576">
        <v>0</v>
      </c>
      <c r="C42" s="576">
        <v>0</v>
      </c>
      <c r="D42" s="576">
        <v>0</v>
      </c>
      <c r="E42" s="576">
        <v>0</v>
      </c>
      <c r="F42" s="576">
        <v>0</v>
      </c>
      <c r="G42" s="576">
        <v>0</v>
      </c>
      <c r="H42" s="576">
        <v>0</v>
      </c>
      <c r="I42" s="576">
        <v>0</v>
      </c>
      <c r="J42" s="576">
        <v>0</v>
      </c>
      <c r="K42" s="576">
        <v>0</v>
      </c>
      <c r="L42" s="576">
        <v>0</v>
      </c>
      <c r="M42" s="576">
        <v>0</v>
      </c>
      <c r="N42" s="576">
        <v>0</v>
      </c>
      <c r="O42" s="576">
        <v>0</v>
      </c>
      <c r="P42" s="576">
        <v>0</v>
      </c>
      <c r="Q42" s="576">
        <v>0</v>
      </c>
      <c r="R42" s="576">
        <v>0</v>
      </c>
      <c r="S42" s="576">
        <v>0</v>
      </c>
      <c r="T42" s="576">
        <v>0</v>
      </c>
      <c r="U42" s="576">
        <v>0</v>
      </c>
      <c r="V42" s="576">
        <v>0</v>
      </c>
      <c r="W42" s="576">
        <v>0</v>
      </c>
      <c r="X42" s="576">
        <v>0</v>
      </c>
      <c r="Y42" s="576">
        <v>0</v>
      </c>
      <c r="Z42" s="576">
        <v>0</v>
      </c>
      <c r="AA42" s="576">
        <v>0</v>
      </c>
      <c r="AB42" s="576">
        <v>0</v>
      </c>
      <c r="AC42" s="576">
        <v>0</v>
      </c>
      <c r="AD42" s="576">
        <v>0</v>
      </c>
      <c r="AE42" s="576">
        <v>0</v>
      </c>
      <c r="AF42" s="576">
        <v>0</v>
      </c>
      <c r="AG42" s="576">
        <v>0</v>
      </c>
      <c r="AH42" s="576">
        <v>0</v>
      </c>
      <c r="AI42" s="576">
        <v>0</v>
      </c>
      <c r="AJ42" s="576">
        <v>0</v>
      </c>
      <c r="AK42" s="576">
        <v>0</v>
      </c>
      <c r="AL42" s="576">
        <v>0</v>
      </c>
      <c r="AM42" s="576">
        <v>0</v>
      </c>
      <c r="AN42" s="576">
        <v>0</v>
      </c>
      <c r="AO42" s="576">
        <v>0</v>
      </c>
      <c r="AP42" s="507">
        <f t="shared" si="5"/>
        <v>0</v>
      </c>
    </row>
    <row r="43" spans="1:42" ht="15.75" thickBot="1" x14ac:dyDescent="0.3">
      <c r="A43" s="568" t="s">
        <v>479</v>
      </c>
      <c r="B43" s="553">
        <f>SUM(B38:B42)</f>
        <v>-839008.73500779527</v>
      </c>
      <c r="C43" s="553">
        <f t="shared" ref="C43:AO43" si="7">SUM(C38:C42)</f>
        <v>-409609.31737496768</v>
      </c>
      <c r="D43" s="553">
        <f t="shared" si="7"/>
        <v>-221545.51223678334</v>
      </c>
      <c r="E43" s="553">
        <f t="shared" si="7"/>
        <v>-104852.04790555069</v>
      </c>
      <c r="F43" s="553">
        <f t="shared" si="7"/>
        <v>-61806.163813215346</v>
      </c>
      <c r="G43" s="553">
        <f t="shared" si="7"/>
        <v>-43386.69790570347</v>
      </c>
      <c r="H43" s="553">
        <f t="shared" si="7"/>
        <v>99540.218034381542</v>
      </c>
      <c r="I43" s="553">
        <f t="shared" si="7"/>
        <v>107568.62312690962</v>
      </c>
      <c r="J43" s="553">
        <f t="shared" si="7"/>
        <v>116101.30254307073</v>
      </c>
      <c r="K43" s="553">
        <f t="shared" si="7"/>
        <v>125264.66657745726</v>
      </c>
      <c r="L43" s="553">
        <f t="shared" si="7"/>
        <v>135108.86638570324</v>
      </c>
      <c r="M43" s="553">
        <f t="shared" si="7"/>
        <v>145667.78053397231</v>
      </c>
      <c r="N43" s="553">
        <f t="shared" si="7"/>
        <v>156999.980021164</v>
      </c>
      <c r="O43" s="553">
        <f t="shared" si="7"/>
        <v>169145.41776321898</v>
      </c>
      <c r="P43" s="553">
        <f t="shared" si="7"/>
        <v>182169.1369974493</v>
      </c>
      <c r="Q43" s="553">
        <f t="shared" si="7"/>
        <v>196128.17800853154</v>
      </c>
      <c r="R43" s="553">
        <f t="shared" si="7"/>
        <v>208823.35321078269</v>
      </c>
      <c r="S43" s="553">
        <f t="shared" si="7"/>
        <v>214313.69409363222</v>
      </c>
      <c r="T43" s="553">
        <f t="shared" si="7"/>
        <v>219139.76879074698</v>
      </c>
      <c r="U43" s="553">
        <f t="shared" si="7"/>
        <v>224107.12728342699</v>
      </c>
      <c r="V43" s="553">
        <f t="shared" si="7"/>
        <v>229219.31678488079</v>
      </c>
      <c r="W43" s="553">
        <f t="shared" si="7"/>
        <v>234479.97338278271</v>
      </c>
      <c r="X43" s="553">
        <f t="shared" si="7"/>
        <v>240271.1723751059</v>
      </c>
      <c r="Y43" s="553">
        <f t="shared" si="7"/>
        <v>246207.83245367027</v>
      </c>
      <c r="Z43" s="553">
        <f t="shared" si="7"/>
        <v>252293.60398169939</v>
      </c>
      <c r="AA43" s="553">
        <f t="shared" si="7"/>
        <v>159744.84576037558</v>
      </c>
      <c r="AB43" s="553">
        <f t="shared" si="7"/>
        <v>0</v>
      </c>
      <c r="AC43" s="553">
        <f t="shared" si="7"/>
        <v>0</v>
      </c>
      <c r="AD43" s="553">
        <f t="shared" si="7"/>
        <v>0</v>
      </c>
      <c r="AE43" s="553">
        <f t="shared" si="7"/>
        <v>0</v>
      </c>
      <c r="AF43" s="553">
        <f t="shared" si="7"/>
        <v>0</v>
      </c>
      <c r="AG43" s="553">
        <f t="shared" si="7"/>
        <v>0</v>
      </c>
      <c r="AH43" s="553">
        <f t="shared" si="7"/>
        <v>0</v>
      </c>
      <c r="AI43" s="553">
        <f t="shared" si="7"/>
        <v>0</v>
      </c>
      <c r="AJ43" s="553">
        <f t="shared" si="7"/>
        <v>0</v>
      </c>
      <c r="AK43" s="553">
        <f t="shared" si="7"/>
        <v>0</v>
      </c>
      <c r="AL43" s="553">
        <f t="shared" si="7"/>
        <v>0</v>
      </c>
      <c r="AM43" s="553">
        <f t="shared" si="7"/>
        <v>0</v>
      </c>
      <c r="AN43" s="553">
        <f t="shared" si="7"/>
        <v>0</v>
      </c>
      <c r="AO43" s="553">
        <f t="shared" si="7"/>
        <v>0</v>
      </c>
      <c r="AP43" s="553">
        <f t="shared" si="5"/>
        <v>1982086.3838649457</v>
      </c>
    </row>
    <row r="44" spans="1:42" ht="15.75" thickTop="1" x14ac:dyDescent="0.25">
      <c r="A44" s="568"/>
      <c r="B44" s="516"/>
      <c r="C44" s="516"/>
      <c r="D44" s="516"/>
      <c r="E44" s="516"/>
      <c r="F44" s="516"/>
      <c r="G44" s="516"/>
      <c r="H44" s="516"/>
      <c r="I44" s="516"/>
      <c r="J44" s="516"/>
      <c r="K44" s="516"/>
      <c r="L44" s="516"/>
      <c r="M44" s="516"/>
      <c r="N44" s="516"/>
      <c r="O44" s="516"/>
      <c r="P44" s="516"/>
      <c r="Q44" s="516"/>
      <c r="R44" s="516"/>
      <c r="S44" s="516"/>
      <c r="T44" s="516"/>
      <c r="U44" s="516"/>
      <c r="V44" s="516"/>
      <c r="W44" s="516"/>
      <c r="X44" s="516"/>
      <c r="Y44" s="516"/>
      <c r="Z44" s="516"/>
      <c r="AA44" s="516"/>
      <c r="AB44" s="516"/>
      <c r="AC44" s="516"/>
      <c r="AD44" s="516"/>
      <c r="AE44" s="516"/>
      <c r="AF44" s="516"/>
      <c r="AG44" s="516"/>
      <c r="AH44" s="516"/>
      <c r="AI44" s="516"/>
      <c r="AJ44" s="516"/>
      <c r="AK44" s="516"/>
      <c r="AL44" s="516"/>
      <c r="AM44" s="516"/>
      <c r="AN44" s="516"/>
      <c r="AO44" s="516"/>
      <c r="AP44" s="516"/>
    </row>
    <row r="45" spans="1:42" ht="15.75" thickBot="1" x14ac:dyDescent="0.3">
      <c r="A45" s="506" t="s">
        <v>472</v>
      </c>
      <c r="B45" s="571">
        <f t="shared" ref="B45:AO45" si="8">B23-B34</f>
        <v>8360.7631578947185</v>
      </c>
      <c r="C45" s="571">
        <f t="shared" si="8"/>
        <v>0</v>
      </c>
      <c r="D45" s="571">
        <f t="shared" si="8"/>
        <v>0</v>
      </c>
      <c r="E45" s="571">
        <f t="shared" si="8"/>
        <v>0</v>
      </c>
      <c r="F45" s="571">
        <f t="shared" si="8"/>
        <v>0</v>
      </c>
      <c r="G45" s="571">
        <f t="shared" si="8"/>
        <v>0</v>
      </c>
      <c r="H45" s="571">
        <f t="shared" si="8"/>
        <v>0</v>
      </c>
      <c r="I45" s="571">
        <f t="shared" si="8"/>
        <v>0</v>
      </c>
      <c r="J45" s="571">
        <f t="shared" si="8"/>
        <v>0</v>
      </c>
      <c r="K45" s="571">
        <f t="shared" si="8"/>
        <v>0</v>
      </c>
      <c r="L45" s="571">
        <f t="shared" si="8"/>
        <v>0</v>
      </c>
      <c r="M45" s="571">
        <f t="shared" si="8"/>
        <v>0</v>
      </c>
      <c r="N45" s="571">
        <f t="shared" si="8"/>
        <v>0</v>
      </c>
      <c r="O45" s="571">
        <f t="shared" si="8"/>
        <v>0</v>
      </c>
      <c r="P45" s="571">
        <f t="shared" si="8"/>
        <v>0</v>
      </c>
      <c r="Q45" s="571">
        <f t="shared" si="8"/>
        <v>0</v>
      </c>
      <c r="R45" s="571">
        <f t="shared" si="8"/>
        <v>0</v>
      </c>
      <c r="S45" s="571">
        <f t="shared" si="8"/>
        <v>0</v>
      </c>
      <c r="T45" s="571">
        <f t="shared" si="8"/>
        <v>0</v>
      </c>
      <c r="U45" s="571">
        <f t="shared" si="8"/>
        <v>0</v>
      </c>
      <c r="V45" s="571">
        <f t="shared" si="8"/>
        <v>0</v>
      </c>
      <c r="W45" s="571">
        <f t="shared" si="8"/>
        <v>0</v>
      </c>
      <c r="X45" s="571">
        <f t="shared" si="8"/>
        <v>0</v>
      </c>
      <c r="Y45" s="571">
        <f t="shared" si="8"/>
        <v>0</v>
      </c>
      <c r="Z45" s="571">
        <f t="shared" si="8"/>
        <v>0</v>
      </c>
      <c r="AA45" s="571">
        <f t="shared" si="8"/>
        <v>0</v>
      </c>
      <c r="AB45" s="571">
        <f t="shared" si="8"/>
        <v>0</v>
      </c>
      <c r="AC45" s="571">
        <f t="shared" si="8"/>
        <v>0</v>
      </c>
      <c r="AD45" s="571">
        <f t="shared" si="8"/>
        <v>0</v>
      </c>
      <c r="AE45" s="571">
        <f t="shared" si="8"/>
        <v>0</v>
      </c>
      <c r="AF45" s="571">
        <f t="shared" si="8"/>
        <v>0</v>
      </c>
      <c r="AG45" s="571">
        <f t="shared" si="8"/>
        <v>0</v>
      </c>
      <c r="AH45" s="571">
        <f t="shared" si="8"/>
        <v>0</v>
      </c>
      <c r="AI45" s="571">
        <f t="shared" si="8"/>
        <v>0</v>
      </c>
      <c r="AJ45" s="571">
        <f t="shared" si="8"/>
        <v>0</v>
      </c>
      <c r="AK45" s="571">
        <f t="shared" si="8"/>
        <v>0</v>
      </c>
      <c r="AL45" s="571">
        <f t="shared" si="8"/>
        <v>0</v>
      </c>
      <c r="AM45" s="571">
        <f t="shared" si="8"/>
        <v>0</v>
      </c>
      <c r="AN45" s="571">
        <f t="shared" si="8"/>
        <v>0</v>
      </c>
      <c r="AO45" s="571">
        <f t="shared" si="8"/>
        <v>0</v>
      </c>
      <c r="AP45" s="571">
        <f>SUM(B45:AO45)</f>
        <v>8360.7631578947185</v>
      </c>
    </row>
    <row r="46" spans="1:42" ht="15.75" thickTop="1" x14ac:dyDescent="0.25">
      <c r="B46" s="580"/>
      <c r="C46" s="580"/>
      <c r="D46" s="580"/>
      <c r="E46" s="580"/>
      <c r="F46" s="580"/>
      <c r="G46" s="580"/>
      <c r="H46" s="580"/>
      <c r="I46" s="580"/>
      <c r="J46" s="580"/>
      <c r="K46" s="580"/>
      <c r="L46" s="580"/>
      <c r="M46" s="580"/>
      <c r="N46" s="580"/>
      <c r="O46" s="580"/>
      <c r="P46" s="580"/>
      <c r="Q46" s="580"/>
      <c r="R46" s="580"/>
      <c r="S46" s="580"/>
      <c r="T46" s="580"/>
      <c r="U46" s="580"/>
      <c r="V46" s="580"/>
      <c r="W46" s="580"/>
      <c r="X46" s="580"/>
      <c r="Y46" s="580"/>
      <c r="Z46" s="580"/>
      <c r="AA46" s="580"/>
      <c r="AB46" s="580"/>
      <c r="AC46" s="580"/>
      <c r="AD46" s="580"/>
      <c r="AE46" s="580"/>
      <c r="AF46" s="580"/>
      <c r="AG46" s="580"/>
      <c r="AH46" s="580"/>
      <c r="AI46" s="580"/>
      <c r="AJ46" s="580"/>
      <c r="AK46" s="580"/>
      <c r="AL46" s="580"/>
      <c r="AM46" s="580"/>
      <c r="AN46" s="580"/>
      <c r="AO46" s="580"/>
      <c r="AP46" s="513"/>
    </row>
    <row r="47" spans="1:42" ht="20.25" customHeight="1" x14ac:dyDescent="0.25">
      <c r="A47" s="581"/>
      <c r="B47" s="582"/>
      <c r="C47" s="582"/>
      <c r="D47" s="582"/>
      <c r="E47" s="582"/>
      <c r="F47" s="582"/>
      <c r="G47" s="583"/>
      <c r="H47" s="583"/>
      <c r="I47" s="582"/>
      <c r="J47" s="582"/>
      <c r="K47" s="582"/>
      <c r="L47" s="582"/>
      <c r="M47" s="582"/>
      <c r="N47" s="582"/>
      <c r="O47" s="584"/>
      <c r="P47" s="582"/>
      <c r="Q47" s="582"/>
      <c r="R47" s="582"/>
      <c r="S47" s="582"/>
      <c r="T47" s="582"/>
      <c r="U47" s="582"/>
      <c r="V47" s="582"/>
      <c r="W47" s="582"/>
      <c r="X47" s="582"/>
      <c r="Y47" s="582"/>
      <c r="Z47" s="582"/>
      <c r="AA47" s="582"/>
      <c r="AB47" s="582"/>
      <c r="AC47" s="582"/>
      <c r="AD47" s="582"/>
      <c r="AE47" s="582"/>
      <c r="AF47" s="582"/>
      <c r="AG47" s="582"/>
      <c r="AH47" s="582"/>
      <c r="AI47" s="582"/>
      <c r="AJ47" s="582"/>
      <c r="AK47" s="582"/>
      <c r="AL47" s="582"/>
      <c r="AM47" s="582"/>
      <c r="AN47" s="582"/>
      <c r="AO47" s="582"/>
      <c r="AP47" s="582"/>
    </row>
    <row r="48" spans="1:42" x14ac:dyDescent="0.25">
      <c r="A48" s="502" t="s">
        <v>483</v>
      </c>
      <c r="B48" s="480">
        <f>ROUND(SUM(B32,B43)-B29-B21-B39-B42,0)</f>
        <v>0</v>
      </c>
      <c r="C48" s="480">
        <f t="shared" ref="C48:AO48" si="9">ROUND(SUM(C32,C43)-C29-C21-C39-C42,0)</f>
        <v>0</v>
      </c>
      <c r="D48" s="480">
        <f t="shared" si="9"/>
        <v>0</v>
      </c>
      <c r="E48" s="480">
        <f t="shared" si="9"/>
        <v>0</v>
      </c>
      <c r="F48" s="480">
        <f t="shared" si="9"/>
        <v>0</v>
      </c>
      <c r="G48" s="480">
        <f t="shared" si="9"/>
        <v>0</v>
      </c>
      <c r="H48" s="480">
        <f t="shared" si="9"/>
        <v>0</v>
      </c>
      <c r="I48" s="480">
        <f t="shared" si="9"/>
        <v>0</v>
      </c>
      <c r="J48" s="480">
        <f t="shared" si="9"/>
        <v>0</v>
      </c>
      <c r="K48" s="480">
        <f t="shared" si="9"/>
        <v>0</v>
      </c>
      <c r="L48" s="480">
        <f t="shared" si="9"/>
        <v>0</v>
      </c>
      <c r="M48" s="480">
        <f t="shared" si="9"/>
        <v>0</v>
      </c>
      <c r="N48" s="480">
        <f t="shared" si="9"/>
        <v>0</v>
      </c>
      <c r="O48" s="480">
        <f t="shared" si="9"/>
        <v>0</v>
      </c>
      <c r="P48" s="480">
        <f t="shared" si="9"/>
        <v>0</v>
      </c>
      <c r="Q48" s="480">
        <f t="shared" si="9"/>
        <v>0</v>
      </c>
      <c r="R48" s="480">
        <f t="shared" si="9"/>
        <v>0</v>
      </c>
      <c r="S48" s="480">
        <f t="shared" si="9"/>
        <v>0</v>
      </c>
      <c r="T48" s="480">
        <f t="shared" si="9"/>
        <v>0</v>
      </c>
      <c r="U48" s="480">
        <f t="shared" si="9"/>
        <v>0</v>
      </c>
      <c r="V48" s="480">
        <f t="shared" si="9"/>
        <v>0</v>
      </c>
      <c r="W48" s="480">
        <f t="shared" si="9"/>
        <v>0</v>
      </c>
      <c r="X48" s="480">
        <f t="shared" si="9"/>
        <v>0</v>
      </c>
      <c r="Y48" s="480">
        <f t="shared" si="9"/>
        <v>0</v>
      </c>
      <c r="Z48" s="480">
        <f t="shared" si="9"/>
        <v>0</v>
      </c>
      <c r="AA48" s="480">
        <f t="shared" si="9"/>
        <v>0</v>
      </c>
      <c r="AB48" s="480">
        <f t="shared" si="9"/>
        <v>0</v>
      </c>
      <c r="AC48" s="480">
        <f t="shared" si="9"/>
        <v>0</v>
      </c>
      <c r="AD48" s="480">
        <f t="shared" si="9"/>
        <v>0</v>
      </c>
      <c r="AE48" s="480">
        <f t="shared" si="9"/>
        <v>0</v>
      </c>
      <c r="AF48" s="480">
        <f t="shared" si="9"/>
        <v>0</v>
      </c>
      <c r="AG48" s="480">
        <f t="shared" si="9"/>
        <v>0</v>
      </c>
      <c r="AH48" s="480">
        <f t="shared" si="9"/>
        <v>0</v>
      </c>
      <c r="AI48" s="480">
        <f t="shared" si="9"/>
        <v>0</v>
      </c>
      <c r="AJ48" s="480">
        <f t="shared" si="9"/>
        <v>0</v>
      </c>
      <c r="AK48" s="480">
        <f t="shared" si="9"/>
        <v>0</v>
      </c>
      <c r="AL48" s="480">
        <f t="shared" si="9"/>
        <v>0</v>
      </c>
      <c r="AM48" s="480">
        <f t="shared" si="9"/>
        <v>0</v>
      </c>
      <c r="AN48" s="480">
        <f t="shared" si="9"/>
        <v>0</v>
      </c>
      <c r="AO48" s="480">
        <f t="shared" si="9"/>
        <v>0</v>
      </c>
      <c r="AP48" s="480"/>
    </row>
    <row r="50" spans="1:41" outlineLevel="1" x14ac:dyDescent="0.25">
      <c r="A50" s="496" t="s">
        <v>413</v>
      </c>
      <c r="B50" s="585">
        <f>IF(B7&lt;YEAR('2 - Partnership Inputs'!$F$13),'2 - Partnership Inputs'!$F$71,IF(B7&gt;YEAR('2 -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C50" s="585">
        <f>IF(C7&lt;YEAR('2 - Partnership Inputs'!$F$13),'2 - Partnership Inputs'!$F$71,IF(C7&gt;YEAR('2 -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D50" s="585">
        <f>IF(D7&lt;YEAR('2 - Partnership Inputs'!$F$13),'2 - Partnership Inputs'!$F$71,IF(D7&gt;YEAR('2 -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E50" s="585">
        <f>IF(E7&lt;YEAR('2 - Partnership Inputs'!$F$13),'2 - Partnership Inputs'!$F$71,IF(E7&gt;YEAR('2 -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F50" s="585">
        <f>IF(F7&lt;YEAR('2 - Partnership Inputs'!$F$13),'2 - Partnership Inputs'!$F$71,IF(F7&gt;YEAR('2 -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G50" s="484">
        <f>IF(G7&lt;YEAR('2 - Partnership Inputs'!$F$13),'2 - Partnership Inputs'!$F$71,IF(G7&gt;YEAR('2 -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H50" s="585">
        <f>IF(H7&lt;YEAR('2 - Partnership Inputs'!$F$13),'2 - Partnership Inputs'!$F$71,IF(H7&gt;YEAR('2 -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I50" s="585">
        <f>IF(I7&lt;YEAR('2 - Partnership Inputs'!$F$13),'2 - Partnership Inputs'!$F$71,IF(I7&gt;YEAR('2 -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J50" s="585">
        <f>IF(J7&lt;YEAR('2 - Partnership Inputs'!$F$13),'2 - Partnership Inputs'!$F$71,IF(J7&gt;YEAR('2 -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K50" s="585">
        <f>IF(K7&lt;YEAR('2 - Partnership Inputs'!$F$13),'2 - Partnership Inputs'!$F$71,IF(K7&gt;YEAR('2 -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L50" s="585">
        <f>IF(L7&lt;YEAR('2 - Partnership Inputs'!$F$13),'2 - Partnership Inputs'!$F$71,IF(L7&gt;YEAR('2 -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M50" s="585">
        <f>IF(M7&lt;YEAR('2 - Partnership Inputs'!$F$13),'2 - Partnership Inputs'!$F$71,IF(M7&gt;YEAR('2 -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N50" s="585">
        <f>IF(N7&lt;YEAR('2 - Partnership Inputs'!$F$13),'2 - Partnership Inputs'!$F$71,IF(N7&gt;YEAR('2 -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O50" s="585">
        <f>IF(O7&lt;YEAR('2 - Partnership Inputs'!$F$13),'2 - Partnership Inputs'!$F$71,IF(O7&gt;YEAR('2 -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P50" s="585">
        <f>IF(P7&lt;YEAR('2 - Partnership Inputs'!$F$13),'2 - Partnership Inputs'!$F$71,IF(P7&gt;YEAR('2 -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Q50" s="585">
        <f>IF(Q7&lt;YEAR('2 - Partnership Inputs'!$F$13),'2 - Partnership Inputs'!$F$71,IF(Q7&gt;YEAR('2 -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R50" s="585">
        <f>IF(R7&lt;YEAR('2 - Partnership Inputs'!$F$13),'2 - Partnership Inputs'!$F$71,IF(R7&gt;YEAR('2 -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S50" s="585">
        <f>IF(S7&lt;YEAR('2 - Partnership Inputs'!$F$13),'2 - Partnership Inputs'!$F$71,IF(S7&gt;YEAR('2 -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T50" s="585">
        <f>IF(T7&lt;YEAR('2 - Partnership Inputs'!$F$13),'2 - Partnership Inputs'!$F$71,IF(T7&gt;YEAR('2 -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U50" s="585">
        <f>IF(U7&lt;YEAR('2 - Partnership Inputs'!$F$13),'2 - Partnership Inputs'!$F$71,IF(U7&gt;YEAR('2 -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V50" s="585">
        <f>IF(V7&lt;YEAR('2 - Partnership Inputs'!$F$13),'2 - Partnership Inputs'!$F$71,IF(V7&gt;YEAR('2 -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W50" s="585">
        <f>IF(W7&lt;YEAR('2 - Partnership Inputs'!$F$13),'2 - Partnership Inputs'!$F$71,IF(W7&gt;YEAR('2 -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X50" s="585">
        <f>IF(X7&lt;YEAR('2 - Partnership Inputs'!$F$13),'2 - Partnership Inputs'!$F$71,IF(X7&gt;YEAR('2 -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Y50" s="585">
        <f>IF(Y7&lt;YEAR('2 - Partnership Inputs'!$F$13),'2 - Partnership Inputs'!$F$71,IF(Y7&gt;YEAR('2 -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Z50" s="585">
        <f>IF(Z7&lt;YEAR('2 - Partnership Inputs'!$F$13),'2 - Partnership Inputs'!$F$71,IF(Z7&gt;YEAR('2 -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A50" s="585">
        <f>IF(AA7&lt;YEAR('2 - Partnership Inputs'!$F$13),'2 - Partnership Inputs'!$F$71,IF(AA7&gt;YEAR('2 -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B50" s="585">
        <f>IF(AB7&lt;YEAR('2 - Partnership Inputs'!$F$13),'2 - Partnership Inputs'!$F$71,IF(AB7&gt;YEAR('2 -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C50" s="585">
        <f>IF(AC7&lt;YEAR('2 - Partnership Inputs'!$F$13),'2 - Partnership Inputs'!$F$71,IF(AC7&gt;YEAR('2 -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D50" s="585">
        <f>IF(AD7&lt;YEAR('2 - Partnership Inputs'!$F$13),'2 - Partnership Inputs'!$F$71,IF(AD7&gt;YEAR('2 -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E50" s="585">
        <f>IF(AE7&lt;YEAR('2 - Partnership Inputs'!$F$13),'2 - Partnership Inputs'!$F$71,IF(AE7&gt;YEAR('2 -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F50" s="585">
        <f>IF(AF7&lt;YEAR('2 - Partnership Inputs'!$F$13),'2 - Partnership Inputs'!$F$71,IF(AF7&gt;YEAR('2 -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G50" s="585">
        <f>IF(AG7&lt;YEAR('2 - Partnership Inputs'!$F$13),'2 - Partnership Inputs'!$F$71,IF(AG7&gt;YEAR('2 -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H50" s="585">
        <f>IF(AH7&lt;YEAR('2 - Partnership Inputs'!$F$13),'2 - Partnership Inputs'!$F$71,IF(AH7&gt;YEAR('2 -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I50" s="585">
        <f>IF(AI7&lt;YEAR('2 - Partnership Inputs'!$F$13),'2 - Partnership Inputs'!$F$71,IF(AI7&gt;YEAR('2 -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J50" s="585">
        <f>IF(AJ7&lt;YEAR('2 - Partnership Inputs'!$F$13),'2 - Partnership Inputs'!$F$71,IF(AJ7&gt;YEAR('2 -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K50" s="585">
        <f>IF(AK7&lt;YEAR('2 - Partnership Inputs'!$F$13),'2 - Partnership Inputs'!$F$71,IF(AK7&gt;YEAR('2 -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L50" s="585">
        <f>IF(AL7&lt;YEAR('2 - Partnership Inputs'!$F$13),'2 - Partnership Inputs'!$F$71,IF(AL7&gt;YEAR('2 -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M50" s="585">
        <f>IF(AM7&lt;YEAR('2 - Partnership Inputs'!$F$13),'2 - Partnership Inputs'!$F$71,IF(AM7&gt;YEAR('2 -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N50" s="585">
        <f>IF(AN7&lt;YEAR('2 - Partnership Inputs'!$F$13),'2 - Partnership Inputs'!$F$71,IF(AN7&gt;YEAR('2 -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O50" s="585">
        <f>IF(AO7&lt;YEAR('2 - Partnership Inputs'!$F$13),'2 - Partnership Inputs'!$F$71,IF(AO7&gt;YEAR('2 -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</row>
    <row r="51" spans="1:41" outlineLevel="1" x14ac:dyDescent="0.25">
      <c r="A51" s="496" t="s">
        <v>484</v>
      </c>
      <c r="B51" s="464">
        <f>IF(B7&lt;YEAR('2 - Partnership Inputs'!$F$13),B32,B21*(YEARFRAC(DATE(YEAR('2 - Partnership Inputs'!$F$13),1,1),'2 - Partnership Inputs'!$F$13)*'2 - Partnership Inputs'!$F$71)+B29+B30)*IF(B7&gt;YEAR('2 - Partnership Inputs'!$F$13),0,1)</f>
        <v>-413857.7763157892</v>
      </c>
      <c r="C51" s="464">
        <f>IF(C7&lt;YEAR('2 - Partnership Inputs'!$F$13),C32,C21*(YEARFRAC(DATE(YEAR('2 - Partnership Inputs'!$F$13),1,1),'2 - Partnership Inputs'!$F$13)*'2 - Partnership Inputs'!$F$71)+C29+C30)*IF(C7&gt;YEAR('2 - Partnership Inputs'!$F$13),0,1)</f>
        <v>25019.016763309482</v>
      </c>
      <c r="D51" s="464">
        <f>IF(D7&lt;YEAR('2 - Partnership Inputs'!$F$13),D32,D21*(YEARFRAC(DATE(YEAR('2 - Partnership Inputs'!$F$13),1,1),'2 - Partnership Inputs'!$F$13)*'2 - Partnership Inputs'!$F$71)+D29+D30)*IF(D7&gt;YEAR('2 - Partnership Inputs'!$F$13),0,1)</f>
        <v>25028.617056616407</v>
      </c>
      <c r="E51" s="464">
        <f>IF(E7&lt;YEAR('2 - Partnership Inputs'!$F$13),E32,E21*(YEARFRAC(DATE(YEAR('2 - Partnership Inputs'!$F$13),1,1),'2 - Partnership Inputs'!$F$13)*'2 - Partnership Inputs'!$F$71)+E29+E30)*IF(E7&gt;YEAR('2 - Partnership Inputs'!$F$13),0,1)</f>
        <v>25039.158176267389</v>
      </c>
      <c r="F51" s="464">
        <f>IF(F7&lt;YEAR('2 - Partnership Inputs'!$F$13),F32,F21*(YEARFRAC(DATE(YEAR('2 - Partnership Inputs'!$F$13),1,1),'2 - Partnership Inputs'!$F$13)*'2 - Partnership Inputs'!$F$71)+F29+F30)*IF(F7&gt;YEAR('2 - Partnership Inputs'!$F$13),0,1)</f>
        <v>25050.913961084254</v>
      </c>
      <c r="G51" s="464">
        <f>IF(G7&lt;YEAR('2 - Partnership Inputs'!$F$13),G32,G21*(YEARFRAC(DATE(YEAR('2 - Partnership Inputs'!$F$13),1,1),'2 - Partnership Inputs'!$F$13)*'2 - Partnership Inputs'!$F$71)+G29+G30)*IF(G7&gt;YEAR('2 - Partnership Inputs'!$F$13),0,1)</f>
        <v>25062.966004054899</v>
      </c>
      <c r="H51" s="464">
        <f>IF(H7&lt;YEAR('2 - Partnership Inputs'!$F$13),H32,H21*(YEARFRAC(DATE(YEAR('2 - Partnership Inputs'!$F$13),1,1),'2 - Partnership Inputs'!$F$13)*'2 - Partnership Inputs'!$F$71)+H29+H30)*IF(H7&gt;YEAR('2 - Partnership Inputs'!$F$13),0,1)</f>
        <v>5675.2216916673715</v>
      </c>
      <c r="I51" s="464">
        <f>IF(I7&lt;YEAR('2 - Partnership Inputs'!$F$13),I32,I21*(YEARFRAC(DATE(YEAR('2 - Partnership Inputs'!$F$13),1,1),'2 - Partnership Inputs'!$F$13)*'2 - Partnership Inputs'!$F$71)+I29+I30)*IF(I7&gt;YEAR('2 - Partnership Inputs'!$F$13),0,1)</f>
        <v>0</v>
      </c>
      <c r="J51" s="464">
        <f>IF(J7&lt;YEAR('2 - Partnership Inputs'!$F$13),J32,J21*(YEARFRAC(DATE(YEAR('2 - Partnership Inputs'!$F$13),1,1),'2 - Partnership Inputs'!$F$13)*'2 - Partnership Inputs'!$F$71)+J29+J30)*IF(J7&gt;YEAR('2 - Partnership Inputs'!$F$13),0,1)</f>
        <v>0</v>
      </c>
      <c r="K51" s="464">
        <f>IF(K7&lt;YEAR('2 - Partnership Inputs'!$F$13),K32,K21*(YEARFRAC(DATE(YEAR('2 - Partnership Inputs'!$F$13),1,1),'2 - Partnership Inputs'!$F$13)*'2 - Partnership Inputs'!$F$71)+K29+K30)*IF(K7&gt;YEAR('2 - Partnership Inputs'!$F$13),0,1)</f>
        <v>0</v>
      </c>
      <c r="L51" s="464">
        <f>IF(L7&lt;YEAR('2 - Partnership Inputs'!$F$13),L32,L21*(YEARFRAC(DATE(YEAR('2 - Partnership Inputs'!$F$13),1,1),'2 - Partnership Inputs'!$F$13)*'2 - Partnership Inputs'!$F$71)+L29+L30)*IF(L7&gt;YEAR('2 - Partnership Inputs'!$F$13),0,1)</f>
        <v>0</v>
      </c>
      <c r="M51" s="464">
        <f>IF(M7&lt;YEAR('2 - Partnership Inputs'!$F$13),M32,M21*(YEARFRAC(DATE(YEAR('2 - Partnership Inputs'!$F$13),1,1),'2 - Partnership Inputs'!$F$13)*'2 - Partnership Inputs'!$F$71)+M29+M30)*IF(M7&gt;YEAR('2 - Partnership Inputs'!$F$13),0,1)</f>
        <v>0</v>
      </c>
      <c r="N51" s="464">
        <f>IF(N7&lt;YEAR('2 - Partnership Inputs'!$F$13),N32,N21*(YEARFRAC(DATE(YEAR('2 - Partnership Inputs'!$F$13),1,1),'2 - Partnership Inputs'!$F$13)*'2 - Partnership Inputs'!$F$71)+N29+N30)*IF(N7&gt;YEAR('2 - Partnership Inputs'!$F$13),0,1)</f>
        <v>0</v>
      </c>
      <c r="O51" s="464">
        <f>IF(O7&lt;YEAR('2 - Partnership Inputs'!$F$13),O32,O21*(YEARFRAC(DATE(YEAR('2 - Partnership Inputs'!$F$13),1,1),'2 - Partnership Inputs'!$F$13)*'2 - Partnership Inputs'!$F$71)+O29+O30)*IF(O7&gt;YEAR('2 - Partnership Inputs'!$F$13),0,1)</f>
        <v>0</v>
      </c>
      <c r="P51" s="464">
        <f>IF(P7&lt;YEAR('2 - Partnership Inputs'!$F$13),P32,P21*(YEARFRAC(DATE(YEAR('2 - Partnership Inputs'!$F$13),1,1),'2 - Partnership Inputs'!$F$13)*'2 - Partnership Inputs'!$F$71)+P29+P30)*IF(P7&gt;YEAR('2 - Partnership Inputs'!$F$13),0,1)</f>
        <v>0</v>
      </c>
      <c r="Q51" s="464">
        <f>IF(Q7&lt;YEAR('2 - Partnership Inputs'!$F$13),Q32,Q21*(YEARFRAC(DATE(YEAR('2 - Partnership Inputs'!$F$13),1,1),'2 - Partnership Inputs'!$F$13)*'2 - Partnership Inputs'!$F$71)+Q29+Q30)*IF(Q7&gt;YEAR('2 - Partnership Inputs'!$F$13),0,1)</f>
        <v>0</v>
      </c>
      <c r="R51" s="464">
        <f>IF(R7&lt;YEAR('2 - Partnership Inputs'!$F$13),R32,R21*(YEARFRAC(DATE(YEAR('2 - Partnership Inputs'!$F$13),1,1),'2 - Partnership Inputs'!$F$13)*'2 - Partnership Inputs'!$F$71)+R29+R30)*IF(R7&gt;YEAR('2 - Partnership Inputs'!$F$13),0,1)</f>
        <v>0</v>
      </c>
      <c r="S51" s="464">
        <f>IF(S7&lt;YEAR('2 - Partnership Inputs'!$F$13),S32,S21*(YEARFRAC(DATE(YEAR('2 - Partnership Inputs'!$F$13),1,1),'2 - Partnership Inputs'!$F$13)*'2 - Partnership Inputs'!$F$71)+S29+S30)*IF(S7&gt;YEAR('2 - Partnership Inputs'!$F$13),0,1)</f>
        <v>0</v>
      </c>
      <c r="T51" s="464">
        <f>IF(T7&lt;YEAR('2 - Partnership Inputs'!$F$13),T32,T21*(YEARFRAC(DATE(YEAR('2 - Partnership Inputs'!$F$13),1,1),'2 - Partnership Inputs'!$F$13)*'2 - Partnership Inputs'!$F$71)+T29+T30)*IF(T7&gt;YEAR('2 - Partnership Inputs'!$F$13),0,1)</f>
        <v>0</v>
      </c>
      <c r="U51" s="464">
        <f>IF(U7&lt;YEAR('2 - Partnership Inputs'!$F$13),U32,U21*(YEARFRAC(DATE(YEAR('2 - Partnership Inputs'!$F$13),1,1),'2 - Partnership Inputs'!$F$13)*'2 - Partnership Inputs'!$F$71)+U29+U30)*IF(U7&gt;YEAR('2 - Partnership Inputs'!$F$13),0,1)</f>
        <v>0</v>
      </c>
      <c r="V51" s="464">
        <f>IF(V7&lt;YEAR('2 - Partnership Inputs'!$F$13),V32,V21*(YEARFRAC(DATE(YEAR('2 - Partnership Inputs'!$F$13),1,1),'2 - Partnership Inputs'!$F$13)*'2 - Partnership Inputs'!$F$71)+V29+V30)*IF(V7&gt;YEAR('2 - Partnership Inputs'!$F$13),0,1)</f>
        <v>0</v>
      </c>
      <c r="W51" s="464">
        <f>IF(W7&lt;YEAR('2 - Partnership Inputs'!$F$13),W32,W21*(YEARFRAC(DATE(YEAR('2 - Partnership Inputs'!$F$13),1,1),'2 - Partnership Inputs'!$F$13)*'2 - Partnership Inputs'!$F$71)+W29+W30)*IF(W7&gt;YEAR('2 - Partnership Inputs'!$F$13),0,1)</f>
        <v>0</v>
      </c>
      <c r="X51" s="464">
        <f>IF(X7&lt;YEAR('2 - Partnership Inputs'!$F$13),X32,X21*(YEARFRAC(DATE(YEAR('2 - Partnership Inputs'!$F$13),1,1),'2 - Partnership Inputs'!$F$13)*'2 - Partnership Inputs'!$F$71)+X29+X30)*IF(X7&gt;YEAR('2 - Partnership Inputs'!$F$13),0,1)</f>
        <v>0</v>
      </c>
      <c r="Y51" s="464">
        <f>IF(Y7&lt;YEAR('2 - Partnership Inputs'!$F$13),Y32,Y21*(YEARFRAC(DATE(YEAR('2 - Partnership Inputs'!$F$13),1,1),'2 - Partnership Inputs'!$F$13)*'2 - Partnership Inputs'!$F$71)+Y29+Y30)*IF(Y7&gt;YEAR('2 - Partnership Inputs'!$F$13),0,1)</f>
        <v>0</v>
      </c>
      <c r="Z51" s="464">
        <f>IF(Z7&lt;YEAR('2 - Partnership Inputs'!$F$13),Z32,Z21*(YEARFRAC(DATE(YEAR('2 - Partnership Inputs'!$F$13),1,1),'2 - Partnership Inputs'!$F$13)*'2 - Partnership Inputs'!$F$71)+Z29+Z30)*IF(Z7&gt;YEAR('2 - Partnership Inputs'!$F$13),0,1)</f>
        <v>0</v>
      </c>
      <c r="AA51" s="464">
        <f>IF(AA7&lt;YEAR('2 - Partnership Inputs'!$F$13),AA32,AA21*(YEARFRAC(DATE(YEAR('2 - Partnership Inputs'!$F$13),1,1),'2 - Partnership Inputs'!$F$13)*'2 - Partnership Inputs'!$F$71)+AA29+AA30)*IF(AA7&gt;YEAR('2 - Partnership Inputs'!$F$13),0,1)</f>
        <v>0</v>
      </c>
      <c r="AB51" s="464">
        <f>IF(AB7&lt;YEAR('2 - Partnership Inputs'!$F$13),AB32,AB21*(YEARFRAC(DATE(YEAR('2 - Partnership Inputs'!$F$13),1,1),'2 - Partnership Inputs'!$F$13)*'2 - Partnership Inputs'!$F$71)+AB29+AB30)*IF(AB7&gt;YEAR('2 - Partnership Inputs'!$F$13),0,1)</f>
        <v>0</v>
      </c>
      <c r="AC51" s="464">
        <f>IF(AC7&lt;YEAR('2 - Partnership Inputs'!$F$13),AC32,AC21*(YEARFRAC(DATE(YEAR('2 - Partnership Inputs'!$F$13),1,1),'2 - Partnership Inputs'!$F$13)*'2 - Partnership Inputs'!$F$71)+AC29+AC30)*IF(AC7&gt;YEAR('2 - Partnership Inputs'!$F$13),0,1)</f>
        <v>0</v>
      </c>
      <c r="AD51" s="464">
        <f>IF(AD7&lt;YEAR('2 - Partnership Inputs'!$F$13),AD32,AD21*(YEARFRAC(DATE(YEAR('2 - Partnership Inputs'!$F$13),1,1),'2 - Partnership Inputs'!$F$13)*'2 - Partnership Inputs'!$F$71)+AD29+AD30)*IF(AD7&gt;YEAR('2 - Partnership Inputs'!$F$13),0,1)</f>
        <v>0</v>
      </c>
      <c r="AE51" s="464">
        <f>IF(AE7&lt;YEAR('2 - Partnership Inputs'!$F$13),AE32,AE21*(YEARFRAC(DATE(YEAR('2 - Partnership Inputs'!$F$13),1,1),'2 - Partnership Inputs'!$F$13)*'2 - Partnership Inputs'!$F$71)+AE29+AE30)*IF(AE7&gt;YEAR('2 - Partnership Inputs'!$F$13),0,1)</f>
        <v>0</v>
      </c>
      <c r="AF51" s="464">
        <f>IF(AF7&lt;YEAR('2 - Partnership Inputs'!$F$13),AF32,AF21*(YEARFRAC(DATE(YEAR('2 - Partnership Inputs'!$F$13),1,1),'2 - Partnership Inputs'!$F$13)*'2 - Partnership Inputs'!$F$71)+AF29+AF30)*IF(AF7&gt;YEAR('2 - Partnership Inputs'!$F$13),0,1)</f>
        <v>0</v>
      </c>
      <c r="AG51" s="464">
        <f>IF(AG7&lt;YEAR('2 - Partnership Inputs'!$F$13),AG32,AG21*(YEARFRAC(DATE(YEAR('2 - Partnership Inputs'!$F$13),1,1),'2 - Partnership Inputs'!$F$13)*'2 - Partnership Inputs'!$F$71)+AG29+AG30)*IF(AG7&gt;YEAR('2 - Partnership Inputs'!$F$13),0,1)</f>
        <v>0</v>
      </c>
      <c r="AH51" s="464">
        <f>IF(AH7&lt;YEAR('2 - Partnership Inputs'!$F$13),AH32,AH21*(YEARFRAC(DATE(YEAR('2 - Partnership Inputs'!$F$13),1,1),'2 - Partnership Inputs'!$F$13)*'2 - Partnership Inputs'!$F$71)+AH29+AH30)*IF(AH7&gt;YEAR('2 - Partnership Inputs'!$F$13),0,1)</f>
        <v>0</v>
      </c>
      <c r="AI51" s="464">
        <f>IF(AI7&lt;YEAR('2 - Partnership Inputs'!$F$13),AI32,AI21*(YEARFRAC(DATE(YEAR('2 - Partnership Inputs'!$F$13),1,1),'2 - Partnership Inputs'!$F$13)*'2 - Partnership Inputs'!$F$71)+AI29+AI30)*IF(AI7&gt;YEAR('2 - Partnership Inputs'!$F$13),0,1)</f>
        <v>0</v>
      </c>
      <c r="AJ51" s="464">
        <f>IF(AJ7&lt;YEAR('2 - Partnership Inputs'!$F$13),AJ32,AJ21*(YEARFRAC(DATE(YEAR('2 - Partnership Inputs'!$F$13),1,1),'2 - Partnership Inputs'!$F$13)*'2 - Partnership Inputs'!$F$71)+AJ29+AJ30)*IF(AJ7&gt;YEAR('2 - Partnership Inputs'!$F$13),0,1)</f>
        <v>0</v>
      </c>
      <c r="AK51" s="464">
        <f>IF(AK7&lt;YEAR('2 - Partnership Inputs'!$F$13),AK32,AK21*(YEARFRAC(DATE(YEAR('2 - Partnership Inputs'!$F$13),1,1),'2 - Partnership Inputs'!$F$13)*'2 - Partnership Inputs'!$F$71)+AK29+AK30)*IF(AK7&gt;YEAR('2 - Partnership Inputs'!$F$13),0,1)</f>
        <v>0</v>
      </c>
      <c r="AL51" s="464">
        <f>IF(AL7&lt;YEAR('2 - Partnership Inputs'!$F$13),AL32,AL21*(YEARFRAC(DATE(YEAR('2 - Partnership Inputs'!$F$13),1,1),'2 - Partnership Inputs'!$F$13)*'2 - Partnership Inputs'!$F$71)+AL29+AL30)*IF(AL7&gt;YEAR('2 - Partnership Inputs'!$F$13),0,1)</f>
        <v>0</v>
      </c>
      <c r="AM51" s="464">
        <f>IF(AM7&lt;YEAR('2 - Partnership Inputs'!$F$13),AM32,AM21*(YEARFRAC(DATE(YEAR('2 - Partnership Inputs'!$F$13),1,1),'2 - Partnership Inputs'!$F$13)*'2 - Partnership Inputs'!$F$71)+AM29+AM30)*IF(AM7&gt;YEAR('2 - Partnership Inputs'!$F$13),0,1)</f>
        <v>0</v>
      </c>
      <c r="AN51" s="464">
        <f>IF(AN7&lt;YEAR('2 - Partnership Inputs'!$F$13),AN32,AN21*(YEARFRAC(DATE(YEAR('2 - Partnership Inputs'!$F$13),1,1),'2 - Partnership Inputs'!$F$13)*'2 - Partnership Inputs'!$F$71)+AN29+AN30)*IF(AN7&gt;YEAR('2 - Partnership Inputs'!$F$13),0,1)</f>
        <v>0</v>
      </c>
      <c r="AO51" s="464">
        <f>IF(AO7&lt;YEAR('2 - Partnership Inputs'!$F$13),AO32,AO21*(YEARFRAC(DATE(YEAR('2 - Partnership Inputs'!$F$13),1,1),'2 - Partnership Inputs'!$F$13)*'2 - Partnership Inputs'!$F$71)+AO29+AO30)*IF(AO7&gt;YEAR('2 - Partnership Inputs'!$F$13),0,1)</f>
        <v>0</v>
      </c>
    </row>
  </sheetData>
  <mergeCells count="12">
    <mergeCell ref="B4:K4"/>
    <mergeCell ref="L4:U4"/>
    <mergeCell ref="V4:AE4"/>
    <mergeCell ref="AF4:AO4"/>
    <mergeCell ref="B1:K1"/>
    <mergeCell ref="L1:U1"/>
    <mergeCell ref="V1:AE1"/>
    <mergeCell ref="AF1:AO1"/>
    <mergeCell ref="B2:K2"/>
    <mergeCell ref="L2:U2"/>
    <mergeCell ref="V2:AE2"/>
    <mergeCell ref="AF2:AO2"/>
  </mergeCells>
  <printOptions gridLines="1" gridLinesSet="0"/>
  <pageMargins left="0.7" right="0.7" top="0.75" bottom="0.75" header="0.3" footer="0.3"/>
  <pageSetup scale="49" firstPageNumber="6" fitToWidth="4" orientation="portrait" r:id="rId1"/>
  <headerFooter>
    <oddFooter>&amp;C&amp;"Times New Roman,Regular"DRAFT AND PRELIMINARY - FOR DISCUSSION PURPOSES ONLY</oddFooter>
  </headerFooter>
  <colBreaks count="3" manualBreakCount="3">
    <brk id="11" max="40" man="1"/>
    <brk id="21" max="40" man="1"/>
    <brk id="31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Source</vt:lpstr>
      <vt:lpstr>2 - Partnership Inputs</vt:lpstr>
      <vt:lpstr>2a Project Inputs</vt:lpstr>
      <vt:lpstr>Dev Summary</vt:lpstr>
      <vt:lpstr>3 - S &amp; U</vt:lpstr>
      <vt:lpstr>4 - NOI</vt:lpstr>
      <vt:lpstr>4a - Electricity</vt:lpstr>
      <vt:lpstr>5 - 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Mills</dc:creator>
  <cp:keywords/>
  <dc:description/>
  <cp:lastModifiedBy>Ran Bujanover</cp:lastModifiedBy>
  <cp:revision/>
  <dcterms:created xsi:type="dcterms:W3CDTF">2017-11-29T14:39:10Z</dcterms:created>
  <dcterms:modified xsi:type="dcterms:W3CDTF">2018-01-11T19:57:21Z</dcterms:modified>
  <cp:category/>
  <cp:contentStatus/>
</cp:coreProperties>
</file>