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 Bujanover\Dropbox\Project Masters\PECO - Winery Square\06. SSPA\"/>
    </mc:Choice>
  </mc:AlternateContent>
  <bookViews>
    <workbookView xWindow="0" yWindow="0" windowWidth="20490" windowHeight="7230"/>
  </bookViews>
  <sheets>
    <sheet name="PECO Winery Square" sheetId="1" r:id="rId1"/>
  </sheets>
  <externalReferences>
    <externalReference r:id="rId2"/>
    <externalReference r:id="rId3"/>
  </externalReferences>
  <definedNames>
    <definedName name="Cases_List">[2]Scenarios!$B$5:$B$10</definedName>
    <definedName name="Rating">'PECO Winery Square'!$V$2:$AB$2</definedName>
    <definedName name="TEP_Paymen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39" i="1"/>
  <c r="J3" i="1" s="1"/>
  <c r="K3" i="1" s="1"/>
  <c r="L35" i="1"/>
  <c r="E34" i="1"/>
  <c r="D34" i="1"/>
  <c r="D43" i="1" s="1"/>
  <c r="P17" i="1"/>
  <c r="O17" i="1"/>
  <c r="K17" i="1"/>
  <c r="H17" i="1"/>
  <c r="L17" i="1" s="1"/>
  <c r="P16" i="1"/>
  <c r="O16" i="1"/>
  <c r="Q16" i="1" s="1"/>
  <c r="L16" i="1"/>
  <c r="K16" i="1"/>
  <c r="H16" i="1"/>
  <c r="P15" i="1"/>
  <c r="O15" i="1"/>
  <c r="K15" i="1"/>
  <c r="H15" i="1"/>
  <c r="L15" i="1" s="1"/>
  <c r="P14" i="1"/>
  <c r="O14" i="1"/>
  <c r="Q14" i="1" s="1"/>
  <c r="L14" i="1"/>
  <c r="K14" i="1"/>
  <c r="H14" i="1"/>
  <c r="P13" i="1"/>
  <c r="O13" i="1"/>
  <c r="K13" i="1"/>
  <c r="Q13" i="1" s="1"/>
  <c r="H13" i="1"/>
  <c r="L13" i="1" s="1"/>
  <c r="P12" i="1"/>
  <c r="O12" i="1"/>
  <c r="Q12" i="1" s="1"/>
  <c r="L12" i="1"/>
  <c r="K12" i="1"/>
  <c r="H12" i="1"/>
  <c r="P11" i="1"/>
  <c r="O11" i="1"/>
  <c r="K11" i="1"/>
  <c r="H11" i="1"/>
  <c r="L11" i="1" s="1"/>
  <c r="P10" i="1"/>
  <c r="O10" i="1"/>
  <c r="Q10" i="1" s="1"/>
  <c r="L10" i="1"/>
  <c r="K10" i="1"/>
  <c r="H10" i="1"/>
  <c r="P9" i="1"/>
  <c r="O9" i="1"/>
  <c r="K9" i="1"/>
  <c r="H9" i="1"/>
  <c r="L9" i="1" s="1"/>
  <c r="P8" i="1"/>
  <c r="O8" i="1"/>
  <c r="Q8" i="1" s="1"/>
  <c r="L8" i="1"/>
  <c r="K8" i="1"/>
  <c r="H8" i="1"/>
  <c r="P7" i="1"/>
  <c r="O7" i="1"/>
  <c r="K7" i="1"/>
  <c r="H7" i="1"/>
  <c r="L7" i="1" s="1"/>
  <c r="P6" i="1"/>
  <c r="O6" i="1"/>
  <c r="Q6" i="1" s="1"/>
  <c r="L6" i="1"/>
  <c r="K6" i="1"/>
  <c r="H6" i="1"/>
  <c r="P5" i="1"/>
  <c r="O5" i="1"/>
  <c r="K5" i="1"/>
  <c r="Q5" i="1" s="1"/>
  <c r="H5" i="1"/>
  <c r="L5" i="1" s="1"/>
  <c r="P4" i="1"/>
  <c r="O4" i="1"/>
  <c r="H4" i="1"/>
  <c r="L4" i="1" s="1"/>
  <c r="P3" i="1"/>
  <c r="O3" i="1"/>
  <c r="L3" i="1"/>
  <c r="H3" i="1"/>
  <c r="Q3" i="1" l="1"/>
  <c r="Q9" i="1"/>
  <c r="Q17" i="1"/>
  <c r="Q7" i="1"/>
  <c r="Q15" i="1"/>
  <c r="Q11" i="1"/>
  <c r="J4" i="1"/>
  <c r="K4" i="1" s="1"/>
  <c r="Q4" i="1" s="1"/>
  <c r="D40" i="1"/>
  <c r="H34" i="1"/>
  <c r="H36" i="1" s="1"/>
  <c r="Q35" i="1" l="1"/>
  <c r="K34" i="1"/>
  <c r="L34" i="1" l="1"/>
  <c r="L36" i="1" s="1"/>
  <c r="Q36" i="1" l="1"/>
  <c r="Q37" i="1" s="1"/>
</calcChain>
</file>

<file path=xl/sharedStrings.xml><?xml version="1.0" encoding="utf-8"?>
<sst xmlns="http://schemas.openxmlformats.org/spreadsheetml/2006/main" count="113" uniqueCount="64">
  <si>
    <t>Using S&amp;P Global YoY Default Rates wieghted Avg LT</t>
  </si>
  <si>
    <t>(Link)</t>
  </si>
  <si>
    <t>Tenant</t>
  </si>
  <si>
    <t>Usage (Signed)</t>
  </si>
  <si>
    <t>Usage (Unsigned)</t>
  </si>
  <si>
    <t>Comment</t>
  </si>
  <si>
    <t>Rate</t>
  </si>
  <si>
    <t>Avg. Price</t>
  </si>
  <si>
    <t>Optimzed Allocation</t>
  </si>
  <si>
    <t>Rating</t>
  </si>
  <si>
    <t>Default</t>
  </si>
  <si>
    <t>Revenue At Risk</t>
  </si>
  <si>
    <t>AAA</t>
  </si>
  <si>
    <t>AA</t>
  </si>
  <si>
    <t>A</t>
  </si>
  <si>
    <t>BBB</t>
  </si>
  <si>
    <t>BB</t>
  </si>
  <si>
    <t>B</t>
  </si>
  <si>
    <t>CCC/C</t>
  </si>
  <si>
    <t>Frank &amp; Yuen's</t>
  </si>
  <si>
    <t>Actual usage data</t>
  </si>
  <si>
    <t>A10X</t>
  </si>
  <si>
    <t>Cenario's Pizza</t>
  </si>
  <si>
    <t>Pace Solano</t>
  </si>
  <si>
    <t>A1X</t>
  </si>
  <si>
    <t>Rate Table</t>
  </si>
  <si>
    <t>Anytime Fitness</t>
  </si>
  <si>
    <t>Estimated use based on Actual Monthly</t>
  </si>
  <si>
    <t>A1</t>
  </si>
  <si>
    <t>A6</t>
  </si>
  <si>
    <t>E19S</t>
  </si>
  <si>
    <t>1 Moe Balloon</t>
  </si>
  <si>
    <t>Estimated use based on SF</t>
  </si>
  <si>
    <t>$/kWh</t>
  </si>
  <si>
    <t>UEI Cricket</t>
  </si>
  <si>
    <t>Albert Cu, DDS</t>
  </si>
  <si>
    <t>Sunshine Studio</t>
  </si>
  <si>
    <t>Fairfield Cleaners</t>
  </si>
  <si>
    <t>Mail It</t>
  </si>
  <si>
    <t>One Stop Tax</t>
  </si>
  <si>
    <t>Discount Cigarettes</t>
  </si>
  <si>
    <t>Coast Dental</t>
  </si>
  <si>
    <t>La Michocana Ice Cream</t>
  </si>
  <si>
    <t>CAM</t>
  </si>
  <si>
    <t>Cindy's Hair</t>
  </si>
  <si>
    <t>FoodMaxx</t>
  </si>
  <si>
    <t>Walgreens</t>
  </si>
  <si>
    <t>Nation's Giant Hamburger</t>
  </si>
  <si>
    <t>Pelayo's Mexican</t>
  </si>
  <si>
    <t>Growing Hearts Childcare</t>
  </si>
  <si>
    <t>Comcast - No</t>
  </si>
  <si>
    <t>Winery Reflexology</t>
  </si>
  <si>
    <t>Boost Mobile</t>
  </si>
  <si>
    <t>EZ Cash Plus - No</t>
  </si>
  <si>
    <t>Premier Pawn - No</t>
  </si>
  <si>
    <t>Vacant</t>
  </si>
  <si>
    <t>Eyebrow Shape</t>
  </si>
  <si>
    <t>Total</t>
  </si>
  <si>
    <t>Non Bypassable Charges</t>
  </si>
  <si>
    <t>Total Bad Debt</t>
  </si>
  <si>
    <t>Actual Charge</t>
  </si>
  <si>
    <t>Production (Phase 1)</t>
  </si>
  <si>
    <t>CR</t>
  </si>
  <si>
    <t>Production (Phase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</si>
</sst>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#,##0;\-#,##0"/>
    <numFmt numFmtId="167" formatCode="_(&quot;$&quot;* #,##0_);_(&quot;$&quot;* \(#,##0\);_(&quot;$&quot;* &quot;-&quot;??_);_(@_)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3" fillId="0" borderId="0" xfId="4" applyAlignment="1" applyProtection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 indent="1"/>
    </xf>
    <xf numFmtId="164" fontId="0" fillId="0" borderId="0" xfId="1" applyNumberFormat="1" applyFont="1"/>
    <xf numFmtId="44" fontId="0" fillId="0" borderId="0" xfId="0" applyNumberFormat="1"/>
    <xf numFmtId="9" fontId="0" fillId="0" borderId="0" xfId="0" applyNumberFormat="1"/>
    <xf numFmtId="164" fontId="0" fillId="0" borderId="0" xfId="0" applyNumberFormat="1"/>
    <xf numFmtId="9" fontId="0" fillId="0" borderId="0" xfId="3" applyFont="1"/>
    <xf numFmtId="165" fontId="6" fillId="0" borderId="0" xfId="2" applyNumberFormat="1" applyFont="1" applyBorder="1" applyAlignment="1">
      <alignment horizontal="center"/>
    </xf>
    <xf numFmtId="0" fontId="5" fillId="0" borderId="0" xfId="0" applyFont="1" applyAlignment="1">
      <alignment horizontal="left" vertical="top" indent="1"/>
    </xf>
    <xf numFmtId="166" fontId="5" fillId="0" borderId="0" xfId="0" applyNumberFormat="1" applyFont="1" applyAlignment="1">
      <alignment vertical="top"/>
    </xf>
    <xf numFmtId="167" fontId="0" fillId="0" borderId="0" xfId="2" applyNumberFormat="1" applyFont="1"/>
    <xf numFmtId="168" fontId="0" fillId="0" borderId="0" xfId="3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%20Bujanover/Dropbox/Project%20Masters/PECO%20-%20Winery%20Square/07.%20Model/Projects%20Phillips%20Edison%20Winery%20Square%20Summary%20Phase%201%20(Apr%2026,%202017)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%20Bujanover/Documents/Files/Capital%20Raising/Vert/Model%20Sets%20Provided/2015%20Portfolio%201%20Analysis%204.25.2015%20(Input%20Based)%20(Only%20Hanfor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&gt;&gt;&gt;&gt;"/>
      <sheetName val="Project PECO - Winery Phase 1"/>
      <sheetName val="&lt;&lt;&lt;&lt;-"/>
      <sheetName val="Project PECO - Winery Phase 2"/>
      <sheetName val="Usage"/>
    </sheetNames>
    <sheetDataSet>
      <sheetData sheetId="0"/>
      <sheetData sheetId="1">
        <row r="20">
          <cell r="L20">
            <v>470465</v>
          </cell>
        </row>
      </sheetData>
      <sheetData sheetId="2"/>
      <sheetData sheetId="3">
        <row r="20">
          <cell r="L20">
            <v>198450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Start-&gt;"/>
      <sheetName val="Project Placerville"/>
      <sheetName val="Project Hanford"/>
      <sheetName val="&lt;-Sum End"/>
      <sheetName val="Summary"/>
      <sheetName val="Source &amp; Uses"/>
      <sheetName val="Scenarios"/>
      <sheetName val="Project Placerville (ET 315 2)"/>
      <sheetName val="Project Hanford (Trina)"/>
      <sheetName val="Project Hanford (Sunpreme)"/>
      <sheetName val="Project Hanford (Sunpower)"/>
      <sheetName val="Project Hanford (Sunpreme SW)"/>
      <sheetName val="Project Hanford (ET 315)"/>
      <sheetName val="Project Hanford (CS 330)"/>
      <sheetName val="Project Hanford (CS 290)"/>
      <sheetName val="Project Hanford (Sunpreme 2)"/>
      <sheetName val="Project Orland (ET 315)"/>
      <sheetName val="Project Orland (CS 330)"/>
      <sheetName val="Project Orland (Centro 360)"/>
      <sheetName val="Project Placerville (BenQ)"/>
      <sheetName val="Project Placerville (Trina)"/>
      <sheetName val="Project Placerville (Sunpower)"/>
      <sheetName val="Project Rose"/>
      <sheetName val="Project Gateway"/>
      <sheetName val="Project Shasta"/>
      <sheetName val="Project Winery"/>
      <sheetName val="Project Silverado"/>
      <sheetName val="Project WestPark"/>
      <sheetName val="Project Oakshade"/>
      <sheetName val="Project El Cerrito"/>
      <sheetName val="Project East Washington"/>
      <sheetName val="Project Clayton Valley"/>
      <sheetName val="Project Bayhill"/>
      <sheetName val="Project Loehmans"/>
      <sheetName val="Project Calusa"/>
      <sheetName val="Project Magalia"/>
      <sheetName val="Project Paradise"/>
      <sheetName val="Project Quincy"/>
      <sheetName val="Project Medows Vista"/>
      <sheetName val="Project Coo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5">
          <cell r="B5" t="str">
            <v>Case 1</v>
          </cell>
        </row>
        <row r="6">
          <cell r="B6" t="str">
            <v>Case 2</v>
          </cell>
        </row>
        <row r="7">
          <cell r="B7" t="str">
            <v>Case 3</v>
          </cell>
        </row>
        <row r="8">
          <cell r="B8" t="str">
            <v>Case 4</v>
          </cell>
        </row>
        <row r="9">
          <cell r="B9" t="str">
            <v>Case 5</v>
          </cell>
        </row>
        <row r="10">
          <cell r="B10" t="str">
            <v>Case 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lobalcreditportal.com/ratingsdirect/renderArticle.do?articleId=1627197&amp;SctArtId=385988&amp;from=CM&amp;nsl_code=LIME&amp;sourceObjectId=9601506&amp;sourceRevId=1&amp;fee_ind=N&amp;exp_date=20260503-01:25: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43"/>
  <sheetViews>
    <sheetView tabSelected="1" workbookViewId="0">
      <selection activeCell="B13" sqref="B13"/>
    </sheetView>
  </sheetViews>
  <sheetFormatPr defaultRowHeight="15" x14ac:dyDescent="0.25"/>
  <cols>
    <col min="3" max="3" width="24.85546875" customWidth="1"/>
    <col min="4" max="4" width="18.28515625" customWidth="1"/>
    <col min="5" max="5" width="21.140625" customWidth="1"/>
    <col min="6" max="6" width="36.5703125" customWidth="1"/>
    <col min="17" max="17" width="12.5703125" customWidth="1"/>
  </cols>
  <sheetData>
    <row r="1" spans="3:28" x14ac:dyDescent="0.25">
      <c r="T1" t="s">
        <v>0</v>
      </c>
      <c r="Y1" s="1" t="s">
        <v>1</v>
      </c>
    </row>
    <row r="2" spans="3:28" ht="15.75" x14ac:dyDescent="0.25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8</v>
      </c>
      <c r="N2" t="s">
        <v>9</v>
      </c>
      <c r="O2" t="s">
        <v>10</v>
      </c>
      <c r="P2" t="s">
        <v>11</v>
      </c>
      <c r="T2" t="s">
        <v>9</v>
      </c>
      <c r="V2" s="3" t="s">
        <v>12</v>
      </c>
      <c r="W2" s="3" t="s">
        <v>13</v>
      </c>
      <c r="X2" s="3" t="s">
        <v>14</v>
      </c>
      <c r="Y2" s="3" t="s">
        <v>15</v>
      </c>
      <c r="Z2" s="3" t="s">
        <v>16</v>
      </c>
      <c r="AA2" s="3" t="s">
        <v>17</v>
      </c>
      <c r="AB2" s="3" t="s">
        <v>18</v>
      </c>
    </row>
    <row r="3" spans="3:28" x14ac:dyDescent="0.25">
      <c r="C3" s="4" t="s">
        <v>19</v>
      </c>
      <c r="D3" s="5">
        <v>60656</v>
      </c>
      <c r="E3" s="5"/>
      <c r="F3" t="s">
        <v>20</v>
      </c>
      <c r="G3" t="s">
        <v>21</v>
      </c>
      <c r="H3" s="6">
        <f>INDEX($V$7:$Z$7,MATCH($G3,$V$6:$Z$6,0))</f>
        <v>0.15595783345217151</v>
      </c>
      <c r="J3" s="7">
        <f>($D$39-SUM($K$5:$K$17))/SUM(D$3:D$4)</f>
        <v>0.33240697331577379</v>
      </c>
      <c r="K3" s="8">
        <f t="shared" ref="K3:K17" si="0">D3*J3</f>
        <v>20162.477373441576</v>
      </c>
      <c r="L3" s="6">
        <f>H3</f>
        <v>0.15595783345217151</v>
      </c>
      <c r="N3" t="s">
        <v>17</v>
      </c>
      <c r="O3" s="9">
        <f t="shared" ref="O3:O17" si="1">INDEX($V$3:$AB$3,MATCH($N3,Rating,0))/100</f>
        <v>3.7699999999999997E-2</v>
      </c>
      <c r="P3" s="9">
        <f>2/12</f>
        <v>0.16666666666666666</v>
      </c>
      <c r="Q3">
        <f>O3*P3*K3*L3</f>
        <v>19.757918344129539</v>
      </c>
      <c r="T3" t="s">
        <v>10</v>
      </c>
      <c r="V3">
        <v>0</v>
      </c>
      <c r="W3">
        <v>0.02</v>
      </c>
      <c r="X3">
        <v>0.06</v>
      </c>
      <c r="Y3">
        <v>0.19</v>
      </c>
      <c r="Z3">
        <v>0.73</v>
      </c>
      <c r="AA3">
        <v>3.77</v>
      </c>
      <c r="AB3">
        <v>26.36</v>
      </c>
    </row>
    <row r="4" spans="3:28" x14ac:dyDescent="0.25">
      <c r="C4" s="4" t="s">
        <v>22</v>
      </c>
      <c r="D4" s="5">
        <v>68327.69</v>
      </c>
      <c r="E4" s="5"/>
      <c r="F4" t="s">
        <v>20</v>
      </c>
      <c r="G4" t="s">
        <v>21</v>
      </c>
      <c r="H4" s="6">
        <f t="shared" ref="H4:H17" si="2">INDEX($V$7:$Z$7,MATCH($G4,$V$6:$Z$6,0))</f>
        <v>0.15595783345217151</v>
      </c>
      <c r="J4" s="7">
        <f>($D$39-SUM($K$5:$K$17))/SUM(D$3:D$4)</f>
        <v>0.33240697331577379</v>
      </c>
      <c r="K4" s="8">
        <f t="shared" si="0"/>
        <v>22712.600626558466</v>
      </c>
      <c r="L4" s="6">
        <f t="shared" ref="L4:L17" si="3">H4</f>
        <v>0.15595783345217151</v>
      </c>
      <c r="N4" t="s">
        <v>17</v>
      </c>
      <c r="O4" s="9">
        <f t="shared" si="1"/>
        <v>3.7699999999999997E-2</v>
      </c>
      <c r="P4" s="9">
        <f t="shared" ref="P4:P17" si="4">2/12</f>
        <v>0.16666666666666666</v>
      </c>
      <c r="Q4">
        <f t="shared" ref="Q4:Q17" si="5">O4*P4*K4*L4</f>
        <v>22.256873510666654</v>
      </c>
    </row>
    <row r="5" spans="3:28" x14ac:dyDescent="0.25">
      <c r="C5" s="4" t="s">
        <v>23</v>
      </c>
      <c r="D5" s="5">
        <v>38894.629999999997</v>
      </c>
      <c r="E5" s="5"/>
      <c r="F5" t="s">
        <v>20</v>
      </c>
      <c r="G5" t="s">
        <v>24</v>
      </c>
      <c r="H5" s="6">
        <f t="shared" si="2"/>
        <v>0.22875337334100457</v>
      </c>
      <c r="J5" s="7">
        <v>0.75</v>
      </c>
      <c r="K5" s="8">
        <f t="shared" si="0"/>
        <v>29170.972499999996</v>
      </c>
      <c r="L5" s="6">
        <f t="shared" si="3"/>
        <v>0.22875337334100457</v>
      </c>
      <c r="N5" t="s">
        <v>18</v>
      </c>
      <c r="O5" s="9">
        <f t="shared" si="1"/>
        <v>0.2636</v>
      </c>
      <c r="P5" s="9">
        <f t="shared" si="4"/>
        <v>0.16666666666666666</v>
      </c>
      <c r="Q5">
        <f t="shared" si="5"/>
        <v>293.16530408169024</v>
      </c>
      <c r="T5" t="s">
        <v>25</v>
      </c>
    </row>
    <row r="6" spans="3:28" x14ac:dyDescent="0.25">
      <c r="C6" s="4" t="s">
        <v>26</v>
      </c>
      <c r="D6" s="5">
        <v>74432</v>
      </c>
      <c r="E6" s="5"/>
      <c r="F6" t="s">
        <v>27</v>
      </c>
      <c r="G6" t="s">
        <v>24</v>
      </c>
      <c r="H6" s="6">
        <f t="shared" si="2"/>
        <v>0.22875337334100457</v>
      </c>
      <c r="J6" s="7">
        <v>0.75</v>
      </c>
      <c r="K6" s="8">
        <f t="shared" si="0"/>
        <v>55824</v>
      </c>
      <c r="L6" s="6">
        <f t="shared" si="3"/>
        <v>0.22875337334100457</v>
      </c>
      <c r="N6" t="s">
        <v>16</v>
      </c>
      <c r="O6" s="9">
        <f t="shared" si="1"/>
        <v>7.3000000000000001E-3</v>
      </c>
      <c r="P6" s="9">
        <f t="shared" si="4"/>
        <v>0.16666666666666666</v>
      </c>
      <c r="Q6">
        <f t="shared" si="5"/>
        <v>15.536746114622359</v>
      </c>
      <c r="T6" t="s">
        <v>6</v>
      </c>
      <c r="V6" s="3" t="s">
        <v>28</v>
      </c>
      <c r="W6" s="3" t="s">
        <v>24</v>
      </c>
      <c r="X6" s="3" t="s">
        <v>29</v>
      </c>
      <c r="Y6" s="3" t="s">
        <v>21</v>
      </c>
      <c r="Z6" s="3" t="s">
        <v>30</v>
      </c>
    </row>
    <row r="7" spans="3:28" x14ac:dyDescent="0.25">
      <c r="C7" s="4" t="s">
        <v>31</v>
      </c>
      <c r="D7" s="5">
        <v>32500</v>
      </c>
      <c r="E7" s="5"/>
      <c r="F7" t="s">
        <v>32</v>
      </c>
      <c r="G7" t="s">
        <v>24</v>
      </c>
      <c r="H7" s="6">
        <f t="shared" si="2"/>
        <v>0.22875337334100457</v>
      </c>
      <c r="J7" s="7">
        <v>0.75</v>
      </c>
      <c r="K7" s="8">
        <f t="shared" si="0"/>
        <v>24375</v>
      </c>
      <c r="L7" s="6">
        <f t="shared" si="3"/>
        <v>0.22875337334100457</v>
      </c>
      <c r="N7" t="s">
        <v>18</v>
      </c>
      <c r="O7" s="9">
        <f t="shared" si="1"/>
        <v>0.2636</v>
      </c>
      <c r="P7" s="9">
        <f t="shared" si="4"/>
        <v>0.16666666666666666</v>
      </c>
      <c r="Q7">
        <f t="shared" si="5"/>
        <v>244.96626867654825</v>
      </c>
      <c r="T7" t="s">
        <v>33</v>
      </c>
      <c r="V7" s="6">
        <v>0.22780823423912719</v>
      </c>
      <c r="W7" s="6">
        <v>0.22875337334100457</v>
      </c>
      <c r="X7" s="6">
        <v>0.28573429336935369</v>
      </c>
      <c r="Y7" s="6">
        <v>0.15595783345217151</v>
      </c>
      <c r="Z7" s="6">
        <v>0.16085144804210677</v>
      </c>
    </row>
    <row r="8" spans="3:28" x14ac:dyDescent="0.25">
      <c r="C8" s="4" t="s">
        <v>34</v>
      </c>
      <c r="D8" s="5">
        <v>19351.66</v>
      </c>
      <c r="E8" s="5"/>
      <c r="F8" t="s">
        <v>20</v>
      </c>
      <c r="G8" t="s">
        <v>24</v>
      </c>
      <c r="H8" s="6">
        <f t="shared" si="2"/>
        <v>0.22875337334100457</v>
      </c>
      <c r="J8" s="7">
        <v>0.75</v>
      </c>
      <c r="K8" s="8">
        <f t="shared" si="0"/>
        <v>14513.744999999999</v>
      </c>
      <c r="L8" s="6">
        <f t="shared" si="3"/>
        <v>0.22875337334100457</v>
      </c>
      <c r="N8" t="s">
        <v>18</v>
      </c>
      <c r="O8" s="9">
        <f t="shared" si="1"/>
        <v>0.2636</v>
      </c>
      <c r="P8" s="9">
        <f t="shared" si="4"/>
        <v>0.16666666666666666</v>
      </c>
      <c r="Q8">
        <f t="shared" si="5"/>
        <v>145.86165978145266</v>
      </c>
      <c r="V8" s="10"/>
    </row>
    <row r="9" spans="3:28" x14ac:dyDescent="0.25">
      <c r="C9" s="4" t="s">
        <v>35</v>
      </c>
      <c r="D9" s="5">
        <v>11718.12</v>
      </c>
      <c r="E9" s="5"/>
      <c r="F9" t="s">
        <v>20</v>
      </c>
      <c r="G9" t="s">
        <v>24</v>
      </c>
      <c r="H9" s="6">
        <f t="shared" si="2"/>
        <v>0.22875337334100457</v>
      </c>
      <c r="J9" s="7">
        <v>0.75</v>
      </c>
      <c r="K9" s="8">
        <f t="shared" si="0"/>
        <v>8788.59</v>
      </c>
      <c r="L9" s="6">
        <f t="shared" si="3"/>
        <v>0.22875337334100457</v>
      </c>
      <c r="N9" t="s">
        <v>17</v>
      </c>
      <c r="O9" s="9">
        <f t="shared" si="1"/>
        <v>3.7699999999999997E-2</v>
      </c>
      <c r="P9" s="9">
        <f t="shared" si="4"/>
        <v>0.16666666666666666</v>
      </c>
      <c r="Q9">
        <f t="shared" si="5"/>
        <v>12.632136545799236</v>
      </c>
      <c r="V9" s="10"/>
    </row>
    <row r="10" spans="3:28" x14ac:dyDescent="0.25">
      <c r="C10" s="4" t="s">
        <v>36</v>
      </c>
      <c r="D10" s="5">
        <v>9462.57</v>
      </c>
      <c r="E10" s="5"/>
      <c r="F10" t="s">
        <v>20</v>
      </c>
      <c r="G10" t="s">
        <v>24</v>
      </c>
      <c r="H10" s="6">
        <f t="shared" si="2"/>
        <v>0.22875337334100457</v>
      </c>
      <c r="J10" s="7">
        <v>0.75</v>
      </c>
      <c r="K10" s="8">
        <f t="shared" si="0"/>
        <v>7096.9274999999998</v>
      </c>
      <c r="L10" s="6">
        <f t="shared" si="3"/>
        <v>0.22875337334100457</v>
      </c>
      <c r="N10" t="s">
        <v>18</v>
      </c>
      <c r="O10" s="9">
        <f t="shared" si="1"/>
        <v>0.2636</v>
      </c>
      <c r="P10" s="9">
        <f t="shared" si="4"/>
        <v>0.16666666666666666</v>
      </c>
      <c r="Q10">
        <f t="shared" si="5"/>
        <v>71.323398922789082</v>
      </c>
      <c r="V10" s="10"/>
    </row>
    <row r="11" spans="3:28" x14ac:dyDescent="0.25">
      <c r="C11" s="4" t="s">
        <v>37</v>
      </c>
      <c r="D11" s="5">
        <v>14210</v>
      </c>
      <c r="E11" s="5"/>
      <c r="F11" t="s">
        <v>20</v>
      </c>
      <c r="G11" t="s">
        <v>24</v>
      </c>
      <c r="H11" s="6">
        <f t="shared" si="2"/>
        <v>0.22875337334100457</v>
      </c>
      <c r="J11" s="7">
        <v>0.75</v>
      </c>
      <c r="K11" s="8">
        <f t="shared" si="0"/>
        <v>10657.5</v>
      </c>
      <c r="L11" s="6">
        <f t="shared" si="3"/>
        <v>0.22875337334100457</v>
      </c>
      <c r="N11" t="s">
        <v>18</v>
      </c>
      <c r="O11" s="9">
        <f t="shared" si="1"/>
        <v>0.2636</v>
      </c>
      <c r="P11" s="9">
        <f t="shared" si="4"/>
        <v>0.16666666666666666</v>
      </c>
      <c r="Q11">
        <f t="shared" si="5"/>
        <v>107.10679008903848</v>
      </c>
      <c r="V11" s="10"/>
    </row>
    <row r="12" spans="3:28" x14ac:dyDescent="0.25">
      <c r="C12" s="4" t="s">
        <v>38</v>
      </c>
      <c r="D12" s="5">
        <v>4691</v>
      </c>
      <c r="E12" s="5"/>
      <c r="F12" t="s">
        <v>20</v>
      </c>
      <c r="G12" t="s">
        <v>24</v>
      </c>
      <c r="H12" s="6">
        <f t="shared" si="2"/>
        <v>0.22875337334100457</v>
      </c>
      <c r="J12" s="7">
        <v>0.75</v>
      </c>
      <c r="K12" s="8">
        <f t="shared" si="0"/>
        <v>3518.25</v>
      </c>
      <c r="L12" s="6">
        <f t="shared" si="3"/>
        <v>0.22875337334100457</v>
      </c>
      <c r="N12" t="s">
        <v>18</v>
      </c>
      <c r="O12" s="9">
        <f t="shared" si="1"/>
        <v>0.2636</v>
      </c>
      <c r="P12" s="9">
        <f t="shared" si="4"/>
        <v>0.16666666666666666</v>
      </c>
      <c r="Q12">
        <f t="shared" si="5"/>
        <v>35.358054349590397</v>
      </c>
      <c r="V12" s="10"/>
    </row>
    <row r="13" spans="3:28" x14ac:dyDescent="0.25">
      <c r="C13" s="4" t="s">
        <v>39</v>
      </c>
      <c r="D13" s="5">
        <v>27300</v>
      </c>
      <c r="E13" s="5"/>
      <c r="F13" t="s">
        <v>32</v>
      </c>
      <c r="G13" t="s">
        <v>24</v>
      </c>
      <c r="H13" s="6">
        <f t="shared" si="2"/>
        <v>0.22875337334100457</v>
      </c>
      <c r="J13" s="7">
        <v>0.75</v>
      </c>
      <c r="K13" s="8">
        <f t="shared" si="0"/>
        <v>20475</v>
      </c>
      <c r="L13" s="6">
        <f t="shared" si="3"/>
        <v>0.22875337334100457</v>
      </c>
      <c r="N13" t="s">
        <v>18</v>
      </c>
      <c r="O13" s="9">
        <f t="shared" si="1"/>
        <v>0.2636</v>
      </c>
      <c r="P13" s="9">
        <f t="shared" si="4"/>
        <v>0.16666666666666666</v>
      </c>
      <c r="Q13">
        <f t="shared" si="5"/>
        <v>205.77166568830054</v>
      </c>
      <c r="V13" s="10"/>
    </row>
    <row r="14" spans="3:28" x14ac:dyDescent="0.25">
      <c r="C14" s="4" t="s">
        <v>40</v>
      </c>
      <c r="D14" s="5">
        <v>12800</v>
      </c>
      <c r="E14" s="5"/>
      <c r="F14" t="s">
        <v>20</v>
      </c>
      <c r="G14" t="s">
        <v>24</v>
      </c>
      <c r="H14" s="6">
        <f t="shared" si="2"/>
        <v>0.22875337334100457</v>
      </c>
      <c r="J14" s="7">
        <v>0.75</v>
      </c>
      <c r="K14" s="8">
        <f t="shared" si="0"/>
        <v>9600</v>
      </c>
      <c r="L14" s="6">
        <f t="shared" si="3"/>
        <v>0.22875337334100457</v>
      </c>
      <c r="N14" t="s">
        <v>17</v>
      </c>
      <c r="O14" s="9">
        <f t="shared" si="1"/>
        <v>3.7699999999999997E-2</v>
      </c>
      <c r="P14" s="9">
        <f t="shared" si="4"/>
        <v>0.16666666666666666</v>
      </c>
      <c r="Q14">
        <f t="shared" si="5"/>
        <v>13.798403479929394</v>
      </c>
      <c r="V14" s="10"/>
    </row>
    <row r="15" spans="3:28" x14ac:dyDescent="0.25">
      <c r="C15" s="4" t="s">
        <v>41</v>
      </c>
      <c r="D15" s="5">
        <v>52670</v>
      </c>
      <c r="E15" s="5"/>
      <c r="F15" t="s">
        <v>32</v>
      </c>
      <c r="G15" t="s">
        <v>24</v>
      </c>
      <c r="H15" s="6">
        <f t="shared" si="2"/>
        <v>0.22875337334100457</v>
      </c>
      <c r="J15" s="7">
        <v>0.75</v>
      </c>
      <c r="K15" s="8">
        <f t="shared" si="0"/>
        <v>39502.5</v>
      </c>
      <c r="L15" s="6">
        <f t="shared" si="3"/>
        <v>0.22875337334100457</v>
      </c>
      <c r="N15" t="s">
        <v>17</v>
      </c>
      <c r="O15" s="9">
        <f t="shared" si="1"/>
        <v>3.7699999999999997E-2</v>
      </c>
      <c r="P15" s="9">
        <f t="shared" si="4"/>
        <v>0.16666666666666666</v>
      </c>
      <c r="Q15">
        <f t="shared" si="5"/>
        <v>56.778274319365721</v>
      </c>
      <c r="V15" s="10"/>
    </row>
    <row r="16" spans="3:28" x14ac:dyDescent="0.25">
      <c r="C16" s="4" t="s">
        <v>42</v>
      </c>
      <c r="D16" s="5">
        <v>74907.8</v>
      </c>
      <c r="E16" s="5"/>
      <c r="F16" t="s">
        <v>32</v>
      </c>
      <c r="G16" t="s">
        <v>29</v>
      </c>
      <c r="H16" s="6">
        <f t="shared" si="2"/>
        <v>0.28573429336935369</v>
      </c>
      <c r="J16" s="7">
        <v>0.75</v>
      </c>
      <c r="K16" s="8">
        <f t="shared" si="0"/>
        <v>56180.850000000006</v>
      </c>
      <c r="L16" s="6">
        <f t="shared" si="3"/>
        <v>0.28573429336935369</v>
      </c>
      <c r="N16" t="s">
        <v>17</v>
      </c>
      <c r="O16" s="9">
        <f t="shared" si="1"/>
        <v>3.7699999999999997E-2</v>
      </c>
      <c r="P16" s="9">
        <f t="shared" si="4"/>
        <v>0.16666666666666666</v>
      </c>
      <c r="Q16">
        <f t="shared" si="5"/>
        <v>100.86506490526916</v>
      </c>
      <c r="V16" s="10"/>
    </row>
    <row r="17" spans="3:17" x14ac:dyDescent="0.25">
      <c r="C17" s="11" t="s">
        <v>43</v>
      </c>
      <c r="D17" s="5">
        <v>164318.43</v>
      </c>
      <c r="E17" s="5"/>
      <c r="F17" t="s">
        <v>20</v>
      </c>
      <c r="G17" t="s">
        <v>29</v>
      </c>
      <c r="H17" s="6">
        <f t="shared" si="2"/>
        <v>0.28573429336935369</v>
      </c>
      <c r="J17" s="7">
        <v>0.9</v>
      </c>
      <c r="K17" s="8">
        <f t="shared" si="0"/>
        <v>147886.587</v>
      </c>
      <c r="L17" s="6">
        <f t="shared" si="3"/>
        <v>0.28573429336935369</v>
      </c>
      <c r="N17" t="s">
        <v>14</v>
      </c>
      <c r="O17" s="9">
        <f t="shared" si="1"/>
        <v>5.9999999999999995E-4</v>
      </c>
      <c r="P17" s="9">
        <f t="shared" si="4"/>
        <v>0.16666666666666666</v>
      </c>
      <c r="Q17">
        <f t="shared" si="5"/>
        <v>4.2256269435250449</v>
      </c>
    </row>
    <row r="18" spans="3:17" x14ac:dyDescent="0.25">
      <c r="C18" s="4" t="s">
        <v>44</v>
      </c>
      <c r="D18" s="5"/>
      <c r="E18" s="12">
        <v>21120</v>
      </c>
      <c r="H18" s="6"/>
      <c r="J18" s="7"/>
      <c r="K18" s="8"/>
      <c r="L18" s="6"/>
      <c r="O18" s="9"/>
      <c r="P18" s="9"/>
    </row>
    <row r="19" spans="3:17" x14ac:dyDescent="0.25">
      <c r="C19" s="4" t="s">
        <v>45</v>
      </c>
      <c r="D19" s="5"/>
      <c r="E19" s="12">
        <v>2497500</v>
      </c>
      <c r="H19" s="6"/>
      <c r="J19" s="7"/>
      <c r="K19" s="8"/>
      <c r="L19" s="6"/>
      <c r="O19" s="9"/>
      <c r="P19" s="9"/>
    </row>
    <row r="20" spans="3:17" x14ac:dyDescent="0.25">
      <c r="C20" s="4" t="s">
        <v>46</v>
      </c>
      <c r="D20" s="5"/>
      <c r="E20" s="12">
        <v>373800</v>
      </c>
      <c r="H20" s="6"/>
      <c r="J20" s="7"/>
      <c r="K20" s="8"/>
      <c r="L20" s="6"/>
      <c r="O20" s="9"/>
      <c r="P20" s="9"/>
    </row>
    <row r="21" spans="3:17" x14ac:dyDescent="0.25">
      <c r="C21" s="4" t="s">
        <v>47</v>
      </c>
      <c r="D21" s="5"/>
      <c r="E21" s="12">
        <v>90165.2</v>
      </c>
      <c r="H21" s="6"/>
      <c r="J21" s="7"/>
      <c r="K21" s="8"/>
      <c r="L21" s="6"/>
      <c r="O21" s="9"/>
      <c r="P21" s="9"/>
    </row>
    <row r="22" spans="3:17" x14ac:dyDescent="0.25">
      <c r="C22" s="4" t="s">
        <v>48</v>
      </c>
      <c r="D22" s="5"/>
      <c r="E22" s="12">
        <v>215500</v>
      </c>
      <c r="H22" s="6"/>
      <c r="J22" s="7"/>
      <c r="K22" s="8"/>
      <c r="L22" s="6"/>
      <c r="O22" s="9"/>
      <c r="P22" s="9"/>
    </row>
    <row r="23" spans="3:17" x14ac:dyDescent="0.25">
      <c r="C23" s="4" t="s">
        <v>49</v>
      </c>
      <c r="D23" s="5"/>
      <c r="E23" s="12">
        <v>52000</v>
      </c>
      <c r="H23" s="6"/>
      <c r="J23" s="7"/>
      <c r="K23" s="8"/>
      <c r="L23" s="6"/>
      <c r="O23" s="9"/>
      <c r="P23" s="9"/>
    </row>
    <row r="24" spans="3:17" x14ac:dyDescent="0.25">
      <c r="C24" s="4" t="s">
        <v>50</v>
      </c>
      <c r="D24" s="5"/>
      <c r="E24" s="12">
        <v>32500</v>
      </c>
      <c r="H24" s="6"/>
      <c r="J24" s="7"/>
      <c r="K24" s="8"/>
      <c r="L24" s="6"/>
      <c r="O24" s="9"/>
      <c r="P24" s="9"/>
    </row>
    <row r="25" spans="3:17" x14ac:dyDescent="0.25">
      <c r="C25" s="4" t="s">
        <v>51</v>
      </c>
      <c r="D25" s="5"/>
      <c r="E25" s="12">
        <v>27480</v>
      </c>
      <c r="H25" s="6"/>
      <c r="J25" s="7"/>
      <c r="K25" s="8"/>
      <c r="L25" s="6"/>
      <c r="O25" s="9"/>
      <c r="P25" s="9"/>
    </row>
    <row r="26" spans="3:17" x14ac:dyDescent="0.25">
      <c r="C26" s="4" t="s">
        <v>52</v>
      </c>
      <c r="D26" s="5"/>
      <c r="E26" s="12">
        <v>13650</v>
      </c>
      <c r="H26" s="6"/>
      <c r="J26" s="7"/>
      <c r="K26" s="8"/>
      <c r="L26" s="6"/>
      <c r="O26" s="9"/>
      <c r="P26" s="9"/>
    </row>
    <row r="27" spans="3:17" x14ac:dyDescent="0.25">
      <c r="C27" s="4" t="s">
        <v>53</v>
      </c>
      <c r="D27" s="5"/>
      <c r="E27" s="12">
        <v>13650</v>
      </c>
      <c r="H27" s="6"/>
      <c r="J27" s="7"/>
      <c r="K27" s="8"/>
      <c r="L27" s="6"/>
      <c r="O27" s="9"/>
      <c r="P27" s="9"/>
    </row>
    <row r="28" spans="3:17" x14ac:dyDescent="0.25">
      <c r="C28" s="4" t="s">
        <v>54</v>
      </c>
      <c r="D28" s="5"/>
      <c r="E28" s="12">
        <v>15470</v>
      </c>
      <c r="H28" s="6"/>
      <c r="J28" s="7"/>
      <c r="K28" s="8"/>
      <c r="L28" s="6"/>
      <c r="O28" s="9"/>
      <c r="P28" s="9"/>
    </row>
    <row r="29" spans="3:17" x14ac:dyDescent="0.25">
      <c r="C29" s="4" t="s">
        <v>55</v>
      </c>
      <c r="D29" s="5"/>
      <c r="E29" s="12">
        <v>0</v>
      </c>
      <c r="H29" s="6"/>
      <c r="J29" s="7"/>
      <c r="K29" s="8"/>
      <c r="L29" s="6"/>
      <c r="O29" s="9"/>
      <c r="P29" s="9"/>
    </row>
    <row r="30" spans="3:17" x14ac:dyDescent="0.25">
      <c r="C30" s="4" t="s">
        <v>55</v>
      </c>
      <c r="D30" s="5"/>
      <c r="E30" s="12">
        <v>0</v>
      </c>
      <c r="H30" s="6"/>
      <c r="J30" s="7"/>
      <c r="K30" s="8"/>
      <c r="L30" s="6"/>
      <c r="O30" s="9"/>
      <c r="P30" s="9"/>
    </row>
    <row r="31" spans="3:17" x14ac:dyDescent="0.25">
      <c r="C31" s="4" t="s">
        <v>55</v>
      </c>
      <c r="D31" s="5"/>
      <c r="E31" s="12">
        <v>0</v>
      </c>
      <c r="H31" s="6"/>
      <c r="J31" s="7"/>
      <c r="K31" s="8"/>
      <c r="L31" s="6"/>
      <c r="O31" s="9"/>
      <c r="P31" s="9"/>
    </row>
    <row r="32" spans="3:17" x14ac:dyDescent="0.25">
      <c r="C32" s="4" t="s">
        <v>56</v>
      </c>
      <c r="D32" s="5"/>
      <c r="E32" s="12">
        <v>15840</v>
      </c>
      <c r="H32" s="6"/>
      <c r="J32" s="7"/>
      <c r="K32" s="8"/>
      <c r="L32" s="6"/>
      <c r="O32" s="9"/>
      <c r="P32" s="9"/>
    </row>
    <row r="33" spans="3:17" x14ac:dyDescent="0.25">
      <c r="C33" s="4" t="s">
        <v>55</v>
      </c>
      <c r="D33" s="5"/>
      <c r="E33" s="12">
        <v>0</v>
      </c>
      <c r="H33" s="6"/>
      <c r="J33" s="7"/>
      <c r="K33" s="8"/>
      <c r="L33" s="6"/>
      <c r="O33" s="9"/>
      <c r="P33" s="9"/>
    </row>
    <row r="34" spans="3:17" x14ac:dyDescent="0.25">
      <c r="C34" s="4" t="s">
        <v>57</v>
      </c>
      <c r="D34" s="8">
        <f>SUM(D3:D33)</f>
        <v>666239.89999999991</v>
      </c>
      <c r="E34" s="8">
        <f>SUM(E3:E33)</f>
        <v>3368675.2</v>
      </c>
      <c r="H34" s="6">
        <f>SUMPRODUCT(H3:H33,D3:D33)/D34</f>
        <v>0.235120289117003</v>
      </c>
      <c r="K34" s="8">
        <f>SUM(K3:K17)</f>
        <v>470465.00000000006</v>
      </c>
      <c r="L34" s="6">
        <f>SUMPRODUCT(L3:L33,K3:K33)/K34</f>
        <v>0.24683513469902557</v>
      </c>
    </row>
    <row r="35" spans="3:17" x14ac:dyDescent="0.25">
      <c r="F35" t="s">
        <v>58</v>
      </c>
      <c r="H35" s="6">
        <v>2.3E-2</v>
      </c>
      <c r="L35" s="6">
        <f>H35</f>
        <v>2.3E-2</v>
      </c>
      <c r="N35" t="s">
        <v>59</v>
      </c>
      <c r="Q35" s="13">
        <f>SUM(Q3:Q33)</f>
        <v>1349.4041857527168</v>
      </c>
    </row>
    <row r="36" spans="3:17" x14ac:dyDescent="0.25">
      <c r="F36" t="s">
        <v>60</v>
      </c>
      <c r="H36" s="6">
        <f>H34-H35</f>
        <v>0.21212028911700301</v>
      </c>
      <c r="L36" s="6">
        <f>L34-L35</f>
        <v>0.22383513469902558</v>
      </c>
      <c r="Q36" s="13">
        <f>K34*L34</f>
        <v>116127.29164617708</v>
      </c>
    </row>
    <row r="37" spans="3:17" x14ac:dyDescent="0.25">
      <c r="Q37" s="14">
        <f>Q35/Q36</f>
        <v>1.1620043545527217E-2</v>
      </c>
    </row>
    <row r="39" spans="3:17" x14ac:dyDescent="0.25">
      <c r="C39" s="4" t="s">
        <v>61</v>
      </c>
      <c r="D39" s="8">
        <f>'[1]Project PECO - Winery Phase 1'!L20</f>
        <v>470465</v>
      </c>
      <c r="E39" s="8"/>
    </row>
    <row r="40" spans="3:17" x14ac:dyDescent="0.25">
      <c r="C40" s="4" t="s">
        <v>62</v>
      </c>
      <c r="D40" s="9">
        <f>D34/D39</f>
        <v>1.4161306367104884</v>
      </c>
      <c r="E40" s="9"/>
    </row>
    <row r="42" spans="3:17" x14ac:dyDescent="0.25">
      <c r="C42" s="4" t="s">
        <v>63</v>
      </c>
      <c r="D42" s="8">
        <f>'[1]Project PECO - Winery Phase 1'!L20+'[1]Project PECO - Winery Phase 2'!L20</f>
        <v>668915</v>
      </c>
      <c r="E42" s="8"/>
    </row>
    <row r="43" spans="3:17" x14ac:dyDescent="0.25">
      <c r="C43" s="4" t="s">
        <v>62</v>
      </c>
      <c r="D43" s="9">
        <f>D34/D42</f>
        <v>0.99600083717662169</v>
      </c>
      <c r="E43" s="9"/>
    </row>
  </sheetData>
  <dataValidations count="1">
    <dataValidation type="list" allowBlank="1" showInputMessage="1" showErrorMessage="1" sqref="N3:N33">
      <formula1>Rating</formula1>
    </dataValidation>
  </dataValidations>
  <hyperlinks>
    <hyperlink ref="Y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PECO Winery Square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Bujanover</dc:creator>
  <cp:lastModifiedBy>Ran Bujanover</cp:lastModifiedBy>
  <dcterms:created xsi:type="dcterms:W3CDTF">2017-05-02T04:21:23Z</dcterms:created>
  <dcterms:modified xsi:type="dcterms:W3CDTF">2017-05-02T04:22:46Z</dcterms:modified>
</cp:coreProperties>
</file>