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tikulkarni/Desktop/Summer Efficiency Frontier Research/"/>
    </mc:Choice>
  </mc:AlternateContent>
  <xr:revisionPtr revIDLastSave="0" documentId="13_ncr:1_{A9844E92-1CB5-9941-9B46-5B436F886D36}" xr6:coauthVersionLast="47" xr6:coauthVersionMax="47" xr10:uidLastSave="{00000000-0000-0000-0000-000000000000}"/>
  <bookViews>
    <workbookView xWindow="0" yWindow="500" windowWidth="28800" windowHeight="16420" activeTab="3" xr2:uid="{91F98BED-3166-1E44-ADFD-E10573F41B53}"/>
  </bookViews>
  <sheets>
    <sheet name="Inputs" sheetId="1" r:id="rId1"/>
    <sheet name="Transition probs" sheetId="4" r:id="rId2"/>
    <sheet name="Deriving starting pop" sheetId="6" r:id="rId3"/>
    <sheet name="Mortality adjustments" sheetId="5" r:id="rId4"/>
    <sheet name="Assumptions" sheetId="3" r:id="rId5"/>
    <sheet name="Diagrams" sheetId="2" r:id="rId6"/>
    <sheet name="Model Status qu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C32" i="5"/>
  <c r="C33" i="5"/>
  <c r="C34" i="5"/>
  <c r="C35" i="5"/>
  <c r="C36" i="5"/>
  <c r="C31" i="5"/>
  <c r="C23" i="5"/>
  <c r="C24" i="5"/>
  <c r="C25" i="5"/>
  <c r="C26" i="5"/>
  <c r="C27" i="5"/>
  <c r="C22" i="5"/>
  <c r="C57" i="5"/>
  <c r="B56" i="5"/>
  <c r="C60" i="5"/>
  <c r="C56" i="5"/>
  <c r="C58" i="5"/>
  <c r="C59" i="5"/>
  <c r="C55" i="5"/>
  <c r="B55" i="5"/>
  <c r="C46" i="5"/>
  <c r="C45" i="5"/>
  <c r="C42" i="5"/>
  <c r="C41" i="5"/>
  <c r="C43" i="5"/>
  <c r="C44" i="5"/>
  <c r="C40" i="5"/>
  <c r="B20" i="4"/>
  <c r="C62" i="5"/>
  <c r="C63" i="5"/>
  <c r="C64" i="5"/>
  <c r="C65" i="5"/>
  <c r="C66" i="5"/>
  <c r="C61" i="5"/>
  <c r="C48" i="5"/>
  <c r="C47" i="5"/>
  <c r="C49" i="5"/>
  <c r="C50" i="5"/>
  <c r="C51" i="5"/>
  <c r="B26" i="4"/>
  <c r="C8" i="5"/>
  <c r="C4" i="5"/>
  <c r="C5" i="5"/>
  <c r="C6" i="5"/>
  <c r="B34" i="4" s="1"/>
  <c r="C7" i="5"/>
  <c r="B35" i="4" s="1"/>
  <c r="B36" i="4"/>
  <c r="C3" i="5"/>
  <c r="B31" i="5"/>
  <c r="B36" i="5"/>
  <c r="B13" i="5"/>
  <c r="B14" i="5"/>
  <c r="D14" i="5" s="1"/>
  <c r="B15" i="5"/>
  <c r="C15" i="5" s="1"/>
  <c r="D34" i="4" s="1"/>
  <c r="B16" i="5"/>
  <c r="B17" i="5"/>
  <c r="B12" i="5"/>
  <c r="B22" i="5"/>
  <c r="B51" i="5"/>
  <c r="B50" i="5"/>
  <c r="B49" i="5"/>
  <c r="B64" i="5" s="1"/>
  <c r="B48" i="5"/>
  <c r="B47" i="5"/>
  <c r="B46" i="5"/>
  <c r="B65" i="5"/>
  <c r="B41" i="5"/>
  <c r="B42" i="5"/>
  <c r="B43" i="5"/>
  <c r="B44" i="5"/>
  <c r="B59" i="5" s="1"/>
  <c r="B45" i="5"/>
  <c r="B40" i="5"/>
  <c r="B35" i="5"/>
  <c r="B34" i="5"/>
  <c r="B33" i="5"/>
  <c r="B32" i="5"/>
  <c r="B23" i="5"/>
  <c r="B24" i="5"/>
  <c r="B25" i="5"/>
  <c r="B26" i="5"/>
  <c r="B27" i="5"/>
  <c r="B61" i="5"/>
  <c r="D26" i="4" s="1"/>
  <c r="D12" i="5"/>
  <c r="E3" i="5"/>
  <c r="D3" i="5"/>
  <c r="I38" i="1"/>
  <c r="I37" i="1"/>
  <c r="I39" i="1"/>
  <c r="I40" i="1"/>
  <c r="I36" i="1"/>
  <c r="I31" i="1"/>
  <c r="I32" i="1"/>
  <c r="I33" i="1"/>
  <c r="I34" i="1"/>
  <c r="I30" i="1"/>
  <c r="F25" i="6"/>
  <c r="G25" i="6" s="1"/>
  <c r="F24" i="6"/>
  <c r="G24" i="6" s="1"/>
  <c r="G12" i="6" s="1"/>
  <c r="E25" i="6"/>
  <c r="D25" i="6"/>
  <c r="C25" i="6"/>
  <c r="E24" i="6"/>
  <c r="C24" i="6"/>
  <c r="D24" i="6"/>
  <c r="G4" i="6"/>
  <c r="M4" i="6" s="1"/>
  <c r="G3" i="6"/>
  <c r="M3" i="6" s="1"/>
  <c r="G11" i="6" s="1"/>
  <c r="B62" i="5"/>
  <c r="B57" i="5"/>
  <c r="D25" i="5"/>
  <c r="E26" i="5"/>
  <c r="B11" i="4"/>
  <c r="B7" i="4"/>
  <c r="D13" i="5"/>
  <c r="E4" i="5"/>
  <c r="E5" i="5"/>
  <c r="D4" i="5"/>
  <c r="D5" i="5"/>
  <c r="C16" i="5"/>
  <c r="D17" i="5"/>
  <c r="E7" i="5"/>
  <c r="E8" i="5"/>
  <c r="E6" i="5"/>
  <c r="D7" i="5"/>
  <c r="D8" i="5"/>
  <c r="D6" i="5"/>
  <c r="E55" i="5" l="1"/>
  <c r="D20" i="4"/>
  <c r="B6" i="4"/>
  <c r="E22" i="5"/>
  <c r="D22" i="5"/>
  <c r="D61" i="5"/>
  <c r="E61" i="5"/>
  <c r="D55" i="5"/>
  <c r="D46" i="5"/>
  <c r="E46" i="5"/>
  <c r="D40" i="5"/>
  <c r="E40" i="5"/>
  <c r="E31" i="5"/>
  <c r="D31" i="5"/>
  <c r="C12" i="5"/>
  <c r="E12" i="5" s="1"/>
  <c r="B8" i="4"/>
  <c r="B66" i="5"/>
  <c r="E66" i="5" s="1"/>
  <c r="E24" i="5"/>
  <c r="D23" i="5"/>
  <c r="C14" i="5"/>
  <c r="E14" i="5" s="1"/>
  <c r="B60" i="5"/>
  <c r="D60" i="5" s="1"/>
  <c r="C13" i="5"/>
  <c r="E13" i="5" s="1"/>
  <c r="D27" i="5"/>
  <c r="E47" i="5"/>
  <c r="E25" i="5"/>
  <c r="E41" i="5"/>
  <c r="D43" i="5"/>
  <c r="B23" i="4"/>
  <c r="E43" i="5"/>
  <c r="D64" i="5"/>
  <c r="D29" i="4"/>
  <c r="E64" i="5"/>
  <c r="E59" i="5"/>
  <c r="D59" i="5"/>
  <c r="D24" i="4"/>
  <c r="E57" i="5"/>
  <c r="D57" i="5"/>
  <c r="D22" i="4"/>
  <c r="D27" i="4"/>
  <c r="E62" i="5"/>
  <c r="D62" i="5"/>
  <c r="E51" i="5"/>
  <c r="D51" i="5"/>
  <c r="B31" i="4"/>
  <c r="D65" i="5"/>
  <c r="D30" i="4"/>
  <c r="E65" i="5"/>
  <c r="D8" i="4"/>
  <c r="E33" i="5"/>
  <c r="D21" i="4"/>
  <c r="E56" i="5"/>
  <c r="D56" i="5"/>
  <c r="B25" i="4"/>
  <c r="E45" i="5"/>
  <c r="D45" i="5"/>
  <c r="B28" i="4"/>
  <c r="E48" i="5"/>
  <c r="D48" i="5"/>
  <c r="B10" i="4"/>
  <c r="B63" i="5"/>
  <c r="D36" i="5"/>
  <c r="B9" i="4"/>
  <c r="B58" i="5"/>
  <c r="D24" i="5"/>
  <c r="D26" i="5"/>
  <c r="E23" i="5"/>
  <c r="E27" i="5"/>
  <c r="G18" i="6"/>
  <c r="G8" i="6"/>
  <c r="G9" i="6"/>
  <c r="G17" i="6"/>
  <c r="G14" i="6"/>
  <c r="G15" i="6"/>
  <c r="G10" i="6"/>
  <c r="G16" i="6"/>
  <c r="D33" i="5"/>
  <c r="C17" i="5"/>
  <c r="E17" i="5" s="1"/>
  <c r="D15" i="5"/>
  <c r="E15" i="5"/>
  <c r="E16" i="5"/>
  <c r="D35" i="4"/>
  <c r="D16" i="5"/>
  <c r="D6" i="4" l="1"/>
  <c r="D31" i="4"/>
  <c r="B21" i="4"/>
  <c r="D66" i="5"/>
  <c r="D41" i="5"/>
  <c r="D25" i="4"/>
  <c r="B27" i="4"/>
  <c r="D47" i="5"/>
  <c r="E60" i="5"/>
  <c r="D34" i="5"/>
  <c r="E50" i="5"/>
  <c r="B30" i="4"/>
  <c r="D50" i="5"/>
  <c r="E35" i="5"/>
  <c r="D10" i="4"/>
  <c r="E58" i="5"/>
  <c r="D58" i="5"/>
  <c r="D23" i="4"/>
  <c r="E32" i="5"/>
  <c r="D7" i="4"/>
  <c r="D32" i="5"/>
  <c r="B24" i="4"/>
  <c r="E44" i="5"/>
  <c r="D44" i="5"/>
  <c r="E49" i="5"/>
  <c r="B29" i="4"/>
  <c r="D49" i="5"/>
  <c r="D9" i="4"/>
  <c r="E34" i="5"/>
  <c r="E36" i="5"/>
  <c r="D11" i="4"/>
  <c r="D36" i="4"/>
  <c r="D35" i="5"/>
  <c r="D42" i="5"/>
  <c r="B22" i="4"/>
  <c r="E42" i="5"/>
  <c r="D28" i="4"/>
  <c r="E63" i="5"/>
  <c r="D63" i="5"/>
</calcChain>
</file>

<file path=xl/sharedStrings.xml><?xml version="1.0" encoding="utf-8"?>
<sst xmlns="http://schemas.openxmlformats.org/spreadsheetml/2006/main" count="693" uniqueCount="283">
  <si>
    <t>Population of interest</t>
  </si>
  <si>
    <t>Perspective</t>
  </si>
  <si>
    <t>Societal</t>
  </si>
  <si>
    <t>Time horizon</t>
  </si>
  <si>
    <t>Costs</t>
  </si>
  <si>
    <t>Endoscopic sleeve gastroplasty</t>
  </si>
  <si>
    <t>Source</t>
  </si>
  <si>
    <t>Status quo (do nothing)</t>
  </si>
  <si>
    <t xml:space="preserve">Wegovy </t>
  </si>
  <si>
    <t>NA</t>
  </si>
  <si>
    <t>Assumed</t>
  </si>
  <si>
    <t>Annual Cost</t>
  </si>
  <si>
    <t>Intervention</t>
  </si>
  <si>
    <t>List price</t>
  </si>
  <si>
    <t>Initial surgery cost</t>
  </si>
  <si>
    <t>Major complications</t>
  </si>
  <si>
    <t>Minor complications</t>
  </si>
  <si>
    <t>Year</t>
  </si>
  <si>
    <t>Range</t>
  </si>
  <si>
    <t>$12,270-$20,450</t>
  </si>
  <si>
    <t>$24,630-$41,050</t>
  </si>
  <si>
    <t>$2,007-$3,346</t>
  </si>
  <si>
    <t>$12,141-$20,235</t>
  </si>
  <si>
    <t>5-year time horizon  (age 65-70)</t>
  </si>
  <si>
    <t xml:space="preserve">Quality-of-life </t>
  </si>
  <si>
    <t>Utlity factors</t>
  </si>
  <si>
    <t>Utility</t>
  </si>
  <si>
    <t>Alsumali et al. 2018</t>
  </si>
  <si>
    <t>Haseeb et al. 2024</t>
  </si>
  <si>
    <t>Initial surgery disutility (1 week)</t>
  </si>
  <si>
    <t>Minor complications disutility (2 week)</t>
  </si>
  <si>
    <t>Major complications (2 week)</t>
  </si>
  <si>
    <t>Improvement per 1-unit decrease in BMI</t>
  </si>
  <si>
    <t>0-0.017</t>
  </si>
  <si>
    <t>0.20-0.24 (neg)</t>
  </si>
  <si>
    <t>0.10-0.12 (neg)</t>
  </si>
  <si>
    <t>0.32-0.40 (neg)</t>
  </si>
  <si>
    <t>Distributive probabilities</t>
  </si>
  <si>
    <t>Minor post-op complications</t>
  </si>
  <si>
    <t>Major post-op complications</t>
  </si>
  <si>
    <t>0.66-0.79</t>
  </si>
  <si>
    <t>P-value</t>
  </si>
  <si>
    <t>1.17-1.51</t>
  </si>
  <si>
    <t>1.05-1.66</t>
  </si>
  <si>
    <t>&lt;0.001</t>
  </si>
  <si>
    <t>2.5 % vs. 1.9% (1.32)</t>
  </si>
  <si>
    <t>6.3% vs. 4.9% (1.30)</t>
  </si>
  <si>
    <t>32.0 kg [26%] vs. 38.3 kg [29%]</t>
  </si>
  <si>
    <t>Weight loss (1 year)</t>
  </si>
  <si>
    <t>Wegovy</t>
  </si>
  <si>
    <t>Rate of readmissions</t>
  </si>
  <si>
    <t>1.47-2.03</t>
  </si>
  <si>
    <t>Rate of ED visits</t>
  </si>
  <si>
    <t>1.43-1.79</t>
  </si>
  <si>
    <t>11.6%  vs. 7.6% (1.60)</t>
  </si>
  <si>
    <t>5.8% vs. 3.5% (1.73)</t>
  </si>
  <si>
    <t>Black vs. White (aOR/OR)</t>
  </si>
  <si>
    <t>aOR/OR Range</t>
  </si>
  <si>
    <t>0.29-0.66</t>
  </si>
  <si>
    <t>Walker et al. (2020)</t>
  </si>
  <si>
    <t>Wood et al. 2019</t>
  </si>
  <si>
    <t>Wirth et al. 2021</t>
  </si>
  <si>
    <t>Source 2 (optional</t>
  </si>
  <si>
    <t>Mean Obesity (age 61-70)</t>
  </si>
  <si>
    <t>Medicare adjustments</t>
  </si>
  <si>
    <t>30-day readmission rate</t>
  </si>
  <si>
    <t>30-day ED rate</t>
  </si>
  <si>
    <t>Complication</t>
  </si>
  <si>
    <t>Medicare vs. commercial  OR</t>
  </si>
  <si>
    <t>OR Range</t>
  </si>
  <si>
    <t>1.4-1.7</t>
  </si>
  <si>
    <t>&lt;0.0001</t>
  </si>
  <si>
    <t>1.5-1.8</t>
  </si>
  <si>
    <t>1.6-1.9</t>
  </si>
  <si>
    <t>Altieri et al. 2019</t>
  </si>
  <si>
    <t>Gleason et al. 2024</t>
  </si>
  <si>
    <t>Adherence to semaglutide</t>
  </si>
  <si>
    <t xml:space="preserve">Medicare-adjusted distributive probabilities </t>
  </si>
  <si>
    <t>9.71% vs. 7.61% (1.30)</t>
  </si>
  <si>
    <t>3.94% vs. 3.01% (1.32)</t>
  </si>
  <si>
    <t>19.11%  vs. 12.90% (1.60)</t>
  </si>
  <si>
    <t>9.48% vs. 5.81% (1.73)</t>
  </si>
  <si>
    <t xml:space="preserve">Source 2 (optional) </t>
  </si>
  <si>
    <t>57.8% vs. 37.6% (0.44)</t>
  </si>
  <si>
    <t>??</t>
  </si>
  <si>
    <t xml:space="preserve">Note: probably best to assume (for now) that adherence to semaglutide does not differ by Medicare status, since it has not been covered for long under Medicare to treat solely obesity </t>
  </si>
  <si>
    <t>Number</t>
  </si>
  <si>
    <t>Assumption</t>
  </si>
  <si>
    <t>Adherence to effectiveness, cost ratio is 1:1, i.e. 80% compliance is 80% less effective, 80% less costly</t>
  </si>
  <si>
    <t>Adherence to semaglutide does not differ by Medicare status</t>
  </si>
  <si>
    <t>The differences between Black and White patients does not differ by Medicare status</t>
  </si>
  <si>
    <t xml:space="preserve">If endoscopic sleeve gastroplasty-specific estimates are unable to found,other  bariatric surgery estimates can be applied </t>
  </si>
  <si>
    <t>Adherence:effectiveness, cost ratio</t>
  </si>
  <si>
    <t>0.75-1.25</t>
  </si>
  <si>
    <t>Status quo has no costs, QoL changes associated with it</t>
  </si>
  <si>
    <t>Obesity Class I</t>
  </si>
  <si>
    <t xml:space="preserve">Obesity Class </t>
  </si>
  <si>
    <t xml:space="preserve">Obesity Class II </t>
  </si>
  <si>
    <t xml:space="preserve">Obesity Class III.I </t>
  </si>
  <si>
    <t xml:space="preserve">Obesity Class III.II </t>
  </si>
  <si>
    <t>Obesity Class Distribution</t>
  </si>
  <si>
    <t>Distribution (Medicare)</t>
  </si>
  <si>
    <t>Transitions</t>
  </si>
  <si>
    <t>Base Case (White)</t>
  </si>
  <si>
    <t>Range (White)</t>
  </si>
  <si>
    <t>Base case (Black)</t>
  </si>
  <si>
    <t>Range (Black)</t>
  </si>
  <si>
    <t>Monthly change in BMI (year 1)</t>
  </si>
  <si>
    <t>Monthly change in BMI (years 2-5)</t>
  </si>
  <si>
    <t>0.0011-0.0013</t>
  </si>
  <si>
    <t>0.0059-0.0072</t>
  </si>
  <si>
    <t>0.0053-0.0065</t>
  </si>
  <si>
    <t>-0.39--0.32</t>
  </si>
  <si>
    <t>-0.38- -0.31</t>
  </si>
  <si>
    <t xml:space="preserve">Annual rate of minor complications </t>
  </si>
  <si>
    <t>Annual rate of major complications</t>
  </si>
  <si>
    <t>Source 2</t>
  </si>
  <si>
    <t>9.3%-20.7%</t>
  </si>
  <si>
    <t>11.9-26.4%</t>
  </si>
  <si>
    <t>1.6-4.7%</t>
  </si>
  <si>
    <t>2.1-6.2%</t>
  </si>
  <si>
    <t>Monthly change in BMI</t>
  </si>
  <si>
    <t>0.0114-0.0140</t>
  </si>
  <si>
    <t>0.0114-0.0141</t>
  </si>
  <si>
    <t>**Adjust this potentially because estimate from young-adult/early adult estimate??</t>
  </si>
  <si>
    <t>30-day rate of ED visits</t>
  </si>
  <si>
    <t>30-day rate of readmission</t>
  </si>
  <si>
    <t>8.3-11.1%</t>
  </si>
  <si>
    <t>4.9-6.7%</t>
  </si>
  <si>
    <t>11.7-14.2%</t>
  </si>
  <si>
    <t>17.5-20.9%</t>
  </si>
  <si>
    <t>-0.44--0.36</t>
  </si>
  <si>
    <t>Adherence rate</t>
  </si>
  <si>
    <t>47.7- 67.5%</t>
  </si>
  <si>
    <t>28.4-47.5%</t>
  </si>
  <si>
    <t>Starting Populations</t>
  </si>
  <si>
    <t>Count</t>
  </si>
  <si>
    <t>KFF</t>
  </si>
  <si>
    <t>Obesity group</t>
  </si>
  <si>
    <t>Obesity Class II</t>
  </si>
  <si>
    <t>Obesity Class III.II</t>
  </si>
  <si>
    <t>Obesity Class III.I</t>
  </si>
  <si>
    <t>Source 1</t>
  </si>
  <si>
    <t>Status quo (white)</t>
  </si>
  <si>
    <t>Gonzalez et al. 2011</t>
  </si>
  <si>
    <t>Linear assumption</t>
  </si>
  <si>
    <t>Mortality rate for healthy adults</t>
  </si>
  <si>
    <t>Mortality rate for CVD-risk adults</t>
  </si>
  <si>
    <t>Pandya et al. 2017</t>
  </si>
  <si>
    <t>Low-value</t>
  </si>
  <si>
    <t>High-value</t>
  </si>
  <si>
    <t>2.68-4.28%</t>
  </si>
  <si>
    <t>3.44-5.49%</t>
  </si>
  <si>
    <t>4.42-7.05%</t>
  </si>
  <si>
    <t>Annual all-cause mortality rate (obesity class II)</t>
  </si>
  <si>
    <t>Annual all-cause mortality rate (obesity class III.I)</t>
  </si>
  <si>
    <t>Annual all-cause mortality rate (obesity class III.II)</t>
  </si>
  <si>
    <t>Status quo (black)</t>
  </si>
  <si>
    <t>Mortality rate for CVD-risk White adults</t>
  </si>
  <si>
    <t>Mortality rate for CVD-risk Black  adults</t>
  </si>
  <si>
    <t>Luo et al. 2022</t>
  </si>
  <si>
    <t xml:space="preserve">*finds thatWhite to Black HR is not SS if accounting for income and risky behaviors but we are only looking at White vs. Black in this model </t>
  </si>
  <si>
    <t>4.64-7.93%</t>
  </si>
  <si>
    <t>5.95-10.17%</t>
  </si>
  <si>
    <t>7.65-13.07%</t>
  </si>
  <si>
    <t>Medicare population (non diabetic, CVD risk, obese, Black/White)</t>
  </si>
  <si>
    <t>Annual all-cause mortality rate (obesity class I)</t>
  </si>
  <si>
    <t>Annual all-cause mortality rate (overweight)</t>
  </si>
  <si>
    <t>Overweight</t>
  </si>
  <si>
    <t>Wegovy (white)</t>
  </si>
  <si>
    <t xml:space="preserve">Mortality rate for CVD-risk Wegovy adults </t>
  </si>
  <si>
    <t>Lincoff et al. 2022</t>
  </si>
  <si>
    <t>Wegovy (black)</t>
  </si>
  <si>
    <t>1.50-2.13%</t>
  </si>
  <si>
    <t>1.85-2.63%</t>
  </si>
  <si>
    <t>2.44-3.47%</t>
  </si>
  <si>
    <t>3.13-4.45%</t>
  </si>
  <si>
    <t>4.02-5.72%</t>
  </si>
  <si>
    <t>Mortality rate for CVD-risk Black adults</t>
  </si>
  <si>
    <t>2.19-3.11%</t>
  </si>
  <si>
    <t>2.70-3.84%</t>
  </si>
  <si>
    <t>3.56-5.07%</t>
  </si>
  <si>
    <t>4.57-6.50%</t>
  </si>
  <si>
    <t>5.87-8.35%</t>
  </si>
  <si>
    <t>Annual all-cause mortality rate (overweight)-Y1</t>
  </si>
  <si>
    <t>Annual all-cause mortality rate (obesity class I)-Y1</t>
  </si>
  <si>
    <t>Annual all-cause mortality rate (obesity class II)-Y1</t>
  </si>
  <si>
    <t>Annual all-cause mortality rate (obesity class III.I)-Y1</t>
  </si>
  <si>
    <t>Annual all-cause mortality rate (obesity class III.II)-Y1</t>
  </si>
  <si>
    <t>Annual all-cause mortality rate (overweight)-Y2:Y5</t>
  </si>
  <si>
    <t>Annual all-cause mortality rate (obesity class I)-Y2:Y5</t>
  </si>
  <si>
    <t>Annual all-cause mortality rate (obesity class II)-Y2:Y5</t>
  </si>
  <si>
    <t>Annual all-cause mortality rate (obesity class III.I)-Y2:Y5</t>
  </si>
  <si>
    <t>Annual all-cause mortality rate (obesity class III.II)-Y2:Y5</t>
  </si>
  <si>
    <t>ESG (white)</t>
  </si>
  <si>
    <t>Overweight (Y1)</t>
  </si>
  <si>
    <t>Obesity Class I (Y1)</t>
  </si>
  <si>
    <t>Obesity Class II (Y1)</t>
  </si>
  <si>
    <t>Obesity Class III.I (Y1)</t>
  </si>
  <si>
    <t>Obesity Class III.II (Y1)</t>
  </si>
  <si>
    <t xml:space="preserve">Mortality rate for CVD-risk ESG adults </t>
  </si>
  <si>
    <t>Overweight (Y2-Y5)</t>
  </si>
  <si>
    <t>Obesity Class I (Y2-Y5)</t>
  </si>
  <si>
    <t>Obesity Class II (Y2-Y5)</t>
  </si>
  <si>
    <t>Obesity Class III.I (Y2-Y5)</t>
  </si>
  <si>
    <t>Obesity Class III.II (Y2-Y5)</t>
  </si>
  <si>
    <t>ESG (black)</t>
  </si>
  <si>
    <t>Inaba et al. 2019</t>
  </si>
  <si>
    <t>Edwards et al. 2020</t>
  </si>
  <si>
    <t>*assume no surgery-related mortality after 1 year</t>
  </si>
  <si>
    <t>*assume +- for range 20%</t>
  </si>
  <si>
    <t>0.85-1.28%</t>
  </si>
  <si>
    <t>1.04-1.56%</t>
  </si>
  <si>
    <t>1.36-2.04%</t>
  </si>
  <si>
    <t>1.73-2.60%</t>
  </si>
  <si>
    <t>2.22-3.33%</t>
  </si>
  <si>
    <t>0.81-1.21%</t>
  </si>
  <si>
    <t>1.00-1.50%</t>
  </si>
  <si>
    <t>1.32-1.98%</t>
  </si>
  <si>
    <t>1.69-2.54%</t>
  </si>
  <si>
    <t>2.18-3.26%</t>
  </si>
  <si>
    <t>1.29-1.93%</t>
  </si>
  <si>
    <t>1.57-2.35%</t>
  </si>
  <si>
    <t>2.03-3.05%</t>
  </si>
  <si>
    <t>2.58-3.86%</t>
  </si>
  <si>
    <t>3.28-4.92%</t>
  </si>
  <si>
    <t>1.18-1.77%</t>
  </si>
  <si>
    <t>1.46-2.19%</t>
  </si>
  <si>
    <t>1.93-2.89%</t>
  </si>
  <si>
    <t>2.47-3.71%</t>
  </si>
  <si>
    <t>3.18-4.76%</t>
  </si>
  <si>
    <t>Total Medicare counts</t>
  </si>
  <si>
    <t>White</t>
  </si>
  <si>
    <t>Black</t>
  </si>
  <si>
    <t>White beneficiaries</t>
  </si>
  <si>
    <t>Black beneficiaries</t>
  </si>
  <si>
    <t>Distribution</t>
  </si>
  <si>
    <t>Percent</t>
  </si>
  <si>
    <t>Wegovy eligible Medicare</t>
  </si>
  <si>
    <t xml:space="preserve">White Wegovy eligible </t>
  </si>
  <si>
    <t>Black Wegovy eligible</t>
  </si>
  <si>
    <t>If we assume a uniform distribution of ages from ages 65-100</t>
  </si>
  <si>
    <t>Percentage of Medicare aged 65-70</t>
  </si>
  <si>
    <t>Wegovy eligible Medicare age 65-70</t>
  </si>
  <si>
    <t xml:space="preserve">White </t>
  </si>
  <si>
    <t>Starting population</t>
  </si>
  <si>
    <t>White Obesity Classes</t>
  </si>
  <si>
    <t>Source 3</t>
  </si>
  <si>
    <t>Black Obesity Classes</t>
  </si>
  <si>
    <t>Obese I</t>
  </si>
  <si>
    <t>Obese II</t>
  </si>
  <si>
    <t>White %</t>
  </si>
  <si>
    <t>Black %</t>
  </si>
  <si>
    <t>Obese III.I</t>
  </si>
  <si>
    <t>Obesity III.II</t>
  </si>
  <si>
    <t>Suehs et al. 2017</t>
  </si>
  <si>
    <t>Uniform age distribution in Medicare from ages 65-100</t>
  </si>
  <si>
    <t>No individuals with disabilities in Medicare (only elderly)</t>
  </si>
  <si>
    <t>No surgery-related mortality after 1 year</t>
  </si>
  <si>
    <t>Repeat Procedure</t>
  </si>
  <si>
    <t>13-19%</t>
  </si>
  <si>
    <t>Monthly change in BMI is the same for Black and White patients</t>
  </si>
  <si>
    <t xml:space="preserve">Repeat procedure rate is the same for Black and White patients </t>
  </si>
  <si>
    <t>LSG</t>
  </si>
  <si>
    <t>ESG</t>
  </si>
  <si>
    <t>Expert opinion</t>
  </si>
  <si>
    <t>LAGB/LRYGB</t>
  </si>
  <si>
    <t>General bariatric</t>
  </si>
  <si>
    <t>Non-obese</t>
  </si>
  <si>
    <t>Non-obese(Y2-Y5)</t>
  </si>
  <si>
    <t>Non-obese(Y1)</t>
  </si>
  <si>
    <t>Annual all-cause mortality rate (non-obese)</t>
  </si>
  <si>
    <t>1.38-1.96%</t>
  </si>
  <si>
    <t>2.01-2.87%</t>
  </si>
  <si>
    <t>Annual all-cause mortality rate (non-obese)-Y1</t>
  </si>
  <si>
    <t>Annual all-cause mortality rate (non-obese)-Y2:Y5</t>
  </si>
  <si>
    <t>0.79-1.18%</t>
  </si>
  <si>
    <t>1.19-1.79%</t>
  </si>
  <si>
    <t>0.75-1.12%</t>
  </si>
  <si>
    <t>1.09-1.63%</t>
  </si>
  <si>
    <t>Krishnan et al. 2023</t>
  </si>
  <si>
    <t>Scirica et al. 2024</t>
  </si>
  <si>
    <t xml:space="preserve">Obese Class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</si>
</sst>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_);[Red]\(0\)"/>
    <numFmt numFmtId="165" formatCode="0.0%"/>
    <numFmt numFmtId="166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 (Body)"/>
    </font>
    <font>
      <b/>
      <sz val="14"/>
      <color theme="1"/>
      <name val="Aptos Narrow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"/>
    </font>
    <font>
      <sz val="12"/>
      <name val="Aptos Narrow"/>
      <family val="2"/>
      <scheme val="minor"/>
    </font>
    <font>
      <sz val="12"/>
      <color rgb="FF000000"/>
      <name val="Aptos Narrow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6CDED"/>
        <bgColor indexed="64"/>
      </patternFill>
    </fill>
    <fill>
      <patternFill patternType="solid">
        <fgColor rgb="FFC6C3E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AD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A1B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FF9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0" xfId="0" applyNumberFormat="1"/>
    <xf numFmtId="6" fontId="0" fillId="0" borderId="7" xfId="0" applyNumberFormat="1" applyBorder="1"/>
    <xf numFmtId="0" fontId="2" fillId="0" borderId="8" xfId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0" borderId="6" xfId="0" applyFont="1" applyBorder="1"/>
    <xf numFmtId="164" fontId="0" fillId="0" borderId="0" xfId="0" applyNumberFormat="1"/>
    <xf numFmtId="164" fontId="0" fillId="0" borderId="7" xfId="0" applyNumberFormat="1" applyBorder="1"/>
    <xf numFmtId="0" fontId="2" fillId="0" borderId="5" xfId="1" applyBorder="1"/>
    <xf numFmtId="0" fontId="3" fillId="0" borderId="0" xfId="0" applyFont="1"/>
    <xf numFmtId="0" fontId="1" fillId="0" borderId="5" xfId="0" applyFont="1" applyBorder="1"/>
    <xf numFmtId="0" fontId="4" fillId="0" borderId="0" xfId="0" applyFont="1"/>
    <xf numFmtId="0" fontId="2" fillId="0" borderId="0" xfId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1" applyFill="1" applyBorder="1"/>
    <xf numFmtId="0" fontId="2" fillId="0" borderId="7" xfId="1" applyBorder="1"/>
    <xf numFmtId="0" fontId="1" fillId="9" borderId="1" xfId="0" applyFont="1" applyFill="1" applyBorder="1"/>
    <xf numFmtId="0" fontId="1" fillId="9" borderId="2" xfId="0" applyFont="1" applyFill="1" applyBorder="1"/>
    <xf numFmtId="0" fontId="2" fillId="0" borderId="0" xfId="1" applyBorder="1" applyAlignment="1">
      <alignment horizontal="left"/>
    </xf>
    <xf numFmtId="0" fontId="2" fillId="0" borderId="5" xfId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165" fontId="0" fillId="0" borderId="7" xfId="0" applyNumberFormat="1" applyBorder="1"/>
    <xf numFmtId="0" fontId="1" fillId="9" borderId="3" xfId="0" applyFont="1" applyFill="1" applyBorder="1"/>
    <xf numFmtId="0" fontId="5" fillId="0" borderId="5" xfId="0" applyFont="1" applyBorder="1"/>
    <xf numFmtId="0" fontId="0" fillId="10" borderId="6" xfId="0" applyFill="1" applyBorder="1"/>
    <xf numFmtId="0" fontId="0" fillId="10" borderId="7" xfId="0" applyFill="1" applyBorder="1"/>
    <xf numFmtId="165" fontId="0" fillId="10" borderId="7" xfId="0" applyNumberFormat="1" applyFill="1" applyBorder="1"/>
    <xf numFmtId="0" fontId="0" fillId="10" borderId="8" xfId="0" applyFill="1" applyBorder="1"/>
    <xf numFmtId="166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right"/>
    </xf>
    <xf numFmtId="0" fontId="7" fillId="0" borderId="7" xfId="1" applyFont="1" applyFill="1" applyBorder="1" applyAlignment="1">
      <alignment horizontal="left"/>
    </xf>
    <xf numFmtId="0" fontId="7" fillId="0" borderId="8" xfId="1" applyFont="1" applyFill="1" applyBorder="1"/>
    <xf numFmtId="166" fontId="0" fillId="0" borderId="0" xfId="0" applyNumberFormat="1" applyAlignment="1">
      <alignment horizontal="left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/>
    <xf numFmtId="0" fontId="7" fillId="0" borderId="5" xfId="1" applyFont="1" applyFill="1" applyBorder="1"/>
    <xf numFmtId="165" fontId="0" fillId="0" borderId="0" xfId="0" applyNumberFormat="1"/>
    <xf numFmtId="0" fontId="1" fillId="11" borderId="1" xfId="0" applyFont="1" applyFill="1" applyBorder="1"/>
    <xf numFmtId="166" fontId="0" fillId="11" borderId="2" xfId="0" applyNumberFormat="1" applyFill="1" applyBorder="1" applyAlignment="1">
      <alignment horizontal="left"/>
    </xf>
    <xf numFmtId="0" fontId="0" fillId="11" borderId="3" xfId="0" applyFill="1" applyBorder="1"/>
    <xf numFmtId="0" fontId="4" fillId="4" borderId="0" xfId="0" applyFont="1" applyFill="1"/>
    <xf numFmtId="0" fontId="1" fillId="5" borderId="0" xfId="0" applyFont="1" applyFill="1"/>
    <xf numFmtId="10" fontId="0" fillId="0" borderId="0" xfId="0" applyNumberFormat="1"/>
    <xf numFmtId="0" fontId="2" fillId="0" borderId="0" xfId="1"/>
    <xf numFmtId="0" fontId="1" fillId="13" borderId="1" xfId="0" applyFont="1" applyFill="1" applyBorder="1"/>
    <xf numFmtId="0" fontId="1" fillId="13" borderId="2" xfId="0" applyFont="1" applyFill="1" applyBorder="1"/>
    <xf numFmtId="0" fontId="1" fillId="13" borderId="3" xfId="0" applyFont="1" applyFill="1" applyBorder="1"/>
    <xf numFmtId="10" fontId="9" fillId="0" borderId="0" xfId="1" applyNumberFormat="1" applyFont="1"/>
    <xf numFmtId="0" fontId="7" fillId="0" borderId="0" xfId="0" applyFont="1"/>
    <xf numFmtId="10" fontId="7" fillId="0" borderId="0" xfId="0" applyNumberFormat="1" applyFont="1"/>
    <xf numFmtId="0" fontId="1" fillId="13" borderId="0" xfId="0" applyFont="1" applyFill="1"/>
    <xf numFmtId="0" fontId="0" fillId="0" borderId="3" xfId="0" applyBorder="1"/>
    <xf numFmtId="0" fontId="1" fillId="2" borderId="1" xfId="0" applyFont="1" applyFill="1" applyBorder="1"/>
    <xf numFmtId="0" fontId="0" fillId="2" borderId="2" xfId="0" applyFill="1" applyBorder="1"/>
    <xf numFmtId="0" fontId="0" fillId="12" borderId="2" xfId="0" applyFill="1" applyBorder="1"/>
    <xf numFmtId="0" fontId="0" fillId="12" borderId="3" xfId="0" applyFill="1" applyBorder="1"/>
    <xf numFmtId="0" fontId="0" fillId="0" borderId="0" xfId="0" quotePrefix="1"/>
    <xf numFmtId="0" fontId="8" fillId="0" borderId="0" xfId="0" applyFont="1" applyAlignment="1">
      <alignment vertical="center"/>
    </xf>
    <xf numFmtId="10" fontId="0" fillId="0" borderId="7" xfId="0" applyNumberFormat="1" applyBorder="1"/>
    <xf numFmtId="0" fontId="8" fillId="0" borderId="7" xfId="0" applyFont="1" applyBorder="1" applyAlignment="1">
      <alignment vertical="center"/>
    </xf>
    <xf numFmtId="16" fontId="0" fillId="0" borderId="0" xfId="0" quotePrefix="1" applyNumberFormat="1"/>
    <xf numFmtId="0" fontId="10" fillId="0" borderId="0" xfId="0" applyFont="1" applyAlignment="1">
      <alignment vertical="center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1" fontId="0" fillId="0" borderId="0" xfId="0" applyNumberFormat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3" xfId="0" applyFont="1" applyFill="1" applyBorder="1"/>
    <xf numFmtId="3" fontId="0" fillId="0" borderId="0" xfId="0" applyNumberFormat="1"/>
    <xf numFmtId="0" fontId="7" fillId="0" borderId="4" xfId="0" applyFont="1" applyBorder="1"/>
    <xf numFmtId="1" fontId="7" fillId="0" borderId="0" xfId="0" applyNumberFormat="1" applyFont="1"/>
    <xf numFmtId="1" fontId="0" fillId="0" borderId="7" xfId="0" applyNumberFormat="1" applyBorder="1"/>
    <xf numFmtId="0" fontId="1" fillId="13" borderId="4" xfId="0" applyFont="1" applyFill="1" applyBorder="1"/>
    <xf numFmtId="0" fontId="1" fillId="13" borderId="5" xfId="0" applyFont="1" applyFill="1" applyBorder="1"/>
    <xf numFmtId="0" fontId="1" fillId="10" borderId="0" xfId="0" applyFont="1" applyFill="1"/>
    <xf numFmtId="0" fontId="0" fillId="7" borderId="4" xfId="0" applyFill="1" applyBorder="1"/>
    <xf numFmtId="165" fontId="0" fillId="7" borderId="0" xfId="0" applyNumberFormat="1" applyFill="1"/>
    <xf numFmtId="0" fontId="0" fillId="7" borderId="0" xfId="0" applyFill="1"/>
    <xf numFmtId="0" fontId="2" fillId="7" borderId="0" xfId="1" applyFill="1" applyBorder="1"/>
    <xf numFmtId="0" fontId="2" fillId="7" borderId="5" xfId="1" applyFill="1" applyBorder="1"/>
    <xf numFmtId="10" fontId="0" fillId="7" borderId="0" xfId="0" applyNumberFormat="1" applyFill="1"/>
    <xf numFmtId="0" fontId="0" fillId="15" borderId="4" xfId="0" applyFill="1" applyBorder="1"/>
    <xf numFmtId="0" fontId="0" fillId="4" borderId="4" xfId="0" applyFill="1" applyBorder="1"/>
    <xf numFmtId="0" fontId="2" fillId="4" borderId="0" xfId="1" applyFill="1" applyBorder="1"/>
    <xf numFmtId="0" fontId="2" fillId="4" borderId="5" xfId="1" applyFill="1" applyBorder="1"/>
    <xf numFmtId="0" fontId="0" fillId="0" borderId="0" xfId="0" applyBorder="1"/>
    <xf numFmtId="166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FF95"/>
      <color rgb="FFDDA1B0"/>
      <color rgb="FF9AD0FF"/>
      <color rgb="FFFFEEE1"/>
      <color rgb="FFC6C3E9"/>
      <color rgb="FFF4837A"/>
      <color rgb="FFCAD44F"/>
      <color rgb="FFE6CDED"/>
      <color rgb="FFD3C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1</xdr:row>
      <xdr:rowOff>165100</xdr:rowOff>
    </xdr:from>
    <xdr:to>
      <xdr:col>10</xdr:col>
      <xdr:colOff>101600</xdr:colOff>
      <xdr:row>22</xdr:row>
      <xdr:rowOff>81660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4B78B-98EC-F061-2146-84B6F595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368300"/>
          <a:ext cx="7658100" cy="418376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24</xdr:row>
      <xdr:rowOff>0</xdr:rowOff>
    </xdr:from>
    <xdr:to>
      <xdr:col>12</xdr:col>
      <xdr:colOff>342900</xdr:colOff>
      <xdr:row>48</xdr:row>
      <xdr:rowOff>16058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D99AC-1052-AB77-27C4-B20BDF909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4876800"/>
          <a:ext cx="6743700" cy="4892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734065/" TargetMode="External"/><Relationship Id="rId18" Type="http://schemas.openxmlformats.org/officeDocument/2006/relationships/hyperlink" Target="https://www.ncbi.nlm.nih.gov/pmc/articles/PMC8019272/" TargetMode="External"/><Relationship Id="rId26" Type="http://schemas.openxmlformats.org/officeDocument/2006/relationships/hyperlink" Target="https://www.tandfonline.com/doi/full/10.1080/03007995.2017.1361915" TargetMode="External"/><Relationship Id="rId39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1" Type="http://schemas.openxmlformats.org/officeDocument/2006/relationships/hyperlink" Target="https://www.tandfonline.com/doi/full/10.1080/03007995.2017.1361915" TargetMode="External"/><Relationship Id="rId34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2" Type="http://schemas.openxmlformats.org/officeDocument/2006/relationships/hyperlink" Target="https://www.kff.org/medicare/issue-brief/a-new-use-for-wegovy-opens-the-door-to-medicare-coverage-for-millions-of-people-with-obesity/" TargetMode="External"/><Relationship Id="rId47" Type="http://schemas.openxmlformats.org/officeDocument/2006/relationships/hyperlink" Target="https://www.kff.org/medicare/issue-brief/a-new-use-for-wegovy-opens-the-door-to-medicare-coverage-for-millions-of-people-with-obesity/" TargetMode="External"/><Relationship Id="rId50" Type="http://schemas.openxmlformats.org/officeDocument/2006/relationships/hyperlink" Target="https://www.kff.org/medicare/issue-brief/a-new-use-for-wegovy-opens-the-door-to-medicare-coverage-for-millions-of-people-with-obesity/" TargetMode="External"/><Relationship Id="rId55" Type="http://schemas.openxmlformats.org/officeDocument/2006/relationships/hyperlink" Target="https://link.springer.com/article/10.1007/s11695-017-3100-0" TargetMode="External"/><Relationship Id="rId7" Type="http://schemas.openxmlformats.org/officeDocument/2006/relationships/hyperlink" Target="https://jamanetwork.com/journals/jamanetworkopen/fullarticle/2817480" TargetMode="External"/><Relationship Id="rId2" Type="http://schemas.openxmlformats.org/officeDocument/2006/relationships/hyperlink" Target="https://jamanetwork.com/journals/jamanetworkopen/fullarticle/2817480" TargetMode="External"/><Relationship Id="rId16" Type="http://schemas.openxmlformats.org/officeDocument/2006/relationships/hyperlink" Target="https://www.ncbi.nlm.nih.gov/pmc/articles/PMC7539607/" TargetMode="External"/><Relationship Id="rId29" Type="http://schemas.openxmlformats.org/officeDocument/2006/relationships/hyperlink" Target="https://www.tandfonline.com/doi/full/10.1080/03007995.2017.1361915" TargetMode="External"/><Relationship Id="rId11" Type="http://schemas.openxmlformats.org/officeDocument/2006/relationships/hyperlink" Target="https://jamanetwork.com/journals/jamasurgery/fullarticle/2727128" TargetMode="External"/><Relationship Id="rId24" Type="http://schemas.openxmlformats.org/officeDocument/2006/relationships/hyperlink" Target="https://www.tandfonline.com/doi/full/10.1080/03007995.2017.1361915" TargetMode="External"/><Relationship Id="rId32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7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0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5" Type="http://schemas.openxmlformats.org/officeDocument/2006/relationships/hyperlink" Target="https://www.kff.org/medicare/issue-brief/a-new-use-for-wegovy-opens-the-door-to-medicare-coverage-for-millions-of-people-with-obesity/" TargetMode="External"/><Relationship Id="rId53" Type="http://schemas.openxmlformats.org/officeDocument/2006/relationships/hyperlink" Target="https://link.springer.com/article/10.1007/s11695-017-3100-0" TargetMode="External"/><Relationship Id="rId5" Type="http://schemas.openxmlformats.org/officeDocument/2006/relationships/hyperlink" Target="https://link.springer.com/article/10.1007/s11695-017-3100-0" TargetMode="External"/><Relationship Id="rId10" Type="http://schemas.openxmlformats.org/officeDocument/2006/relationships/hyperlink" Target="https://jamanetwork.com/journals/jamasurgery/fullarticle/2727128" TargetMode="External"/><Relationship Id="rId19" Type="http://schemas.openxmlformats.org/officeDocument/2006/relationships/hyperlink" Target="https://www.ncbi.nlm.nih.gov/pmc/articles/PMC8019272/" TargetMode="External"/><Relationship Id="rId31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4" Type="http://schemas.openxmlformats.org/officeDocument/2006/relationships/hyperlink" Target="https://www.kff.org/medicare/issue-brief/a-new-use-for-wegovy-opens-the-door-to-medicare-coverage-for-millions-of-people-with-obesity/" TargetMode="External"/><Relationship Id="rId52" Type="http://schemas.openxmlformats.org/officeDocument/2006/relationships/hyperlink" Target="https://link.springer.com/article/10.1007/s11695-017-3100-0" TargetMode="External"/><Relationship Id="rId4" Type="http://schemas.openxmlformats.org/officeDocument/2006/relationships/hyperlink" Target="https://jamanetwork.com/journals/jamanetworkopen/fullarticle/2817480" TargetMode="External"/><Relationship Id="rId9" Type="http://schemas.openxmlformats.org/officeDocument/2006/relationships/hyperlink" Target="https://jamanetwork.com/journals/jamanetworkopen/fullarticle/2817480" TargetMode="External"/><Relationship Id="rId14" Type="http://schemas.openxmlformats.org/officeDocument/2006/relationships/hyperlink" Target="https://pubmed.ncbi.nlm.nih.gov/31734065/" TargetMode="External"/><Relationship Id="rId22" Type="http://schemas.openxmlformats.org/officeDocument/2006/relationships/hyperlink" Target="https://www.tandfonline.com/doi/full/10.1080/03007995.2017.1361915" TargetMode="External"/><Relationship Id="rId27" Type="http://schemas.openxmlformats.org/officeDocument/2006/relationships/hyperlink" Target="https://www.tandfonline.com/doi/full/10.1080/03007995.2017.1361915" TargetMode="External"/><Relationship Id="rId30" Type="http://schemas.openxmlformats.org/officeDocument/2006/relationships/hyperlink" Target="https://www.tandfonline.com/doi/full/10.1080/03007995.2017.1361915" TargetMode="External"/><Relationship Id="rId35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3" Type="http://schemas.openxmlformats.org/officeDocument/2006/relationships/hyperlink" Target="https://www.kff.org/medicare/issue-brief/a-new-use-for-wegovy-opens-the-door-to-medicare-coverage-for-millions-of-people-with-obesity/" TargetMode="External"/><Relationship Id="rId48" Type="http://schemas.openxmlformats.org/officeDocument/2006/relationships/hyperlink" Target="https://www.kff.org/medicare/issue-brief/a-new-use-for-wegovy-opens-the-door-to-medicare-coverage-for-millions-of-people-with-obesity/" TargetMode="External"/><Relationship Id="rId56" Type="http://schemas.openxmlformats.org/officeDocument/2006/relationships/hyperlink" Target="https://link.springer.com/article/10.1007/s11695-017-3100-0" TargetMode="External"/><Relationship Id="rId8" Type="http://schemas.openxmlformats.org/officeDocument/2006/relationships/hyperlink" Target="https://jamanetwork.com/journals/jamanetworkopen/fullarticle/2817480" TargetMode="External"/><Relationship Id="rId51" Type="http://schemas.openxmlformats.org/officeDocument/2006/relationships/hyperlink" Target="https://link.springer.com/article/10.1007/s11695-017-3100-0" TargetMode="External"/><Relationship Id="rId3" Type="http://schemas.openxmlformats.org/officeDocument/2006/relationships/hyperlink" Target="https://jamanetwork.com/journals/jamanetworkopen/fullarticle/2817480" TargetMode="External"/><Relationship Id="rId12" Type="http://schemas.openxmlformats.org/officeDocument/2006/relationships/hyperlink" Target="https://www.ncbi.nlm.nih.gov/pmc/articles/PMC8019272/" TargetMode="External"/><Relationship Id="rId17" Type="http://schemas.openxmlformats.org/officeDocument/2006/relationships/hyperlink" Target="https://www.ncbi.nlm.nih.gov/pmc/articles/PMC8019272/" TargetMode="External"/><Relationship Id="rId25" Type="http://schemas.openxmlformats.org/officeDocument/2006/relationships/hyperlink" Target="https://www.tandfonline.com/doi/full/10.1080/03007995.2017.1361915" TargetMode="External"/><Relationship Id="rId33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8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6" Type="http://schemas.openxmlformats.org/officeDocument/2006/relationships/hyperlink" Target="https://www.kff.org/medicare/issue-brief/a-new-use-for-wegovy-opens-the-door-to-medicare-coverage-for-millions-of-people-with-obesity/" TargetMode="External"/><Relationship Id="rId20" Type="http://schemas.openxmlformats.org/officeDocument/2006/relationships/hyperlink" Target="https://www.ncbi.nlm.nih.gov/pmc/articles/PMC8019272/" TargetMode="External"/><Relationship Id="rId41" Type="http://schemas.openxmlformats.org/officeDocument/2006/relationships/hyperlink" Target="https://www.kff.org/medicare/issue-brief/a-new-use-for-wegovy-opens-the-door-to-medicare-coverage-for-millions-of-people-with-obesity/" TargetMode="External"/><Relationship Id="rId54" Type="http://schemas.openxmlformats.org/officeDocument/2006/relationships/hyperlink" Target="https://link.springer.com/article/10.1007/s11695-017-3100-0" TargetMode="External"/><Relationship Id="rId1" Type="http://schemas.openxmlformats.org/officeDocument/2006/relationships/hyperlink" Target="https://www.novocare.com/obesity/products/wegovy/let-us-help/explaining-list-price.html" TargetMode="External"/><Relationship Id="rId6" Type="http://schemas.openxmlformats.org/officeDocument/2006/relationships/hyperlink" Target="https://jamanetwork.com/journals/jamanetworkopen/fullarticle/2817480" TargetMode="External"/><Relationship Id="rId15" Type="http://schemas.openxmlformats.org/officeDocument/2006/relationships/hyperlink" Target="https://www.jmcp.org/doi/10.18553/jmcp.2024.23332?url_ver=Z39.88-2003&amp;rfr_id=ori:rid:crossref.org&amp;rfr_dat=cr_pub%20%200pubmed" TargetMode="External"/><Relationship Id="rId23" Type="http://schemas.openxmlformats.org/officeDocument/2006/relationships/hyperlink" Target="https://www.tandfonline.com/doi/full/10.1080/03007995.2017.1361915" TargetMode="External"/><Relationship Id="rId28" Type="http://schemas.openxmlformats.org/officeDocument/2006/relationships/hyperlink" Target="https://www.tandfonline.com/doi/full/10.1080/03007995.2017.1361915" TargetMode="External"/><Relationship Id="rId36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9" Type="http://schemas.openxmlformats.org/officeDocument/2006/relationships/hyperlink" Target="https://www.kff.org/medicare/issue-brief/a-new-use-for-wegovy-opens-the-door-to-medicare-coverage-for-millions-of-people-with-obesity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734065/" TargetMode="External"/><Relationship Id="rId18" Type="http://schemas.openxmlformats.org/officeDocument/2006/relationships/hyperlink" Target="https://www.ncbi.nlm.nih.gov/pmc/articles/PMC3066051/" TargetMode="External"/><Relationship Id="rId26" Type="http://schemas.openxmlformats.org/officeDocument/2006/relationships/hyperlink" Target="https://www.nejm.org/doi/full/10.1056/NEJMoa2307563" TargetMode="External"/><Relationship Id="rId39" Type="http://schemas.openxmlformats.org/officeDocument/2006/relationships/hyperlink" Target="https://pubmed.ncbi.nlm.nih.gov/32507658/" TargetMode="External"/><Relationship Id="rId21" Type="http://schemas.openxmlformats.org/officeDocument/2006/relationships/hyperlink" Target="https://pubmed.ncbi.nlm.nih.gov/28490271/" TargetMode="External"/><Relationship Id="rId34" Type="http://schemas.openxmlformats.org/officeDocument/2006/relationships/hyperlink" Target="https://www.ncbi.nlm.nih.gov/pmc/articles/PMC6145142/" TargetMode="External"/><Relationship Id="rId42" Type="http://schemas.openxmlformats.org/officeDocument/2006/relationships/hyperlink" Target="https://www.ncbi.nlm.nih.gov/pmc/articles/PMC6145142/" TargetMode="External"/><Relationship Id="rId47" Type="http://schemas.openxmlformats.org/officeDocument/2006/relationships/hyperlink" Target="https://pubmed.ncbi.nlm.nih.gov/32507658/" TargetMode="External"/><Relationship Id="rId50" Type="http://schemas.openxmlformats.org/officeDocument/2006/relationships/hyperlink" Target="https://jamanetwork.com/journals/jamanetworkopen/fullarticle/2817480" TargetMode="External"/><Relationship Id="rId55" Type="http://schemas.openxmlformats.org/officeDocument/2006/relationships/hyperlink" Target="https://pubmed.ncbi.nlm.nih.gov/32507658/" TargetMode="External"/><Relationship Id="rId7" Type="http://schemas.openxmlformats.org/officeDocument/2006/relationships/hyperlink" Target="https://pubmed.ncbi.nlm.nih.gov/31734065/" TargetMode="External"/><Relationship Id="rId2" Type="http://schemas.openxmlformats.org/officeDocument/2006/relationships/hyperlink" Target="https://jamanetwork.com/journals/jamanetworkopen/fullarticle/2817480" TargetMode="External"/><Relationship Id="rId16" Type="http://schemas.openxmlformats.org/officeDocument/2006/relationships/hyperlink" Target="https://www.jmcp.org/doi/10.18553/jmcp.2024.23332?url_ver=Z39.88-2003&amp;rfr_id=ori:rid:crossref.org&amp;rfr_dat=cr_pub%20%200pubmed" TargetMode="External"/><Relationship Id="rId29" Type="http://schemas.openxmlformats.org/officeDocument/2006/relationships/hyperlink" Target="https://www.nejm.org/doi/full/10.1056/NEJMoa2307563" TargetMode="External"/><Relationship Id="rId11" Type="http://schemas.openxmlformats.org/officeDocument/2006/relationships/hyperlink" Target="https://jamanetwork.com/journals/jamasurgery/fullarticle/2727128" TargetMode="External"/><Relationship Id="rId24" Type="http://schemas.openxmlformats.org/officeDocument/2006/relationships/hyperlink" Target="https://www.ncbi.nlm.nih.gov/pmc/articles/PMC8752946/" TargetMode="External"/><Relationship Id="rId32" Type="http://schemas.openxmlformats.org/officeDocument/2006/relationships/hyperlink" Target="https://www.ncbi.nlm.nih.gov/pmc/articles/PMC6145142/" TargetMode="External"/><Relationship Id="rId37" Type="http://schemas.openxmlformats.org/officeDocument/2006/relationships/hyperlink" Target="https://pubmed.ncbi.nlm.nih.gov/32507658/" TargetMode="External"/><Relationship Id="rId40" Type="http://schemas.openxmlformats.org/officeDocument/2006/relationships/hyperlink" Target="https://www.ncbi.nlm.nih.gov/pmc/articles/PMC6145142/" TargetMode="External"/><Relationship Id="rId45" Type="http://schemas.openxmlformats.org/officeDocument/2006/relationships/hyperlink" Target="https://pubmed.ncbi.nlm.nih.gov/32507658/" TargetMode="External"/><Relationship Id="rId53" Type="http://schemas.openxmlformats.org/officeDocument/2006/relationships/hyperlink" Target="https://pubmed.ncbi.nlm.nih.gov/32507658/" TargetMode="External"/><Relationship Id="rId5" Type="http://schemas.openxmlformats.org/officeDocument/2006/relationships/hyperlink" Target="https://jamanetwork.com/journals/jamanetworkopen/fullarticle/2817480" TargetMode="External"/><Relationship Id="rId10" Type="http://schemas.openxmlformats.org/officeDocument/2006/relationships/hyperlink" Target="https://jamanetwork.com/journals/jamasurgery/fullarticle/2727128" TargetMode="External"/><Relationship Id="rId19" Type="http://schemas.openxmlformats.org/officeDocument/2006/relationships/hyperlink" Target="https://www.ncbi.nlm.nih.gov/pmc/articles/PMC3066051/" TargetMode="External"/><Relationship Id="rId31" Type="http://schemas.openxmlformats.org/officeDocument/2006/relationships/hyperlink" Target="https://www.ncbi.nlm.nih.gov/pmc/articles/PMC6145142/" TargetMode="External"/><Relationship Id="rId44" Type="http://schemas.openxmlformats.org/officeDocument/2006/relationships/hyperlink" Target="https://www.ncbi.nlm.nih.gov/pmc/articles/PMC6145142/" TargetMode="External"/><Relationship Id="rId52" Type="http://schemas.openxmlformats.org/officeDocument/2006/relationships/hyperlink" Target="https://www.ncbi.nlm.nih.gov/pmc/articles/PMC6145142/" TargetMode="External"/><Relationship Id="rId4" Type="http://schemas.openxmlformats.org/officeDocument/2006/relationships/hyperlink" Target="https://jamanetwork.com/journals/jamanetworkopen/fullarticle/2817480" TargetMode="External"/><Relationship Id="rId9" Type="http://schemas.openxmlformats.org/officeDocument/2006/relationships/hyperlink" Target="https://jamanetwork.com/journals/jamanetworkopen/fullarticle/2817480" TargetMode="External"/><Relationship Id="rId14" Type="http://schemas.openxmlformats.org/officeDocument/2006/relationships/hyperlink" Target="https://jamanetwork.com/journals/jamasurgery/fullarticle/2727128" TargetMode="External"/><Relationship Id="rId22" Type="http://schemas.openxmlformats.org/officeDocument/2006/relationships/hyperlink" Target="https://www.ncbi.nlm.nih.gov/pmc/articles/PMC8752946/" TargetMode="External"/><Relationship Id="rId27" Type="http://schemas.openxmlformats.org/officeDocument/2006/relationships/hyperlink" Target="https://www.nejm.org/doi/full/10.1056/NEJMoa2307563" TargetMode="External"/><Relationship Id="rId30" Type="http://schemas.openxmlformats.org/officeDocument/2006/relationships/hyperlink" Target="https://www.ncbi.nlm.nih.gov/pmc/articles/PMC6145142/" TargetMode="External"/><Relationship Id="rId35" Type="http://schemas.openxmlformats.org/officeDocument/2006/relationships/hyperlink" Target="https://pubmed.ncbi.nlm.nih.gov/32507658/" TargetMode="External"/><Relationship Id="rId43" Type="http://schemas.openxmlformats.org/officeDocument/2006/relationships/hyperlink" Target="https://www.ncbi.nlm.nih.gov/pmc/articles/PMC6145142/" TargetMode="External"/><Relationship Id="rId48" Type="http://schemas.openxmlformats.org/officeDocument/2006/relationships/hyperlink" Target="https://pubmed.ncbi.nlm.nih.gov/32507658/" TargetMode="External"/><Relationship Id="rId8" Type="http://schemas.openxmlformats.org/officeDocument/2006/relationships/hyperlink" Target="https://pubmed.ncbi.nlm.nih.gov/31734065/" TargetMode="External"/><Relationship Id="rId51" Type="http://schemas.openxmlformats.org/officeDocument/2006/relationships/hyperlink" Target="https://www.nejm.org/doi/full/10.1056/NEJMoa2307563" TargetMode="External"/><Relationship Id="rId3" Type="http://schemas.openxmlformats.org/officeDocument/2006/relationships/hyperlink" Target="https://jamanetwork.com/journals/jamanetworkopen/fullarticle/2817480" TargetMode="External"/><Relationship Id="rId12" Type="http://schemas.openxmlformats.org/officeDocument/2006/relationships/hyperlink" Target="https://pubmed.ncbi.nlm.nih.gov/31734065/" TargetMode="External"/><Relationship Id="rId17" Type="http://schemas.openxmlformats.org/officeDocument/2006/relationships/hyperlink" Target="https://www.ncbi.nlm.nih.gov/pmc/articles/PMC7539607/" TargetMode="External"/><Relationship Id="rId25" Type="http://schemas.openxmlformats.org/officeDocument/2006/relationships/hyperlink" Target="https://www.nejm.org/doi/full/10.1056/NEJMoa2307563" TargetMode="External"/><Relationship Id="rId33" Type="http://schemas.openxmlformats.org/officeDocument/2006/relationships/hyperlink" Target="https://www.ncbi.nlm.nih.gov/pmc/articles/PMC6145142/" TargetMode="External"/><Relationship Id="rId38" Type="http://schemas.openxmlformats.org/officeDocument/2006/relationships/hyperlink" Target="https://pubmed.ncbi.nlm.nih.gov/32507658/" TargetMode="External"/><Relationship Id="rId46" Type="http://schemas.openxmlformats.org/officeDocument/2006/relationships/hyperlink" Target="https://pubmed.ncbi.nlm.nih.gov/32507658/" TargetMode="External"/><Relationship Id="rId20" Type="http://schemas.openxmlformats.org/officeDocument/2006/relationships/hyperlink" Target="https://pubmed.ncbi.nlm.nih.gov/28490271/" TargetMode="External"/><Relationship Id="rId41" Type="http://schemas.openxmlformats.org/officeDocument/2006/relationships/hyperlink" Target="https://www.ncbi.nlm.nih.gov/pmc/articles/PMC6145142/" TargetMode="External"/><Relationship Id="rId54" Type="http://schemas.openxmlformats.org/officeDocument/2006/relationships/hyperlink" Target="https://www.ncbi.nlm.nih.gov/pmc/articles/PMC6145142/" TargetMode="External"/><Relationship Id="rId1" Type="http://schemas.openxmlformats.org/officeDocument/2006/relationships/hyperlink" Target="https://jamanetwork.com/journals/jamanetworkopen/fullarticle/2817480" TargetMode="External"/><Relationship Id="rId6" Type="http://schemas.openxmlformats.org/officeDocument/2006/relationships/hyperlink" Target="https://jamanetwork.com/journals/jamanetworkopen/fullarticle/2817480" TargetMode="External"/><Relationship Id="rId15" Type="http://schemas.openxmlformats.org/officeDocument/2006/relationships/hyperlink" Target="https://jamanetwork.com/journals/jamasurgery/fullarticle/2727128" TargetMode="External"/><Relationship Id="rId23" Type="http://schemas.openxmlformats.org/officeDocument/2006/relationships/hyperlink" Target="https://www.ncbi.nlm.nih.gov/pmc/articles/PMC8752946/" TargetMode="External"/><Relationship Id="rId28" Type="http://schemas.openxmlformats.org/officeDocument/2006/relationships/hyperlink" Target="https://www.nejm.org/doi/full/10.1056/NEJMoa2307563" TargetMode="External"/><Relationship Id="rId36" Type="http://schemas.openxmlformats.org/officeDocument/2006/relationships/hyperlink" Target="https://pubmed.ncbi.nlm.nih.gov/32507658/" TargetMode="External"/><Relationship Id="rId49" Type="http://schemas.openxmlformats.org/officeDocument/2006/relationships/hyperlink" Target="https://pubmed.ncbi.nlm.nih.gov/32507658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andfonline.com/doi/full/10.1080/03007995.2017.1361915" TargetMode="External"/><Relationship Id="rId18" Type="http://schemas.openxmlformats.org/officeDocument/2006/relationships/hyperlink" Target="https://www.tandfonline.com/doi/full/10.1080/03007995.2017.1361915" TargetMode="External"/><Relationship Id="rId26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1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4" Type="http://schemas.openxmlformats.org/officeDocument/2006/relationships/hyperlink" Target="https://www.kff.org/medicare/issue-brief/a-new-use-for-wegovy-opens-the-door-to-medicare-coverage-for-millions-of-people-with-obesity/" TargetMode="External"/><Relationship Id="rId7" Type="http://schemas.openxmlformats.org/officeDocument/2006/relationships/hyperlink" Target="https://www.tandfonline.com/doi/full/10.1080/03007995.2017.1361915" TargetMode="External"/><Relationship Id="rId12" Type="http://schemas.openxmlformats.org/officeDocument/2006/relationships/hyperlink" Target="https://www.tandfonline.com/doi/full/10.1080/03007995.2017.1361915" TargetMode="External"/><Relationship Id="rId17" Type="http://schemas.openxmlformats.org/officeDocument/2006/relationships/hyperlink" Target="https://www.tandfonline.com/doi/full/10.1080/03007995.2017.1361915" TargetMode="External"/><Relationship Id="rId25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3" Type="http://schemas.openxmlformats.org/officeDocument/2006/relationships/hyperlink" Target="https://www.kff.org/medicare/issue-brief/a-new-use-for-wegovy-opens-the-door-to-medicare-coverage-for-millions-of-people-with-obesity/" TargetMode="External"/><Relationship Id="rId38" Type="http://schemas.openxmlformats.org/officeDocument/2006/relationships/hyperlink" Target="https://www.kff.org/medicare/issue-brief/a-new-use-for-wegovy-opens-the-door-to-medicare-coverage-for-millions-of-people-with-obesity/" TargetMode="External"/><Relationship Id="rId2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16" Type="http://schemas.openxmlformats.org/officeDocument/2006/relationships/hyperlink" Target="https://www.tandfonline.com/doi/full/10.1080/03007995.2017.1361915" TargetMode="External"/><Relationship Id="rId20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9" Type="http://schemas.openxmlformats.org/officeDocument/2006/relationships/hyperlink" Target="https://www.kff.org/medicare/issue-brief/a-new-use-for-wegovy-opens-the-door-to-medicare-coverage-for-millions-of-people-with-obesity/" TargetMode="External"/><Relationship Id="rId1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6" Type="http://schemas.openxmlformats.org/officeDocument/2006/relationships/hyperlink" Target="https://www.tandfonline.com/doi/full/10.1080/03007995.2017.1361915" TargetMode="External"/><Relationship Id="rId11" Type="http://schemas.openxmlformats.org/officeDocument/2006/relationships/hyperlink" Target="https://www.tandfonline.com/doi/full/10.1080/03007995.2017.1361915" TargetMode="External"/><Relationship Id="rId24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2" Type="http://schemas.openxmlformats.org/officeDocument/2006/relationships/hyperlink" Target="https://www.kff.org/medicare/issue-brief/a-new-use-for-wegovy-opens-the-door-to-medicare-coverage-for-millions-of-people-with-obesity/" TargetMode="External"/><Relationship Id="rId37" Type="http://schemas.openxmlformats.org/officeDocument/2006/relationships/hyperlink" Target="https://www.kff.org/medicare/issue-brief/a-new-use-for-wegovy-opens-the-door-to-medicare-coverage-for-millions-of-people-with-obesity/" TargetMode="External"/><Relationship Id="rId5" Type="http://schemas.openxmlformats.org/officeDocument/2006/relationships/hyperlink" Target="https://www.tandfonline.com/doi/full/10.1080/03007995.2017.1361915" TargetMode="External"/><Relationship Id="rId15" Type="http://schemas.openxmlformats.org/officeDocument/2006/relationships/hyperlink" Target="https://www.tandfonline.com/doi/full/10.1080/03007995.2017.1361915" TargetMode="External"/><Relationship Id="rId23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8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6" Type="http://schemas.openxmlformats.org/officeDocument/2006/relationships/hyperlink" Target="https://www.kff.org/medicare/issue-brief/a-new-use-for-wegovy-opens-the-door-to-medicare-coverage-for-millions-of-people-with-obesity/" TargetMode="External"/><Relationship Id="rId10" Type="http://schemas.openxmlformats.org/officeDocument/2006/relationships/hyperlink" Target="https://www.tandfonline.com/doi/full/10.1080/03007995.2017.1361915" TargetMode="External"/><Relationship Id="rId19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1" Type="http://schemas.openxmlformats.org/officeDocument/2006/relationships/hyperlink" Target="https://www.kff.org/medicare/issue-brief/a-new-use-for-wegovy-opens-the-door-to-medicare-coverage-for-millions-of-people-with-obesity/" TargetMode="External"/><Relationship Id="rId4" Type="http://schemas.openxmlformats.org/officeDocument/2006/relationships/hyperlink" Target="https://www.kff.org/medicare/issue-brief/a-new-use-for-wegovy-opens-the-door-to-medicare-coverage-for-millions-of-people-with-obesity/" TargetMode="External"/><Relationship Id="rId9" Type="http://schemas.openxmlformats.org/officeDocument/2006/relationships/hyperlink" Target="https://www.tandfonline.com/doi/full/10.1080/03007995.2017.1361915" TargetMode="External"/><Relationship Id="rId14" Type="http://schemas.openxmlformats.org/officeDocument/2006/relationships/hyperlink" Target="https://www.tandfonline.com/doi/full/10.1080/03007995.2017.1361915" TargetMode="External"/><Relationship Id="rId22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7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0" Type="http://schemas.openxmlformats.org/officeDocument/2006/relationships/hyperlink" Target="https://www.kff.org/medicare/issue-brief/a-new-use-for-wegovy-opens-the-door-to-medicare-coverage-for-millions-of-people-with-obesity/" TargetMode="External"/><Relationship Id="rId35" Type="http://schemas.openxmlformats.org/officeDocument/2006/relationships/hyperlink" Target="https://www.kff.org/medicare/issue-brief/a-new-use-for-wegovy-opens-the-door-to-medicare-coverage-for-millions-of-people-with-obesity/" TargetMode="External"/><Relationship Id="rId8" Type="http://schemas.openxmlformats.org/officeDocument/2006/relationships/hyperlink" Target="https://www.tandfonline.com/doi/full/10.1080/03007995.2017.1361915" TargetMode="External"/><Relationship Id="rId3" Type="http://schemas.openxmlformats.org/officeDocument/2006/relationships/hyperlink" Target="https://www.kff.org/medicare/issue-brief/a-new-use-for-wegovy-opens-the-door-to-medicare-coverage-for-millions-of-people-with-obesity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mc/articles/PMC6145142/" TargetMode="External"/><Relationship Id="rId21" Type="http://schemas.openxmlformats.org/officeDocument/2006/relationships/hyperlink" Target="https://www.nejm.org/doi/full/10.1056/NEJMoa2307563" TargetMode="External"/><Relationship Id="rId42" Type="http://schemas.openxmlformats.org/officeDocument/2006/relationships/hyperlink" Target="https://www.ncbi.nlm.nih.gov/pmc/articles/PMC6145142/" TargetMode="External"/><Relationship Id="rId47" Type="http://schemas.openxmlformats.org/officeDocument/2006/relationships/hyperlink" Target="https://pubmed.ncbi.nlm.nih.gov/32507658/" TargetMode="External"/><Relationship Id="rId63" Type="http://schemas.openxmlformats.org/officeDocument/2006/relationships/hyperlink" Target="https://www.ncbi.nlm.nih.gov/pmc/articles/PMC6145142/" TargetMode="External"/><Relationship Id="rId68" Type="http://schemas.openxmlformats.org/officeDocument/2006/relationships/hyperlink" Target="https://jamanetwork.com/journals/jamanetworkopen/fullarticle/2803481" TargetMode="External"/><Relationship Id="rId84" Type="http://schemas.openxmlformats.org/officeDocument/2006/relationships/hyperlink" Target="https://www.jacc.org/doi/10.1016/j.jacc.2024.08.007" TargetMode="External"/><Relationship Id="rId16" Type="http://schemas.openxmlformats.org/officeDocument/2006/relationships/hyperlink" Target="https://www.nejm.org/doi/full/10.1056/NEJMoa2307563" TargetMode="External"/><Relationship Id="rId11" Type="http://schemas.openxmlformats.org/officeDocument/2006/relationships/hyperlink" Target="https://pubmed.ncbi.nlm.nih.gov/28490271/" TargetMode="External"/><Relationship Id="rId32" Type="http://schemas.openxmlformats.org/officeDocument/2006/relationships/hyperlink" Target="https://www.ncbi.nlm.nih.gov/pmc/articles/PMC6145142/" TargetMode="External"/><Relationship Id="rId37" Type="http://schemas.openxmlformats.org/officeDocument/2006/relationships/hyperlink" Target="https://pubmed.ncbi.nlm.nih.gov/32507658/" TargetMode="External"/><Relationship Id="rId53" Type="http://schemas.openxmlformats.org/officeDocument/2006/relationships/hyperlink" Target="https://www.ncbi.nlm.nih.gov/pmc/articles/PMC6145142/" TargetMode="External"/><Relationship Id="rId58" Type="http://schemas.openxmlformats.org/officeDocument/2006/relationships/hyperlink" Target="https://www.nejm.org/doi/full/10.1056/NEJMoa2307563" TargetMode="External"/><Relationship Id="rId74" Type="http://schemas.openxmlformats.org/officeDocument/2006/relationships/hyperlink" Target="https://jamanetwork.com/journals/jamanetworkopen/fullarticle/2803481" TargetMode="External"/><Relationship Id="rId79" Type="http://schemas.openxmlformats.org/officeDocument/2006/relationships/hyperlink" Target="https://www.jacc.org/doi/10.1016/j.jacc.2024.08.007" TargetMode="External"/><Relationship Id="rId5" Type="http://schemas.openxmlformats.org/officeDocument/2006/relationships/hyperlink" Target="https://www.ncbi.nlm.nih.gov/pmc/articles/PMC8752946/" TargetMode="External"/><Relationship Id="rId19" Type="http://schemas.openxmlformats.org/officeDocument/2006/relationships/hyperlink" Target="https://www.nejm.org/doi/full/10.1056/NEJMoa2307563" TargetMode="External"/><Relationship Id="rId14" Type="http://schemas.openxmlformats.org/officeDocument/2006/relationships/hyperlink" Target="https://www.nejm.org/doi/full/10.1056/NEJMoa2307563" TargetMode="External"/><Relationship Id="rId22" Type="http://schemas.openxmlformats.org/officeDocument/2006/relationships/hyperlink" Target="https://www.nejm.org/doi/full/10.1056/NEJMoa2307563" TargetMode="External"/><Relationship Id="rId27" Type="http://schemas.openxmlformats.org/officeDocument/2006/relationships/hyperlink" Target="https://www.ncbi.nlm.nih.gov/pmc/articles/PMC6145142/" TargetMode="External"/><Relationship Id="rId30" Type="http://schemas.openxmlformats.org/officeDocument/2006/relationships/hyperlink" Target="https://www.ncbi.nlm.nih.gov/pmc/articles/PMC6145142/" TargetMode="External"/><Relationship Id="rId35" Type="http://schemas.openxmlformats.org/officeDocument/2006/relationships/hyperlink" Target="https://pubmed.ncbi.nlm.nih.gov/32507658/" TargetMode="External"/><Relationship Id="rId43" Type="http://schemas.openxmlformats.org/officeDocument/2006/relationships/hyperlink" Target="https://www.ncbi.nlm.nih.gov/pmc/articles/PMC6145142/" TargetMode="External"/><Relationship Id="rId48" Type="http://schemas.openxmlformats.org/officeDocument/2006/relationships/hyperlink" Target="https://pubmed.ncbi.nlm.nih.gov/32507658/" TargetMode="External"/><Relationship Id="rId56" Type="http://schemas.openxmlformats.org/officeDocument/2006/relationships/hyperlink" Target="https://www.ncbi.nlm.nih.gov/pmc/articles/PMC8752946/" TargetMode="External"/><Relationship Id="rId64" Type="http://schemas.openxmlformats.org/officeDocument/2006/relationships/hyperlink" Target="https://pubmed.ncbi.nlm.nih.gov/32507658/" TargetMode="External"/><Relationship Id="rId69" Type="http://schemas.openxmlformats.org/officeDocument/2006/relationships/hyperlink" Target="https://jamanetwork.com/journals/jamanetworkopen/fullarticle/2803481" TargetMode="External"/><Relationship Id="rId77" Type="http://schemas.openxmlformats.org/officeDocument/2006/relationships/hyperlink" Target="https://www.jacc.org/doi/10.1016/j.jacc.2024.08.007" TargetMode="External"/><Relationship Id="rId8" Type="http://schemas.openxmlformats.org/officeDocument/2006/relationships/hyperlink" Target="https://www.ncbi.nlm.nih.gov/pmc/articles/PMC3066051/" TargetMode="External"/><Relationship Id="rId51" Type="http://schemas.openxmlformats.org/officeDocument/2006/relationships/hyperlink" Target="https://www.ncbi.nlm.nih.gov/pmc/articles/PMC6145142/" TargetMode="External"/><Relationship Id="rId72" Type="http://schemas.openxmlformats.org/officeDocument/2006/relationships/hyperlink" Target="https://jamanetwork.com/journals/jamanetworkopen/fullarticle/2803481" TargetMode="External"/><Relationship Id="rId80" Type="http://schemas.openxmlformats.org/officeDocument/2006/relationships/hyperlink" Target="https://www.jacc.org/doi/10.1016/j.jacc.2024.08.007" TargetMode="External"/><Relationship Id="rId85" Type="http://schemas.openxmlformats.org/officeDocument/2006/relationships/hyperlink" Target="https://www.jacc.org/doi/10.1016/j.jacc.2024.08.007" TargetMode="External"/><Relationship Id="rId3" Type="http://schemas.openxmlformats.org/officeDocument/2006/relationships/hyperlink" Target="https://pubmed.ncbi.nlm.nih.gov/28490271/" TargetMode="External"/><Relationship Id="rId12" Type="http://schemas.openxmlformats.org/officeDocument/2006/relationships/hyperlink" Target="https://www.ncbi.nlm.nih.gov/pmc/articles/PMC8752946/" TargetMode="External"/><Relationship Id="rId17" Type="http://schemas.openxmlformats.org/officeDocument/2006/relationships/hyperlink" Target="https://www.nejm.org/doi/full/10.1056/NEJMoa2307563" TargetMode="External"/><Relationship Id="rId25" Type="http://schemas.openxmlformats.org/officeDocument/2006/relationships/hyperlink" Target="https://www.ncbi.nlm.nih.gov/pmc/articles/PMC6145142/" TargetMode="External"/><Relationship Id="rId33" Type="http://schemas.openxmlformats.org/officeDocument/2006/relationships/hyperlink" Target="https://www.ncbi.nlm.nih.gov/pmc/articles/PMC6145142/" TargetMode="External"/><Relationship Id="rId38" Type="http://schemas.openxmlformats.org/officeDocument/2006/relationships/hyperlink" Target="https://pubmed.ncbi.nlm.nih.gov/32507658/" TargetMode="External"/><Relationship Id="rId46" Type="http://schemas.openxmlformats.org/officeDocument/2006/relationships/hyperlink" Target="https://pubmed.ncbi.nlm.nih.gov/32507658/" TargetMode="External"/><Relationship Id="rId59" Type="http://schemas.openxmlformats.org/officeDocument/2006/relationships/hyperlink" Target="https://www.ncbi.nlm.nih.gov/pmc/articles/PMC6145142/" TargetMode="External"/><Relationship Id="rId67" Type="http://schemas.openxmlformats.org/officeDocument/2006/relationships/hyperlink" Target="https://jamanetwork.com/journals/jamanetworkopen/fullarticle/2803481" TargetMode="External"/><Relationship Id="rId20" Type="http://schemas.openxmlformats.org/officeDocument/2006/relationships/hyperlink" Target="https://www.nejm.org/doi/full/10.1056/NEJMoa2307563" TargetMode="External"/><Relationship Id="rId41" Type="http://schemas.openxmlformats.org/officeDocument/2006/relationships/hyperlink" Target="https://www.ncbi.nlm.nih.gov/pmc/articles/PMC6145142/" TargetMode="External"/><Relationship Id="rId54" Type="http://schemas.openxmlformats.org/officeDocument/2006/relationships/hyperlink" Target="https://www.ncbi.nlm.nih.gov/pmc/articles/PMC3066051/" TargetMode="External"/><Relationship Id="rId62" Type="http://schemas.openxmlformats.org/officeDocument/2006/relationships/hyperlink" Target="https://pubmed.ncbi.nlm.nih.gov/32507658/" TargetMode="External"/><Relationship Id="rId70" Type="http://schemas.openxmlformats.org/officeDocument/2006/relationships/hyperlink" Target="https://jamanetwork.com/journals/jamanetworkopen/fullarticle/2803481" TargetMode="External"/><Relationship Id="rId75" Type="http://schemas.openxmlformats.org/officeDocument/2006/relationships/hyperlink" Target="https://jamanetwork.com/journals/jamanetworkopen/fullarticle/2803481" TargetMode="External"/><Relationship Id="rId83" Type="http://schemas.openxmlformats.org/officeDocument/2006/relationships/hyperlink" Target="https://www.jacc.org/doi/10.1016/j.jacc.2024.08.007" TargetMode="External"/><Relationship Id="rId88" Type="http://schemas.openxmlformats.org/officeDocument/2006/relationships/hyperlink" Target="https://www.jacc.org/doi/10.1016/j.jacc.2024.08.007" TargetMode="External"/><Relationship Id="rId1" Type="http://schemas.openxmlformats.org/officeDocument/2006/relationships/hyperlink" Target="https://www.ncbi.nlm.nih.gov/pmc/articles/PMC3066051/" TargetMode="External"/><Relationship Id="rId6" Type="http://schemas.openxmlformats.org/officeDocument/2006/relationships/hyperlink" Target="https://www.ncbi.nlm.nih.gov/pmc/articles/PMC8752946/" TargetMode="External"/><Relationship Id="rId15" Type="http://schemas.openxmlformats.org/officeDocument/2006/relationships/hyperlink" Target="https://www.nejm.org/doi/full/10.1056/NEJMoa2307563" TargetMode="External"/><Relationship Id="rId23" Type="http://schemas.openxmlformats.org/officeDocument/2006/relationships/hyperlink" Target="https://www.nejm.org/doi/full/10.1056/NEJMoa2307563" TargetMode="External"/><Relationship Id="rId28" Type="http://schemas.openxmlformats.org/officeDocument/2006/relationships/hyperlink" Target="https://www.ncbi.nlm.nih.gov/pmc/articles/PMC6145142/" TargetMode="External"/><Relationship Id="rId36" Type="http://schemas.openxmlformats.org/officeDocument/2006/relationships/hyperlink" Target="https://pubmed.ncbi.nlm.nih.gov/32507658/" TargetMode="External"/><Relationship Id="rId49" Type="http://schemas.openxmlformats.org/officeDocument/2006/relationships/hyperlink" Target="https://www.ncbi.nlm.nih.gov/pmc/articles/PMC6145142/" TargetMode="External"/><Relationship Id="rId57" Type="http://schemas.openxmlformats.org/officeDocument/2006/relationships/hyperlink" Target="https://www.nejm.org/doi/full/10.1056/NEJMoa2307563" TargetMode="External"/><Relationship Id="rId10" Type="http://schemas.openxmlformats.org/officeDocument/2006/relationships/hyperlink" Target="https://www.ncbi.nlm.nih.gov/pmc/articles/PMC3066051/" TargetMode="External"/><Relationship Id="rId31" Type="http://schemas.openxmlformats.org/officeDocument/2006/relationships/hyperlink" Target="https://www.ncbi.nlm.nih.gov/pmc/articles/PMC6145142/" TargetMode="External"/><Relationship Id="rId44" Type="http://schemas.openxmlformats.org/officeDocument/2006/relationships/hyperlink" Target="https://pubmed.ncbi.nlm.nih.gov/32507658/" TargetMode="External"/><Relationship Id="rId52" Type="http://schemas.openxmlformats.org/officeDocument/2006/relationships/hyperlink" Target="https://www.ncbi.nlm.nih.gov/pmc/articles/PMC6145142/" TargetMode="External"/><Relationship Id="rId60" Type="http://schemas.openxmlformats.org/officeDocument/2006/relationships/hyperlink" Target="https://www.ncbi.nlm.nih.gov/pmc/articles/PMC6145142/" TargetMode="External"/><Relationship Id="rId65" Type="http://schemas.openxmlformats.org/officeDocument/2006/relationships/hyperlink" Target="https://jamanetwork.com/journals/jamanetworkopen/fullarticle/2803481" TargetMode="External"/><Relationship Id="rId73" Type="http://schemas.openxmlformats.org/officeDocument/2006/relationships/hyperlink" Target="https://jamanetwork.com/journals/jamanetworkopen/fullarticle/2803481" TargetMode="External"/><Relationship Id="rId78" Type="http://schemas.openxmlformats.org/officeDocument/2006/relationships/hyperlink" Target="https://www.jacc.org/doi/10.1016/j.jacc.2024.08.007" TargetMode="External"/><Relationship Id="rId81" Type="http://schemas.openxmlformats.org/officeDocument/2006/relationships/hyperlink" Target="https://www.jacc.org/doi/10.1016/j.jacc.2024.08.007" TargetMode="External"/><Relationship Id="rId86" Type="http://schemas.openxmlformats.org/officeDocument/2006/relationships/hyperlink" Target="https://www.jacc.org/doi/10.1016/j.jacc.2024.08.007" TargetMode="External"/><Relationship Id="rId4" Type="http://schemas.openxmlformats.org/officeDocument/2006/relationships/hyperlink" Target="https://pubmed.ncbi.nlm.nih.gov/28490271/" TargetMode="External"/><Relationship Id="rId9" Type="http://schemas.openxmlformats.org/officeDocument/2006/relationships/hyperlink" Target="https://pubmed.ncbi.nlm.nih.gov/28490271/" TargetMode="External"/><Relationship Id="rId13" Type="http://schemas.openxmlformats.org/officeDocument/2006/relationships/hyperlink" Target="https://www.ncbi.nlm.nih.gov/pmc/articles/PMC8752946/" TargetMode="External"/><Relationship Id="rId18" Type="http://schemas.openxmlformats.org/officeDocument/2006/relationships/hyperlink" Target="https://www.nejm.org/doi/full/10.1056/NEJMoa2307563" TargetMode="External"/><Relationship Id="rId39" Type="http://schemas.openxmlformats.org/officeDocument/2006/relationships/hyperlink" Target="https://www.ncbi.nlm.nih.gov/pmc/articles/PMC6145142/" TargetMode="External"/><Relationship Id="rId34" Type="http://schemas.openxmlformats.org/officeDocument/2006/relationships/hyperlink" Target="https://pubmed.ncbi.nlm.nih.gov/32507658/" TargetMode="External"/><Relationship Id="rId50" Type="http://schemas.openxmlformats.org/officeDocument/2006/relationships/hyperlink" Target="https://www.ncbi.nlm.nih.gov/pmc/articles/PMC6145142/" TargetMode="External"/><Relationship Id="rId55" Type="http://schemas.openxmlformats.org/officeDocument/2006/relationships/hyperlink" Target="https://pubmed.ncbi.nlm.nih.gov/28490271/" TargetMode="External"/><Relationship Id="rId76" Type="http://schemas.openxmlformats.org/officeDocument/2006/relationships/hyperlink" Target="https://jamanetwork.com/journals/jamanetworkopen/fullarticle/2803481" TargetMode="External"/><Relationship Id="rId7" Type="http://schemas.openxmlformats.org/officeDocument/2006/relationships/hyperlink" Target="https://www.ncbi.nlm.nih.gov/pmc/articles/PMC8752946/" TargetMode="External"/><Relationship Id="rId71" Type="http://schemas.openxmlformats.org/officeDocument/2006/relationships/hyperlink" Target="https://jamanetwork.com/journals/jamanetworkopen/fullarticle/2803481" TargetMode="External"/><Relationship Id="rId2" Type="http://schemas.openxmlformats.org/officeDocument/2006/relationships/hyperlink" Target="https://www.ncbi.nlm.nih.gov/pmc/articles/PMC3066051/" TargetMode="External"/><Relationship Id="rId29" Type="http://schemas.openxmlformats.org/officeDocument/2006/relationships/hyperlink" Target="https://www.ncbi.nlm.nih.gov/pmc/articles/PMC6145142/" TargetMode="External"/><Relationship Id="rId24" Type="http://schemas.openxmlformats.org/officeDocument/2006/relationships/hyperlink" Target="https://www.ncbi.nlm.nih.gov/pmc/articles/PMC6145142/" TargetMode="External"/><Relationship Id="rId40" Type="http://schemas.openxmlformats.org/officeDocument/2006/relationships/hyperlink" Target="https://www.ncbi.nlm.nih.gov/pmc/articles/PMC6145142/" TargetMode="External"/><Relationship Id="rId45" Type="http://schemas.openxmlformats.org/officeDocument/2006/relationships/hyperlink" Target="https://pubmed.ncbi.nlm.nih.gov/32507658/" TargetMode="External"/><Relationship Id="rId66" Type="http://schemas.openxmlformats.org/officeDocument/2006/relationships/hyperlink" Target="https://jamanetwork.com/journals/jamanetworkopen/fullarticle/2803481" TargetMode="External"/><Relationship Id="rId87" Type="http://schemas.openxmlformats.org/officeDocument/2006/relationships/hyperlink" Target="https://www.jacc.org/doi/10.1016/j.jacc.2024.08.007" TargetMode="External"/><Relationship Id="rId61" Type="http://schemas.openxmlformats.org/officeDocument/2006/relationships/hyperlink" Target="https://www.ncbi.nlm.nih.gov/pmc/articles/PMC6145142/" TargetMode="External"/><Relationship Id="rId82" Type="http://schemas.openxmlformats.org/officeDocument/2006/relationships/hyperlink" Target="https://www.jacc.org/doi/10.1016/j.jacc.2024.08.00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B406-1CC1-CD48-A8E1-C059DB4EE319}">
  <dimension ref="A1:L46"/>
  <sheetViews>
    <sheetView topLeftCell="A2" workbookViewId="0">
      <selection activeCell="I7" sqref="I7"/>
    </sheetView>
  </sheetViews>
  <sheetFormatPr baseColWidth="10" defaultRowHeight="16" x14ac:dyDescent="0.2"/>
  <cols>
    <col min="1" max="1" width="26.6640625" customWidth="1"/>
    <col min="2" max="2" width="26.83203125" customWidth="1"/>
    <col min="3" max="3" width="26.1640625" customWidth="1"/>
    <col min="4" max="4" width="15" customWidth="1"/>
    <col min="5" max="6" width="17.5" customWidth="1"/>
    <col min="8" max="8" width="33.33203125" customWidth="1"/>
    <col min="9" max="10" width="16.1640625" customWidth="1"/>
    <col min="11" max="11" width="17.83203125" customWidth="1"/>
    <col min="12" max="12" width="16.5" customWidth="1"/>
    <col min="13" max="13" width="13.6640625" customWidth="1"/>
  </cols>
  <sheetData>
    <row r="1" spans="1:12" ht="20" thickBot="1" x14ac:dyDescent="0.3">
      <c r="A1" s="1" t="s">
        <v>0</v>
      </c>
      <c r="B1" s="3" t="s">
        <v>1</v>
      </c>
      <c r="C1" s="5" t="s">
        <v>3</v>
      </c>
      <c r="D1" s="7"/>
      <c r="E1" s="7"/>
      <c r="F1" s="7"/>
      <c r="H1" s="24" t="s">
        <v>4</v>
      </c>
    </row>
    <row r="2" spans="1:12" x14ac:dyDescent="0.2">
      <c r="A2" s="2" t="s">
        <v>165</v>
      </c>
      <c r="B2" s="4" t="s">
        <v>2</v>
      </c>
      <c r="C2" s="6" t="s">
        <v>23</v>
      </c>
      <c r="H2" s="16" t="s">
        <v>12</v>
      </c>
      <c r="I2" s="17" t="s">
        <v>11</v>
      </c>
      <c r="J2" s="17" t="s">
        <v>18</v>
      </c>
      <c r="K2" s="17" t="s">
        <v>17</v>
      </c>
      <c r="L2" s="18" t="s">
        <v>6</v>
      </c>
    </row>
    <row r="3" spans="1:12" x14ac:dyDescent="0.2">
      <c r="H3" s="19" t="s">
        <v>7</v>
      </c>
      <c r="I3" s="13">
        <v>0</v>
      </c>
      <c r="J3" s="13" t="s">
        <v>9</v>
      </c>
      <c r="K3" s="13" t="s">
        <v>9</v>
      </c>
      <c r="L3" s="9" t="s">
        <v>10</v>
      </c>
    </row>
    <row r="4" spans="1:12" ht="20" thickBot="1" x14ac:dyDescent="0.3">
      <c r="A4" s="24" t="s">
        <v>37</v>
      </c>
      <c r="H4" s="19" t="s">
        <v>5</v>
      </c>
      <c r="I4" s="7"/>
      <c r="J4" s="7"/>
      <c r="K4" s="7"/>
      <c r="L4" s="25"/>
    </row>
    <row r="5" spans="1:12" x14ac:dyDescent="0.2">
      <c r="A5" s="31" t="s">
        <v>12</v>
      </c>
      <c r="B5" s="32" t="s">
        <v>56</v>
      </c>
      <c r="C5" s="32" t="s">
        <v>57</v>
      </c>
      <c r="D5" s="32" t="s">
        <v>41</v>
      </c>
      <c r="E5" s="32" t="s">
        <v>6</v>
      </c>
      <c r="F5" s="33" t="s">
        <v>82</v>
      </c>
      <c r="H5" s="8" t="s">
        <v>14</v>
      </c>
      <c r="I5" s="13">
        <v>16360</v>
      </c>
      <c r="J5" s="13" t="s">
        <v>19</v>
      </c>
      <c r="K5" s="21">
        <v>2022</v>
      </c>
      <c r="L5" s="23" t="s">
        <v>28</v>
      </c>
    </row>
    <row r="6" spans="1:12" x14ac:dyDescent="0.2">
      <c r="A6" s="19" t="s">
        <v>5</v>
      </c>
      <c r="F6" s="9"/>
      <c r="H6" s="8" t="s">
        <v>15</v>
      </c>
      <c r="I6" s="13">
        <v>32840</v>
      </c>
      <c r="J6" s="13" t="s">
        <v>20</v>
      </c>
      <c r="K6" s="21">
        <v>2022</v>
      </c>
      <c r="L6" s="23" t="s">
        <v>28</v>
      </c>
    </row>
    <row r="7" spans="1:12" x14ac:dyDescent="0.2">
      <c r="A7" s="8" t="s">
        <v>48</v>
      </c>
      <c r="B7" t="s">
        <v>47</v>
      </c>
      <c r="C7" t="s">
        <v>9</v>
      </c>
      <c r="D7" s="35" t="s">
        <v>44</v>
      </c>
      <c r="E7" s="27" t="s">
        <v>60</v>
      </c>
      <c r="F7" s="23"/>
      <c r="H7" s="8" t="s">
        <v>16</v>
      </c>
      <c r="I7" s="13">
        <v>2676</v>
      </c>
      <c r="J7" s="13" t="s">
        <v>21</v>
      </c>
      <c r="K7" s="21">
        <v>2022</v>
      </c>
      <c r="L7" s="23" t="s">
        <v>28</v>
      </c>
    </row>
    <row r="8" spans="1:12" ht="17" thickBot="1" x14ac:dyDescent="0.25">
      <c r="A8" s="8" t="s">
        <v>38</v>
      </c>
      <c r="B8" t="s">
        <v>46</v>
      </c>
      <c r="C8" s="34" t="s">
        <v>42</v>
      </c>
      <c r="D8">
        <v>0.02</v>
      </c>
      <c r="E8" s="27" t="s">
        <v>60</v>
      </c>
      <c r="F8" s="23"/>
      <c r="H8" s="20" t="s">
        <v>8</v>
      </c>
      <c r="I8" s="14">
        <f>1349.02*12</f>
        <v>16188.24</v>
      </c>
      <c r="J8" s="14" t="s">
        <v>22</v>
      </c>
      <c r="K8" s="22">
        <v>2024</v>
      </c>
      <c r="L8" s="15" t="s">
        <v>13</v>
      </c>
    </row>
    <row r="9" spans="1:12" x14ac:dyDescent="0.2">
      <c r="A9" s="8" t="s">
        <v>39</v>
      </c>
      <c r="B9" t="s">
        <v>45</v>
      </c>
      <c r="C9" t="s">
        <v>43</v>
      </c>
      <c r="D9">
        <v>0.28999999999999998</v>
      </c>
      <c r="E9" s="27" t="s">
        <v>60</v>
      </c>
      <c r="F9" s="23"/>
      <c r="H9" s="7"/>
      <c r="I9" s="13"/>
      <c r="J9" s="13"/>
      <c r="K9" s="21"/>
      <c r="L9" s="27"/>
    </row>
    <row r="10" spans="1:12" x14ac:dyDescent="0.2">
      <c r="A10" s="8" t="s">
        <v>52</v>
      </c>
      <c r="B10" t="s">
        <v>54</v>
      </c>
      <c r="C10" t="s">
        <v>53</v>
      </c>
      <c r="D10" s="35" t="s">
        <v>44</v>
      </c>
      <c r="E10" s="27" t="s">
        <v>60</v>
      </c>
      <c r="F10" s="23"/>
      <c r="H10" s="7"/>
      <c r="I10" s="13"/>
      <c r="J10" s="13"/>
      <c r="K10" s="21"/>
      <c r="L10" s="27"/>
    </row>
    <row r="11" spans="1:12" x14ac:dyDescent="0.2">
      <c r="A11" s="8" t="s">
        <v>50</v>
      </c>
      <c r="B11" t="s">
        <v>55</v>
      </c>
      <c r="C11" t="s">
        <v>51</v>
      </c>
      <c r="D11" s="35" t="s">
        <v>44</v>
      </c>
      <c r="E11" s="27" t="s">
        <v>60</v>
      </c>
      <c r="F11" s="23"/>
    </row>
    <row r="12" spans="1:12" ht="20" thickBot="1" x14ac:dyDescent="0.3">
      <c r="A12" s="19" t="s">
        <v>49</v>
      </c>
      <c r="D12" s="35"/>
      <c r="F12" s="9"/>
      <c r="H12" s="26" t="s">
        <v>24</v>
      </c>
    </row>
    <row r="13" spans="1:12" x14ac:dyDescent="0.2">
      <c r="A13" s="8" t="s">
        <v>76</v>
      </c>
      <c r="B13" t="s">
        <v>83</v>
      </c>
      <c r="C13" t="s">
        <v>58</v>
      </c>
      <c r="D13" s="35" t="s">
        <v>9</v>
      </c>
      <c r="E13" s="40" t="s">
        <v>75</v>
      </c>
      <c r="F13" s="41" t="s">
        <v>59</v>
      </c>
      <c r="H13" s="28" t="s">
        <v>25</v>
      </c>
      <c r="I13" s="29" t="s">
        <v>26</v>
      </c>
      <c r="J13" s="29" t="s">
        <v>18</v>
      </c>
      <c r="K13" s="29" t="s">
        <v>6</v>
      </c>
      <c r="L13" s="30" t="s">
        <v>62</v>
      </c>
    </row>
    <row r="14" spans="1:12" x14ac:dyDescent="0.2">
      <c r="A14" s="8" t="s">
        <v>92</v>
      </c>
      <c r="B14" s="56">
        <v>1</v>
      </c>
      <c r="C14" t="s">
        <v>93</v>
      </c>
      <c r="D14" s="35" t="s">
        <v>9</v>
      </c>
      <c r="E14" s="57" t="s">
        <v>9</v>
      </c>
      <c r="F14" s="59"/>
      <c r="H14" s="8" t="s">
        <v>63</v>
      </c>
      <c r="I14">
        <v>0.72</v>
      </c>
      <c r="J14" t="s">
        <v>40</v>
      </c>
      <c r="K14" s="27" t="s">
        <v>27</v>
      </c>
      <c r="L14" s="23" t="s">
        <v>61</v>
      </c>
    </row>
    <row r="15" spans="1:12" ht="17" thickBot="1" x14ac:dyDescent="0.25">
      <c r="A15" s="10"/>
      <c r="B15" s="52"/>
      <c r="C15" s="11"/>
      <c r="D15" s="53"/>
      <c r="E15" s="54"/>
      <c r="F15" s="55"/>
      <c r="H15" s="8" t="s">
        <v>268</v>
      </c>
      <c r="I15">
        <v>0.81</v>
      </c>
      <c r="K15" s="27" t="s">
        <v>27</v>
      </c>
      <c r="L15" s="23"/>
    </row>
    <row r="16" spans="1:12" x14ac:dyDescent="0.2">
      <c r="A16" s="111"/>
      <c r="B16" s="112"/>
      <c r="C16" s="111"/>
      <c r="D16" s="113"/>
      <c r="E16" s="57"/>
      <c r="F16" s="58"/>
      <c r="H16" s="8" t="s">
        <v>168</v>
      </c>
      <c r="I16">
        <v>0.81</v>
      </c>
      <c r="K16" s="27" t="s">
        <v>27</v>
      </c>
      <c r="L16" s="23"/>
    </row>
    <row r="17" spans="1:12" x14ac:dyDescent="0.2">
      <c r="B17" s="56"/>
      <c r="C17" s="35"/>
      <c r="E17" s="57"/>
      <c r="F17" s="58"/>
      <c r="H17" s="8" t="s">
        <v>282</v>
      </c>
      <c r="I17">
        <v>0.79</v>
      </c>
      <c r="K17" s="27" t="s">
        <v>27</v>
      </c>
      <c r="L17" s="23"/>
    </row>
    <row r="18" spans="1:12" ht="20" thickBot="1" x14ac:dyDescent="0.3">
      <c r="A18" s="24" t="s">
        <v>100</v>
      </c>
      <c r="B18" s="56"/>
      <c r="D18" s="35"/>
      <c r="E18" s="57"/>
      <c r="F18" s="58"/>
      <c r="H18" s="8" t="s">
        <v>97</v>
      </c>
      <c r="I18">
        <v>0.76</v>
      </c>
      <c r="K18" s="27" t="s">
        <v>27</v>
      </c>
      <c r="L18" s="23"/>
    </row>
    <row r="19" spans="1:12" x14ac:dyDescent="0.2">
      <c r="A19" s="61" t="s">
        <v>96</v>
      </c>
      <c r="B19" s="62" t="s">
        <v>101</v>
      </c>
      <c r="C19" s="63" t="s">
        <v>6</v>
      </c>
      <c r="D19" s="35"/>
      <c r="E19" s="57"/>
      <c r="F19" s="58"/>
      <c r="H19" s="8" t="s">
        <v>98</v>
      </c>
      <c r="I19">
        <v>0.71</v>
      </c>
      <c r="K19" s="27" t="s">
        <v>27</v>
      </c>
      <c r="L19" s="23"/>
    </row>
    <row r="20" spans="1:12" x14ac:dyDescent="0.2">
      <c r="A20" s="8" t="s">
        <v>95</v>
      </c>
      <c r="B20" s="60">
        <v>2.3E-2</v>
      </c>
      <c r="C20" s="23" t="s">
        <v>61</v>
      </c>
      <c r="D20" s="35"/>
      <c r="E20" s="40"/>
      <c r="F20" s="36"/>
      <c r="H20" s="8" t="s">
        <v>99</v>
      </c>
      <c r="I20">
        <v>0.66</v>
      </c>
      <c r="K20" s="27" t="s">
        <v>27</v>
      </c>
      <c r="L20" s="23"/>
    </row>
    <row r="21" spans="1:12" x14ac:dyDescent="0.2">
      <c r="A21" s="8" t="s">
        <v>97</v>
      </c>
      <c r="B21" s="60">
        <v>0.25600000000000001</v>
      </c>
      <c r="C21" s="23" t="s">
        <v>61</v>
      </c>
      <c r="D21" s="35"/>
      <c r="F21" s="36"/>
      <c r="H21" s="19" t="s">
        <v>5</v>
      </c>
      <c r="L21" s="9"/>
    </row>
    <row r="22" spans="1:12" x14ac:dyDescent="0.2">
      <c r="A22" s="8" t="s">
        <v>98</v>
      </c>
      <c r="B22" s="60">
        <v>0.55000000000000004</v>
      </c>
      <c r="C22" s="23" t="s">
        <v>61</v>
      </c>
      <c r="D22" s="35"/>
      <c r="F22" s="36"/>
      <c r="H22" s="8" t="s">
        <v>29</v>
      </c>
      <c r="I22">
        <v>-0.22</v>
      </c>
      <c r="J22" t="s">
        <v>34</v>
      </c>
      <c r="K22" s="27" t="s">
        <v>28</v>
      </c>
      <c r="L22" s="9" t="s">
        <v>266</v>
      </c>
    </row>
    <row r="23" spans="1:12" ht="17" thickBot="1" x14ac:dyDescent="0.25">
      <c r="A23" s="10" t="s">
        <v>99</v>
      </c>
      <c r="B23" s="45">
        <v>0.17100000000000001</v>
      </c>
      <c r="C23" s="15" t="s">
        <v>61</v>
      </c>
      <c r="H23" s="8" t="s">
        <v>30</v>
      </c>
      <c r="I23">
        <v>-0.11</v>
      </c>
      <c r="J23" t="s">
        <v>35</v>
      </c>
      <c r="K23" s="27" t="s">
        <v>28</v>
      </c>
      <c r="L23" s="9" t="s">
        <v>266</v>
      </c>
    </row>
    <row r="24" spans="1:12" x14ac:dyDescent="0.2">
      <c r="H24" s="8" t="s">
        <v>31</v>
      </c>
      <c r="I24">
        <v>-0.36</v>
      </c>
      <c r="J24" t="s">
        <v>36</v>
      </c>
      <c r="K24" s="27" t="s">
        <v>28</v>
      </c>
      <c r="L24" s="9" t="s">
        <v>266</v>
      </c>
    </row>
    <row r="25" spans="1:12" ht="20" thickBot="1" x14ac:dyDescent="0.3">
      <c r="A25" s="24" t="s">
        <v>64</v>
      </c>
      <c r="H25" s="10" t="s">
        <v>32</v>
      </c>
      <c r="I25" s="11">
        <v>5.5999999999999999E-3</v>
      </c>
      <c r="J25" s="11" t="s">
        <v>33</v>
      </c>
      <c r="K25" s="37" t="s">
        <v>28</v>
      </c>
      <c r="L25" s="12" t="s">
        <v>267</v>
      </c>
    </row>
    <row r="26" spans="1:12" x14ac:dyDescent="0.2">
      <c r="A26" s="42" t="s">
        <v>12</v>
      </c>
      <c r="B26" s="43" t="s">
        <v>68</v>
      </c>
      <c r="C26" s="43" t="s">
        <v>69</v>
      </c>
      <c r="D26" s="43" t="s">
        <v>41</v>
      </c>
      <c r="E26" s="43" t="s">
        <v>6</v>
      </c>
      <c r="F26" s="44" t="s">
        <v>62</v>
      </c>
    </row>
    <row r="27" spans="1:12" x14ac:dyDescent="0.2">
      <c r="A27" s="19" t="s">
        <v>5</v>
      </c>
      <c r="F27" s="9"/>
    </row>
    <row r="28" spans="1:12" ht="20" thickBot="1" x14ac:dyDescent="0.3">
      <c r="A28" s="8" t="s">
        <v>67</v>
      </c>
      <c r="B28">
        <v>1.6</v>
      </c>
      <c r="C28" t="s">
        <v>70</v>
      </c>
      <c r="D28" t="s">
        <v>71</v>
      </c>
      <c r="E28" s="27" t="s">
        <v>74</v>
      </c>
      <c r="F28" s="23"/>
      <c r="H28" s="26" t="s">
        <v>135</v>
      </c>
    </row>
    <row r="29" spans="1:12" x14ac:dyDescent="0.2">
      <c r="A29" s="8" t="s">
        <v>65</v>
      </c>
      <c r="B29">
        <v>1.7</v>
      </c>
      <c r="C29" t="s">
        <v>72</v>
      </c>
      <c r="D29" t="s">
        <v>71</v>
      </c>
      <c r="E29" s="27" t="s">
        <v>74</v>
      </c>
      <c r="F29" s="23"/>
      <c r="H29" s="68" t="s">
        <v>246</v>
      </c>
      <c r="I29" s="69" t="s">
        <v>236</v>
      </c>
      <c r="J29" s="69" t="s">
        <v>142</v>
      </c>
      <c r="K29" s="69" t="s">
        <v>116</v>
      </c>
      <c r="L29" s="70" t="s">
        <v>247</v>
      </c>
    </row>
    <row r="30" spans="1:12" x14ac:dyDescent="0.2">
      <c r="A30" s="8" t="s">
        <v>66</v>
      </c>
      <c r="B30">
        <v>1.8</v>
      </c>
      <c r="C30" t="s">
        <v>73</v>
      </c>
      <c r="D30" t="s">
        <v>71</v>
      </c>
      <c r="E30" s="27" t="s">
        <v>74</v>
      </c>
      <c r="F30" s="23"/>
      <c r="H30" s="95" t="s">
        <v>168</v>
      </c>
      <c r="I30" s="96">
        <f>'Deriving starting pop'!G8</f>
        <v>203981.75300226596</v>
      </c>
      <c r="J30" s="27" t="s">
        <v>255</v>
      </c>
      <c r="K30" s="27" t="s">
        <v>137</v>
      </c>
      <c r="L30" s="23" t="s">
        <v>137</v>
      </c>
    </row>
    <row r="31" spans="1:12" x14ac:dyDescent="0.2">
      <c r="A31" s="19" t="s">
        <v>49</v>
      </c>
      <c r="F31" s="9"/>
      <c r="H31" s="8" t="s">
        <v>95</v>
      </c>
      <c r="I31" s="96">
        <f>'Deriving starting pop'!G9</f>
        <v>130032.10567364655</v>
      </c>
      <c r="J31" s="27" t="s">
        <v>255</v>
      </c>
      <c r="K31" s="27" t="s">
        <v>137</v>
      </c>
      <c r="L31" s="23" t="s">
        <v>137</v>
      </c>
    </row>
    <row r="32" spans="1:12" ht="17" thickBot="1" x14ac:dyDescent="0.25">
      <c r="A32" s="48" t="s">
        <v>76</v>
      </c>
      <c r="B32" s="50" t="s">
        <v>84</v>
      </c>
      <c r="C32" s="49" t="s">
        <v>84</v>
      </c>
      <c r="D32" s="49" t="s">
        <v>84</v>
      </c>
      <c r="E32" s="49" t="s">
        <v>84</v>
      </c>
      <c r="F32" s="51" t="s">
        <v>84</v>
      </c>
      <c r="H32" s="8" t="s">
        <v>97</v>
      </c>
      <c r="I32" s="96">
        <f>'Deriving starting pop'!G10</f>
        <v>52054.985616860955</v>
      </c>
      <c r="J32" s="27" t="s">
        <v>255</v>
      </c>
      <c r="K32" s="27" t="s">
        <v>137</v>
      </c>
      <c r="L32" s="23" t="s">
        <v>137</v>
      </c>
    </row>
    <row r="33" spans="1:12" x14ac:dyDescent="0.2">
      <c r="H33" s="8" t="s">
        <v>98</v>
      </c>
      <c r="I33" s="96">
        <f>'Deriving starting pop'!G11</f>
        <v>25409.257853613257</v>
      </c>
      <c r="J33" s="27" t="s">
        <v>255</v>
      </c>
      <c r="K33" s="27" t="s">
        <v>137</v>
      </c>
      <c r="L33" s="23" t="s">
        <v>137</v>
      </c>
    </row>
    <row r="34" spans="1:12" x14ac:dyDescent="0.2">
      <c r="H34" s="8" t="s">
        <v>99</v>
      </c>
      <c r="I34" s="96">
        <f>'Deriving starting pop'!G12</f>
        <v>25409.257853613257</v>
      </c>
      <c r="J34" s="27" t="s">
        <v>255</v>
      </c>
      <c r="K34" s="27" t="s">
        <v>137</v>
      </c>
      <c r="L34" s="23" t="s">
        <v>137</v>
      </c>
    </row>
    <row r="35" spans="1:12" x14ac:dyDescent="0.2">
      <c r="H35" s="98" t="s">
        <v>248</v>
      </c>
      <c r="I35" s="74" t="s">
        <v>236</v>
      </c>
      <c r="J35" s="74" t="s">
        <v>142</v>
      </c>
      <c r="K35" s="74" t="s">
        <v>116</v>
      </c>
      <c r="L35" s="99" t="s">
        <v>247</v>
      </c>
    </row>
    <row r="36" spans="1:12" ht="20" thickBot="1" x14ac:dyDescent="0.3">
      <c r="A36" s="24" t="s">
        <v>77</v>
      </c>
      <c r="H36" s="95" t="s">
        <v>168</v>
      </c>
      <c r="I36" s="90">
        <f>'Deriving starting pop'!G14</f>
        <v>24792.402255066278</v>
      </c>
      <c r="J36" s="27" t="s">
        <v>255</v>
      </c>
      <c r="K36" s="27" t="s">
        <v>137</v>
      </c>
      <c r="L36" s="23" t="s">
        <v>137</v>
      </c>
    </row>
    <row r="37" spans="1:12" x14ac:dyDescent="0.2">
      <c r="A37" s="38" t="s">
        <v>12</v>
      </c>
      <c r="B37" s="39" t="s">
        <v>56</v>
      </c>
      <c r="C37" s="46" t="s">
        <v>57</v>
      </c>
      <c r="H37" s="8" t="s">
        <v>95</v>
      </c>
      <c r="I37" s="90">
        <f>'Deriving starting pop'!G15</f>
        <v>18571.44171872619</v>
      </c>
      <c r="J37" s="27" t="s">
        <v>255</v>
      </c>
      <c r="K37" s="27" t="s">
        <v>137</v>
      </c>
      <c r="L37" s="23" t="s">
        <v>137</v>
      </c>
    </row>
    <row r="38" spans="1:12" x14ac:dyDescent="0.2">
      <c r="A38" s="19" t="s">
        <v>5</v>
      </c>
      <c r="C38" s="9"/>
      <c r="H38" s="8" t="s">
        <v>97</v>
      </c>
      <c r="I38" s="90">
        <f>'Deriving starting pop'!G16</f>
        <v>8317.9820204174903</v>
      </c>
      <c r="J38" s="27" t="s">
        <v>255</v>
      </c>
      <c r="K38" s="27" t="s">
        <v>137</v>
      </c>
      <c r="L38" s="23" t="s">
        <v>137</v>
      </c>
    </row>
    <row r="39" spans="1:12" x14ac:dyDescent="0.2">
      <c r="A39" s="8" t="s">
        <v>48</v>
      </c>
      <c r="B39" t="s">
        <v>47</v>
      </c>
      <c r="C39" s="9" t="s">
        <v>9</v>
      </c>
      <c r="H39" s="8" t="s">
        <v>98</v>
      </c>
      <c r="I39" s="90">
        <f>'Deriving starting pop'!G17</f>
        <v>4165.0870028950176</v>
      </c>
      <c r="J39" s="27" t="s">
        <v>255</v>
      </c>
      <c r="K39" s="27" t="s">
        <v>137</v>
      </c>
      <c r="L39" s="23" t="s">
        <v>137</v>
      </c>
    </row>
    <row r="40" spans="1:12" ht="17" thickBot="1" x14ac:dyDescent="0.25">
      <c r="A40" s="8" t="s">
        <v>38</v>
      </c>
      <c r="B40" t="s">
        <v>78</v>
      </c>
      <c r="C40" s="47" t="s">
        <v>42</v>
      </c>
      <c r="H40" s="10" t="s">
        <v>99</v>
      </c>
      <c r="I40" s="97">
        <f>'Deriving starting pop'!G18</f>
        <v>4165.0870028950176</v>
      </c>
      <c r="J40" s="37" t="s">
        <v>255</v>
      </c>
      <c r="K40" s="37" t="s">
        <v>137</v>
      </c>
      <c r="L40" s="15" t="s">
        <v>137</v>
      </c>
    </row>
    <row r="41" spans="1:12" x14ac:dyDescent="0.2">
      <c r="A41" s="8" t="s">
        <v>39</v>
      </c>
      <c r="B41" t="s">
        <v>79</v>
      </c>
      <c r="C41" s="9" t="s">
        <v>43</v>
      </c>
    </row>
    <row r="42" spans="1:12" x14ac:dyDescent="0.2">
      <c r="A42" s="8" t="s">
        <v>52</v>
      </c>
      <c r="B42" t="s">
        <v>80</v>
      </c>
      <c r="C42" s="9" t="s">
        <v>53</v>
      </c>
    </row>
    <row r="43" spans="1:12" x14ac:dyDescent="0.2">
      <c r="A43" s="8" t="s">
        <v>50</v>
      </c>
      <c r="B43" t="s">
        <v>81</v>
      </c>
      <c r="C43" s="9" t="s">
        <v>51</v>
      </c>
    </row>
    <row r="44" spans="1:12" x14ac:dyDescent="0.2">
      <c r="A44" s="19" t="s">
        <v>49</v>
      </c>
      <c r="C44" s="9"/>
    </row>
    <row r="45" spans="1:12" x14ac:dyDescent="0.2">
      <c r="A45" s="8" t="s">
        <v>76</v>
      </c>
      <c r="B45" t="s">
        <v>83</v>
      </c>
      <c r="C45" s="9" t="s">
        <v>58</v>
      </c>
      <c r="D45" t="s">
        <v>85</v>
      </c>
    </row>
    <row r="46" spans="1:12" ht="17" thickBot="1" x14ac:dyDescent="0.25">
      <c r="A46" s="10" t="s">
        <v>92</v>
      </c>
      <c r="B46" s="52">
        <v>1</v>
      </c>
      <c r="C46" s="12" t="s">
        <v>93</v>
      </c>
    </row>
  </sheetData>
  <phoneticPr fontId="6" type="noConversion"/>
  <hyperlinks>
    <hyperlink ref="L8" r:id="rId1" xr:uid="{0408BB49-A214-1E42-9FF1-0A06C54248AD}"/>
    <hyperlink ref="L5" r:id="rId2" display="Jag study" xr:uid="{25506C71-2882-134B-B15C-0E21C97AFC9D}"/>
    <hyperlink ref="L6" r:id="rId3" display="Jag study" xr:uid="{5C8E4028-FBBD-2E4F-9080-987258B1C562}"/>
    <hyperlink ref="L7" r:id="rId4" display="Jag study" xr:uid="{FAD686D0-9142-284D-938C-0CB8E8A44795}"/>
    <hyperlink ref="K14" r:id="rId5" location="Tab2" xr:uid="{546D2C5C-D401-A448-AD78-8BDEB9A8B976}"/>
    <hyperlink ref="K22" r:id="rId6" xr:uid="{B770AC06-D497-234E-8995-A14A6D84B957}"/>
    <hyperlink ref="K23" r:id="rId7" xr:uid="{CDEEFD67-4E42-E542-BB8D-08CB1BCD17DD}"/>
    <hyperlink ref="K24" r:id="rId8" xr:uid="{BABAB8BF-3632-3A4E-AF51-7054392B7FB7}"/>
    <hyperlink ref="K25" r:id="rId9" xr:uid="{DF795878-7F3B-4347-9C39-DBCB65686DE9}"/>
    <hyperlink ref="E7" r:id="rId10" display="Wood et al. 2019]" xr:uid="{01FB97F3-18C3-284E-8F30-8D8A67C9C8DC}"/>
    <hyperlink ref="E8:E11" r:id="rId11" display="Wood et al. 2019]" xr:uid="{59C2BB9E-D3E9-3547-B12D-FB8B26A19B4C}"/>
    <hyperlink ref="L14" r:id="rId12" xr:uid="{59D86344-BD1F-B948-AFAD-30026D1D5999}"/>
    <hyperlink ref="E28" r:id="rId13" xr:uid="{EF18B5FE-AE9F-4245-A089-EB9C3CFECDCA}"/>
    <hyperlink ref="E29:E30" r:id="rId14" display="Altieri et al. 2019" xr:uid="{423C0292-C948-9641-8C8A-3D50D01AFA69}"/>
    <hyperlink ref="E13" r:id="rId15" xr:uid="{F73C3B5E-B349-6B44-908F-54CCE4AE972A}"/>
    <hyperlink ref="F13" r:id="rId16" xr:uid="{A1D0ECBE-2C2B-C74C-BB3E-93D148596DC7}"/>
    <hyperlink ref="C21" r:id="rId17" xr:uid="{8CCC1B78-2E79-CE48-A148-BE9AF04DDBCC}"/>
    <hyperlink ref="C22" r:id="rId18" xr:uid="{D515374F-B31C-FB43-9550-1198284B36CB}"/>
    <hyperlink ref="C23" r:id="rId19" xr:uid="{E07D0063-68B9-1A48-BE6A-A02E9B05D79C}"/>
    <hyperlink ref="C20" r:id="rId20" xr:uid="{08E9C89A-B154-4947-BD1D-87CFECE14604}"/>
    <hyperlink ref="J30" r:id="rId21" xr:uid="{CD43CE4B-BB69-A548-99AA-26B8801E6239}"/>
    <hyperlink ref="J31" r:id="rId22" xr:uid="{F0735667-181D-8C4F-AA1D-506AEC21E001}"/>
    <hyperlink ref="J32" r:id="rId23" xr:uid="{575F0580-80A2-F545-8FB1-908FECE8C394}"/>
    <hyperlink ref="J33" r:id="rId24" xr:uid="{A0A6F423-BCE0-7644-8394-9D6833764774}"/>
    <hyperlink ref="J34" r:id="rId25" xr:uid="{3A3AAEF7-C54C-114F-81CF-CE22E775577A}"/>
    <hyperlink ref="J36" r:id="rId26" xr:uid="{53044CDC-17F4-F44C-9718-22A6E5972CBB}"/>
    <hyperlink ref="J37" r:id="rId27" xr:uid="{73971B08-6EA3-3E4E-9AA2-C4BB33204DC8}"/>
    <hyperlink ref="J38" r:id="rId28" xr:uid="{91AD4D88-EE86-7348-A071-E4E99F4F81ED}"/>
    <hyperlink ref="J39" r:id="rId29" xr:uid="{6CCD5C85-D3DA-9744-BB96-812ED937AF10}"/>
    <hyperlink ref="J40" r:id="rId30" xr:uid="{9E026F2A-401F-B04B-B57D-0979041A1F87}"/>
    <hyperlink ref="K30" r:id="rId31" xr:uid="{DD0BCDC2-8FED-764B-BA6B-3A54441F5B4B}"/>
    <hyperlink ref="K31" r:id="rId32" xr:uid="{58570FAD-ED8B-C342-ABCE-0D22ABE45B75}"/>
    <hyperlink ref="K32" r:id="rId33" xr:uid="{7FAA7B70-F73A-B443-B35A-81A5F29A779C}"/>
    <hyperlink ref="K34" r:id="rId34" xr:uid="{509B0BE3-F66A-1F46-B7C4-DD8EE5907D2D}"/>
    <hyperlink ref="K33" r:id="rId35" xr:uid="{9095497D-1A7A-FA4A-8B48-427276435BAE}"/>
    <hyperlink ref="K36" r:id="rId36" xr:uid="{FB790E45-A4A4-EC44-A245-50D474ABBBB9}"/>
    <hyperlink ref="K37" r:id="rId37" xr:uid="{AC38C977-6E7A-174A-B742-2185D1A46D11}"/>
    <hyperlink ref="K38" r:id="rId38" xr:uid="{3014628F-557D-A84A-A20A-B2861A297766}"/>
    <hyperlink ref="K40" r:id="rId39" xr:uid="{2DF7AB2E-1051-304B-9FAB-CCE431008F5E}"/>
    <hyperlink ref="K39" r:id="rId40" xr:uid="{18E7E289-367B-3740-97D6-1EA0F41F8400}"/>
    <hyperlink ref="L30" r:id="rId41" xr:uid="{778B1046-2FB4-9546-908D-A8B1550DF128}"/>
    <hyperlink ref="L31" r:id="rId42" xr:uid="{BA930659-A0EE-9347-A9DF-FFFA9E243829}"/>
    <hyperlink ref="L32" r:id="rId43" xr:uid="{78DB5F02-6699-4047-B5C9-6F077A24DBF3}"/>
    <hyperlink ref="L34" r:id="rId44" xr:uid="{1BE5D0F8-9522-B941-B413-119ED7585B7B}"/>
    <hyperlink ref="L33" r:id="rId45" xr:uid="{B16A2C9E-E422-CA48-9E5C-5353407824AD}"/>
    <hyperlink ref="L36" r:id="rId46" xr:uid="{C25139B7-09BE-2A44-B7D9-9303FD1C7035}"/>
    <hyperlink ref="L37" r:id="rId47" xr:uid="{D70A1B57-D475-C848-BF19-0559B4AA6957}"/>
    <hyperlink ref="L38" r:id="rId48" xr:uid="{D3D24CCC-209E-E245-A77D-0F4160A5893A}"/>
    <hyperlink ref="L40" r:id="rId49" xr:uid="{774672E7-3348-2A49-81D4-4DC4E11D1E76}"/>
    <hyperlink ref="L39" r:id="rId50" xr:uid="{F84A982D-BE35-A048-9C41-0135E2B6890D}"/>
    <hyperlink ref="K19" r:id="rId51" location="Tab2" xr:uid="{D9B5C415-021A-CE4A-8AD8-F969D8871FA6}"/>
    <hyperlink ref="K20" r:id="rId52" location="Tab2" xr:uid="{36ADFC28-DC55-B042-A379-F9215C06C242}"/>
    <hyperlink ref="K15" r:id="rId53" location="Tab2" xr:uid="{BCBBDE6A-7D44-B74C-AE0F-C46D19DC21CC}"/>
    <hyperlink ref="K16" r:id="rId54" location="Tab2" xr:uid="{47FADC54-46C7-5B4D-9A66-43E186FE0F34}"/>
    <hyperlink ref="K17" r:id="rId55" location="Tab2" xr:uid="{47DB1530-D65A-E940-A0D4-532435B198DC}"/>
    <hyperlink ref="K18" r:id="rId56" location="Tab2" xr:uid="{70856CDC-4125-9042-BE8F-FF9ECF75A7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2F0E-F2BC-FC40-8C96-BBA1EC2407F0}">
  <dimension ref="A1:H36"/>
  <sheetViews>
    <sheetView workbookViewId="0">
      <selection activeCell="I23" sqref="I23"/>
    </sheetView>
  </sheetViews>
  <sheetFormatPr baseColWidth="10" defaultRowHeight="16" x14ac:dyDescent="0.2"/>
  <cols>
    <col min="1" max="1" width="46.6640625" customWidth="1"/>
    <col min="2" max="2" width="20" customWidth="1"/>
    <col min="3" max="3" width="23.1640625" customWidth="1"/>
    <col min="4" max="4" width="20.33203125" customWidth="1"/>
    <col min="5" max="5" width="16.6640625" customWidth="1"/>
    <col min="6" max="6" width="16.83203125" customWidth="1"/>
    <col min="7" max="7" width="20" customWidth="1"/>
    <col min="8" max="8" width="13" customWidth="1"/>
  </cols>
  <sheetData>
    <row r="1" spans="1:8" ht="20" thickBot="1" x14ac:dyDescent="0.3">
      <c r="A1" s="64" t="s">
        <v>102</v>
      </c>
      <c r="B1" s="64" t="s">
        <v>103</v>
      </c>
      <c r="C1" s="64" t="s">
        <v>104</v>
      </c>
      <c r="D1" s="64" t="s">
        <v>105</v>
      </c>
      <c r="E1" s="64" t="s">
        <v>106</v>
      </c>
      <c r="F1" s="64" t="s">
        <v>6</v>
      </c>
      <c r="G1" s="64" t="s">
        <v>116</v>
      </c>
    </row>
    <row r="2" spans="1:8" x14ac:dyDescent="0.2">
      <c r="A2" s="76" t="s">
        <v>49</v>
      </c>
      <c r="B2" s="77"/>
      <c r="C2" s="77"/>
      <c r="D2" s="77"/>
      <c r="E2" s="77"/>
      <c r="F2" s="78"/>
      <c r="G2" s="79"/>
    </row>
    <row r="3" spans="1:8" x14ac:dyDescent="0.2">
      <c r="A3" s="107" t="s">
        <v>107</v>
      </c>
      <c r="B3">
        <v>-0.34</v>
      </c>
      <c r="C3" s="80" t="s">
        <v>113</v>
      </c>
      <c r="D3">
        <v>-0.34</v>
      </c>
      <c r="E3" s="80" t="s">
        <v>113</v>
      </c>
      <c r="F3" s="27" t="s">
        <v>28</v>
      </c>
      <c r="G3" s="9"/>
    </row>
    <row r="4" spans="1:8" x14ac:dyDescent="0.2">
      <c r="A4" s="107" t="s">
        <v>108</v>
      </c>
      <c r="B4">
        <v>1.1999999999999999E-3</v>
      </c>
      <c r="C4" t="s">
        <v>109</v>
      </c>
      <c r="D4">
        <v>1.1999999999999999E-3</v>
      </c>
      <c r="E4" t="s">
        <v>109</v>
      </c>
      <c r="F4" s="27" t="s">
        <v>28</v>
      </c>
      <c r="G4" s="9"/>
    </row>
    <row r="5" spans="1:8" x14ac:dyDescent="0.2">
      <c r="A5" s="107" t="s">
        <v>132</v>
      </c>
      <c r="B5" s="60">
        <v>0.57799999999999996</v>
      </c>
      <c r="C5" t="s">
        <v>133</v>
      </c>
      <c r="D5" s="60">
        <v>0.376</v>
      </c>
      <c r="E5" t="s">
        <v>134</v>
      </c>
      <c r="F5" s="40" t="s">
        <v>75</v>
      </c>
      <c r="G5" s="41" t="s">
        <v>59</v>
      </c>
    </row>
    <row r="6" spans="1:8" x14ac:dyDescent="0.2">
      <c r="A6" s="8" t="s">
        <v>271</v>
      </c>
      <c r="B6" s="66">
        <f>'Mortality adjustments'!B22*0.85</f>
        <v>1.6031E-2</v>
      </c>
      <c r="C6" t="s">
        <v>272</v>
      </c>
      <c r="D6" s="66">
        <f>'Mortality adjustments'!B31*0.85</f>
        <v>2.3405260000000001E-2</v>
      </c>
      <c r="E6" t="s">
        <v>273</v>
      </c>
      <c r="F6" s="27" t="s">
        <v>171</v>
      </c>
      <c r="G6" s="41"/>
    </row>
    <row r="7" spans="1:8" x14ac:dyDescent="0.2">
      <c r="A7" s="8" t="s">
        <v>167</v>
      </c>
      <c r="B7" s="66">
        <f>'Mortality adjustments'!B23*0.85</f>
        <v>1.7399499999999998E-2</v>
      </c>
      <c r="C7" s="81" t="s">
        <v>173</v>
      </c>
      <c r="D7" s="66">
        <f>'Mortality adjustments'!B32*0.85</f>
        <v>2.5403269999999999E-2</v>
      </c>
      <c r="E7" s="81" t="s">
        <v>179</v>
      </c>
      <c r="F7" s="27" t="s">
        <v>171</v>
      </c>
      <c r="G7" s="9"/>
    </row>
    <row r="8" spans="1:8" x14ac:dyDescent="0.2">
      <c r="A8" s="8" t="s">
        <v>166</v>
      </c>
      <c r="B8" s="66">
        <f>'Mortality adjustments'!B24*0.85</f>
        <v>2.1504999999999996E-2</v>
      </c>
      <c r="C8" s="81" t="s">
        <v>174</v>
      </c>
      <c r="D8" s="66">
        <f>'Mortality adjustments'!B33*0.85</f>
        <v>3.1397299999999989E-2</v>
      </c>
      <c r="E8" s="81" t="s">
        <v>180</v>
      </c>
      <c r="F8" s="27" t="s">
        <v>171</v>
      </c>
      <c r="G8" s="9"/>
    </row>
    <row r="9" spans="1:8" x14ac:dyDescent="0.2">
      <c r="A9" s="8" t="s">
        <v>154</v>
      </c>
      <c r="B9" s="66">
        <f>'Mortality adjustments'!B25*0.85</f>
        <v>2.8347499999999998E-2</v>
      </c>
      <c r="C9" s="81" t="s">
        <v>175</v>
      </c>
      <c r="D9" s="66">
        <f>'Mortality adjustments'!B34*0.85</f>
        <v>4.1387349999999996E-2</v>
      </c>
      <c r="E9" s="81" t="s">
        <v>181</v>
      </c>
      <c r="F9" s="27" t="s">
        <v>171</v>
      </c>
      <c r="G9" s="9"/>
    </row>
    <row r="10" spans="1:8" x14ac:dyDescent="0.2">
      <c r="A10" s="8" t="s">
        <v>155</v>
      </c>
      <c r="B10" s="66">
        <f>'Mortality adjustments'!B26*0.85</f>
        <v>3.6362999999999993E-2</v>
      </c>
      <c r="C10" s="81" t="s">
        <v>176</v>
      </c>
      <c r="D10" s="66">
        <f>'Mortality adjustments'!B35*0.85</f>
        <v>5.3089979999999988E-2</v>
      </c>
      <c r="E10" s="81" t="s">
        <v>182</v>
      </c>
      <c r="F10" s="27" t="s">
        <v>171</v>
      </c>
      <c r="G10" s="9"/>
    </row>
    <row r="11" spans="1:8" ht="17" thickBot="1" x14ac:dyDescent="0.25">
      <c r="A11" s="8" t="s">
        <v>156</v>
      </c>
      <c r="B11" s="66">
        <f>'Mortality adjustments'!B27*0.85</f>
        <v>4.6724499999999995E-2</v>
      </c>
      <c r="C11" s="81" t="s">
        <v>177</v>
      </c>
      <c r="D11" s="66">
        <f>'Mortality adjustments'!B36*0.85</f>
        <v>6.8217769999999997E-2</v>
      </c>
      <c r="E11" s="81" t="s">
        <v>183</v>
      </c>
      <c r="F11" s="27" t="s">
        <v>171</v>
      </c>
      <c r="G11" s="9"/>
    </row>
    <row r="12" spans="1:8" x14ac:dyDescent="0.2">
      <c r="A12" s="86" t="s">
        <v>5</v>
      </c>
      <c r="B12" s="87"/>
      <c r="C12" s="87"/>
      <c r="D12" s="87"/>
      <c r="E12" s="87"/>
      <c r="F12" s="87"/>
      <c r="G12" s="88"/>
    </row>
    <row r="13" spans="1:8" x14ac:dyDescent="0.2">
      <c r="A13" s="107" t="s">
        <v>107</v>
      </c>
      <c r="B13">
        <v>-0.4</v>
      </c>
      <c r="C13" s="80" t="s">
        <v>131</v>
      </c>
      <c r="D13">
        <v>-0.36</v>
      </c>
      <c r="E13" s="80" t="s">
        <v>112</v>
      </c>
      <c r="F13" s="27" t="s">
        <v>28</v>
      </c>
      <c r="G13" s="23" t="s">
        <v>60</v>
      </c>
      <c r="H13" t="s">
        <v>264</v>
      </c>
    </row>
    <row r="14" spans="1:8" x14ac:dyDescent="0.2">
      <c r="A14" s="108" t="s">
        <v>108</v>
      </c>
      <c r="B14" s="6">
        <v>6.4999999999999997E-3</v>
      </c>
      <c r="C14" s="6" t="s">
        <v>110</v>
      </c>
      <c r="D14" s="6">
        <v>6.4999999999999997E-3</v>
      </c>
      <c r="E14" s="6" t="s">
        <v>111</v>
      </c>
      <c r="F14" s="109" t="s">
        <v>28</v>
      </c>
      <c r="G14" s="110" t="s">
        <v>60</v>
      </c>
      <c r="H14" t="s">
        <v>264</v>
      </c>
    </row>
    <row r="15" spans="1:8" x14ac:dyDescent="0.2">
      <c r="A15" s="107" t="s">
        <v>114</v>
      </c>
      <c r="B15" s="60">
        <v>0.151</v>
      </c>
      <c r="C15" s="84" t="s">
        <v>117</v>
      </c>
      <c r="D15" s="60">
        <v>0.193</v>
      </c>
      <c r="E15" t="s">
        <v>118</v>
      </c>
      <c r="F15" s="27" t="s">
        <v>28</v>
      </c>
      <c r="G15" s="23" t="s">
        <v>74</v>
      </c>
      <c r="H15" t="s">
        <v>264</v>
      </c>
    </row>
    <row r="16" spans="1:8" x14ac:dyDescent="0.2">
      <c r="A16" s="107" t="s">
        <v>115</v>
      </c>
      <c r="B16" s="60">
        <v>3.2000000000000001E-2</v>
      </c>
      <c r="C16" s="80" t="s">
        <v>119</v>
      </c>
      <c r="D16" s="60">
        <v>4.2000000000000003E-2</v>
      </c>
      <c r="E16" t="s">
        <v>120</v>
      </c>
      <c r="F16" s="27" t="s">
        <v>28</v>
      </c>
      <c r="G16" s="23" t="s">
        <v>74</v>
      </c>
      <c r="H16" t="s">
        <v>264</v>
      </c>
    </row>
    <row r="17" spans="1:8" x14ac:dyDescent="0.2">
      <c r="A17" s="101" t="s">
        <v>125</v>
      </c>
      <c r="B17" s="102">
        <v>0.129</v>
      </c>
      <c r="C17" s="103" t="s">
        <v>129</v>
      </c>
      <c r="D17" s="106">
        <v>0.19109999999999999</v>
      </c>
      <c r="E17" s="103" t="s">
        <v>130</v>
      </c>
      <c r="F17" s="104" t="s">
        <v>60</v>
      </c>
      <c r="G17" s="105" t="s">
        <v>74</v>
      </c>
    </row>
    <row r="18" spans="1:8" x14ac:dyDescent="0.2">
      <c r="A18" s="101" t="s">
        <v>126</v>
      </c>
      <c r="B18" s="102">
        <v>5.8099999999999999E-2</v>
      </c>
      <c r="C18" s="103" t="s">
        <v>128</v>
      </c>
      <c r="D18" s="102">
        <v>9.4799999999999995E-2</v>
      </c>
      <c r="E18" s="103" t="s">
        <v>127</v>
      </c>
      <c r="F18" s="104" t="s">
        <v>60</v>
      </c>
      <c r="G18" s="105" t="s">
        <v>74</v>
      </c>
    </row>
    <row r="19" spans="1:8" x14ac:dyDescent="0.2">
      <c r="A19" s="107" t="s">
        <v>259</v>
      </c>
      <c r="B19" s="60">
        <v>0.16</v>
      </c>
      <c r="C19" t="s">
        <v>260</v>
      </c>
      <c r="D19" s="60">
        <v>0.16</v>
      </c>
      <c r="E19" t="s">
        <v>260</v>
      </c>
      <c r="F19" s="36" t="s">
        <v>28</v>
      </c>
      <c r="G19" s="41"/>
      <c r="H19" t="s">
        <v>265</v>
      </c>
    </row>
    <row r="20" spans="1:8" x14ac:dyDescent="0.2">
      <c r="A20" s="8" t="s">
        <v>274</v>
      </c>
      <c r="B20" s="66">
        <f>'Mortality adjustments'!C40</f>
        <v>1.1649982239999912E-2</v>
      </c>
      <c r="C20" t="s">
        <v>276</v>
      </c>
      <c r="D20" s="66">
        <f>'Mortality adjustments'!C55</f>
        <v>1.8078302172800043E-2</v>
      </c>
      <c r="E20" t="s">
        <v>277</v>
      </c>
      <c r="F20" s="27" t="s">
        <v>207</v>
      </c>
      <c r="G20" s="23" t="s">
        <v>208</v>
      </c>
    </row>
    <row r="21" spans="1:8" x14ac:dyDescent="0.2">
      <c r="A21" s="8" t="s">
        <v>184</v>
      </c>
      <c r="B21" s="66">
        <f>'Mortality adjustments'!C41</f>
        <v>1.2550590479999957E-2</v>
      </c>
      <c r="C21" s="85" t="s">
        <v>211</v>
      </c>
      <c r="D21" s="66">
        <f>'Mortality adjustments'!C56</f>
        <v>1.9391084065600084E-2</v>
      </c>
      <c r="E21" s="81" t="s">
        <v>221</v>
      </c>
      <c r="F21" s="27" t="s">
        <v>207</v>
      </c>
      <c r="G21" s="23" t="s">
        <v>208</v>
      </c>
      <c r="H21" t="s">
        <v>263</v>
      </c>
    </row>
    <row r="22" spans="1:8" x14ac:dyDescent="0.2">
      <c r="A22" s="8" t="s">
        <v>185</v>
      </c>
      <c r="B22" s="66">
        <f>'Mortality adjustments'!C42</f>
        <v>1.525241519999998E-2</v>
      </c>
      <c r="C22" s="85" t="s">
        <v>212</v>
      </c>
      <c r="D22" s="66">
        <f>'Mortality adjustments'!C57</f>
        <v>2.3329429744000096E-2</v>
      </c>
      <c r="E22" s="81" t="s">
        <v>222</v>
      </c>
      <c r="F22" s="27" t="s">
        <v>207</v>
      </c>
      <c r="G22" s="23" t="s">
        <v>208</v>
      </c>
      <c r="H22" t="s">
        <v>263</v>
      </c>
    </row>
    <row r="23" spans="1:8" x14ac:dyDescent="0.2">
      <c r="A23" s="8" t="s">
        <v>186</v>
      </c>
      <c r="B23" s="66">
        <f>'Mortality adjustments'!C43</f>
        <v>1.9755456399999982E-2</v>
      </c>
      <c r="C23" s="85" t="s">
        <v>213</v>
      </c>
      <c r="D23" s="66">
        <f>'Mortality adjustments'!C58</f>
        <v>2.9893339207999969E-2</v>
      </c>
      <c r="E23" s="81" t="s">
        <v>223</v>
      </c>
      <c r="F23" s="27" t="s">
        <v>207</v>
      </c>
      <c r="G23" s="23" t="s">
        <v>208</v>
      </c>
      <c r="H23" t="s">
        <v>263</v>
      </c>
    </row>
    <row r="24" spans="1:8" x14ac:dyDescent="0.2">
      <c r="A24" s="8" t="s">
        <v>187</v>
      </c>
      <c r="B24" s="66">
        <f>'Mortality adjustments'!C44</f>
        <v>2.5030447519999943E-2</v>
      </c>
      <c r="C24" s="85" t="s">
        <v>214</v>
      </c>
      <c r="D24" s="66">
        <f>'Mortality adjustments'!C59</f>
        <v>3.7582490294399973E-2</v>
      </c>
      <c r="E24" s="81" t="s">
        <v>224</v>
      </c>
      <c r="F24" s="27" t="s">
        <v>207</v>
      </c>
      <c r="G24" s="23" t="s">
        <v>208</v>
      </c>
      <c r="H24" t="s">
        <v>263</v>
      </c>
    </row>
    <row r="25" spans="1:8" x14ac:dyDescent="0.2">
      <c r="A25" s="8" t="s">
        <v>188</v>
      </c>
      <c r="B25" s="66">
        <f>'Mortality adjustments'!C45</f>
        <v>3.1849338480000045E-2</v>
      </c>
      <c r="C25" s="85" t="s">
        <v>215</v>
      </c>
      <c r="D25" s="66">
        <f>'Mortality adjustments'!C60</f>
        <v>4.7522124625600126E-2</v>
      </c>
      <c r="E25" s="81" t="s">
        <v>225</v>
      </c>
      <c r="F25" s="27" t="s">
        <v>207</v>
      </c>
      <c r="G25" s="23" t="s">
        <v>208</v>
      </c>
      <c r="H25" t="s">
        <v>263</v>
      </c>
    </row>
    <row r="26" spans="1:8" x14ac:dyDescent="0.2">
      <c r="A26" s="8" t="s">
        <v>275</v>
      </c>
      <c r="B26" s="66">
        <f>'Mortality adjustments'!C46</f>
        <v>1.0561600000000003E-2</v>
      </c>
      <c r="C26" s="85" t="s">
        <v>278</v>
      </c>
      <c r="D26" s="66">
        <f>'Mortality adjustments'!C61</f>
        <v>1.5419936000000002E-2</v>
      </c>
      <c r="E26" s="81" t="s">
        <v>279</v>
      </c>
      <c r="F26" s="27" t="s">
        <v>207</v>
      </c>
      <c r="G26" s="23" t="s">
        <v>208</v>
      </c>
    </row>
    <row r="27" spans="1:8" x14ac:dyDescent="0.2">
      <c r="A27" s="8" t="s">
        <v>189</v>
      </c>
      <c r="B27" s="66">
        <f>'Mortality adjustments'!C47</f>
        <v>1.14632E-2</v>
      </c>
      <c r="C27" s="85" t="s">
        <v>216</v>
      </c>
      <c r="D27" s="66">
        <f>'Mortality adjustments'!C62</f>
        <v>1.6736272E-2</v>
      </c>
      <c r="E27" s="81" t="s">
        <v>226</v>
      </c>
      <c r="F27" s="27" t="s">
        <v>207</v>
      </c>
      <c r="G27" s="23" t="s">
        <v>208</v>
      </c>
      <c r="H27" t="s">
        <v>263</v>
      </c>
    </row>
    <row r="28" spans="1:8" x14ac:dyDescent="0.2">
      <c r="A28" s="8" t="s">
        <v>190</v>
      </c>
      <c r="B28" s="66">
        <f>'Mortality adjustments'!C48</f>
        <v>1.4167999999999998E-2</v>
      </c>
      <c r="C28" s="85" t="s">
        <v>217</v>
      </c>
      <c r="D28" s="66">
        <f>'Mortality adjustments'!C63</f>
        <v>2.0685279999999997E-2</v>
      </c>
      <c r="E28" s="81" t="s">
        <v>227</v>
      </c>
      <c r="F28" s="27" t="s">
        <v>207</v>
      </c>
      <c r="G28" s="23" t="s">
        <v>208</v>
      </c>
      <c r="H28" t="s">
        <v>263</v>
      </c>
    </row>
    <row r="29" spans="1:8" x14ac:dyDescent="0.2">
      <c r="A29" s="8" t="s">
        <v>191</v>
      </c>
      <c r="B29" s="66">
        <f>'Mortality adjustments'!C49</f>
        <v>1.8676000000000002E-2</v>
      </c>
      <c r="C29" s="81" t="s">
        <v>218</v>
      </c>
      <c r="D29" s="66">
        <f>'Mortality adjustments'!C64</f>
        <v>2.7266960000000003E-2</v>
      </c>
      <c r="E29" s="81" t="s">
        <v>228</v>
      </c>
      <c r="F29" s="27" t="s">
        <v>207</v>
      </c>
      <c r="G29" s="23" t="s">
        <v>208</v>
      </c>
      <c r="H29" t="s">
        <v>263</v>
      </c>
    </row>
    <row r="30" spans="1:8" x14ac:dyDescent="0.2">
      <c r="A30" s="8" t="s">
        <v>192</v>
      </c>
      <c r="B30" s="66">
        <f>'Mortality adjustments'!C50</f>
        <v>2.3956799999999997E-2</v>
      </c>
      <c r="C30" s="81" t="s">
        <v>219</v>
      </c>
      <c r="D30" s="66">
        <f>'Mortality adjustments'!C65</f>
        <v>3.4976927999999997E-2</v>
      </c>
      <c r="E30" s="81" t="s">
        <v>229</v>
      </c>
      <c r="F30" s="27" t="s">
        <v>207</v>
      </c>
      <c r="G30" s="23" t="s">
        <v>208</v>
      </c>
      <c r="H30" t="s">
        <v>263</v>
      </c>
    </row>
    <row r="31" spans="1:8" ht="17" thickBot="1" x14ac:dyDescent="0.25">
      <c r="A31" s="8" t="s">
        <v>193</v>
      </c>
      <c r="B31" s="66">
        <f>'Mortality adjustments'!C51</f>
        <v>3.07832E-2</v>
      </c>
      <c r="C31" s="81" t="s">
        <v>220</v>
      </c>
      <c r="D31" s="66">
        <f>'Mortality adjustments'!C66</f>
        <v>4.4943472000000005E-2</v>
      </c>
      <c r="E31" s="81" t="s">
        <v>230</v>
      </c>
      <c r="F31" s="27" t="s">
        <v>207</v>
      </c>
      <c r="G31" s="23" t="s">
        <v>208</v>
      </c>
      <c r="H31" t="s">
        <v>263</v>
      </c>
    </row>
    <row r="32" spans="1:8" x14ac:dyDescent="0.2">
      <c r="A32" s="16" t="s">
        <v>7</v>
      </c>
      <c r="B32" s="89"/>
      <c r="C32" s="89"/>
      <c r="D32" s="89"/>
      <c r="E32" s="89"/>
      <c r="F32" s="89"/>
      <c r="G32" s="89"/>
      <c r="H32" s="75"/>
    </row>
    <row r="33" spans="1:8" x14ac:dyDescent="0.2">
      <c r="A33" s="107" t="s">
        <v>121</v>
      </c>
      <c r="B33">
        <v>1.2699999999999999E-2</v>
      </c>
      <c r="C33" t="s">
        <v>122</v>
      </c>
      <c r="D33">
        <v>1.2699999999999999E-2</v>
      </c>
      <c r="E33" t="s">
        <v>123</v>
      </c>
      <c r="F33" s="27" t="s">
        <v>28</v>
      </c>
      <c r="H33" s="9" t="s">
        <v>124</v>
      </c>
    </row>
    <row r="34" spans="1:8" x14ac:dyDescent="0.2">
      <c r="A34" s="8" t="s">
        <v>154</v>
      </c>
      <c r="B34" s="66">
        <f>'Mortality adjustments'!C6</f>
        <v>3.3349999999999998E-2</v>
      </c>
      <c r="C34" s="81" t="s">
        <v>151</v>
      </c>
      <c r="D34" s="66">
        <f>'Mortality adjustments'!C15</f>
        <v>4.8690999999999998E-2</v>
      </c>
      <c r="E34" s="81" t="s">
        <v>162</v>
      </c>
      <c r="F34" s="27" t="s">
        <v>144</v>
      </c>
      <c r="G34" s="27" t="s">
        <v>148</v>
      </c>
      <c r="H34" s="23" t="s">
        <v>160</v>
      </c>
    </row>
    <row r="35" spans="1:8" x14ac:dyDescent="0.2">
      <c r="A35" s="8" t="s">
        <v>155</v>
      </c>
      <c r="B35" s="66">
        <f>'Mortality adjustments'!C7</f>
        <v>4.2779999999999992E-2</v>
      </c>
      <c r="C35" s="81" t="s">
        <v>152</v>
      </c>
      <c r="D35" s="66">
        <f>'Mortality adjustments'!C16</f>
        <v>6.2458799999999988E-2</v>
      </c>
      <c r="E35" s="81" t="s">
        <v>163</v>
      </c>
      <c r="F35" s="27" t="s">
        <v>144</v>
      </c>
      <c r="G35" s="27" t="s">
        <v>148</v>
      </c>
      <c r="H35" s="23" t="s">
        <v>160</v>
      </c>
    </row>
    <row r="36" spans="1:8" ht="17" thickBot="1" x14ac:dyDescent="0.25">
      <c r="A36" s="10" t="s">
        <v>156</v>
      </c>
      <c r="B36" s="82">
        <f>'Mortality adjustments'!C8</f>
        <v>5.4969999999999998E-2</v>
      </c>
      <c r="C36" s="83" t="s">
        <v>153</v>
      </c>
      <c r="D36" s="82">
        <f>'Mortality adjustments'!C17</f>
        <v>8.02562E-2</v>
      </c>
      <c r="E36" s="83" t="s">
        <v>164</v>
      </c>
      <c r="F36" s="11" t="s">
        <v>145</v>
      </c>
      <c r="G36" s="37" t="s">
        <v>148</v>
      </c>
      <c r="H36" s="15" t="s">
        <v>160</v>
      </c>
    </row>
  </sheetData>
  <phoneticPr fontId="6" type="noConversion"/>
  <hyperlinks>
    <hyperlink ref="F3" r:id="rId1" display="Jag study" xr:uid="{CBC2D63B-4A23-A149-86BB-E800B7C76E0D}"/>
    <hyperlink ref="F4" r:id="rId2" display="Jag study" xr:uid="{39F3FEB0-E79D-B149-84F8-2158B7F1720E}"/>
    <hyperlink ref="F13" r:id="rId3" display="Jag study" xr:uid="{FB9AE057-765D-6E43-9A59-074275898AFC}"/>
    <hyperlink ref="F14" r:id="rId4" display="Jag study" xr:uid="{C37414BE-CC0E-BE42-8EFB-376D25F24329}"/>
    <hyperlink ref="F15" r:id="rId5" display="Jag study" xr:uid="{F74EC70E-C474-BC47-BE99-8B30A04C1BBB}"/>
    <hyperlink ref="F16" r:id="rId6" display="Jag study" xr:uid="{10B61CE5-A25E-9A4B-8561-9095B45F3C68}"/>
    <hyperlink ref="G15" r:id="rId7" xr:uid="{D681D388-3F8C-5441-8F49-F9C45AD20FBC}"/>
    <hyperlink ref="G16" r:id="rId8" xr:uid="{D258640C-717E-E24E-A3E8-DB7AE6A90F63}"/>
    <hyperlink ref="F33" r:id="rId9" display="Jag study" xr:uid="{53ADD29A-781E-634B-9C17-6E0DF511B757}"/>
    <hyperlink ref="F17" r:id="rId10" display="Wood et al. 2019]" xr:uid="{573EC219-3BC6-8B4A-82B1-992902AD6851}"/>
    <hyperlink ref="F18" r:id="rId11" display="Wood et al. 2019]" xr:uid="{5A384608-228B-D649-AF57-462C07800394}"/>
    <hyperlink ref="G17" r:id="rId12" xr:uid="{0801F124-0271-A645-A565-E3573C1103A5}"/>
    <hyperlink ref="G18" r:id="rId13" xr:uid="{D1476823-43A0-954C-B68C-DF6B4D123AB8}"/>
    <hyperlink ref="G13" r:id="rId14" display="Wood et al. 2019]" xr:uid="{AEF8A439-1B4E-174B-93D3-625B4D09D42A}"/>
    <hyperlink ref="G14" r:id="rId15" display="Wood et al. 2019]" xr:uid="{21D33527-C940-F74B-A3D5-D5C598F05E81}"/>
    <hyperlink ref="F5" r:id="rId16" xr:uid="{59F406B3-0301-A546-A1B5-1975FCCD5B64}"/>
    <hyperlink ref="G5" r:id="rId17" xr:uid="{31F91862-8E1B-524F-BDAB-E41D95DE8D4F}"/>
    <hyperlink ref="F34" r:id="rId18" xr:uid="{845627DB-63EE-E247-BF28-F9A1D8020074}"/>
    <hyperlink ref="F35" r:id="rId19" xr:uid="{E289C68D-FFD9-7C44-8A83-36191AF4CA9A}"/>
    <hyperlink ref="G34" r:id="rId20" xr:uid="{418299EB-23B9-BD42-A09B-C6E1CC114A71}"/>
    <hyperlink ref="G35:G36" r:id="rId21" display="Pandya et al. 2017" xr:uid="{64A95A08-DB0C-2F45-AF01-D12336AC1A41}"/>
    <hyperlink ref="H34" r:id="rId22" xr:uid="{1F0C8999-D49C-C049-A23E-572250F682D6}"/>
    <hyperlink ref="H35" r:id="rId23" xr:uid="{FDC83645-D13B-9F4C-A5EF-C6F9B46F7A0E}"/>
    <hyperlink ref="H36" r:id="rId24" xr:uid="{7E63532C-CF2A-434B-A65B-827C0D4A122B}"/>
    <hyperlink ref="F7" r:id="rId25" xr:uid="{B79D167D-B62E-3148-B56B-5D40BC1314F0}"/>
    <hyperlink ref="F8" r:id="rId26" xr:uid="{80939C39-479E-0341-B62B-3A7544C33509}"/>
    <hyperlink ref="F9" r:id="rId27" xr:uid="{5F8255A7-77D1-4844-B1D5-1FA0D3FFD067}"/>
    <hyperlink ref="F10" r:id="rId28" xr:uid="{70DE1620-4F13-DC4B-86B0-4755DC09B5A1}"/>
    <hyperlink ref="F11" r:id="rId29" xr:uid="{29F32006-7278-C940-AA0B-02E0930BC331}"/>
    <hyperlink ref="F21" r:id="rId30" location=":~:text=For%20LSG%2C%20the%2030%2Dday,and%201%20year%20after%20surgery." xr:uid="{CE520049-B841-A24D-9EA9-4707E4DCFE43}"/>
    <hyperlink ref="F22" r:id="rId31" location=":~:text=For%20LSG%2C%20the%2030%2Dday,and%201%20year%20after%20surgery." xr:uid="{88745475-BA4D-E149-8B5C-03B82D4F6832}"/>
    <hyperlink ref="F23" r:id="rId32" location=":~:text=For%20LSG%2C%20the%2030%2Dday,and%201%20year%20after%20surgery." xr:uid="{7366A258-526E-2D48-8A47-24F871FBB4D5}"/>
    <hyperlink ref="F24" r:id="rId33" location=":~:text=For%20LSG%2C%20the%2030%2Dday,and%201%20year%20after%20surgery." xr:uid="{6A772992-C4DB-814F-A8BE-9EE525ED38A8}"/>
    <hyperlink ref="F25" r:id="rId34" location=":~:text=For%20LSG%2C%20the%2030%2Dday,and%201%20year%20after%20surgery." xr:uid="{A4696C0A-3431-C248-AFC8-0E3E6039AE9B}"/>
    <hyperlink ref="G21" r:id="rId35" xr:uid="{54F23040-C1A2-B148-89BF-602B456CD5B4}"/>
    <hyperlink ref="G22" r:id="rId36" xr:uid="{65AB506A-75CF-094A-9E4A-F102C54E626F}"/>
    <hyperlink ref="G23" r:id="rId37" xr:uid="{E27FEE4E-5C15-4044-BBB5-933D3A12C1CE}"/>
    <hyperlink ref="G24" r:id="rId38" xr:uid="{40ED08E0-2CCB-1247-89C6-3A0ECBE336C9}"/>
    <hyperlink ref="G25" r:id="rId39" xr:uid="{D5583DD6-B956-9245-A0A9-3270E58F1D46}"/>
    <hyperlink ref="F27" r:id="rId40" location=":~:text=For%20LSG%2C%20the%2030%2Dday,and%201%20year%20after%20surgery." xr:uid="{6A7F625D-F75C-FC44-B576-18D6C4401CB9}"/>
    <hyperlink ref="F28" r:id="rId41" location=":~:text=For%20LSG%2C%20the%2030%2Dday,and%201%20year%20after%20surgery." xr:uid="{61D3F80B-7CE5-4C47-AB1E-4B520B6CC4E0}"/>
    <hyperlink ref="F29" r:id="rId42" location=":~:text=For%20LSG%2C%20the%2030%2Dday,and%201%20year%20after%20surgery." xr:uid="{3DF7934D-8045-554A-9C7E-5B50221EFF42}"/>
    <hyperlink ref="F30" r:id="rId43" location=":~:text=For%20LSG%2C%20the%2030%2Dday,and%201%20year%20after%20surgery." xr:uid="{646DD25B-48B5-F740-9068-217E21FD77D1}"/>
    <hyperlink ref="F31" r:id="rId44" location=":~:text=For%20LSG%2C%20the%2030%2Dday,and%201%20year%20after%20surgery." xr:uid="{F3FAC1E1-75A4-EF4B-8FE0-D2E2233DD263}"/>
    <hyperlink ref="G27" r:id="rId45" xr:uid="{28A5F7F7-EB01-C946-91BB-A27EB377C844}"/>
    <hyperlink ref="G28" r:id="rId46" xr:uid="{1BCD27F3-EABB-7B4D-BE13-B4A24EF1AC65}"/>
    <hyperlink ref="G29" r:id="rId47" xr:uid="{D4ED88E0-9013-7B4B-B0A1-0D70B47302CC}"/>
    <hyperlink ref="G30" r:id="rId48" xr:uid="{B8A96D79-8B91-D44F-AF49-6A1AB02D4B8F}"/>
    <hyperlink ref="G31" r:id="rId49" xr:uid="{C4DDF879-503E-1D48-B02B-3E8A6AABCC43}"/>
    <hyperlink ref="F19" r:id="rId50" display="Jag study" xr:uid="{F4D94394-A378-594F-9BC5-A777F5DB3FA3}"/>
    <hyperlink ref="F6" r:id="rId51" xr:uid="{41B39C52-C89D-D34F-9EA9-F8CCF62717ED}"/>
    <hyperlink ref="F20" r:id="rId52" location=":~:text=For%20LSG%2C%20the%2030%2Dday,and%201%20year%20after%20surgery." xr:uid="{FEFFA70B-E09F-D447-B1E6-74F8B6443234}"/>
    <hyperlink ref="G20" r:id="rId53" xr:uid="{8223B0DB-1A1B-9441-A85C-255471D0B295}"/>
    <hyperlink ref="F26" r:id="rId54" location=":~:text=For%20LSG%2C%20the%2030%2Dday,and%201%20year%20after%20surgery." xr:uid="{60881A74-86C2-074D-89EB-BEE5820854B1}"/>
    <hyperlink ref="G26" r:id="rId55" xr:uid="{01A47864-6973-544B-8D80-077FD3907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4C21-A880-534B-9B80-BA3FE1219555}">
  <dimension ref="A1:M25"/>
  <sheetViews>
    <sheetView workbookViewId="0">
      <selection activeCell="J4" sqref="J4"/>
    </sheetView>
  </sheetViews>
  <sheetFormatPr baseColWidth="10" defaultRowHeight="16" x14ac:dyDescent="0.2"/>
  <cols>
    <col min="1" max="1" width="23.1640625" customWidth="1"/>
    <col min="2" max="2" width="12.6640625" customWidth="1"/>
    <col min="3" max="3" width="17" customWidth="1"/>
    <col min="6" max="6" width="23.6640625" customWidth="1"/>
    <col min="7" max="7" width="12.33203125" customWidth="1"/>
    <col min="8" max="8" width="14.6640625" customWidth="1"/>
    <col min="9" max="9" width="30.83203125" customWidth="1"/>
    <col min="12" max="12" width="32" customWidth="1"/>
  </cols>
  <sheetData>
    <row r="1" spans="1:13" ht="19" x14ac:dyDescent="0.25">
      <c r="A1" s="26" t="s">
        <v>231</v>
      </c>
    </row>
    <row r="2" spans="1:13" x14ac:dyDescent="0.2">
      <c r="A2" s="3" t="s">
        <v>236</v>
      </c>
      <c r="B2" s="3" t="s">
        <v>136</v>
      </c>
      <c r="C2" s="3" t="s">
        <v>237</v>
      </c>
      <c r="D2" s="3" t="s">
        <v>6</v>
      </c>
      <c r="F2" s="1" t="s">
        <v>238</v>
      </c>
      <c r="G2" s="72">
        <v>3600000</v>
      </c>
      <c r="H2" t="s">
        <v>6</v>
      </c>
      <c r="I2" t="s">
        <v>241</v>
      </c>
      <c r="L2" s="1" t="s">
        <v>243</v>
      </c>
    </row>
    <row r="3" spans="1:13" x14ac:dyDescent="0.2">
      <c r="A3" t="s">
        <v>234</v>
      </c>
      <c r="B3">
        <v>42724600</v>
      </c>
      <c r="C3" s="60">
        <v>0.72799999999999998</v>
      </c>
      <c r="D3" s="67" t="s">
        <v>137</v>
      </c>
      <c r="F3" t="s">
        <v>239</v>
      </c>
      <c r="G3">
        <f>G2*C3</f>
        <v>2620800</v>
      </c>
      <c r="H3" s="27" t="s">
        <v>137</v>
      </c>
      <c r="L3" t="s">
        <v>244</v>
      </c>
      <c r="M3" s="90">
        <f>G3*J4</f>
        <v>436887.36</v>
      </c>
    </row>
    <row r="4" spans="1:13" x14ac:dyDescent="0.2">
      <c r="A4" t="s">
        <v>235</v>
      </c>
      <c r="B4">
        <v>5898700</v>
      </c>
      <c r="C4" s="60">
        <v>0.1</v>
      </c>
      <c r="D4" s="67" t="s">
        <v>137</v>
      </c>
      <c r="F4" t="s">
        <v>240</v>
      </c>
      <c r="G4">
        <f>C4*G2</f>
        <v>360000</v>
      </c>
      <c r="H4" s="27" t="s">
        <v>137</v>
      </c>
      <c r="I4" t="s">
        <v>242</v>
      </c>
      <c r="J4" s="66">
        <v>0.16669999999999999</v>
      </c>
      <c r="L4" t="s">
        <v>233</v>
      </c>
      <c r="M4">
        <f>G4*J4</f>
        <v>60011.999999999993</v>
      </c>
    </row>
    <row r="6" spans="1:13" ht="20" thickBot="1" x14ac:dyDescent="0.3">
      <c r="A6" s="7"/>
      <c r="B6" s="56"/>
      <c r="F6" s="26" t="s">
        <v>245</v>
      </c>
    </row>
    <row r="7" spans="1:13" x14ac:dyDescent="0.2">
      <c r="B7" s="60"/>
      <c r="C7" s="36"/>
      <c r="F7" s="68" t="s">
        <v>246</v>
      </c>
      <c r="G7" s="69" t="s">
        <v>236</v>
      </c>
      <c r="H7" s="69" t="s">
        <v>142</v>
      </c>
      <c r="I7" s="69" t="s">
        <v>116</v>
      </c>
      <c r="J7" s="70" t="s">
        <v>247</v>
      </c>
    </row>
    <row r="8" spans="1:13" x14ac:dyDescent="0.2">
      <c r="B8" s="60"/>
      <c r="C8" s="36"/>
      <c r="F8" s="95" t="s">
        <v>168</v>
      </c>
      <c r="G8" s="96">
        <f>M3*C24</f>
        <v>203981.75300226596</v>
      </c>
      <c r="H8" s="27" t="s">
        <v>255</v>
      </c>
      <c r="I8" s="27" t="s">
        <v>137</v>
      </c>
      <c r="J8" s="23" t="s">
        <v>137</v>
      </c>
    </row>
    <row r="9" spans="1:13" x14ac:dyDescent="0.2">
      <c r="B9" s="60"/>
      <c r="C9" s="36"/>
      <c r="F9" s="8" t="s">
        <v>95</v>
      </c>
      <c r="G9" s="96">
        <f>M3*D24</f>
        <v>130032.10567364655</v>
      </c>
      <c r="H9" s="27" t="s">
        <v>255</v>
      </c>
      <c r="I9" s="27" t="s">
        <v>137</v>
      </c>
      <c r="J9" s="23" t="s">
        <v>137</v>
      </c>
    </row>
    <row r="10" spans="1:13" x14ac:dyDescent="0.2">
      <c r="B10" s="60"/>
      <c r="C10" s="36"/>
      <c r="F10" s="8" t="s">
        <v>97</v>
      </c>
      <c r="G10" s="96">
        <f>M3*E24</f>
        <v>52054.985616860955</v>
      </c>
      <c r="H10" s="27" t="s">
        <v>255</v>
      </c>
      <c r="I10" s="27" t="s">
        <v>137</v>
      </c>
      <c r="J10" s="23" t="s">
        <v>137</v>
      </c>
    </row>
    <row r="11" spans="1:13" x14ac:dyDescent="0.2">
      <c r="F11" s="8" t="s">
        <v>98</v>
      </c>
      <c r="G11" s="96">
        <f>M3*F24</f>
        <v>25409.257853613257</v>
      </c>
      <c r="H11" s="27" t="s">
        <v>255</v>
      </c>
      <c r="I11" s="27" t="s">
        <v>137</v>
      </c>
      <c r="J11" s="23" t="s">
        <v>137</v>
      </c>
    </row>
    <row r="12" spans="1:13" x14ac:dyDescent="0.2">
      <c r="F12" s="8" t="s">
        <v>99</v>
      </c>
      <c r="G12" s="96">
        <f>M3*G24</f>
        <v>25409.257853613257</v>
      </c>
      <c r="H12" s="27" t="s">
        <v>255</v>
      </c>
      <c r="I12" s="27" t="s">
        <v>137</v>
      </c>
      <c r="J12" s="23" t="s">
        <v>137</v>
      </c>
    </row>
    <row r="13" spans="1:13" x14ac:dyDescent="0.2">
      <c r="F13" s="98" t="s">
        <v>248</v>
      </c>
      <c r="G13" s="74" t="s">
        <v>236</v>
      </c>
      <c r="H13" s="74" t="s">
        <v>142</v>
      </c>
      <c r="I13" s="74" t="s">
        <v>116</v>
      </c>
      <c r="J13" s="99" t="s">
        <v>247</v>
      </c>
    </row>
    <row r="14" spans="1:13" x14ac:dyDescent="0.2">
      <c r="F14" s="95" t="s">
        <v>168</v>
      </c>
      <c r="G14" s="90">
        <f>M4*C25</f>
        <v>24792.402255066278</v>
      </c>
      <c r="H14" s="27" t="s">
        <v>255</v>
      </c>
      <c r="I14" s="27" t="s">
        <v>137</v>
      </c>
      <c r="J14" s="23" t="s">
        <v>137</v>
      </c>
    </row>
    <row r="15" spans="1:13" x14ac:dyDescent="0.2">
      <c r="F15" s="8" t="s">
        <v>95</v>
      </c>
      <c r="G15" s="90">
        <f>M4*D25</f>
        <v>18571.44171872619</v>
      </c>
      <c r="H15" s="27" t="s">
        <v>255</v>
      </c>
      <c r="I15" s="27" t="s">
        <v>137</v>
      </c>
      <c r="J15" s="23" t="s">
        <v>137</v>
      </c>
    </row>
    <row r="16" spans="1:13" x14ac:dyDescent="0.2">
      <c r="F16" s="8" t="s">
        <v>97</v>
      </c>
      <c r="G16" s="90">
        <f>M4*E25</f>
        <v>8317.9820204174903</v>
      </c>
      <c r="H16" s="27" t="s">
        <v>255</v>
      </c>
      <c r="I16" s="27" t="s">
        <v>137</v>
      </c>
      <c r="J16" s="23" t="s">
        <v>137</v>
      </c>
    </row>
    <row r="17" spans="2:10" x14ac:dyDescent="0.2">
      <c r="F17" s="8" t="s">
        <v>98</v>
      </c>
      <c r="G17" s="90">
        <f>M4*F25</f>
        <v>4165.0870028950176</v>
      </c>
      <c r="H17" s="27" t="s">
        <v>255</v>
      </c>
      <c r="I17" s="27" t="s">
        <v>137</v>
      </c>
      <c r="J17" s="23" t="s">
        <v>137</v>
      </c>
    </row>
    <row r="18" spans="2:10" ht="17" thickBot="1" x14ac:dyDescent="0.25">
      <c r="F18" s="10" t="s">
        <v>99</v>
      </c>
      <c r="G18" s="97">
        <f>M4*G25</f>
        <v>4165.0870028950176</v>
      </c>
      <c r="H18" s="37" t="s">
        <v>255</v>
      </c>
      <c r="I18" s="37" t="s">
        <v>137</v>
      </c>
      <c r="J18" s="15" t="s">
        <v>137</v>
      </c>
    </row>
    <row r="20" spans="2:10" ht="17" thickBot="1" x14ac:dyDescent="0.25"/>
    <row r="21" spans="2:10" x14ac:dyDescent="0.2">
      <c r="B21" s="91" t="s">
        <v>236</v>
      </c>
      <c r="C21" s="92" t="s">
        <v>168</v>
      </c>
      <c r="D21" s="92" t="s">
        <v>249</v>
      </c>
      <c r="E21" s="92" t="s">
        <v>250</v>
      </c>
      <c r="F21" s="92" t="s">
        <v>253</v>
      </c>
      <c r="G21" s="92" t="s">
        <v>254</v>
      </c>
      <c r="H21" s="93" t="s">
        <v>6</v>
      </c>
    </row>
    <row r="22" spans="2:10" x14ac:dyDescent="0.2">
      <c r="B22" s="8" t="s">
        <v>232</v>
      </c>
      <c r="C22" s="94">
        <v>51306</v>
      </c>
      <c r="D22" s="94">
        <v>32706</v>
      </c>
      <c r="E22" s="94">
        <v>13093</v>
      </c>
      <c r="F22" s="94">
        <v>12782</v>
      </c>
      <c r="H22" s="23" t="s">
        <v>255</v>
      </c>
    </row>
    <row r="23" spans="2:10" x14ac:dyDescent="0.2">
      <c r="B23" s="8" t="s">
        <v>233</v>
      </c>
      <c r="C23">
        <v>8134</v>
      </c>
      <c r="D23">
        <v>6093</v>
      </c>
      <c r="E23">
        <v>2729</v>
      </c>
      <c r="F23">
        <v>2733</v>
      </c>
      <c r="H23" s="23" t="s">
        <v>255</v>
      </c>
    </row>
    <row r="24" spans="2:10" x14ac:dyDescent="0.2">
      <c r="B24" s="8" t="s">
        <v>251</v>
      </c>
      <c r="C24" s="66">
        <f>C22/SUM(C22:F22)</f>
        <v>0.4668978132081138</v>
      </c>
      <c r="D24" s="66">
        <f>D22/SUM(C22:F22)</f>
        <v>0.2976330230145513</v>
      </c>
      <c r="E24" s="66">
        <f>E22/SUM(C22:F22)</f>
        <v>0.11914967193571578</v>
      </c>
      <c r="F24" s="66">
        <f>F22/SUM(C22:F22)/2</f>
        <v>5.8159745920809559E-2</v>
      </c>
      <c r="G24" s="66">
        <f>F$24</f>
        <v>5.8159745920809559E-2</v>
      </c>
      <c r="H24" s="23" t="s">
        <v>255</v>
      </c>
    </row>
    <row r="25" spans="2:10" ht="17" thickBot="1" x14ac:dyDescent="0.25">
      <c r="B25" s="10" t="s">
        <v>252</v>
      </c>
      <c r="C25" s="82">
        <f>C23/SUM(C23:F23)</f>
        <v>0.41312407943521762</v>
      </c>
      <c r="D25" s="82">
        <f>D23/SUM(C23:F23)</f>
        <v>0.30946213621819291</v>
      </c>
      <c r="E25" s="82">
        <f>E23/SUM(C23:F23)</f>
        <v>0.13860531261110265</v>
      </c>
      <c r="F25" s="82">
        <f>F23/SUM(C23:F23)/2</f>
        <v>6.9404235867743413E-2</v>
      </c>
      <c r="G25" s="82">
        <f>F$25</f>
        <v>6.9404235867743413E-2</v>
      </c>
      <c r="H25" s="15" t="s">
        <v>255</v>
      </c>
    </row>
  </sheetData>
  <phoneticPr fontId="6" type="noConversion"/>
  <hyperlinks>
    <hyperlink ref="D3" r:id="rId1" xr:uid="{60E3AB0E-F3AC-1D49-8CD6-31CEFFFA965A}"/>
    <hyperlink ref="D4" r:id="rId2" xr:uid="{A70E08BE-A651-124C-8F3D-EB4CD6F1FB42}"/>
    <hyperlink ref="H3" r:id="rId3" xr:uid="{E2CA9B7A-F248-0842-AACA-17641F74CE53}"/>
    <hyperlink ref="H4" r:id="rId4" xr:uid="{98C3DF4B-B785-7C4B-875E-3784D8BB001F}"/>
    <hyperlink ref="H22" r:id="rId5" xr:uid="{CDC1CB65-4241-314B-9272-5B5114966FFB}"/>
    <hyperlink ref="H23" r:id="rId6" xr:uid="{C378A19D-AF7D-F34B-8C0E-4BB75C93BA53}"/>
    <hyperlink ref="H24" r:id="rId7" xr:uid="{2932D470-B85B-C145-B011-B5EC95A9201B}"/>
    <hyperlink ref="H25" r:id="rId8" xr:uid="{A94FA81C-52C0-5544-AA8C-318413200ECA}"/>
    <hyperlink ref="H8" r:id="rId9" xr:uid="{DD6110EF-612A-814B-AFEA-80C2B599C6E1}"/>
    <hyperlink ref="H9" r:id="rId10" xr:uid="{343414F6-C3A7-4F45-AC91-2DAA10356C4F}"/>
    <hyperlink ref="H10" r:id="rId11" xr:uid="{A3EB443D-1A49-884C-B247-E5E35FA52512}"/>
    <hyperlink ref="H11" r:id="rId12" xr:uid="{40E11EAD-4B21-894E-A8F2-A24321E1EAA1}"/>
    <hyperlink ref="H12" r:id="rId13" xr:uid="{76650DC5-13B7-9B4B-9301-80AA2C8FC174}"/>
    <hyperlink ref="H14" r:id="rId14" xr:uid="{B4BB2896-A7A9-6D44-8BEE-D07ABF55F927}"/>
    <hyperlink ref="H15" r:id="rId15" xr:uid="{6355D2FB-F6BB-B349-9DD9-81A8B105F566}"/>
    <hyperlink ref="H16" r:id="rId16" xr:uid="{85BB9A88-8F85-9248-8255-384357534958}"/>
    <hyperlink ref="H17" r:id="rId17" xr:uid="{82A3C463-BE22-D549-AFE0-BE7E9F0A4B90}"/>
    <hyperlink ref="H18" r:id="rId18" xr:uid="{9AAAD1E6-FAC3-DE48-B129-CD29BB2AC500}"/>
    <hyperlink ref="I8" r:id="rId19" xr:uid="{58A41D92-4326-6D48-BB4F-C591C9DB675B}"/>
    <hyperlink ref="I9" r:id="rId20" xr:uid="{8E0548B7-F071-5247-B58A-3FB494519605}"/>
    <hyperlink ref="I10" r:id="rId21" xr:uid="{B5F75698-9C7E-A34A-80EC-63851FFDC1BF}"/>
    <hyperlink ref="I12" r:id="rId22" xr:uid="{1FAE936D-C0B9-ED4A-891B-61A5A45D5373}"/>
    <hyperlink ref="I11" r:id="rId23" xr:uid="{07DE6737-4F63-7541-87D9-7E8F5725DC00}"/>
    <hyperlink ref="I14" r:id="rId24" xr:uid="{C56A5C08-1DA6-EF49-9752-7668EE6E3253}"/>
    <hyperlink ref="I15" r:id="rId25" xr:uid="{30495CC9-2EEC-7046-AAB0-02DF30023FC0}"/>
    <hyperlink ref="I16" r:id="rId26" xr:uid="{3FCF8E2B-5A6F-8A4C-8AAA-74A05BC89CA8}"/>
    <hyperlink ref="I18" r:id="rId27" xr:uid="{748486A1-EA8E-1E44-93F3-824A473FBBCF}"/>
    <hyperlink ref="I17" r:id="rId28" xr:uid="{38391CF5-D4B5-0C41-8674-AF9EB79AD0BF}"/>
    <hyperlink ref="J8" r:id="rId29" xr:uid="{DF878A83-CFE1-0E4A-8D3C-7760E7BC47F0}"/>
    <hyperlink ref="J9" r:id="rId30" xr:uid="{FC169109-817B-3442-B487-BF79015082EB}"/>
    <hyperlink ref="J10" r:id="rId31" xr:uid="{199A5C5B-E680-7A4A-B14F-3C53A2FDB372}"/>
    <hyperlink ref="J12" r:id="rId32" xr:uid="{94F040C1-2AB8-0F46-A097-79DAE4E5D6BC}"/>
    <hyperlink ref="J11" r:id="rId33" xr:uid="{ACA87645-416E-6D4A-9107-3CAD1FB4E912}"/>
    <hyperlink ref="J14" r:id="rId34" xr:uid="{366C2F91-A3D3-574E-9F6C-9AF7ACB57E2A}"/>
    <hyperlink ref="J15" r:id="rId35" xr:uid="{AA4AFEE6-332C-2D46-950F-D685EB89E1E9}"/>
    <hyperlink ref="J16" r:id="rId36" xr:uid="{720EA169-B0A7-4740-8550-D3566DDF6A8C}"/>
    <hyperlink ref="J18" r:id="rId37" xr:uid="{FDCC9898-C70B-B34C-9F84-3E56A856BCF2}"/>
    <hyperlink ref="J17" r:id="rId38" xr:uid="{546A27BB-B4BE-1F49-BF7B-E19AFF806D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C30C-574E-F949-8E11-38E5F09C0816}">
  <dimension ref="A1:H66"/>
  <sheetViews>
    <sheetView tabSelected="1" topLeftCell="A19" workbookViewId="0">
      <selection activeCell="C42" sqref="C42"/>
    </sheetView>
  </sheetViews>
  <sheetFormatPr baseColWidth="10" defaultRowHeight="16" x14ac:dyDescent="0.2"/>
  <cols>
    <col min="1" max="1" width="22.33203125" customWidth="1"/>
    <col min="2" max="2" width="25.6640625" customWidth="1"/>
    <col min="3" max="3" width="33.33203125" customWidth="1"/>
    <col min="4" max="4" width="16.6640625" customWidth="1"/>
    <col min="5" max="5" width="16.5" customWidth="1"/>
    <col min="6" max="6" width="17.1640625" customWidth="1"/>
    <col min="7" max="7" width="17.5" customWidth="1"/>
  </cols>
  <sheetData>
    <row r="1" spans="1:7" ht="19" x14ac:dyDescent="0.25">
      <c r="A1" s="26" t="s">
        <v>143</v>
      </c>
    </row>
    <row r="2" spans="1:7" x14ac:dyDescent="0.2">
      <c r="A2" s="65" t="s">
        <v>138</v>
      </c>
      <c r="B2" s="65" t="s">
        <v>146</v>
      </c>
      <c r="C2" s="65" t="s">
        <v>147</v>
      </c>
      <c r="D2" s="65" t="s">
        <v>149</v>
      </c>
      <c r="E2" s="65" t="s">
        <v>150</v>
      </c>
      <c r="F2" s="65" t="s">
        <v>142</v>
      </c>
      <c r="G2" s="65" t="s">
        <v>116</v>
      </c>
    </row>
    <row r="3" spans="1:7" x14ac:dyDescent="0.2">
      <c r="A3" s="72" t="s">
        <v>268</v>
      </c>
      <c r="B3" s="73">
        <v>8.2000000000000007E-3</v>
      </c>
      <c r="C3" s="66">
        <f>B3*2.3</f>
        <v>1.8860000000000002E-2</v>
      </c>
      <c r="D3" s="66">
        <f t="shared" ref="D3:D5" si="0">B3*1.85</f>
        <v>1.5170000000000001E-2</v>
      </c>
      <c r="E3" s="66">
        <f t="shared" ref="E3:E5" si="1">B3*2.95</f>
        <v>2.4190000000000003E-2</v>
      </c>
      <c r="F3" s="67" t="s">
        <v>144</v>
      </c>
      <c r="G3" s="67" t="s">
        <v>148</v>
      </c>
    </row>
    <row r="4" spans="1:7" x14ac:dyDescent="0.2">
      <c r="A4" s="72" t="s">
        <v>168</v>
      </c>
      <c r="B4" s="73">
        <v>8.8999999999999999E-3</v>
      </c>
      <c r="C4" s="66">
        <f t="shared" ref="C4:C7" si="2">B4*2.3</f>
        <v>2.0469999999999999E-2</v>
      </c>
      <c r="D4" s="66">
        <f t="shared" si="0"/>
        <v>1.6465E-2</v>
      </c>
      <c r="E4" s="66">
        <f t="shared" si="1"/>
        <v>2.6255000000000001E-2</v>
      </c>
      <c r="F4" s="67" t="s">
        <v>144</v>
      </c>
      <c r="G4" s="67" t="s">
        <v>148</v>
      </c>
    </row>
    <row r="5" spans="1:7" x14ac:dyDescent="0.2">
      <c r="A5" s="72" t="s">
        <v>95</v>
      </c>
      <c r="B5" s="73">
        <v>1.0999999999999999E-2</v>
      </c>
      <c r="C5" s="66">
        <f t="shared" si="2"/>
        <v>2.5299999999999996E-2</v>
      </c>
      <c r="D5" s="66">
        <f t="shared" si="0"/>
        <v>2.035E-2</v>
      </c>
      <c r="E5" s="66">
        <f t="shared" si="1"/>
        <v>3.245E-2</v>
      </c>
      <c r="F5" s="67" t="s">
        <v>144</v>
      </c>
      <c r="G5" s="67" t="s">
        <v>148</v>
      </c>
    </row>
    <row r="6" spans="1:7" x14ac:dyDescent="0.2">
      <c r="A6" t="s">
        <v>139</v>
      </c>
      <c r="B6" s="66">
        <v>1.4500000000000001E-2</v>
      </c>
      <c r="C6" s="66">
        <f t="shared" si="2"/>
        <v>3.3349999999999998E-2</v>
      </c>
      <c r="D6" s="66">
        <f>B6*1.85</f>
        <v>2.6825000000000002E-2</v>
      </c>
      <c r="E6" s="66">
        <f>B6*2.95</f>
        <v>4.2775000000000007E-2</v>
      </c>
      <c r="F6" s="67" t="s">
        <v>144</v>
      </c>
      <c r="G6" s="67" t="s">
        <v>148</v>
      </c>
    </row>
    <row r="7" spans="1:7" x14ac:dyDescent="0.2">
      <c r="A7" t="s">
        <v>141</v>
      </c>
      <c r="B7" s="66">
        <v>1.8599999999999998E-2</v>
      </c>
      <c r="C7" s="66">
        <f t="shared" si="2"/>
        <v>4.2779999999999992E-2</v>
      </c>
      <c r="D7" s="66">
        <f>B7*1.85</f>
        <v>3.4409999999999996E-2</v>
      </c>
      <c r="E7" s="66">
        <f t="shared" ref="E7:E8" si="3">B7*2.95</f>
        <v>5.4870000000000002E-2</v>
      </c>
      <c r="F7" s="67" t="s">
        <v>144</v>
      </c>
      <c r="G7" s="67" t="s">
        <v>148</v>
      </c>
    </row>
    <row r="8" spans="1:7" x14ac:dyDescent="0.2">
      <c r="A8" t="s">
        <v>140</v>
      </c>
      <c r="B8" s="66">
        <v>2.3900000000000001E-2</v>
      </c>
      <c r="C8" s="66">
        <f>B8*2.3</f>
        <v>5.4969999999999998E-2</v>
      </c>
      <c r="D8" s="66">
        <f t="shared" ref="D8" si="4">B8*1.85</f>
        <v>4.4215000000000004E-2</v>
      </c>
      <c r="E8" s="66">
        <f t="shared" si="3"/>
        <v>7.0505000000000012E-2</v>
      </c>
      <c r="F8" t="s">
        <v>145</v>
      </c>
      <c r="G8" s="67" t="s">
        <v>148</v>
      </c>
    </row>
    <row r="10" spans="1:7" ht="19" x14ac:dyDescent="0.25">
      <c r="A10" s="26" t="s">
        <v>157</v>
      </c>
    </row>
    <row r="11" spans="1:7" x14ac:dyDescent="0.2">
      <c r="A11" s="65" t="s">
        <v>138</v>
      </c>
      <c r="B11" s="65" t="s">
        <v>158</v>
      </c>
      <c r="C11" s="65" t="s">
        <v>159</v>
      </c>
      <c r="D11" s="65" t="s">
        <v>149</v>
      </c>
      <c r="E11" s="65" t="s">
        <v>150</v>
      </c>
      <c r="F11" s="65" t="s">
        <v>142</v>
      </c>
      <c r="G11" s="65" t="s">
        <v>116</v>
      </c>
    </row>
    <row r="12" spans="1:7" x14ac:dyDescent="0.2">
      <c r="A12" s="72" t="s">
        <v>268</v>
      </c>
      <c r="B12" s="66">
        <f>B3*2.3</f>
        <v>1.8860000000000002E-2</v>
      </c>
      <c r="C12" s="66">
        <f>B12*1.46</f>
        <v>2.75356E-2</v>
      </c>
      <c r="D12" s="66">
        <f t="shared" ref="D12:D14" si="5">B12*1.35</f>
        <v>2.5461000000000004E-2</v>
      </c>
      <c r="E12" s="71">
        <f t="shared" ref="E12:E14" si="6">C12*1.58</f>
        <v>4.3506248000000004E-2</v>
      </c>
      <c r="F12" s="67" t="s">
        <v>160</v>
      </c>
      <c r="G12" s="72"/>
    </row>
    <row r="13" spans="1:7" x14ac:dyDescent="0.2">
      <c r="A13" s="72" t="s">
        <v>168</v>
      </c>
      <c r="B13" s="66">
        <f t="shared" ref="B13:B17" si="7">B4*2.3</f>
        <v>2.0469999999999999E-2</v>
      </c>
      <c r="C13" s="66">
        <f>B13*1.46</f>
        <v>2.9886199999999998E-2</v>
      </c>
      <c r="D13" s="66">
        <f t="shared" si="5"/>
        <v>2.7634499999999999E-2</v>
      </c>
      <c r="E13" s="71">
        <f t="shared" si="6"/>
        <v>4.7220195999999999E-2</v>
      </c>
      <c r="F13" s="67" t="s">
        <v>160</v>
      </c>
      <c r="G13" t="s">
        <v>161</v>
      </c>
    </row>
    <row r="14" spans="1:7" x14ac:dyDescent="0.2">
      <c r="A14" s="72" t="s">
        <v>95</v>
      </c>
      <c r="B14" s="66">
        <f t="shared" si="7"/>
        <v>2.5299999999999996E-2</v>
      </c>
      <c r="C14" s="66">
        <f t="shared" ref="C14" si="8">B14*1.46</f>
        <v>3.6937999999999992E-2</v>
      </c>
      <c r="D14" s="66">
        <f t="shared" si="5"/>
        <v>3.4154999999999998E-2</v>
      </c>
      <c r="E14" s="71">
        <f t="shared" si="6"/>
        <v>5.836203999999999E-2</v>
      </c>
      <c r="F14" s="67" t="s">
        <v>160</v>
      </c>
    </row>
    <row r="15" spans="1:7" x14ac:dyDescent="0.2">
      <c r="A15" t="s">
        <v>139</v>
      </c>
      <c r="B15" s="66">
        <f t="shared" si="7"/>
        <v>3.3349999999999998E-2</v>
      </c>
      <c r="C15" s="66">
        <f>B15*1.46</f>
        <v>4.8690999999999998E-2</v>
      </c>
      <c r="D15" s="66">
        <f>B15*1.35</f>
        <v>4.50225E-2</v>
      </c>
      <c r="E15" s="71">
        <f>C15*1.58</f>
        <v>7.6931780000000005E-2</v>
      </c>
      <c r="F15" s="67" t="s">
        <v>160</v>
      </c>
    </row>
    <row r="16" spans="1:7" x14ac:dyDescent="0.2">
      <c r="A16" t="s">
        <v>141</v>
      </c>
      <c r="B16" s="66">
        <f t="shared" si="7"/>
        <v>4.2779999999999992E-2</v>
      </c>
      <c r="C16" s="66">
        <f>B16*1.46</f>
        <v>6.2458799999999988E-2</v>
      </c>
      <c r="D16" s="66">
        <f>B16*1.35</f>
        <v>5.7752999999999992E-2</v>
      </c>
      <c r="E16" s="71">
        <f t="shared" ref="E16" si="9">C16*1.58</f>
        <v>9.868490399999999E-2</v>
      </c>
      <c r="F16" s="67" t="s">
        <v>160</v>
      </c>
    </row>
    <row r="17" spans="1:7" x14ac:dyDescent="0.2">
      <c r="A17" t="s">
        <v>140</v>
      </c>
      <c r="B17" s="66">
        <f t="shared" si="7"/>
        <v>5.4969999999999998E-2</v>
      </c>
      <c r="C17" s="66">
        <f>B17*1.46</f>
        <v>8.02562E-2</v>
      </c>
      <c r="D17" s="66">
        <f t="shared" ref="D17" si="10">B17*1.35</f>
        <v>7.4209499999999998E-2</v>
      </c>
      <c r="E17" s="71">
        <f>C17*1.58</f>
        <v>0.126804796</v>
      </c>
      <c r="F17" s="67" t="s">
        <v>160</v>
      </c>
    </row>
    <row r="20" spans="1:7" ht="19" x14ac:dyDescent="0.25">
      <c r="A20" s="26" t="s">
        <v>169</v>
      </c>
    </row>
    <row r="21" spans="1:7" x14ac:dyDescent="0.2">
      <c r="A21" s="1" t="s">
        <v>138</v>
      </c>
      <c r="B21" s="1" t="s">
        <v>158</v>
      </c>
      <c r="C21" s="1" t="s">
        <v>170</v>
      </c>
      <c r="D21" s="1" t="s">
        <v>149</v>
      </c>
      <c r="E21" s="1" t="s">
        <v>150</v>
      </c>
      <c r="F21" s="1" t="s">
        <v>142</v>
      </c>
      <c r="G21" s="1" t="s">
        <v>116</v>
      </c>
    </row>
    <row r="22" spans="1:7" x14ac:dyDescent="0.2">
      <c r="A22" s="72" t="s">
        <v>268</v>
      </c>
      <c r="B22" s="66">
        <f>B3*2.3</f>
        <v>1.8860000000000002E-2</v>
      </c>
      <c r="C22" s="66">
        <f>B22*0.81</f>
        <v>1.5276600000000003E-2</v>
      </c>
      <c r="D22" s="66">
        <f>B22*0.71</f>
        <v>1.3390600000000001E-2</v>
      </c>
      <c r="E22" s="66">
        <f>B22*1.01</f>
        <v>1.9048600000000002E-2</v>
      </c>
      <c r="F22" s="67" t="s">
        <v>171</v>
      </c>
      <c r="G22" s="67" t="s">
        <v>281</v>
      </c>
    </row>
    <row r="23" spans="1:7" x14ac:dyDescent="0.2">
      <c r="A23" s="72" t="s">
        <v>168</v>
      </c>
      <c r="B23" s="66">
        <f t="shared" ref="B23:B27" si="11">B4*2.3</f>
        <v>2.0469999999999999E-2</v>
      </c>
      <c r="C23" s="66">
        <f t="shared" ref="C23:C27" si="12">B23*0.81</f>
        <v>1.65807E-2</v>
      </c>
      <c r="D23" s="66">
        <f>B23*0.71</f>
        <v>1.4533699999999998E-2</v>
      </c>
      <c r="E23" s="66">
        <f>B23*1.01</f>
        <v>2.0674699999999997E-2</v>
      </c>
      <c r="F23" s="67" t="s">
        <v>171</v>
      </c>
      <c r="G23" s="67" t="s">
        <v>281</v>
      </c>
    </row>
    <row r="24" spans="1:7" x14ac:dyDescent="0.2">
      <c r="A24" s="72" t="s">
        <v>95</v>
      </c>
      <c r="B24" s="66">
        <f t="shared" si="11"/>
        <v>2.5299999999999996E-2</v>
      </c>
      <c r="C24" s="66">
        <f t="shared" si="12"/>
        <v>2.0492999999999997E-2</v>
      </c>
      <c r="D24" s="66">
        <f t="shared" ref="D24:D27" si="13">B24*0.71</f>
        <v>1.7962999999999996E-2</v>
      </c>
      <c r="E24" s="66">
        <f t="shared" ref="E24:E27" si="14">B24*1.01</f>
        <v>2.5552999999999996E-2</v>
      </c>
      <c r="F24" s="67" t="s">
        <v>171</v>
      </c>
      <c r="G24" s="67" t="s">
        <v>281</v>
      </c>
    </row>
    <row r="25" spans="1:7" x14ac:dyDescent="0.2">
      <c r="A25" t="s">
        <v>139</v>
      </c>
      <c r="B25" s="66">
        <f t="shared" si="11"/>
        <v>3.3349999999999998E-2</v>
      </c>
      <c r="C25" s="66">
        <f t="shared" si="12"/>
        <v>2.7013499999999999E-2</v>
      </c>
      <c r="D25" s="66">
        <f t="shared" si="13"/>
        <v>2.3678499999999998E-2</v>
      </c>
      <c r="E25" s="66">
        <f t="shared" si="14"/>
        <v>3.3683499999999998E-2</v>
      </c>
      <c r="F25" s="67" t="s">
        <v>171</v>
      </c>
      <c r="G25" s="67" t="s">
        <v>281</v>
      </c>
    </row>
    <row r="26" spans="1:7" x14ac:dyDescent="0.2">
      <c r="A26" t="s">
        <v>141</v>
      </c>
      <c r="B26" s="66">
        <f t="shared" si="11"/>
        <v>4.2779999999999992E-2</v>
      </c>
      <c r="C26" s="66">
        <f t="shared" si="12"/>
        <v>3.4651799999999996E-2</v>
      </c>
      <c r="D26" s="66">
        <f t="shared" si="13"/>
        <v>3.0373799999999992E-2</v>
      </c>
      <c r="E26" s="66">
        <f t="shared" si="14"/>
        <v>4.3207799999999991E-2</v>
      </c>
      <c r="F26" s="67" t="s">
        <v>171</v>
      </c>
      <c r="G26" s="67" t="s">
        <v>281</v>
      </c>
    </row>
    <row r="27" spans="1:7" x14ac:dyDescent="0.2">
      <c r="A27" t="s">
        <v>140</v>
      </c>
      <c r="B27" s="66">
        <f t="shared" si="11"/>
        <v>5.4969999999999998E-2</v>
      </c>
      <c r="C27" s="66">
        <f t="shared" si="12"/>
        <v>4.4525700000000001E-2</v>
      </c>
      <c r="D27" s="66">
        <f t="shared" si="13"/>
        <v>3.90287E-2</v>
      </c>
      <c r="E27" s="66">
        <f t="shared" si="14"/>
        <v>5.5519699999999998E-2</v>
      </c>
      <c r="F27" s="67" t="s">
        <v>171</v>
      </c>
      <c r="G27" s="67" t="s">
        <v>281</v>
      </c>
    </row>
    <row r="29" spans="1:7" ht="19" x14ac:dyDescent="0.25">
      <c r="A29" s="26" t="s">
        <v>172</v>
      </c>
    </row>
    <row r="30" spans="1:7" x14ac:dyDescent="0.2">
      <c r="A30" s="1" t="s">
        <v>138</v>
      </c>
      <c r="B30" s="1" t="s">
        <v>178</v>
      </c>
      <c r="C30" s="1" t="s">
        <v>170</v>
      </c>
      <c r="D30" s="1" t="s">
        <v>149</v>
      </c>
      <c r="E30" s="1" t="s">
        <v>150</v>
      </c>
      <c r="F30" s="1" t="s">
        <v>142</v>
      </c>
      <c r="G30" s="1" t="s">
        <v>116</v>
      </c>
    </row>
    <row r="31" spans="1:7" x14ac:dyDescent="0.2">
      <c r="A31" s="72" t="s">
        <v>268</v>
      </c>
      <c r="B31" s="66">
        <f t="shared" ref="B31:B36" si="15">B22*1.46</f>
        <v>2.75356E-2</v>
      </c>
      <c r="C31" s="66">
        <f>B31*0.81</f>
        <v>2.2303836E-2</v>
      </c>
      <c r="D31" s="66">
        <f>B31*0.71</f>
        <v>1.9550275999999998E-2</v>
      </c>
      <c r="E31" s="66">
        <f>B31*1.01</f>
        <v>2.7810956000000001E-2</v>
      </c>
      <c r="F31" s="67" t="s">
        <v>171</v>
      </c>
      <c r="G31" s="67" t="s">
        <v>281</v>
      </c>
    </row>
    <row r="32" spans="1:7" x14ac:dyDescent="0.2">
      <c r="A32" s="72" t="s">
        <v>168</v>
      </c>
      <c r="B32" s="66">
        <f t="shared" si="15"/>
        <v>2.9886199999999998E-2</v>
      </c>
      <c r="C32" s="66">
        <f t="shared" ref="C32:C36" si="16">B32*0.81</f>
        <v>2.4207822E-2</v>
      </c>
      <c r="D32" s="66">
        <f>B32*0.71</f>
        <v>2.1219201999999996E-2</v>
      </c>
      <c r="E32" s="66">
        <f>B32*1.01</f>
        <v>3.0185061999999999E-2</v>
      </c>
      <c r="F32" s="67" t="s">
        <v>171</v>
      </c>
      <c r="G32" s="67" t="s">
        <v>281</v>
      </c>
    </row>
    <row r="33" spans="1:8" x14ac:dyDescent="0.2">
      <c r="A33" s="72" t="s">
        <v>95</v>
      </c>
      <c r="B33" s="66">
        <f t="shared" si="15"/>
        <v>3.6937999999999992E-2</v>
      </c>
      <c r="C33" s="66">
        <f t="shared" si="16"/>
        <v>2.9919779999999997E-2</v>
      </c>
      <c r="D33" s="66">
        <f t="shared" ref="D33:D36" si="17">B33*0.71</f>
        <v>2.6225979999999992E-2</v>
      </c>
      <c r="E33" s="66">
        <f t="shared" ref="E33:E36" si="18">B33*1.01</f>
        <v>3.7307379999999994E-2</v>
      </c>
      <c r="F33" s="67" t="s">
        <v>171</v>
      </c>
      <c r="G33" s="67" t="s">
        <v>281</v>
      </c>
    </row>
    <row r="34" spans="1:8" x14ac:dyDescent="0.2">
      <c r="A34" t="s">
        <v>139</v>
      </c>
      <c r="B34" s="66">
        <f t="shared" si="15"/>
        <v>4.8690999999999998E-2</v>
      </c>
      <c r="C34" s="66">
        <f t="shared" si="16"/>
        <v>3.9439710000000003E-2</v>
      </c>
      <c r="D34" s="66">
        <f t="shared" si="17"/>
        <v>3.4570609999999995E-2</v>
      </c>
      <c r="E34" s="66">
        <f t="shared" si="18"/>
        <v>4.9177909999999998E-2</v>
      </c>
      <c r="F34" s="67" t="s">
        <v>171</v>
      </c>
      <c r="G34" s="67" t="s">
        <v>281</v>
      </c>
    </row>
    <row r="35" spans="1:8" x14ac:dyDescent="0.2">
      <c r="A35" t="s">
        <v>141</v>
      </c>
      <c r="B35" s="66">
        <f t="shared" si="15"/>
        <v>6.2458799999999988E-2</v>
      </c>
      <c r="C35" s="66">
        <f t="shared" si="16"/>
        <v>5.0591627999999993E-2</v>
      </c>
      <c r="D35" s="66">
        <f t="shared" si="17"/>
        <v>4.434574799999999E-2</v>
      </c>
      <c r="E35" s="66">
        <f t="shared" si="18"/>
        <v>6.308338799999999E-2</v>
      </c>
      <c r="F35" s="67" t="s">
        <v>171</v>
      </c>
      <c r="G35" s="67" t="s">
        <v>281</v>
      </c>
    </row>
    <row r="36" spans="1:8" x14ac:dyDescent="0.2">
      <c r="A36" t="s">
        <v>140</v>
      </c>
      <c r="B36" s="66">
        <f t="shared" si="15"/>
        <v>8.02562E-2</v>
      </c>
      <c r="C36" s="66">
        <f t="shared" si="16"/>
        <v>6.5007521999999998E-2</v>
      </c>
      <c r="D36" s="66">
        <f t="shared" si="17"/>
        <v>5.6981901999999994E-2</v>
      </c>
      <c r="E36" s="66">
        <f t="shared" si="18"/>
        <v>8.1058762000000006E-2</v>
      </c>
      <c r="F36" s="67" t="s">
        <v>171</v>
      </c>
      <c r="G36" s="67" t="s">
        <v>281</v>
      </c>
    </row>
    <row r="38" spans="1:8" ht="19" x14ac:dyDescent="0.25">
      <c r="A38" s="26" t="s">
        <v>194</v>
      </c>
    </row>
    <row r="39" spans="1:8" x14ac:dyDescent="0.2">
      <c r="A39" s="3" t="s">
        <v>138</v>
      </c>
      <c r="B39" s="3" t="s">
        <v>158</v>
      </c>
      <c r="C39" s="3" t="s">
        <v>200</v>
      </c>
      <c r="D39" s="3" t="s">
        <v>149</v>
      </c>
      <c r="E39" s="3" t="s">
        <v>150</v>
      </c>
      <c r="F39" s="3" t="s">
        <v>142</v>
      </c>
      <c r="G39" s="3" t="s">
        <v>116</v>
      </c>
    </row>
    <row r="40" spans="1:8" x14ac:dyDescent="0.2">
      <c r="A40" s="72" t="s">
        <v>270</v>
      </c>
      <c r="B40" s="66">
        <f>B3*2.3</f>
        <v>1.8860000000000002E-2</v>
      </c>
      <c r="C40" s="66">
        <f>1-(1-(B40*0.56))*(1-0.0011)</f>
        <v>1.1649982239999912E-2</v>
      </c>
      <c r="D40" s="66">
        <f>C40*0.8</f>
        <v>9.3199857919999303E-3</v>
      </c>
      <c r="E40" s="66">
        <f>C40*1.2</f>
        <v>1.3979978687999894E-2</v>
      </c>
      <c r="F40" s="67" t="s">
        <v>207</v>
      </c>
      <c r="G40" s="67" t="s">
        <v>280</v>
      </c>
    </row>
    <row r="41" spans="1:8" x14ac:dyDescent="0.2">
      <c r="A41" s="72" t="s">
        <v>195</v>
      </c>
      <c r="B41" s="66">
        <f t="shared" ref="B41:B45" si="19">B4*2.3</f>
        <v>2.0469999999999999E-2</v>
      </c>
      <c r="C41" s="66">
        <f>1-(1-(B41*0.56))*(1-0.0011)</f>
        <v>1.2550590479999957E-2</v>
      </c>
      <c r="D41" s="66">
        <f>C41*0.8</f>
        <v>1.0040472383999965E-2</v>
      </c>
      <c r="E41" s="66">
        <f>C41*1.2</f>
        <v>1.5060708575999948E-2</v>
      </c>
      <c r="F41" s="67" t="s">
        <v>207</v>
      </c>
      <c r="G41" s="67" t="s">
        <v>280</v>
      </c>
      <c r="H41" t="s">
        <v>209</v>
      </c>
    </row>
    <row r="42" spans="1:8" x14ac:dyDescent="0.2">
      <c r="A42" s="72" t="s">
        <v>196</v>
      </c>
      <c r="B42" s="66">
        <f t="shared" si="19"/>
        <v>2.5299999999999996E-2</v>
      </c>
      <c r="C42" s="66">
        <f>1-(1-(B42*0.56))*(1-0.0011)</f>
        <v>1.525241519999998E-2</v>
      </c>
      <c r="D42" s="66">
        <f t="shared" ref="D42:D50" si="20">C42*0.8</f>
        <v>1.2201932159999984E-2</v>
      </c>
      <c r="E42" s="66">
        <f t="shared" ref="E42:E50" si="21">C42*1.2</f>
        <v>1.8302898239999976E-2</v>
      </c>
      <c r="F42" s="67" t="s">
        <v>207</v>
      </c>
      <c r="G42" s="67" t="s">
        <v>280</v>
      </c>
      <c r="H42" t="s">
        <v>210</v>
      </c>
    </row>
    <row r="43" spans="1:8" x14ac:dyDescent="0.2">
      <c r="A43" t="s">
        <v>197</v>
      </c>
      <c r="B43" s="66">
        <f t="shared" si="19"/>
        <v>3.3349999999999998E-2</v>
      </c>
      <c r="C43" s="66">
        <f t="shared" ref="C43:C44" si="22">1-(1-(B43*0.56))*(1-0.0011)</f>
        <v>1.9755456399999982E-2</v>
      </c>
      <c r="D43" s="66">
        <f t="shared" si="20"/>
        <v>1.5804365119999986E-2</v>
      </c>
      <c r="E43" s="66">
        <f t="shared" si="21"/>
        <v>2.3706547679999978E-2</v>
      </c>
      <c r="F43" s="67" t="s">
        <v>207</v>
      </c>
      <c r="G43" s="67" t="s">
        <v>280</v>
      </c>
    </row>
    <row r="44" spans="1:8" x14ac:dyDescent="0.2">
      <c r="A44" t="s">
        <v>198</v>
      </c>
      <c r="B44" s="66">
        <f t="shared" si="19"/>
        <v>4.2779999999999992E-2</v>
      </c>
      <c r="C44" s="66">
        <f t="shared" si="22"/>
        <v>2.5030447519999943E-2</v>
      </c>
      <c r="D44" s="66">
        <f t="shared" si="20"/>
        <v>2.0024358015999957E-2</v>
      </c>
      <c r="E44" s="66">
        <f t="shared" si="21"/>
        <v>3.0036537023999929E-2</v>
      </c>
      <c r="F44" s="67" t="s">
        <v>207</v>
      </c>
      <c r="G44" s="67" t="s">
        <v>280</v>
      </c>
    </row>
    <row r="45" spans="1:8" x14ac:dyDescent="0.2">
      <c r="A45" t="s">
        <v>199</v>
      </c>
      <c r="B45" s="66">
        <f t="shared" si="19"/>
        <v>5.4969999999999998E-2</v>
      </c>
      <c r="C45" s="66">
        <f>1-(1-(B45*0.56))*(1-0.0011)</f>
        <v>3.1849338480000045E-2</v>
      </c>
      <c r="D45" s="66">
        <f t="shared" si="20"/>
        <v>2.5479470784000036E-2</v>
      </c>
      <c r="E45" s="66">
        <f t="shared" si="21"/>
        <v>3.8219206176000053E-2</v>
      </c>
      <c r="F45" s="67" t="s">
        <v>207</v>
      </c>
      <c r="G45" s="67" t="s">
        <v>280</v>
      </c>
    </row>
    <row r="46" spans="1:8" x14ac:dyDescent="0.2">
      <c r="A46" t="s">
        <v>269</v>
      </c>
      <c r="B46" s="66">
        <f t="shared" ref="B46:B51" si="23">B3*2.3</f>
        <v>1.8860000000000002E-2</v>
      </c>
      <c r="C46" s="66">
        <f>B46*0.56</f>
        <v>1.0561600000000003E-2</v>
      </c>
      <c r="D46" s="66">
        <f t="shared" ref="D46" si="24">C46*0.8</f>
        <v>8.4492800000000017E-3</v>
      </c>
      <c r="E46" s="66">
        <f t="shared" ref="E46" si="25">C46*1.2</f>
        <v>1.2673920000000003E-2</v>
      </c>
      <c r="F46" s="67" t="s">
        <v>207</v>
      </c>
      <c r="G46" s="67" t="s">
        <v>280</v>
      </c>
    </row>
    <row r="47" spans="1:8" x14ac:dyDescent="0.2">
      <c r="A47" s="72" t="s">
        <v>201</v>
      </c>
      <c r="B47" s="66">
        <f t="shared" si="23"/>
        <v>2.0469999999999999E-2</v>
      </c>
      <c r="C47" s="66">
        <f>B47*0.56</f>
        <v>1.14632E-2</v>
      </c>
      <c r="D47" s="66">
        <f t="shared" si="20"/>
        <v>9.1705599999999995E-3</v>
      </c>
      <c r="E47" s="66">
        <f t="shared" si="21"/>
        <v>1.375584E-2</v>
      </c>
      <c r="F47" s="67" t="s">
        <v>207</v>
      </c>
      <c r="G47" s="67" t="s">
        <v>280</v>
      </c>
    </row>
    <row r="48" spans="1:8" x14ac:dyDescent="0.2">
      <c r="A48" s="72" t="s">
        <v>202</v>
      </c>
      <c r="B48" s="66">
        <f t="shared" si="23"/>
        <v>2.5299999999999996E-2</v>
      </c>
      <c r="C48" s="66">
        <f>B48*0.56</f>
        <v>1.4167999999999998E-2</v>
      </c>
      <c r="D48" s="66">
        <f t="shared" si="20"/>
        <v>1.13344E-2</v>
      </c>
      <c r="E48" s="66">
        <f t="shared" si="21"/>
        <v>1.7001599999999999E-2</v>
      </c>
      <c r="F48" s="67" t="s">
        <v>207</v>
      </c>
      <c r="G48" s="67" t="s">
        <v>280</v>
      </c>
    </row>
    <row r="49" spans="1:7" x14ac:dyDescent="0.2">
      <c r="A49" t="s">
        <v>203</v>
      </c>
      <c r="B49" s="66">
        <f t="shared" si="23"/>
        <v>3.3349999999999998E-2</v>
      </c>
      <c r="C49" s="66">
        <f t="shared" ref="C49:C51" si="26">B49*0.56</f>
        <v>1.8676000000000002E-2</v>
      </c>
      <c r="D49" s="66">
        <f t="shared" si="20"/>
        <v>1.4940800000000002E-2</v>
      </c>
      <c r="E49" s="66">
        <f t="shared" si="21"/>
        <v>2.2411200000000003E-2</v>
      </c>
      <c r="F49" s="67" t="s">
        <v>207</v>
      </c>
      <c r="G49" s="67" t="s">
        <v>280</v>
      </c>
    </row>
    <row r="50" spans="1:7" x14ac:dyDescent="0.2">
      <c r="A50" t="s">
        <v>204</v>
      </c>
      <c r="B50" s="66">
        <f t="shared" si="23"/>
        <v>4.2779999999999992E-2</v>
      </c>
      <c r="C50" s="66">
        <f t="shared" si="26"/>
        <v>2.3956799999999997E-2</v>
      </c>
      <c r="D50" s="66">
        <f t="shared" si="20"/>
        <v>1.9165439999999999E-2</v>
      </c>
      <c r="E50" s="66">
        <f t="shared" si="21"/>
        <v>2.8748159999999995E-2</v>
      </c>
      <c r="F50" s="67" t="s">
        <v>207</v>
      </c>
      <c r="G50" s="67" t="s">
        <v>280</v>
      </c>
    </row>
    <row r="51" spans="1:7" x14ac:dyDescent="0.2">
      <c r="A51" t="s">
        <v>205</v>
      </c>
      <c r="B51" s="66">
        <f t="shared" si="23"/>
        <v>5.4969999999999998E-2</v>
      </c>
      <c r="C51" s="66">
        <f t="shared" si="26"/>
        <v>3.07832E-2</v>
      </c>
      <c r="D51" s="66">
        <f>C51*0.8</f>
        <v>2.4626560000000002E-2</v>
      </c>
      <c r="E51" s="66">
        <f>C51*1.2</f>
        <v>3.6939840000000002E-2</v>
      </c>
      <c r="F51" s="67" t="s">
        <v>207</v>
      </c>
      <c r="G51" s="67" t="s">
        <v>280</v>
      </c>
    </row>
    <row r="53" spans="1:7" ht="19" x14ac:dyDescent="0.25">
      <c r="A53" s="26" t="s">
        <v>206</v>
      </c>
    </row>
    <row r="54" spans="1:7" x14ac:dyDescent="0.2">
      <c r="A54" s="3" t="s">
        <v>138</v>
      </c>
      <c r="B54" s="3" t="s">
        <v>178</v>
      </c>
      <c r="C54" s="3" t="s">
        <v>200</v>
      </c>
      <c r="D54" s="3" t="s">
        <v>149</v>
      </c>
      <c r="E54" s="3" t="s">
        <v>150</v>
      </c>
      <c r="F54" s="3" t="s">
        <v>142</v>
      </c>
      <c r="G54" s="3" t="s">
        <v>116</v>
      </c>
    </row>
    <row r="55" spans="1:7" x14ac:dyDescent="0.2">
      <c r="A55" s="72" t="s">
        <v>270</v>
      </c>
      <c r="B55" s="66">
        <f>B40*1.46</f>
        <v>2.75356E-2</v>
      </c>
      <c r="C55" s="66">
        <f>1-(1-(B55*0.56))*(1-0.0027)</f>
        <v>1.8078302172800043E-2</v>
      </c>
      <c r="D55" s="66">
        <f>C55*0.8</f>
        <v>1.4462641738240035E-2</v>
      </c>
      <c r="E55" s="66">
        <f>C55*1.2</f>
        <v>2.1693962607360052E-2</v>
      </c>
      <c r="F55" s="67" t="s">
        <v>207</v>
      </c>
      <c r="G55" s="67" t="s">
        <v>208</v>
      </c>
    </row>
    <row r="56" spans="1:7" x14ac:dyDescent="0.2">
      <c r="A56" s="72" t="s">
        <v>195</v>
      </c>
      <c r="B56" s="66">
        <f>B41*1.46</f>
        <v>2.9886199999999998E-2</v>
      </c>
      <c r="C56" s="66">
        <f t="shared" ref="C56:C59" si="27">1-(1-(B56*0.56))*(1-0.0027)</f>
        <v>1.9391084065600084E-2</v>
      </c>
      <c r="D56" s="66">
        <f>C56*0.8</f>
        <v>1.5512867252480068E-2</v>
      </c>
      <c r="E56" s="66">
        <f>C56*1.2</f>
        <v>2.32693008787201E-2</v>
      </c>
      <c r="F56" s="67" t="s">
        <v>207</v>
      </c>
      <c r="G56" s="67" t="s">
        <v>208</v>
      </c>
    </row>
    <row r="57" spans="1:7" x14ac:dyDescent="0.2">
      <c r="A57" s="72" t="s">
        <v>196</v>
      </c>
      <c r="B57" s="66">
        <f t="shared" ref="B57:B66" si="28">B42*1.46</f>
        <v>3.6937999999999992E-2</v>
      </c>
      <c r="C57" s="66">
        <f>1-(1-(B57*0.56))*(1-0.0027)</f>
        <v>2.3329429744000096E-2</v>
      </c>
      <c r="D57" s="66">
        <f t="shared" ref="D57:D66" si="29">C57*0.8</f>
        <v>1.8663543795200077E-2</v>
      </c>
      <c r="E57" s="66">
        <f t="shared" ref="E57:E66" si="30">C57*1.2</f>
        <v>2.7995315692800116E-2</v>
      </c>
      <c r="F57" s="67" t="s">
        <v>207</v>
      </c>
      <c r="G57" s="67" t="s">
        <v>208</v>
      </c>
    </row>
    <row r="58" spans="1:7" x14ac:dyDescent="0.2">
      <c r="A58" t="s">
        <v>197</v>
      </c>
      <c r="B58" s="66">
        <f t="shared" si="28"/>
        <v>4.8690999999999998E-2</v>
      </c>
      <c r="C58" s="66">
        <f t="shared" si="27"/>
        <v>2.9893339207999969E-2</v>
      </c>
      <c r="D58" s="66">
        <f t="shared" si="29"/>
        <v>2.3914671366399978E-2</v>
      </c>
      <c r="E58" s="66">
        <f t="shared" si="30"/>
        <v>3.587200704959996E-2</v>
      </c>
      <c r="F58" s="67" t="s">
        <v>207</v>
      </c>
      <c r="G58" s="67" t="s">
        <v>208</v>
      </c>
    </row>
    <row r="59" spans="1:7" x14ac:dyDescent="0.2">
      <c r="A59" t="s">
        <v>198</v>
      </c>
      <c r="B59" s="66">
        <f t="shared" si="28"/>
        <v>6.2458799999999988E-2</v>
      </c>
      <c r="C59" s="66">
        <f t="shared" si="27"/>
        <v>3.7582490294399973E-2</v>
      </c>
      <c r="D59" s="66">
        <f t="shared" si="29"/>
        <v>3.0065992235519978E-2</v>
      </c>
      <c r="E59" s="66">
        <f t="shared" si="30"/>
        <v>4.5098988353279967E-2</v>
      </c>
      <c r="F59" s="67" t="s">
        <v>207</v>
      </c>
      <c r="G59" s="67" t="s">
        <v>208</v>
      </c>
    </row>
    <row r="60" spans="1:7" x14ac:dyDescent="0.2">
      <c r="A60" t="s">
        <v>199</v>
      </c>
      <c r="B60" s="66">
        <f t="shared" si="28"/>
        <v>8.02562E-2</v>
      </c>
      <c r="C60" s="66">
        <f>1-(1-(B60*0.56))*(1-0.0027)</f>
        <v>4.7522124625600126E-2</v>
      </c>
      <c r="D60" s="66">
        <f t="shared" si="29"/>
        <v>3.8017699700480106E-2</v>
      </c>
      <c r="E60" s="66">
        <f t="shared" si="30"/>
        <v>5.7026549550720146E-2</v>
      </c>
      <c r="F60" s="67" t="s">
        <v>207</v>
      </c>
      <c r="G60" s="67" t="s">
        <v>208</v>
      </c>
    </row>
    <row r="61" spans="1:7" x14ac:dyDescent="0.2">
      <c r="A61" t="s">
        <v>269</v>
      </c>
      <c r="B61" s="66">
        <f t="shared" si="28"/>
        <v>2.75356E-2</v>
      </c>
      <c r="C61" s="66">
        <f>B61*0.56</f>
        <v>1.5419936000000002E-2</v>
      </c>
      <c r="D61" s="66">
        <f t="shared" ref="D61" si="31">C61*0.8</f>
        <v>1.2335948800000003E-2</v>
      </c>
      <c r="E61" s="66">
        <f t="shared" ref="E61" si="32">C61*1.2</f>
        <v>1.8503923200000001E-2</v>
      </c>
      <c r="F61" s="67" t="s">
        <v>207</v>
      </c>
      <c r="G61" s="67" t="s">
        <v>208</v>
      </c>
    </row>
    <row r="62" spans="1:7" x14ac:dyDescent="0.2">
      <c r="A62" s="72" t="s">
        <v>201</v>
      </c>
      <c r="B62" s="66">
        <f t="shared" si="28"/>
        <v>2.9886199999999998E-2</v>
      </c>
      <c r="C62" s="66">
        <f t="shared" ref="C62:C66" si="33">B62*0.56</f>
        <v>1.6736272E-2</v>
      </c>
      <c r="D62" s="66">
        <f t="shared" si="29"/>
        <v>1.3389017600000001E-2</v>
      </c>
      <c r="E62" s="66">
        <f t="shared" si="30"/>
        <v>2.0083526399999999E-2</v>
      </c>
      <c r="F62" s="67" t="s">
        <v>207</v>
      </c>
      <c r="G62" s="67" t="s">
        <v>208</v>
      </c>
    </row>
    <row r="63" spans="1:7" x14ac:dyDescent="0.2">
      <c r="A63" s="72" t="s">
        <v>202</v>
      </c>
      <c r="B63" s="66">
        <f t="shared" si="28"/>
        <v>3.6937999999999992E-2</v>
      </c>
      <c r="C63" s="66">
        <f t="shared" si="33"/>
        <v>2.0685279999999997E-2</v>
      </c>
      <c r="D63" s="66">
        <f t="shared" si="29"/>
        <v>1.6548223999999997E-2</v>
      </c>
      <c r="E63" s="66">
        <f t="shared" si="30"/>
        <v>2.4822335999999997E-2</v>
      </c>
      <c r="F63" s="67" t="s">
        <v>207</v>
      </c>
      <c r="G63" s="67" t="s">
        <v>208</v>
      </c>
    </row>
    <row r="64" spans="1:7" x14ac:dyDescent="0.2">
      <c r="A64" t="s">
        <v>203</v>
      </c>
      <c r="B64" s="66">
        <f t="shared" si="28"/>
        <v>4.8690999999999998E-2</v>
      </c>
      <c r="C64" s="66">
        <f t="shared" si="33"/>
        <v>2.7266960000000003E-2</v>
      </c>
      <c r="D64" s="66">
        <f t="shared" si="29"/>
        <v>2.1813568000000005E-2</v>
      </c>
      <c r="E64" s="66">
        <f t="shared" si="30"/>
        <v>3.2720352000000001E-2</v>
      </c>
      <c r="F64" s="67" t="s">
        <v>207</v>
      </c>
      <c r="G64" s="67" t="s">
        <v>208</v>
      </c>
    </row>
    <row r="65" spans="1:7" x14ac:dyDescent="0.2">
      <c r="A65" t="s">
        <v>204</v>
      </c>
      <c r="B65" s="66">
        <f t="shared" si="28"/>
        <v>6.2458799999999988E-2</v>
      </c>
      <c r="C65" s="66">
        <f t="shared" si="33"/>
        <v>3.4976927999999997E-2</v>
      </c>
      <c r="D65" s="66">
        <f t="shared" si="29"/>
        <v>2.79815424E-2</v>
      </c>
      <c r="E65" s="66">
        <f t="shared" si="30"/>
        <v>4.1972313599999998E-2</v>
      </c>
      <c r="F65" s="67" t="s">
        <v>207</v>
      </c>
      <c r="G65" s="67" t="s">
        <v>208</v>
      </c>
    </row>
    <row r="66" spans="1:7" x14ac:dyDescent="0.2">
      <c r="A66" t="s">
        <v>205</v>
      </c>
      <c r="B66" s="66">
        <f t="shared" si="28"/>
        <v>8.02562E-2</v>
      </c>
      <c r="C66" s="66">
        <f t="shared" si="33"/>
        <v>4.4943472000000005E-2</v>
      </c>
      <c r="D66" s="66">
        <f t="shared" si="29"/>
        <v>3.5954777600000008E-2</v>
      </c>
      <c r="E66" s="66">
        <f t="shared" si="30"/>
        <v>5.3932166400000002E-2</v>
      </c>
      <c r="F66" s="67" t="s">
        <v>207</v>
      </c>
      <c r="G66" s="67" t="s">
        <v>208</v>
      </c>
    </row>
  </sheetData>
  <phoneticPr fontId="6" type="noConversion"/>
  <hyperlinks>
    <hyperlink ref="F6" r:id="rId1" xr:uid="{7D34D398-2E40-2046-B8A1-CD9E44182B04}"/>
    <hyperlink ref="F7" r:id="rId2" xr:uid="{2F52289A-6EF8-CA4C-BD99-608065CC7DC8}"/>
    <hyperlink ref="G6" r:id="rId3" xr:uid="{40105AD7-A5C8-1D48-B286-27BF24305E99}"/>
    <hyperlink ref="G7:G8" r:id="rId4" display="Pandya et al. 2017" xr:uid="{4975A429-BB2E-094A-8A60-80AEB623C9E6}"/>
    <hyperlink ref="F15" r:id="rId5" xr:uid="{87D69D35-D816-9B40-BB8C-13B4AB91B597}"/>
    <hyperlink ref="F16" r:id="rId6" xr:uid="{8F4EF9D2-C154-5B44-A7BF-F184CF50DD4F}"/>
    <hyperlink ref="F17" r:id="rId7" xr:uid="{838B2102-6AB0-6D40-8CC6-58D243F9D2DF}"/>
    <hyperlink ref="F4" r:id="rId8" xr:uid="{AA8BC292-1F3D-3543-BBE3-35CA8DACDA06}"/>
    <hyperlink ref="G4" r:id="rId9" xr:uid="{5EAECA71-6FA3-6646-A6D3-5789D15D4F74}"/>
    <hyperlink ref="F5" r:id="rId10" xr:uid="{B9326728-2495-6743-84FE-8D7A16D506A6}"/>
    <hyperlink ref="G5" r:id="rId11" xr:uid="{F530B164-A114-5E4F-AC2B-953307E23DD0}"/>
    <hyperlink ref="F13" r:id="rId12" xr:uid="{2151E4EE-6A43-0243-A2E2-4BF3B48BDE28}"/>
    <hyperlink ref="F14" r:id="rId13" xr:uid="{6B80CDC6-30A4-844F-8CB1-78060C63F201}"/>
    <hyperlink ref="F23" r:id="rId14" xr:uid="{67F68E6A-D26D-9C41-951C-E5B04FAB0BB0}"/>
    <hyperlink ref="F24" r:id="rId15" xr:uid="{561A1FDF-C8CE-BF4B-9C1D-AC01C04DA35E}"/>
    <hyperlink ref="F25" r:id="rId16" xr:uid="{5501023A-9B0F-D745-B30F-7D70C0860406}"/>
    <hyperlink ref="F26" r:id="rId17" xr:uid="{57054A5A-D331-5944-8B2B-A8EF272CDA58}"/>
    <hyperlink ref="F27" r:id="rId18" xr:uid="{AC7F0198-4206-694A-936D-5481A6D849F2}"/>
    <hyperlink ref="F32" r:id="rId19" xr:uid="{869419F6-B85D-4240-8C3D-9EE36C5BD819}"/>
    <hyperlink ref="F33" r:id="rId20" xr:uid="{BF926653-7577-8248-9F13-79D9F9A17F88}"/>
    <hyperlink ref="F34" r:id="rId21" xr:uid="{D5EA264C-C23D-F14C-BCBF-E1ED1D600769}"/>
    <hyperlink ref="F35" r:id="rId22" xr:uid="{AC66ED7B-9E11-3A40-B94B-18F09E85FB78}"/>
    <hyperlink ref="F36" r:id="rId23" xr:uid="{5C7CA414-21CB-234C-8C5A-CBE02EF4206C}"/>
    <hyperlink ref="F41" r:id="rId24" location=":~:text=For%20LSG%2C%20the%2030%2Dday,and%201%20year%20after%20surgery." xr:uid="{0E1CC343-999D-C243-94A8-28891AD6AF08}"/>
    <hyperlink ref="F42" r:id="rId25" location=":~:text=For%20LSG%2C%20the%2030%2Dday,and%201%20year%20after%20surgery." xr:uid="{73A8E562-E2B2-8E47-8CA2-A921D3A61DC7}"/>
    <hyperlink ref="F43" r:id="rId26" location=":~:text=For%20LSG%2C%20the%2030%2Dday,and%201%20year%20after%20surgery." xr:uid="{42A55F72-1C65-CD47-9FDD-26C5AC12279E}"/>
    <hyperlink ref="F44" r:id="rId27" location=":~:text=For%20LSG%2C%20the%2030%2Dday,and%201%20year%20after%20surgery." xr:uid="{096E41E6-DAC4-B048-93A6-88133ECC5FCE}"/>
    <hyperlink ref="F45" r:id="rId28" location=":~:text=For%20LSG%2C%20the%2030%2Dday,and%201%20year%20after%20surgery." xr:uid="{05909F7A-39E3-B146-81B7-9E06919ADC62}"/>
    <hyperlink ref="F56" r:id="rId29" location=":~:text=For%20LSG%2C%20the%2030%2Dday,and%201%20year%20after%20surgery." xr:uid="{F467B165-F2D7-A44E-AAF2-421C9834D89F}"/>
    <hyperlink ref="F57" r:id="rId30" location=":~:text=For%20LSG%2C%20the%2030%2Dday,and%201%20year%20after%20surgery." xr:uid="{27787D8B-0840-A742-9A3B-18B65E0E524D}"/>
    <hyperlink ref="F58" r:id="rId31" location=":~:text=For%20LSG%2C%20the%2030%2Dday,and%201%20year%20after%20surgery." xr:uid="{C814056B-4102-5B40-A943-CFB70CFFE278}"/>
    <hyperlink ref="F59" r:id="rId32" location=":~:text=For%20LSG%2C%20the%2030%2Dday,and%201%20year%20after%20surgery." xr:uid="{47300A38-3469-414D-8009-82D31B257E5E}"/>
    <hyperlink ref="F60" r:id="rId33" location=":~:text=For%20LSG%2C%20the%2030%2Dday,and%201%20year%20after%20surgery." xr:uid="{67BB187B-20FE-194A-91D0-3E6B1155DE4C}"/>
    <hyperlink ref="G56" r:id="rId34" xr:uid="{5FB731D9-15F3-AF43-8C8B-7AB2469FC3D0}"/>
    <hyperlink ref="G57" r:id="rId35" xr:uid="{268328C1-568C-4940-9B7B-387B1A593DDD}"/>
    <hyperlink ref="G58" r:id="rId36" xr:uid="{1C893A75-4836-8C43-AB8A-CC12B53C8014}"/>
    <hyperlink ref="G59" r:id="rId37" xr:uid="{73716A4D-E9A5-D24E-8DD1-39C0A18AA73C}"/>
    <hyperlink ref="G60" r:id="rId38" xr:uid="{C867EF21-9A5C-8D41-9AF7-2A525576B286}"/>
    <hyperlink ref="F62" r:id="rId39" location=":~:text=For%20LSG%2C%20the%2030%2Dday,and%201%20year%20after%20surgery." xr:uid="{663078E8-D389-414B-9841-1D51D817EBC8}"/>
    <hyperlink ref="F63" r:id="rId40" location=":~:text=For%20LSG%2C%20the%2030%2Dday,and%201%20year%20after%20surgery." xr:uid="{2E134443-91C4-9F4A-87D4-2E81CF051ACB}"/>
    <hyperlink ref="F64" r:id="rId41" location=":~:text=For%20LSG%2C%20the%2030%2Dday,and%201%20year%20after%20surgery." xr:uid="{C4D1300A-70A9-3243-8946-B515BA060641}"/>
    <hyperlink ref="F65" r:id="rId42" location=":~:text=For%20LSG%2C%20the%2030%2Dday,and%201%20year%20after%20surgery." xr:uid="{E7033FFA-C4EB-DA4F-B3D2-825FB848CE73}"/>
    <hyperlink ref="F66" r:id="rId43" location=":~:text=For%20LSG%2C%20the%2030%2Dday,and%201%20year%20after%20surgery." xr:uid="{091D8DA3-4A13-4F4A-9D1F-5E31B0C988D5}"/>
    <hyperlink ref="G62" r:id="rId44" xr:uid="{57BD4C6E-7339-F245-809F-DFCBD64860B9}"/>
    <hyperlink ref="G63" r:id="rId45" xr:uid="{CF095EC2-3C35-B94B-A6B6-558862F6409E}"/>
    <hyperlink ref="G64" r:id="rId46" xr:uid="{8053E9D0-39C2-D84E-B4FB-0F45A8A945B5}"/>
    <hyperlink ref="G65" r:id="rId47" xr:uid="{4DFC3D5E-D2CE-6541-9E78-F267C2172BE3}"/>
    <hyperlink ref="G66" r:id="rId48" xr:uid="{69AC8071-57CC-714B-B4CE-E612387C7B98}"/>
    <hyperlink ref="F47" r:id="rId49" location=":~:text=For%20LSG%2C%20the%2030%2Dday,and%201%20year%20after%20surgery." xr:uid="{6AF23931-220B-5244-89B3-D9BCF16B6B90}"/>
    <hyperlink ref="F48" r:id="rId50" location=":~:text=For%20LSG%2C%20the%2030%2Dday,and%201%20year%20after%20surgery." xr:uid="{00240B59-A797-F543-BFC8-97553011E24C}"/>
    <hyperlink ref="F49" r:id="rId51" location=":~:text=For%20LSG%2C%20the%2030%2Dday,and%201%20year%20after%20surgery." xr:uid="{2E7DCBDC-2458-A542-9EC7-DD09504EA697}"/>
    <hyperlink ref="F50" r:id="rId52" location=":~:text=For%20LSG%2C%20the%2030%2Dday,and%201%20year%20after%20surgery." xr:uid="{625DC6F2-57E2-274E-9A54-BA8771D06D40}"/>
    <hyperlink ref="F51" r:id="rId53" location=":~:text=For%20LSG%2C%20the%2030%2Dday,and%201%20year%20after%20surgery." xr:uid="{E8178AEE-C53C-234D-90EC-087E875649E9}"/>
    <hyperlink ref="F3" r:id="rId54" xr:uid="{C29606AB-2892-B240-AC22-AD6CB0A67FAA}"/>
    <hyperlink ref="G3" r:id="rId55" xr:uid="{2A03D7E2-D65C-6840-BBCC-25A8029F17E5}"/>
    <hyperlink ref="F12" r:id="rId56" xr:uid="{D2F839E8-22E0-F243-8E53-C05A50E91967}"/>
    <hyperlink ref="F22" r:id="rId57" xr:uid="{B8944005-CA99-2E4E-A6A9-18ADFDA7ABDD}"/>
    <hyperlink ref="F31" r:id="rId58" xr:uid="{33555533-0A12-2F40-BD06-C5A17843CEA1}"/>
    <hyperlink ref="F40" r:id="rId59" location=":~:text=For%20LSG%2C%20the%2030%2Dday,and%201%20year%20after%20surgery." xr:uid="{21B00875-CF7A-4A48-B6E9-428BEFD46481}"/>
    <hyperlink ref="F46" r:id="rId60" location=":~:text=For%20LSG%2C%20the%2030%2Dday,and%201%20year%20after%20surgery." xr:uid="{2233FFBB-1038-A940-8045-AC1E5E3D7EAB}"/>
    <hyperlink ref="F61" r:id="rId61" location=":~:text=For%20LSG%2C%20the%2030%2Dday,and%201%20year%20after%20surgery." xr:uid="{4799BF19-BC78-DB48-85FD-2FAB4E15200F}"/>
    <hyperlink ref="G61" r:id="rId62" xr:uid="{94FE1591-066A-774A-8FCB-D3524B7C7F56}"/>
    <hyperlink ref="F55" r:id="rId63" location=":~:text=For%20LSG%2C%20the%2030%2Dday,and%201%20year%20after%20surgery." xr:uid="{3EB8C254-AD32-9C4F-B3A1-4EEBA7EC93B6}"/>
    <hyperlink ref="G55" r:id="rId64" xr:uid="{404320DD-B7DE-4743-95BD-B123D0AD7323}"/>
    <hyperlink ref="G40" r:id="rId65" xr:uid="{34C29DC8-1F31-3647-9E2E-C61981055999}"/>
    <hyperlink ref="G41" r:id="rId66" xr:uid="{D4097A02-56DB-FA4A-BAB0-569D461C8554}"/>
    <hyperlink ref="G42" r:id="rId67" xr:uid="{0101A531-7A7A-C944-8CC7-D912A94FC6B6}"/>
    <hyperlink ref="G43" r:id="rId68" xr:uid="{894ECE69-A17B-9346-A9C8-8D5AE53B598E}"/>
    <hyperlink ref="G44" r:id="rId69" xr:uid="{21C6BEC9-1F72-5A44-A1C0-D43B435BDA18}"/>
    <hyperlink ref="G45" r:id="rId70" xr:uid="{9B1771C0-A13E-7548-90FD-10B2A9DFFD99}"/>
    <hyperlink ref="G46" r:id="rId71" xr:uid="{814490DC-626E-8746-89F0-F8CEB79724EB}"/>
    <hyperlink ref="G47" r:id="rId72" xr:uid="{61DD5015-176D-3342-970C-A33317A69C88}"/>
    <hyperlink ref="G48" r:id="rId73" xr:uid="{A6AF858C-67F5-1D4F-92F4-F237EBEDABDB}"/>
    <hyperlink ref="G49" r:id="rId74" xr:uid="{567A5E25-7BB0-0E4B-A59D-ECF52E52D0E5}"/>
    <hyperlink ref="G50" r:id="rId75" xr:uid="{BDA2568D-1740-084D-B5ED-308FAAC30B0A}"/>
    <hyperlink ref="G51" r:id="rId76" xr:uid="{A0057EB8-482E-E642-B53C-2AC3AAF9BCEA}"/>
    <hyperlink ref="G22" r:id="rId77" location="mmc1" xr:uid="{4D653BA3-9EA9-1D43-A4F0-C48AC214FC32}"/>
    <hyperlink ref="G23" r:id="rId78" location="mmc1" xr:uid="{76E35D44-48E8-9247-9775-85ACD7865525}"/>
    <hyperlink ref="G24" r:id="rId79" location="mmc1" xr:uid="{15AD7E39-F9C5-4240-B13A-B48E380DCC9C}"/>
    <hyperlink ref="G25" r:id="rId80" location="mmc1" xr:uid="{0333BC85-C86F-3B42-9D2A-82D7BC62CC9C}"/>
    <hyperlink ref="G26" r:id="rId81" location="mmc1" xr:uid="{251C13F7-381D-1447-8E20-117A037B89BD}"/>
    <hyperlink ref="G27" r:id="rId82" location="mmc1" xr:uid="{918B9DD1-EE19-954F-AACB-BAC428BA3B84}"/>
    <hyperlink ref="G31" r:id="rId83" location="mmc1" xr:uid="{3D395C28-7D07-4F48-83DA-835F2D587C90}"/>
    <hyperlink ref="G33" r:id="rId84" location="mmc1" xr:uid="{FAFEB05E-7E08-C848-A637-D41310FB7DEE}"/>
    <hyperlink ref="G32" r:id="rId85" location="mmc1" xr:uid="{A183B4B8-C42A-F14A-8406-82BDFFCBBA6A}"/>
    <hyperlink ref="G34" r:id="rId86" location="mmc1" xr:uid="{A0750EEB-38F4-FB47-A109-0C88278A8084}"/>
    <hyperlink ref="G35" r:id="rId87" location="mmc1" xr:uid="{ABA04B7D-4535-1E46-AE5D-B51038E1BA23}"/>
    <hyperlink ref="G36" r:id="rId88" location="mmc1" xr:uid="{8EF26E31-6517-3F48-90E5-4496CD6FD9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A55E-A0DB-8944-BF22-7B8301066476}">
  <dimension ref="A1:B11"/>
  <sheetViews>
    <sheetView workbookViewId="0">
      <selection activeCell="A12" sqref="A12"/>
    </sheetView>
  </sheetViews>
  <sheetFormatPr baseColWidth="10" defaultRowHeight="16" x14ac:dyDescent="0.2"/>
  <cols>
    <col min="2" max="2" width="103.6640625" customWidth="1"/>
    <col min="3" max="3" width="11.33203125" customWidth="1"/>
  </cols>
  <sheetData>
    <row r="1" spans="1:2" x14ac:dyDescent="0.2">
      <c r="A1" s="100" t="s">
        <v>86</v>
      </c>
      <c r="B1" s="100" t="s">
        <v>87</v>
      </c>
    </row>
    <row r="2" spans="1:2" x14ac:dyDescent="0.2">
      <c r="A2">
        <v>1</v>
      </c>
      <c r="B2" t="s">
        <v>88</v>
      </c>
    </row>
    <row r="3" spans="1:2" x14ac:dyDescent="0.2">
      <c r="A3">
        <v>2</v>
      </c>
      <c r="B3" t="s">
        <v>89</v>
      </c>
    </row>
    <row r="4" spans="1:2" x14ac:dyDescent="0.2">
      <c r="A4">
        <v>3</v>
      </c>
      <c r="B4" t="s">
        <v>90</v>
      </c>
    </row>
    <row r="5" spans="1:2" x14ac:dyDescent="0.2">
      <c r="A5">
        <v>4</v>
      </c>
      <c r="B5" t="s">
        <v>91</v>
      </c>
    </row>
    <row r="6" spans="1:2" x14ac:dyDescent="0.2">
      <c r="A6">
        <v>5</v>
      </c>
      <c r="B6" t="s">
        <v>94</v>
      </c>
    </row>
    <row r="7" spans="1:2" x14ac:dyDescent="0.2">
      <c r="A7">
        <v>6</v>
      </c>
      <c r="B7" t="s">
        <v>256</v>
      </c>
    </row>
    <row r="8" spans="1:2" x14ac:dyDescent="0.2">
      <c r="A8">
        <v>7</v>
      </c>
      <c r="B8" t="s">
        <v>257</v>
      </c>
    </row>
    <row r="9" spans="1:2" x14ac:dyDescent="0.2">
      <c r="A9">
        <v>8</v>
      </c>
      <c r="B9" t="s">
        <v>258</v>
      </c>
    </row>
    <row r="10" spans="1:2" x14ac:dyDescent="0.2">
      <c r="A10">
        <v>9</v>
      </c>
      <c r="B10" t="s">
        <v>261</v>
      </c>
    </row>
    <row r="11" spans="1:2" x14ac:dyDescent="0.2">
      <c r="A11">
        <v>10</v>
      </c>
      <c r="B11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A61E-2DCE-8245-ABC8-7292A20F08EC}">
  <dimension ref="A1"/>
  <sheetViews>
    <sheetView topLeftCell="A21" workbookViewId="0">
      <selection activeCell="P24" sqref="P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6443-B02F-3145-AC1C-6708DB604A05}">
  <dimension ref="A1"/>
  <sheetViews>
    <sheetView workbookViewId="0">
      <selection activeCell="D29" sqref="D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Transition probs</vt:lpstr>
      <vt:lpstr>Deriving starting pop</vt:lpstr>
      <vt:lpstr>Mortality adjustments</vt:lpstr>
      <vt:lpstr>Assumptions</vt:lpstr>
      <vt:lpstr>Diagrams</vt:lpstr>
      <vt:lpstr>Model Status quo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Neeti Kulkarni</dc:creator>
  <cp:lastModifiedBy>Neeti Kulkarni</cp:lastModifiedBy>
  <dcterms:created xsi:type="dcterms:W3CDTF">2024-06-14T14:35:51Z</dcterms:created>
  <dcterms:modified xsi:type="dcterms:W3CDTF">2024-09-05T12:03:42Z</dcterms:modified>
</cp:coreProperties>
</file>