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esktop/valencia-courses/cgs-2100c/excel/"/>
    </mc:Choice>
  </mc:AlternateContent>
  <xr:revisionPtr revIDLastSave="0" documentId="13_ncr:1_{9971548A-EAE1-2748-BC9F-19674FC9EA11}" xr6:coauthVersionLast="43" xr6:coauthVersionMax="43" xr10:uidLastSave="{00000000-0000-0000-0000-000000000000}"/>
  <bookViews>
    <workbookView xWindow="0" yWindow="0" windowWidth="21820" windowHeight="18000" xr2:uid="{3D446D63-3A96-7246-AA47-EE64B22BC1EC}"/>
  </bookViews>
  <sheets>
    <sheet name="Monthly Budget" sheetId="1" r:id="rId1"/>
    <sheet name="Charts" sheetId="2" r:id="rId2"/>
  </sheets>
  <definedNames>
    <definedName name="_xlchart.v1.0" hidden="1">'Monthly Budget'!$B$5:$M$5</definedName>
    <definedName name="_xlchart.v1.1" hidden="1">'Monthly Budget'!$B$9:$M$9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3" i="1" l="1"/>
  <c r="Q13" i="1"/>
  <c r="P13" i="1"/>
  <c r="N14" i="1"/>
  <c r="N15" i="1"/>
  <c r="N16" i="1"/>
  <c r="N17" i="1"/>
  <c r="N13" i="1"/>
  <c r="C18" i="1"/>
  <c r="D18" i="1"/>
  <c r="E18" i="1"/>
  <c r="F18" i="1"/>
  <c r="G18" i="1"/>
  <c r="H18" i="1"/>
  <c r="I18" i="1"/>
  <c r="J18" i="1"/>
  <c r="K18" i="1"/>
  <c r="L18" i="1"/>
  <c r="M18" i="1"/>
  <c r="B18" i="1"/>
  <c r="N7" i="1"/>
  <c r="N8" i="1"/>
  <c r="N6" i="1"/>
  <c r="C9" i="1"/>
  <c r="D9" i="1"/>
  <c r="E9" i="1"/>
  <c r="F9" i="1"/>
  <c r="G9" i="1"/>
  <c r="H9" i="1"/>
  <c r="I9" i="1"/>
  <c r="J9" i="1"/>
  <c r="K9" i="1"/>
  <c r="L9" i="1"/>
  <c r="M9" i="1"/>
  <c r="B9" i="1"/>
  <c r="C22" i="1" l="1"/>
  <c r="C28" i="1" s="1"/>
  <c r="F22" i="1"/>
  <c r="F27" i="1" s="1"/>
  <c r="J22" i="1"/>
  <c r="J28" i="1" s="1"/>
  <c r="I22" i="1"/>
  <c r="H22" i="1"/>
  <c r="C27" i="1"/>
  <c r="C26" i="1"/>
  <c r="E22" i="1"/>
  <c r="G22" i="1"/>
  <c r="B22" i="1"/>
  <c r="L22" i="1"/>
  <c r="M22" i="1"/>
  <c r="D22" i="1"/>
  <c r="K22" i="1"/>
  <c r="N9" i="1"/>
  <c r="N18" i="1"/>
  <c r="J26" i="1" l="1"/>
  <c r="F28" i="1"/>
  <c r="F26" i="1"/>
  <c r="F29" i="1" s="1"/>
  <c r="F33" i="1" s="1"/>
  <c r="J27" i="1"/>
  <c r="J29" i="1" s="1"/>
  <c r="J33" i="1" s="1"/>
  <c r="M28" i="1"/>
  <c r="M27" i="1"/>
  <c r="M26" i="1"/>
  <c r="L28" i="1"/>
  <c r="L27" i="1"/>
  <c r="L26" i="1"/>
  <c r="K28" i="1"/>
  <c r="K27" i="1"/>
  <c r="K26" i="1"/>
  <c r="I26" i="1"/>
  <c r="I27" i="1"/>
  <c r="I28" i="1"/>
  <c r="H26" i="1"/>
  <c r="H28" i="1"/>
  <c r="H27" i="1"/>
  <c r="G28" i="1"/>
  <c r="G26" i="1"/>
  <c r="G27" i="1"/>
  <c r="E28" i="1"/>
  <c r="E27" i="1"/>
  <c r="E26" i="1"/>
  <c r="D28" i="1"/>
  <c r="D27" i="1"/>
  <c r="D26" i="1"/>
  <c r="B26" i="1"/>
  <c r="B28" i="1"/>
  <c r="B27" i="1"/>
  <c r="N22" i="1"/>
  <c r="L29" i="1" l="1"/>
  <c r="L33" i="1" s="1"/>
  <c r="M29" i="1"/>
  <c r="M33" i="1" s="1"/>
  <c r="K29" i="1"/>
  <c r="K33" i="1" s="1"/>
  <c r="I29" i="1"/>
  <c r="I33" i="1" s="1"/>
  <c r="H29" i="1"/>
  <c r="H33" i="1" s="1"/>
  <c r="N28" i="1"/>
  <c r="N27" i="1"/>
  <c r="N26" i="1"/>
  <c r="B29" i="1"/>
  <c r="B33" i="1" s="1"/>
  <c r="C29" i="1"/>
  <c r="C33" i="1" s="1"/>
  <c r="E29" i="1"/>
  <c r="E33" i="1" s="1"/>
  <c r="D29" i="1"/>
  <c r="D33" i="1" s="1"/>
  <c r="G29" i="1"/>
  <c r="G33" i="1" s="1"/>
  <c r="N29" i="1" l="1"/>
  <c r="N33" i="1" s="1"/>
</calcChain>
</file>

<file path=xl/sharedStrings.xml><?xml version="1.0" encoding="utf-8"?>
<sst xmlns="http://schemas.openxmlformats.org/spreadsheetml/2006/main" count="95" uniqueCount="41">
  <si>
    <t>Income</t>
  </si>
  <si>
    <t>May</t>
  </si>
  <si>
    <t>Employer</t>
  </si>
  <si>
    <t>Interest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</si>
  <si>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</si>
  <si>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</si>
  <si>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</si>
  <si>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</si>
  <si>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</si>
  <si>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</si>
  <si>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</si>
  <si>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</si>
  <si>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</si>
  <si>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</si>
  <si>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Total Income</t>
  </si>
  <si>
    <t>Total</t>
  </si>
  <si>
    <t>Expenses</t>
  </si>
  <si>
    <t>Jan</t>
  </si>
  <si>
    <t>Rent</t>
  </si>
  <si>
    <t>Utilies</t>
  </si>
  <si>
    <t>Cell Phone</t>
  </si>
  <si>
    <t>Groceries</t>
  </si>
  <si>
    <t>Total Expenses</t>
  </si>
  <si>
    <t>(+)/(-)</t>
  </si>
  <si>
    <t>Net Income</t>
  </si>
  <si>
    <t>Entertainment</t>
  </si>
  <si>
    <t>Car Payment</t>
  </si>
  <si>
    <t>Dining Out</t>
  </si>
  <si>
    <t>Savings Account</t>
  </si>
  <si>
    <t>Allowance</t>
  </si>
  <si>
    <t>Left Over</t>
  </si>
  <si>
    <t>Yearly Budget Assignment</t>
  </si>
  <si>
    <t>Monthly Income</t>
  </si>
  <si>
    <t>Mandatory Expenses</t>
  </si>
  <si>
    <t>Monthly Net Income</t>
  </si>
  <si>
    <t>Total Net Income</t>
  </si>
  <si>
    <t>Disposable Expenses</t>
  </si>
  <si>
    <t>Extra Money</t>
  </si>
  <si>
    <t>Lowest Monthly Expense</t>
  </si>
  <si>
    <t>Highest Monthly Expense</t>
  </si>
  <si>
    <t>Average Monthly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</si>
</sst>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imes Roman"/>
    </font>
    <font>
      <sz val="11"/>
      <color theme="1"/>
      <name val="Times Roman"/>
    </font>
    <font>
      <b/>
      <sz val="14"/>
      <color theme="8" tint="-0.499984740745262"/>
      <name val="Andale Mono"/>
      <family val="2"/>
    </font>
    <font>
      <b/>
      <sz val="14"/>
      <color theme="5" tint="-0.499984740745262"/>
      <name val="Braggadocio"/>
      <family val="5"/>
    </font>
    <font>
      <b/>
      <sz val="14"/>
      <color theme="7" tint="-0.499984740745262"/>
      <name val="Optima Regular"/>
    </font>
    <font>
      <b/>
      <sz val="14"/>
      <color theme="9" tint="-0.499984740745262"/>
      <name val="Thonburi"/>
      <family val="2"/>
      <charset val="222"/>
    </font>
    <font>
      <b/>
      <sz val="24"/>
      <color theme="9"/>
      <name val="Matura MT Script Capitals"/>
      <family val="4"/>
    </font>
    <font>
      <b/>
      <sz val="14"/>
      <color rgb="FF7030A0"/>
      <name val="Herculanum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4" fontId="8" fillId="0" borderId="0" xfId="0" applyNumberFormat="1" applyFont="1" applyAlignment="1">
      <alignment horizontal="center" vertical="center" wrapText="1"/>
    </xf>
    <xf numFmtId="44" fontId="3" fillId="0" borderId="0" xfId="0" applyNumberFormat="1" applyFont="1" applyAlignment="1">
      <alignment horizontal="right" vertical="center" wrapText="1"/>
    </xf>
    <xf numFmtId="44" fontId="7" fillId="0" borderId="0" xfId="0" applyNumberFormat="1" applyFont="1" applyAlignment="1">
      <alignment horizontal="center" vertical="center" wrapText="1"/>
    </xf>
    <xf numFmtId="44" fontId="2" fillId="0" borderId="0" xfId="0" applyNumberFormat="1" applyFont="1" applyAlignment="1">
      <alignment horizontal="right" vertical="center" wrapText="1"/>
    </xf>
    <xf numFmtId="44" fontId="4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44" fontId="5" fillId="0" borderId="0" xfId="0" applyNumberFormat="1" applyFont="1" applyAlignment="1">
      <alignment horizontal="center" vertical="center" wrapText="1"/>
    </xf>
    <xf numFmtId="44" fontId="9" fillId="0" borderId="0" xfId="0" applyNumberFormat="1" applyFont="1" applyAlignment="1">
      <alignment horizontal="center" vertical="center" wrapText="1"/>
    </xf>
    <xf numFmtId="44" fontId="3" fillId="0" borderId="0" xfId="0" applyNumberFormat="1" applyFont="1" applyAlignment="1">
      <alignment horizontal="center" vertical="center" wrapText="1"/>
    </xf>
    <xf numFmtId="44" fontId="2" fillId="0" borderId="0" xfId="0" applyNumberFormat="1" applyFont="1" applyAlignment="1">
      <alignment horizontal="center" vertical="center" wrapText="1"/>
    </xf>
    <xf numFmtId="44" fontId="3" fillId="0" borderId="0" xfId="0" applyNumberFormat="1" applyFont="1" applyAlignment="1">
      <alignment vertical="center" wrapText="1"/>
    </xf>
    <xf numFmtId="44" fontId="2" fillId="0" borderId="0" xfId="0" applyNumberFormat="1" applyFont="1" applyAlignment="1">
      <alignment vertical="center" wrapText="1"/>
    </xf>
  </cellXfs>
  <cellStyles count="1">
    <cellStyle name="Normal" xfId="0" builtinId="0"/>
  </cellStyles>
  <dxfs count="8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Roman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</dxf>
    <dxf>
      <font>
        <color rgb="FF9C0006"/>
      </font>
    </dxf>
    <dxf>
      <font>
        <b val="0"/>
        <i val="0"/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" pitchFamily="2" charset="0"/>
              </a:rPr>
              <a:t>Monthly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3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B3A9-564E-B6B8-647703BB9380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cat>
            <c:strRef>
              <c:f>'Monthly Budget'!$B$5:$M$5</c:f>
              <c:strCache>
                <c:ptCount val="12"/>
                <c:pt idx="0">
                  <c:v> Jan </c:v>
                </c:pt>
                <c:pt idx="1">
                  <c:v> Feb </c:v>
                </c:pt>
                <c:pt idx="2">
                  <c:v> Mar </c:v>
                </c:pt>
                <c:pt idx="3">
                  <c:v> Apr </c:v>
                </c:pt>
                <c:pt idx="4">
                  <c:v> May </c:v>
                </c:pt>
                <c:pt idx="5">
                  <c:v> Jun </c:v>
                </c:pt>
                <c:pt idx="6">
                  <c:v> Jul </c:v>
                </c:pt>
                <c:pt idx="7">
                  <c:v> Aug </c:v>
                </c:pt>
                <c:pt idx="8">
                  <c:v> Sep </c:v>
                </c:pt>
                <c:pt idx="9">
                  <c:v> Oct </c:v>
                </c:pt>
                <c:pt idx="10">
                  <c:v> Nov </c:v>
                </c:pt>
                <c:pt idx="11">
                  <c:v> Dec </c:v>
                </c:pt>
              </c:strCache>
            </c:strRef>
          </c:cat>
          <c:val>
            <c:numRef>
              <c:f>'Monthly Budget'!$B$9:$M$9</c:f>
              <c:numCache>
                <c:formatCode>_("$"* #,##0.00_);_("$"* \(#,##0.00\);_("$"* "-"??_);_(@_)</c:formatCode>
                <c:ptCount val="12"/>
                <c:pt idx="0">
                  <c:v>1102.45</c:v>
                </c:pt>
                <c:pt idx="1">
                  <c:v>1336.32</c:v>
                </c:pt>
                <c:pt idx="2">
                  <c:v>1460.33</c:v>
                </c:pt>
                <c:pt idx="3">
                  <c:v>1339.12</c:v>
                </c:pt>
                <c:pt idx="4">
                  <c:v>1350.43</c:v>
                </c:pt>
                <c:pt idx="5">
                  <c:v>1311.12</c:v>
                </c:pt>
                <c:pt idx="6">
                  <c:v>1851.43</c:v>
                </c:pt>
                <c:pt idx="7">
                  <c:v>1435.65</c:v>
                </c:pt>
                <c:pt idx="8">
                  <c:v>1341.43</c:v>
                </c:pt>
                <c:pt idx="9">
                  <c:v>1690.87</c:v>
                </c:pt>
                <c:pt idx="10">
                  <c:v>1333.54</c:v>
                </c:pt>
                <c:pt idx="11">
                  <c:v>2419.4299999999998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9-564E-B6B8-647703BB9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383"/>
        <c:shape val="box"/>
        <c:axId val="342081103"/>
        <c:axId val="337435455"/>
        <c:axId val="0"/>
      </c:bar3DChart>
      <c:catAx>
        <c:axId val="34208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35455"/>
        <c:crosses val="autoZero"/>
        <c:auto val="1"/>
        <c:lblAlgn val="ctr"/>
        <c:lblOffset val="100"/>
        <c:noMultiLvlLbl val="0"/>
      </c:catAx>
      <c:valAx>
        <c:axId val="33743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Ammount</a:t>
                </a:r>
              </a:p>
            </c:rich>
          </c:tx>
          <c:layout>
            <c:manualLayout>
              <c:xMode val="edge"/>
              <c:yMode val="edge"/>
              <c:x val="1.6103507597773896E-2"/>
              <c:y val="0.3619800033357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8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Times" pitchFamily="2" charset="0"/>
              </a:rPr>
              <a:t>Monthly</a:t>
            </a:r>
            <a:r>
              <a:rPr lang="en-US" sz="1800" b="1" baseline="0">
                <a:latin typeface="Times" pitchFamily="2" charset="0"/>
              </a:rPr>
              <a:t> Expenses</a:t>
            </a:r>
            <a:endParaRPr lang="en-US" sz="1800" b="1">
              <a:latin typeface="Times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'Monthly Budget'!$A$13:$A$17</c:f>
              <c:strCache>
                <c:ptCount val="5"/>
                <c:pt idx="0">
                  <c:v> Rent </c:v>
                </c:pt>
                <c:pt idx="1">
                  <c:v> Car Payment </c:v>
                </c:pt>
                <c:pt idx="2">
                  <c:v> Utilies </c:v>
                </c:pt>
                <c:pt idx="3">
                  <c:v> Cell Phone </c:v>
                </c:pt>
                <c:pt idx="4">
                  <c:v> Groceries </c:v>
                </c:pt>
              </c:strCache>
            </c:strRef>
          </c:cat>
          <c:val>
            <c:numRef>
              <c:f>'Monthly Budget'!$N$13:$N$17</c:f>
              <c:numCache>
                <c:formatCode>_("$"* #,##0.00_);_("$"* \(#,##0.00\);_("$"* "-"??_);_(@_)</c:formatCode>
                <c:ptCount val="5"/>
                <c:pt idx="0">
                  <c:v>12000</c:v>
                </c:pt>
                <c:pt idx="1">
                  <c:v>1920</c:v>
                </c:pt>
                <c:pt idx="2">
                  <c:v>476.43</c:v>
                </c:pt>
                <c:pt idx="3">
                  <c:v>555</c:v>
                </c:pt>
                <c:pt idx="4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352-BB47-8A6E-D167DD669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0</xdr:row>
      <xdr:rowOff>177800</xdr:rowOff>
    </xdr:from>
    <xdr:to>
      <xdr:col>10</xdr:col>
      <xdr:colOff>152400</xdr:colOff>
      <xdr:row>38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5A3AB-A5B3-1B43-BBBA-E137A7E14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215900</xdr:colOff>
      <xdr:row>0</xdr:row>
      <xdr:rowOff>158750</xdr:rowOff>
    </xdr:from>
    <xdr:to>
      <xdr:col>20</xdr:col>
      <xdr:colOff>292100</xdr:colOff>
      <xdr:row>38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BE5A1F-9D07-2949-8012-B2D9EC4BB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CF4DFA-E485-044F-98FF-2715C884F442}" name="Table1" displayName="Table1" ref="A5:N9" totalsRowShown="0" headerRowDxfId="71" dataDxfId="72">
  <autoFilter ref="A5:N9" xr:uid="{352376F9-2FAB-C448-80EF-913B27880C0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797A37D-1969-E141-88F2-22B7E2F0DB91}" name="Income" dataDxfId="84"/>
    <tableColumn id="2" xr3:uid="{3B74B382-8A3B-CA40-95B6-44CE166D45C6}" name="Jan" dataDxfId="83"/>
    <tableColumn id="3" xr3:uid="{C4D0454B-78DF-3A49-B2D5-03A4C6273353}" name="Feb" dataDxfId="82"/>
    <tableColumn id="4" xr3:uid="{6F6379FA-448A-1946-B066-BFB90ADF23A6}" name="Mar" dataDxfId="81"/>
    <tableColumn id="5" xr3:uid="{E9B56F62-761B-E94A-8960-02A5715D80F5}" name="Apr" dataDxfId="80"/>
    <tableColumn id="6" xr3:uid="{E0036421-A713-EB4B-9C04-6B62C000C587}" name="May" dataDxfId="79"/>
    <tableColumn id="7" xr3:uid="{4B0ACF35-D89B-8D49-9A85-BA3B9A6FA3B0}" name="Jun" dataDxfId="78"/>
    <tableColumn id="8" xr3:uid="{5248C9E1-CED0-0D4F-9C49-C0F62ADFA5D8}" name="Jul" dataDxfId="77"/>
    <tableColumn id="9" xr3:uid="{0A6FEB87-5F3F-6E4F-B8D7-8CCF3BA418AE}" name="Aug" dataDxfId="76"/>
    <tableColumn id="10" xr3:uid="{BE2DCF74-5A68-0047-AF3F-E241DEAED1E9}" name="Sep" dataDxfId="75"/>
    <tableColumn id="11" xr3:uid="{AAA43544-BD47-6047-8F9B-43145A30BAD8}" name="Oct" dataDxfId="74"/>
    <tableColumn id="12" xr3:uid="{5831EBD5-1E5C-A549-9B46-BB930042E6A6}" name="Nov" dataDxfId="73"/>
    <tableColumn id="13" xr3:uid="{7BB2CB7B-5343-164C-BD7E-93AD453F8FFC}" name="Dec" dataDxfId="40"/>
    <tableColumn id="14" xr3:uid="{1EF600C7-B0CD-5246-BAE1-9B50DAB8FF5D}" name="Total Income" dataDxfId="39">
      <calculatedColumnFormula xml:space="preserve"> SUM(B6:M6)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F5B6A6-63F1-0748-B1E4-9E1CB53469CE}" name="Table3" displayName="Table3" ref="A12:N18" totalsRowShown="0" headerRowDxfId="57" dataDxfId="58">
  <autoFilter ref="A12:N18" xr:uid="{3AC08134-5451-9A4B-B334-91BFDF5F5D6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AC35AEC6-5F32-1D47-838D-151C4BEAB67A}" name="Expenses" dataDxfId="70"/>
    <tableColumn id="2" xr3:uid="{53417A14-6EC9-C543-9D16-E66787A67EE9}" name="Jan" dataDxfId="69"/>
    <tableColumn id="3" xr3:uid="{587DB0AE-A83D-5A48-B7C5-EBF376F9B1A6}" name="Feb" dataDxfId="68"/>
    <tableColumn id="4" xr3:uid="{158F1521-552A-894C-9C02-296A50083A26}" name="Mar" dataDxfId="67"/>
    <tableColumn id="5" xr3:uid="{F2364B36-0942-3546-BD41-E3FB9EDBC38E}" name="Apr" dataDxfId="66"/>
    <tableColumn id="6" xr3:uid="{A2876BC0-3729-AD40-B0B5-0E5079B089CB}" name="May" dataDxfId="65"/>
    <tableColumn id="7" xr3:uid="{E47503F1-54A2-F740-8A6F-A27B0DDF51EC}" name="Jun" dataDxfId="64"/>
    <tableColumn id="8" xr3:uid="{3CEA57D8-E669-544F-9173-8068B9D4E72B}" name="Jul" dataDxfId="63"/>
    <tableColumn id="9" xr3:uid="{28DD64D5-69E5-8E49-B910-E3672D2FF542}" name="Aug" dataDxfId="62"/>
    <tableColumn id="10" xr3:uid="{B12F220E-BE58-694B-B654-31E929E9D805}" name="Sep" dataDxfId="61"/>
    <tableColumn id="11" xr3:uid="{7F01F7E0-EB3B-7B42-809D-BDEA62E9EDB2}" name="Oct" dataDxfId="60"/>
    <tableColumn id="12" xr3:uid="{4989144B-ED18-BC4F-A191-262BA7E9E1C3}" name="Nov" dataDxfId="59"/>
    <tableColumn id="13" xr3:uid="{59A65DD5-1C32-684C-A5F2-B75F65D0D3E7}" name="Dec" dataDxfId="38"/>
    <tableColumn id="14" xr3:uid="{61BEE478-2853-4648-AA5D-AE6D5DFCB92C}" name="Total Expenses" dataDxfId="37">
      <calculatedColumnFormula>SUM(B13:M13)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B7D74D-904D-A84A-B72B-E46102E8F3AC}" name="Table4" displayName="Table4" ref="A21:N22" totalsRowShown="0" headerRowDxfId="56" dataDxfId="20">
  <autoFilter ref="A21:N22" xr:uid="{B24980BC-4E46-2D4B-9E18-849DFD74AD7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BA1BABAC-657F-574F-8B09-17BB6160DDA5}" name="Net Income" dataDxfId="34"/>
    <tableColumn id="2" xr3:uid="{82C53317-3D0C-764B-87A7-E3EC60D751E8}" name="Jan" dataDxfId="33">
      <calculatedColumnFormula>B9- B18</calculatedColumnFormula>
    </tableColumn>
    <tableColumn id="3" xr3:uid="{18406017-2218-AD48-AB87-8244A1BFE127}" name="Feb" dataDxfId="32">
      <calculatedColumnFormula>C9- C18</calculatedColumnFormula>
    </tableColumn>
    <tableColumn id="4" xr3:uid="{BC7CEE14-A2CD-F841-9C5F-C3C73196518D}" name="Mar" dataDxfId="31">
      <calculatedColumnFormula>D9- D18</calculatedColumnFormula>
    </tableColumn>
    <tableColumn id="5" xr3:uid="{8C4B6A39-EFCA-C940-9C43-B63AD89A03E5}" name="Apr" dataDxfId="30">
      <calculatedColumnFormula>E9- E18</calculatedColumnFormula>
    </tableColumn>
    <tableColumn id="6" xr3:uid="{5CB15AEB-4114-7F46-9E9E-B438D2A45415}" name="May" dataDxfId="29">
      <calculatedColumnFormula>F9- F18</calculatedColumnFormula>
    </tableColumn>
    <tableColumn id="7" xr3:uid="{9C78E2D0-D9FC-6F45-8D51-71741B01E251}" name="Jun" dataDxfId="28">
      <calculatedColumnFormula>G9- G18</calculatedColumnFormula>
    </tableColumn>
    <tableColumn id="8" xr3:uid="{5D28ABD3-4C11-DF4A-B2F2-46E918D47821}" name="Jul" dataDxfId="27">
      <calculatedColumnFormula>H9- H18</calculatedColumnFormula>
    </tableColumn>
    <tableColumn id="9" xr3:uid="{9496978B-F4AC-E144-A696-CE2CC4012977}" name="Aug" dataDxfId="26">
      <calculatedColumnFormula>I9- I18</calculatedColumnFormula>
    </tableColumn>
    <tableColumn id="10" xr3:uid="{A6775CA1-6213-E64D-8ACD-C8DCB93B6D29}" name="Sep" dataDxfId="25">
      <calculatedColumnFormula>J9- J18</calculatedColumnFormula>
    </tableColumn>
    <tableColumn id="11" xr3:uid="{90F6951E-8CDB-1E48-9F3B-8A6FE9C530A7}" name="Oct" dataDxfId="24">
      <calculatedColumnFormula>K9- K18</calculatedColumnFormula>
    </tableColumn>
    <tableColumn id="12" xr3:uid="{6CA95ADB-40E5-134F-8125-0EDBFCAD365E}" name="Nov" dataDxfId="23">
      <calculatedColumnFormula>L9- L18</calculatedColumnFormula>
    </tableColumn>
    <tableColumn id="13" xr3:uid="{4977D6D5-B01B-6943-9085-C8721CBF2CF5}" name="Dec" dataDxfId="22">
      <calculatedColumnFormula>M9- M18</calculatedColumnFormula>
    </tableColumn>
    <tableColumn id="14" xr3:uid="{DBA3C68B-4585-E041-9801-C377123F4728}" name="Total Net Income" dataDxfId="21">
      <calculatedColumnFormula>N9- N18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FF49B7-B38D-2641-B5CE-49DB0C8DC6D5}" name="Table5" displayName="Table5" ref="A25:N29" totalsRowShown="0" headerRowDxfId="42" dataDxfId="43">
  <autoFilter ref="A25:N29" xr:uid="{6FA26B59-A1F6-2F4D-8601-ED7E410BCB7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4AF11E42-9C8E-104E-8FC1-F36F14B6F898}" name="Expenses" dataDxfId="55"/>
    <tableColumn id="2" xr3:uid="{A3A00E38-23EB-9A42-9D59-8981F6336D16}" name="Jan" dataDxfId="54"/>
    <tableColumn id="3" xr3:uid="{C2CE15F5-2887-B34D-9161-2CF1C77A1C79}" name="Feb" dataDxfId="53"/>
    <tableColumn id="4" xr3:uid="{A67A3B68-DC4A-6441-AA20-1FC3321C9A10}" name="Mar" dataDxfId="52"/>
    <tableColumn id="5" xr3:uid="{C7E48CD8-49AB-684A-BF93-0D8F9C030F21}" name="Apr" dataDxfId="51"/>
    <tableColumn id="6" xr3:uid="{C1264C7E-78BD-F64B-8ECC-83E5A607B87A}" name="May" dataDxfId="50"/>
    <tableColumn id="7" xr3:uid="{205B78DD-F05D-CE4F-929C-FF8EB1BF974B}" name="Jun" dataDxfId="49"/>
    <tableColumn id="8" xr3:uid="{9AA15FBA-A4AD-C342-AFE1-2C95766D75D3}" name="Jul" dataDxfId="48"/>
    <tableColumn id="9" xr3:uid="{9E0605D4-DFD5-F54C-9A78-0D9604E87174}" name="Aug" dataDxfId="47"/>
    <tableColumn id="10" xr3:uid="{22ECEBE7-9436-624F-87DE-CFCB2F0E2593}" name="Sep" dataDxfId="46"/>
    <tableColumn id="11" xr3:uid="{CC851293-308B-5542-B69D-19900927BDDB}" name="Oct" dataDxfId="45"/>
    <tableColumn id="12" xr3:uid="{FD2D9E63-B10A-274E-AA2D-5C6F49508D09}" name="Nov" dataDxfId="44"/>
    <tableColumn id="13" xr3:uid="{02C992C3-1261-5145-B858-266E82DF4663}" name="Dec" dataDxfId="36"/>
    <tableColumn id="14" xr3:uid="{5FF1C03C-BA9E-7643-BB54-085BCC8C8162}" name="Total Expenses" dataDxfId="35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A937FBD-953C-1048-A558-9E561124A695}" name="Table6" displayName="Table6" ref="A32:N33" totalsRowShown="0" headerRowDxfId="41" dataDxfId="5">
  <autoFilter ref="A32:N33" xr:uid="{58946960-BA66-4849-B1F9-AAC013C483AE}"/>
  <tableColumns count="14">
    <tableColumn id="1" xr3:uid="{2B95FA88-D7AC-4B4A-8E75-044A673BEC6F}" name="Left Over" dataDxfId="19"/>
    <tableColumn id="2" xr3:uid="{2BFB325F-83CC-EA42-97ED-2382392A69D4}" name="Jan" dataDxfId="18">
      <calculatedColumnFormula xml:space="preserve"> B22 - B29</calculatedColumnFormula>
    </tableColumn>
    <tableColumn id="3" xr3:uid="{A83A6329-163B-914E-A112-3894D0A663F4}" name="Feb" dataDxfId="17">
      <calculatedColumnFormula xml:space="preserve"> C22 - C29</calculatedColumnFormula>
    </tableColumn>
    <tableColumn id="4" xr3:uid="{07B6EBD9-927F-4943-821F-91D33EA46444}" name="Mar" dataDxfId="16">
      <calculatedColumnFormula xml:space="preserve"> D22 - D29</calculatedColumnFormula>
    </tableColumn>
    <tableColumn id="5" xr3:uid="{0F867772-49BC-DD41-8307-D46BDA3E2546}" name="Apr" dataDxfId="15">
      <calculatedColumnFormula xml:space="preserve"> E22 - E29</calculatedColumnFormula>
    </tableColumn>
    <tableColumn id="6" xr3:uid="{C8E91D24-225B-1642-9A1D-278340EB9CBA}" name="May" dataDxfId="14">
      <calculatedColumnFormula xml:space="preserve"> F22 - F29</calculatedColumnFormula>
    </tableColumn>
    <tableColumn id="7" xr3:uid="{DEE37D34-A765-3145-8CE2-719E951C3EFF}" name="Jun" dataDxfId="13">
      <calculatedColumnFormula xml:space="preserve"> G22 - G29</calculatedColumnFormula>
    </tableColumn>
    <tableColumn id="8" xr3:uid="{67216DF6-CBE7-F84F-9A05-DC164A5B1497}" name="Jul" dataDxfId="12">
      <calculatedColumnFormula xml:space="preserve"> H22 - H29</calculatedColumnFormula>
    </tableColumn>
    <tableColumn id="9" xr3:uid="{558F4A91-A3DF-1E4F-9C83-17153D52AAB8}" name="Aug" dataDxfId="11">
      <calculatedColumnFormula xml:space="preserve"> I22 - I29</calculatedColumnFormula>
    </tableColumn>
    <tableColumn id="10" xr3:uid="{C049212D-3762-1249-B7E9-14ADFD24637D}" name="Sep" dataDxfId="10">
      <calculatedColumnFormula xml:space="preserve"> J22 - J29</calculatedColumnFormula>
    </tableColumn>
    <tableColumn id="11" xr3:uid="{AC5851CA-0748-FC46-A33C-3A0D5A562172}" name="Oct" dataDxfId="9">
      <calculatedColumnFormula xml:space="preserve"> K22 - K29</calculatedColumnFormula>
    </tableColumn>
    <tableColumn id="12" xr3:uid="{B968D755-56D3-7546-81E3-BC191D9FF23E}" name="Nov" dataDxfId="8">
      <calculatedColumnFormula xml:space="preserve"> L22 - L29</calculatedColumnFormula>
    </tableColumn>
    <tableColumn id="13" xr3:uid="{17D27139-B91A-E844-99B6-7D80A2B0418C}" name="Dec" dataDxfId="7">
      <calculatedColumnFormula xml:space="preserve"> M22 - M29</calculatedColumnFormula>
    </tableColumn>
    <tableColumn id="14" xr3:uid="{2DC2B3A0-69D6-6E46-8EAB-2A75C5F5F59E}" name="Total" dataDxfId="6">
      <calculatedColumnFormula xml:space="preserve"> N22 - N29</calculatedColumnFormula>
    </tableColumn>
  </tableColumns>
  <tableStyleInfo name="TableStyleDark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4ADC09-6CA5-B345-9ECC-C1DB91A20061}" name="Table7" displayName="Table7" ref="P12:R13" totalsRowShown="0" headerRowDxfId="0" dataDxfId="1">
  <autoFilter ref="P12:R13" xr:uid="{F73D5ACD-212D-8F4E-B94A-F069AA9AC38F}">
    <filterColumn colId="0" hiddenButton="1"/>
    <filterColumn colId="1" hiddenButton="1"/>
    <filterColumn colId="2" hiddenButton="1"/>
  </autoFilter>
  <tableColumns count="3">
    <tableColumn id="1" xr3:uid="{F9C1D560-2776-C64E-B9AF-B7A520FACCBB}" name="Lowest Monthly Expense" dataDxfId="4">
      <calculatedColumnFormula xml:space="preserve"> MIN(B18:M18)</calculatedColumnFormula>
    </tableColumn>
    <tableColumn id="2" xr3:uid="{A8F1D623-0B6C-9244-94F0-E335D2010073}" name="Highest Monthly Expense" dataDxfId="3">
      <calculatedColumnFormula>MAX(B18:M18)</calculatedColumnFormula>
    </tableColumn>
    <tableColumn id="3" xr3:uid="{8FF2DE6B-2D07-2247-9075-A5EF8BCFAA8A}" name="Average Monthly Expense" dataDxfId="2">
      <calculatedColumnFormula>AVERAGE(B18:M18)</calculatedColumnFormula>
    </tableColumn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E7159-75AA-AB45-BD63-FA6983D22558}">
  <sheetPr>
    <tabColor theme="5"/>
  </sheetPr>
  <dimension ref="A1:R33"/>
  <sheetViews>
    <sheetView tabSelected="1" topLeftCell="A7" zoomScale="114" workbookViewId="0">
      <selection activeCell="A30" sqref="A30:N31"/>
    </sheetView>
  </sheetViews>
  <sheetFormatPr baseColWidth="10" defaultRowHeight="15"/>
  <cols>
    <col min="1" max="1" width="21.1640625" style="10" customWidth="1"/>
    <col min="2" max="13" width="11" style="2" bestFit="1" customWidth="1"/>
    <col min="14" max="14" width="18.33203125" style="4" customWidth="1"/>
    <col min="15" max="15" width="10.83203125" style="11"/>
    <col min="16" max="16" width="24.5" style="2" customWidth="1"/>
    <col min="17" max="17" width="25" style="2" customWidth="1"/>
    <col min="18" max="18" width="25.6640625" style="2" customWidth="1"/>
    <col min="19" max="16384" width="10.83203125" style="2"/>
  </cols>
  <sheetData>
    <row r="1" spans="1:18" ht="15" customHeight="1">
      <c r="A1" s="1" t="s">
        <v>31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8" ht="24" customHeight="1">
      <c r="A3" s="3" t="s">
        <v>32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8" ht="1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8" s="10" customFormat="1" ht="16">
      <c r="A5" s="10" t="s">
        <v>0</v>
      </c>
      <c r="B5" s="10" t="s">
        <v>17</v>
      </c>
      <c r="C5" s="10" t="s">
        <v>4</v>
      </c>
      <c r="D5" s="10" t="s">
        <v>5</v>
      </c>
      <c r="E5" s="10" t="s">
        <v>6</v>
      </c>
      <c r="F5" s="10" t="s">
        <v>1</v>
      </c>
      <c r="G5" s="10" t="s">
        <v>7</v>
      </c>
      <c r="H5" s="10" t="s">
        <v>8</v>
      </c>
      <c r="I5" s="10" t="s">
        <v>9</v>
      </c>
      <c r="J5" s="10" t="s">
        <v>10</v>
      </c>
      <c r="K5" s="10" t="s">
        <v>11</v>
      </c>
      <c r="L5" s="10" t="s">
        <v>12</v>
      </c>
      <c r="M5" s="10" t="s">
        <v>13</v>
      </c>
      <c r="N5" s="10" t="s">
        <v>14</v>
      </c>
      <c r="O5" s="9"/>
    </row>
    <row r="6" spans="1:18" ht="16">
      <c r="A6" s="10" t="s">
        <v>2</v>
      </c>
      <c r="B6" s="2">
        <v>1000</v>
      </c>
      <c r="C6" s="2">
        <v>1234</v>
      </c>
      <c r="D6" s="2">
        <v>1358</v>
      </c>
      <c r="E6" s="2">
        <v>1237</v>
      </c>
      <c r="F6" s="2">
        <v>1248</v>
      </c>
      <c r="G6" s="2">
        <v>1209</v>
      </c>
      <c r="H6" s="2">
        <v>1749</v>
      </c>
      <c r="I6" s="2">
        <v>1333</v>
      </c>
      <c r="J6" s="2">
        <v>1239</v>
      </c>
      <c r="K6" s="2">
        <v>1588</v>
      </c>
      <c r="L6" s="2">
        <v>1231</v>
      </c>
      <c r="M6" s="2">
        <v>2317</v>
      </c>
      <c r="N6" s="4">
        <f xml:space="preserve"> SUM(B6:M6)</f>
        <v>16743</v>
      </c>
    </row>
    <row r="7" spans="1:18" ht="16">
      <c r="A7" s="10" t="s">
        <v>3</v>
      </c>
      <c r="B7" s="2">
        <v>2.4500000000000002</v>
      </c>
      <c r="C7" s="2">
        <v>2.3199999999999998</v>
      </c>
      <c r="D7" s="2">
        <v>2.33</v>
      </c>
      <c r="E7" s="2">
        <v>2.12</v>
      </c>
      <c r="F7" s="2">
        <v>2.4300000000000002</v>
      </c>
      <c r="G7" s="2">
        <v>2.12</v>
      </c>
      <c r="H7" s="2">
        <v>2.4300000000000002</v>
      </c>
      <c r="I7" s="2">
        <v>2.65</v>
      </c>
      <c r="J7" s="2">
        <v>2.4300000000000002</v>
      </c>
      <c r="K7" s="2">
        <v>2.87</v>
      </c>
      <c r="L7" s="2">
        <v>2.54</v>
      </c>
      <c r="M7" s="2">
        <v>2.4300000000000002</v>
      </c>
      <c r="N7" s="4">
        <f t="shared" ref="N7:N9" si="0" xml:space="preserve"> SUM(B7:M7)</f>
        <v>29.119999999999997</v>
      </c>
    </row>
    <row r="8" spans="1:18" ht="16">
      <c r="A8" s="10" t="s">
        <v>29</v>
      </c>
      <c r="B8" s="2">
        <v>100</v>
      </c>
      <c r="C8" s="2">
        <v>100</v>
      </c>
      <c r="D8" s="2">
        <v>100</v>
      </c>
      <c r="E8" s="2">
        <v>100</v>
      </c>
      <c r="F8" s="2">
        <v>100</v>
      </c>
      <c r="G8" s="2">
        <v>100</v>
      </c>
      <c r="H8" s="2">
        <v>100</v>
      </c>
      <c r="I8" s="2">
        <v>100</v>
      </c>
      <c r="J8" s="2">
        <v>100</v>
      </c>
      <c r="K8" s="2">
        <v>100</v>
      </c>
      <c r="L8" s="2">
        <v>100</v>
      </c>
      <c r="M8" s="2">
        <v>100</v>
      </c>
      <c r="N8" s="4">
        <f t="shared" si="0"/>
        <v>1200</v>
      </c>
    </row>
    <row r="9" spans="1:18" s="4" customFormat="1" ht="16">
      <c r="A9" s="10" t="s">
        <v>14</v>
      </c>
      <c r="B9" s="4">
        <f>SUM(B6:B8)</f>
        <v>1102.45</v>
      </c>
      <c r="C9" s="4">
        <f t="shared" ref="C9:M9" si="1">SUM(C6:C8)</f>
        <v>1336.32</v>
      </c>
      <c r="D9" s="4">
        <f t="shared" si="1"/>
        <v>1460.33</v>
      </c>
      <c r="E9" s="4">
        <f t="shared" si="1"/>
        <v>1339.12</v>
      </c>
      <c r="F9" s="4">
        <f t="shared" si="1"/>
        <v>1350.43</v>
      </c>
      <c r="G9" s="4">
        <f t="shared" si="1"/>
        <v>1311.12</v>
      </c>
      <c r="H9" s="4">
        <f t="shared" si="1"/>
        <v>1851.43</v>
      </c>
      <c r="I9" s="4">
        <f t="shared" si="1"/>
        <v>1435.65</v>
      </c>
      <c r="J9" s="4">
        <f t="shared" si="1"/>
        <v>1341.43</v>
      </c>
      <c r="K9" s="4">
        <f t="shared" si="1"/>
        <v>1690.87</v>
      </c>
      <c r="L9" s="4">
        <f t="shared" si="1"/>
        <v>1333.54</v>
      </c>
      <c r="M9" s="4">
        <f t="shared" si="1"/>
        <v>2419.4299999999998</v>
      </c>
      <c r="N9" s="4">
        <f t="shared" si="0"/>
        <v>17972.12</v>
      </c>
      <c r="O9" s="12"/>
    </row>
    <row r="10" spans="1:18" ht="16" customHeight="1">
      <c r="A10" s="5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8" ht="1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8" s="10" customFormat="1" ht="48">
      <c r="A12" s="10" t="s">
        <v>16</v>
      </c>
      <c r="B12" s="10" t="s">
        <v>17</v>
      </c>
      <c r="C12" s="10" t="s">
        <v>4</v>
      </c>
      <c r="D12" s="10" t="s">
        <v>5</v>
      </c>
      <c r="E12" s="10" t="s">
        <v>6</v>
      </c>
      <c r="F12" s="10" t="s">
        <v>1</v>
      </c>
      <c r="G12" s="10" t="s">
        <v>7</v>
      </c>
      <c r="H12" s="10" t="s">
        <v>8</v>
      </c>
      <c r="I12" s="10" t="s">
        <v>9</v>
      </c>
      <c r="J12" s="10" t="s">
        <v>10</v>
      </c>
      <c r="K12" s="10" t="s">
        <v>11</v>
      </c>
      <c r="L12" s="10" t="s">
        <v>12</v>
      </c>
      <c r="M12" s="10" t="s">
        <v>13</v>
      </c>
      <c r="N12" s="10" t="s">
        <v>22</v>
      </c>
      <c r="O12" s="9"/>
      <c r="P12" s="10" t="s">
        <v>38</v>
      </c>
      <c r="Q12" s="10" t="s">
        <v>39</v>
      </c>
      <c r="R12" s="10" t="s">
        <v>40</v>
      </c>
    </row>
    <row r="13" spans="1:18" ht="16">
      <c r="A13" s="10" t="s">
        <v>18</v>
      </c>
      <c r="B13" s="2">
        <v>1000</v>
      </c>
      <c r="C13" s="2">
        <v>1000</v>
      </c>
      <c r="D13" s="2">
        <v>1000</v>
      </c>
      <c r="E13" s="2">
        <v>1000</v>
      </c>
      <c r="F13" s="2">
        <v>1000</v>
      </c>
      <c r="G13" s="2">
        <v>1000</v>
      </c>
      <c r="H13" s="2">
        <v>1000</v>
      </c>
      <c r="I13" s="2">
        <v>1000</v>
      </c>
      <c r="J13" s="2">
        <v>1000</v>
      </c>
      <c r="K13" s="2">
        <v>1000</v>
      </c>
      <c r="L13" s="2">
        <v>1000</v>
      </c>
      <c r="M13" s="2">
        <v>1000</v>
      </c>
      <c r="N13" s="4">
        <f>SUM(B13:M13)</f>
        <v>12000</v>
      </c>
      <c r="P13" s="2">
        <f xml:space="preserve"> MIN(B18:M18)</f>
        <v>1274.9000000000001</v>
      </c>
      <c r="Q13" s="2">
        <f>MAX(B18:M18)</f>
        <v>1345.43</v>
      </c>
      <c r="R13" s="2">
        <f>AVERAGE(B18:M18)</f>
        <v>1303.4525000000001</v>
      </c>
    </row>
    <row r="14" spans="1:18" ht="16">
      <c r="A14" s="10" t="s">
        <v>26</v>
      </c>
      <c r="B14" s="2">
        <v>160</v>
      </c>
      <c r="C14" s="2">
        <v>160</v>
      </c>
      <c r="D14" s="2">
        <v>160</v>
      </c>
      <c r="E14" s="2">
        <v>160</v>
      </c>
      <c r="F14" s="2">
        <v>160</v>
      </c>
      <c r="G14" s="2">
        <v>160</v>
      </c>
      <c r="H14" s="2">
        <v>160</v>
      </c>
      <c r="I14" s="2">
        <v>160</v>
      </c>
      <c r="J14" s="2">
        <v>160</v>
      </c>
      <c r="K14" s="2">
        <v>160</v>
      </c>
      <c r="L14" s="2">
        <v>160</v>
      </c>
      <c r="M14" s="2">
        <v>160</v>
      </c>
      <c r="N14" s="4">
        <f t="shared" ref="N14:N17" si="2">SUM(B14:M14)</f>
        <v>1920</v>
      </c>
    </row>
    <row r="15" spans="1:18" ht="16">
      <c r="A15" s="10" t="s">
        <v>19</v>
      </c>
      <c r="B15" s="2">
        <v>35.54</v>
      </c>
      <c r="C15" s="2">
        <v>54.43</v>
      </c>
      <c r="D15" s="2">
        <v>32.43</v>
      </c>
      <c r="E15" s="2">
        <v>35.54</v>
      </c>
      <c r="F15" s="2">
        <v>40.43</v>
      </c>
      <c r="G15" s="2">
        <v>55.43</v>
      </c>
      <c r="H15" s="2">
        <v>43.49</v>
      </c>
      <c r="I15" s="2">
        <v>39.9</v>
      </c>
      <c r="J15" s="2">
        <v>32.32</v>
      </c>
      <c r="K15" s="2">
        <v>43.5</v>
      </c>
      <c r="L15" s="2">
        <v>32.299999999999997</v>
      </c>
      <c r="M15" s="2">
        <v>31.12</v>
      </c>
      <c r="N15" s="4">
        <f t="shared" si="2"/>
        <v>476.43</v>
      </c>
    </row>
    <row r="16" spans="1:18" ht="16">
      <c r="A16" s="10" t="s">
        <v>20</v>
      </c>
      <c r="B16" s="2">
        <v>45</v>
      </c>
      <c r="C16" s="2">
        <v>45</v>
      </c>
      <c r="D16" s="2">
        <v>45</v>
      </c>
      <c r="E16" s="2">
        <v>45</v>
      </c>
      <c r="F16" s="2">
        <v>45</v>
      </c>
      <c r="G16" s="2">
        <v>60</v>
      </c>
      <c r="H16" s="2">
        <v>45</v>
      </c>
      <c r="I16" s="2">
        <v>45</v>
      </c>
      <c r="J16" s="2">
        <v>45</v>
      </c>
      <c r="K16" s="2">
        <v>45</v>
      </c>
      <c r="L16" s="2">
        <v>45</v>
      </c>
      <c r="M16" s="2">
        <v>45</v>
      </c>
      <c r="N16" s="4">
        <f t="shared" si="2"/>
        <v>555</v>
      </c>
    </row>
    <row r="17" spans="1:15" ht="16">
      <c r="A17" s="10" t="s">
        <v>21</v>
      </c>
      <c r="B17" s="2">
        <v>50</v>
      </c>
      <c r="C17" s="2">
        <v>60</v>
      </c>
      <c r="D17" s="2">
        <v>60</v>
      </c>
      <c r="E17" s="2">
        <v>60</v>
      </c>
      <c r="F17" s="2">
        <v>60</v>
      </c>
      <c r="G17" s="2">
        <v>70</v>
      </c>
      <c r="H17" s="2">
        <v>60</v>
      </c>
      <c r="I17" s="2">
        <v>30</v>
      </c>
      <c r="J17" s="2">
        <v>60</v>
      </c>
      <c r="K17" s="2">
        <v>60</v>
      </c>
      <c r="L17" s="2">
        <v>60</v>
      </c>
      <c r="M17" s="2">
        <v>60</v>
      </c>
      <c r="N17" s="4">
        <f t="shared" si="2"/>
        <v>690</v>
      </c>
    </row>
    <row r="18" spans="1:15" s="4" customFormat="1" ht="16">
      <c r="A18" s="10" t="s">
        <v>22</v>
      </c>
      <c r="B18" s="4">
        <f>SUM(B13:B17)</f>
        <v>1290.54</v>
      </c>
      <c r="C18" s="4">
        <f t="shared" ref="C18:M18" si="3">SUM(C13:C17)</f>
        <v>1319.43</v>
      </c>
      <c r="D18" s="4">
        <f t="shared" si="3"/>
        <v>1297.43</v>
      </c>
      <c r="E18" s="4">
        <f t="shared" si="3"/>
        <v>1300.54</v>
      </c>
      <c r="F18" s="4">
        <f t="shared" si="3"/>
        <v>1305.43</v>
      </c>
      <c r="G18" s="4">
        <f t="shared" si="3"/>
        <v>1345.43</v>
      </c>
      <c r="H18" s="4">
        <f t="shared" si="3"/>
        <v>1308.49</v>
      </c>
      <c r="I18" s="4">
        <f t="shared" si="3"/>
        <v>1274.9000000000001</v>
      </c>
      <c r="J18" s="4">
        <f t="shared" si="3"/>
        <v>1297.32</v>
      </c>
      <c r="K18" s="4">
        <f t="shared" si="3"/>
        <v>1308.5</v>
      </c>
      <c r="L18" s="4">
        <f t="shared" si="3"/>
        <v>1297.3</v>
      </c>
      <c r="M18" s="4">
        <f t="shared" si="3"/>
        <v>1296.1199999999999</v>
      </c>
      <c r="N18" s="4">
        <f>SUM(B18:M18)</f>
        <v>15641.43</v>
      </c>
      <c r="O18" s="12"/>
    </row>
    <row r="19" spans="1:15" ht="16" customHeight="1">
      <c r="A19" s="6" t="s">
        <v>34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5" ht="1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5" ht="16">
      <c r="A21" s="10" t="s">
        <v>24</v>
      </c>
      <c r="B21" s="4" t="s">
        <v>17</v>
      </c>
      <c r="C21" s="4" t="s">
        <v>4</v>
      </c>
      <c r="D21" s="4" t="s">
        <v>5</v>
      </c>
      <c r="E21" s="4" t="s">
        <v>6</v>
      </c>
      <c r="F21" s="4" t="s">
        <v>1</v>
      </c>
      <c r="G21" s="4" t="s">
        <v>7</v>
      </c>
      <c r="H21" s="4" t="s">
        <v>8</v>
      </c>
      <c r="I21" s="4" t="s">
        <v>9</v>
      </c>
      <c r="J21" s="4" t="s">
        <v>10</v>
      </c>
      <c r="K21" s="4" t="s">
        <v>11</v>
      </c>
      <c r="L21" s="4" t="s">
        <v>12</v>
      </c>
      <c r="M21" s="4" t="s">
        <v>13</v>
      </c>
      <c r="N21" s="4" t="s">
        <v>35</v>
      </c>
    </row>
    <row r="22" spans="1:15" s="4" customFormat="1" ht="16">
      <c r="A22" s="10" t="s">
        <v>23</v>
      </c>
      <c r="B22" s="4">
        <f>B9- B18</f>
        <v>-188.08999999999992</v>
      </c>
      <c r="C22" s="4">
        <f t="shared" ref="C22:N22" si="4">C9- C18</f>
        <v>16.889999999999873</v>
      </c>
      <c r="D22" s="4">
        <f t="shared" si="4"/>
        <v>162.89999999999986</v>
      </c>
      <c r="E22" s="4">
        <f t="shared" si="4"/>
        <v>38.579999999999927</v>
      </c>
      <c r="F22" s="4">
        <f t="shared" si="4"/>
        <v>45</v>
      </c>
      <c r="G22" s="4">
        <f t="shared" si="4"/>
        <v>-34.310000000000173</v>
      </c>
      <c r="H22" s="4">
        <f t="shared" si="4"/>
        <v>542.94000000000005</v>
      </c>
      <c r="I22" s="4">
        <f t="shared" si="4"/>
        <v>160.75</v>
      </c>
      <c r="J22" s="4">
        <f t="shared" si="4"/>
        <v>44.110000000000127</v>
      </c>
      <c r="K22" s="4">
        <f t="shared" si="4"/>
        <v>382.36999999999989</v>
      </c>
      <c r="L22" s="4">
        <f t="shared" si="4"/>
        <v>36.240000000000009</v>
      </c>
      <c r="M22" s="4">
        <f t="shared" si="4"/>
        <v>1123.31</v>
      </c>
      <c r="N22" s="4">
        <f t="shared" si="4"/>
        <v>2330.6899999999987</v>
      </c>
      <c r="O22" s="12"/>
    </row>
    <row r="23" spans="1:15" ht="16" customHeight="1">
      <c r="A23" s="8" t="s">
        <v>36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5" ht="1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5" ht="16">
      <c r="A25" s="10" t="s">
        <v>16</v>
      </c>
      <c r="B25" s="4" t="s">
        <v>17</v>
      </c>
      <c r="C25" s="4" t="s">
        <v>4</v>
      </c>
      <c r="D25" s="4" t="s">
        <v>5</v>
      </c>
      <c r="E25" s="4" t="s">
        <v>6</v>
      </c>
      <c r="F25" s="4" t="s">
        <v>1</v>
      </c>
      <c r="G25" s="4" t="s">
        <v>7</v>
      </c>
      <c r="H25" s="4" t="s">
        <v>8</v>
      </c>
      <c r="I25" s="4" t="s">
        <v>9</v>
      </c>
      <c r="J25" s="4" t="s">
        <v>10</v>
      </c>
      <c r="K25" s="4" t="s">
        <v>11</v>
      </c>
      <c r="L25" s="4" t="s">
        <v>12</v>
      </c>
      <c r="M25" s="4" t="s">
        <v>13</v>
      </c>
      <c r="N25" s="4" t="s">
        <v>22</v>
      </c>
    </row>
    <row r="26" spans="1:15" ht="16">
      <c r="A26" s="10" t="s">
        <v>25</v>
      </c>
      <c r="B26" s="2">
        <f xml:space="preserve"> IF(B22&gt; 0, B22 * 36%, 0)</f>
        <v>0</v>
      </c>
      <c r="C26" s="2">
        <f t="shared" ref="C26:N26" si="5" xml:space="preserve"> IF(C22&gt; 0, C22 * 36%, 0)</f>
        <v>6.0803999999999538</v>
      </c>
      <c r="D26" s="2">
        <f t="shared" si="5"/>
        <v>58.643999999999949</v>
      </c>
      <c r="E26" s="2">
        <f t="shared" si="5"/>
        <v>13.888799999999973</v>
      </c>
      <c r="F26" s="2">
        <f t="shared" si="5"/>
        <v>16.2</v>
      </c>
      <c r="G26" s="2">
        <f t="shared" si="5"/>
        <v>0</v>
      </c>
      <c r="H26" s="2">
        <f t="shared" si="5"/>
        <v>195.45840000000001</v>
      </c>
      <c r="I26" s="2">
        <f t="shared" si="5"/>
        <v>57.87</v>
      </c>
      <c r="J26" s="2">
        <f t="shared" si="5"/>
        <v>15.879600000000046</v>
      </c>
      <c r="K26" s="2">
        <f t="shared" si="5"/>
        <v>137.65319999999997</v>
      </c>
      <c r="L26" s="2">
        <f t="shared" si="5"/>
        <v>13.046400000000002</v>
      </c>
      <c r="M26" s="2">
        <f t="shared" si="5"/>
        <v>404.39159999999998</v>
      </c>
      <c r="N26" s="4">
        <f t="shared" si="5"/>
        <v>839.04839999999945</v>
      </c>
    </row>
    <row r="27" spans="1:15" ht="16">
      <c r="A27" s="10" t="s">
        <v>27</v>
      </c>
      <c r="B27" s="2">
        <f xml:space="preserve"> IF(B22&gt; 0, B22 * 24%, 0)</f>
        <v>0</v>
      </c>
      <c r="C27" s="2">
        <f t="shared" ref="C27:N27" si="6" xml:space="preserve"> IF(C22&gt; 0, C22 * 24%, 0)</f>
        <v>4.0535999999999692</v>
      </c>
      <c r="D27" s="2">
        <f t="shared" si="6"/>
        <v>39.095999999999968</v>
      </c>
      <c r="E27" s="2">
        <f t="shared" si="6"/>
        <v>9.2591999999999821</v>
      </c>
      <c r="F27" s="2">
        <f t="shared" si="6"/>
        <v>10.799999999999999</v>
      </c>
      <c r="G27" s="2">
        <f t="shared" si="6"/>
        <v>0</v>
      </c>
      <c r="H27" s="2">
        <f t="shared" si="6"/>
        <v>130.3056</v>
      </c>
      <c r="I27" s="2">
        <f t="shared" si="6"/>
        <v>38.58</v>
      </c>
      <c r="J27" s="2">
        <f t="shared" si="6"/>
        <v>10.58640000000003</v>
      </c>
      <c r="K27" s="2">
        <f t="shared" si="6"/>
        <v>91.76879999999997</v>
      </c>
      <c r="L27" s="2">
        <f t="shared" si="6"/>
        <v>8.6976000000000013</v>
      </c>
      <c r="M27" s="2">
        <f t="shared" si="6"/>
        <v>269.59439999999995</v>
      </c>
      <c r="N27" s="4">
        <f t="shared" si="6"/>
        <v>559.36559999999963</v>
      </c>
    </row>
    <row r="28" spans="1:15" ht="16">
      <c r="A28" s="10" t="s">
        <v>28</v>
      </c>
      <c r="B28" s="2">
        <f xml:space="preserve"> IF(B22 &gt; 0, B22 * 30%, 0)</f>
        <v>0</v>
      </c>
      <c r="C28" s="2">
        <f t="shared" ref="C28:N28" si="7" xml:space="preserve"> IF(C22 &gt; 0, C22 * 30%, 0)</f>
        <v>5.066999999999962</v>
      </c>
      <c r="D28" s="2">
        <f t="shared" si="7"/>
        <v>48.869999999999955</v>
      </c>
      <c r="E28" s="2">
        <f t="shared" si="7"/>
        <v>11.573999999999979</v>
      </c>
      <c r="F28" s="2">
        <f t="shared" si="7"/>
        <v>13.5</v>
      </c>
      <c r="G28" s="2">
        <f t="shared" si="7"/>
        <v>0</v>
      </c>
      <c r="H28" s="2">
        <f t="shared" si="7"/>
        <v>162.88200000000001</v>
      </c>
      <c r="I28" s="2">
        <f t="shared" si="7"/>
        <v>48.225000000000001</v>
      </c>
      <c r="J28" s="2">
        <f t="shared" si="7"/>
        <v>13.233000000000038</v>
      </c>
      <c r="K28" s="2">
        <f t="shared" si="7"/>
        <v>114.71099999999997</v>
      </c>
      <c r="L28" s="2">
        <f t="shared" si="7"/>
        <v>10.872000000000002</v>
      </c>
      <c r="M28" s="2">
        <f t="shared" si="7"/>
        <v>336.99299999999999</v>
      </c>
      <c r="N28" s="4">
        <f t="shared" si="7"/>
        <v>699.20699999999954</v>
      </c>
    </row>
    <row r="29" spans="1:15" s="4" customFormat="1" ht="16">
      <c r="A29" s="10" t="s">
        <v>22</v>
      </c>
      <c r="B29" s="4">
        <f>SUM(B26:B28)</f>
        <v>0</v>
      </c>
      <c r="C29" s="4">
        <f>SUM(C26:C28)</f>
        <v>15.200999999999883</v>
      </c>
      <c r="D29" s="4">
        <f>SUM(D26:D28)</f>
        <v>146.60999999999987</v>
      </c>
      <c r="E29" s="4">
        <f>SUM(E26:E28)</f>
        <v>34.72199999999993</v>
      </c>
      <c r="F29" s="4">
        <f>SUM(F26:F28)</f>
        <v>40.5</v>
      </c>
      <c r="G29" s="4">
        <f>SUM(G26:G28)</f>
        <v>0</v>
      </c>
      <c r="H29" s="4">
        <f>SUM(H26:H28)</f>
        <v>488.64600000000002</v>
      </c>
      <c r="I29" s="4">
        <f>SUM(I26:I28)</f>
        <v>144.67499999999998</v>
      </c>
      <c r="J29" s="4">
        <f>SUM(J26:J28)</f>
        <v>39.699000000000112</v>
      </c>
      <c r="K29" s="4">
        <f>SUM(K26:K28)</f>
        <v>344.13299999999992</v>
      </c>
      <c r="L29" s="4">
        <f>SUM(L26:L28)</f>
        <v>32.616000000000007</v>
      </c>
      <c r="M29" s="4">
        <f>SUM(M26:M28)</f>
        <v>1010.9789999999998</v>
      </c>
      <c r="N29" s="4">
        <f>SUM(B29:M29)</f>
        <v>2297.7809999999995</v>
      </c>
      <c r="O29" s="12"/>
    </row>
    <row r="30" spans="1:15" ht="16" customHeight="1">
      <c r="A30" s="7" t="s">
        <v>37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5" ht="1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5" ht="16">
      <c r="A32" s="10" t="s">
        <v>30</v>
      </c>
      <c r="B32" s="4" t="s">
        <v>17</v>
      </c>
      <c r="C32" s="4" t="s">
        <v>4</v>
      </c>
      <c r="D32" s="4" t="s">
        <v>5</v>
      </c>
      <c r="E32" s="4" t="s">
        <v>6</v>
      </c>
      <c r="F32" s="4" t="s">
        <v>1</v>
      </c>
      <c r="G32" s="4" t="s">
        <v>7</v>
      </c>
      <c r="H32" s="4" t="s">
        <v>8</v>
      </c>
      <c r="I32" s="4" t="s">
        <v>9</v>
      </c>
      <c r="J32" s="4" t="s">
        <v>10</v>
      </c>
      <c r="K32" s="4" t="s">
        <v>11</v>
      </c>
      <c r="L32" s="4" t="s">
        <v>12</v>
      </c>
      <c r="M32" s="4" t="s">
        <v>13</v>
      </c>
      <c r="N32" s="4" t="s">
        <v>15</v>
      </c>
    </row>
    <row r="33" spans="1:15" s="4" customFormat="1" ht="16">
      <c r="A33" s="10" t="s">
        <v>15</v>
      </c>
      <c r="B33" s="4">
        <f xml:space="preserve"> B22 - B29</f>
        <v>-188.08999999999992</v>
      </c>
      <c r="C33" s="4">
        <f t="shared" ref="C33:N33" si="8" xml:space="preserve"> C22 - C29</f>
        <v>1.6889999999999894</v>
      </c>
      <c r="D33" s="4">
        <f t="shared" si="8"/>
        <v>16.289999999999992</v>
      </c>
      <c r="E33" s="4">
        <f t="shared" si="8"/>
        <v>3.857999999999997</v>
      </c>
      <c r="F33" s="4">
        <f t="shared" si="8"/>
        <v>4.5</v>
      </c>
      <c r="G33" s="4">
        <f t="shared" si="8"/>
        <v>-34.310000000000173</v>
      </c>
      <c r="H33" s="4">
        <f t="shared" si="8"/>
        <v>54.29400000000004</v>
      </c>
      <c r="I33" s="4">
        <f t="shared" si="8"/>
        <v>16.075000000000017</v>
      </c>
      <c r="J33" s="4">
        <f t="shared" si="8"/>
        <v>4.4110000000000156</v>
      </c>
      <c r="K33" s="4">
        <f t="shared" si="8"/>
        <v>38.236999999999966</v>
      </c>
      <c r="L33" s="4">
        <f t="shared" si="8"/>
        <v>3.6240000000000023</v>
      </c>
      <c r="M33" s="4">
        <f t="shared" si="8"/>
        <v>112.33100000000013</v>
      </c>
      <c r="N33" s="4">
        <f t="shared" si="8"/>
        <v>32.908999999999196</v>
      </c>
      <c r="O33" s="12"/>
    </row>
  </sheetData>
  <mergeCells count="6">
    <mergeCell ref="A1:N2"/>
    <mergeCell ref="A10:N11"/>
    <mergeCell ref="A19:N20"/>
    <mergeCell ref="A23:N24"/>
    <mergeCell ref="A30:N31"/>
    <mergeCell ref="A3:N4"/>
  </mergeCells>
  <phoneticPr fontId="1" type="noConversion"/>
  <conditionalFormatting sqref="B33:N33">
    <cfRule type="cellIs" dxfId="86" priority="1" operator="greaterThanOrEqual">
      <formula>0</formula>
    </cfRule>
    <cfRule type="cellIs" dxfId="85" priority="2" operator="lessThan">
      <formula>0</formula>
    </cfRule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D46AC-CFDB-1140-AA83-B18971B2B2D7}">
  <dimension ref="A1"/>
  <sheetViews>
    <sheetView topLeftCell="B1" workbookViewId="0">
      <selection activeCell="U12" sqref="U12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Budget</vt:lpstr>
      <vt:lpstr>Charts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Yearly Budget Assignment</dc:title>
  <dc:subject/>
  <dc:creator>David Bruno</dc:creator>
  <cp:keywords/>
  <dc:description/>
  <cp:lastModifiedBy>Microsoft Office User</cp:lastModifiedBy>
  <dcterms:created xsi:type="dcterms:W3CDTF">2019-06-17T14:14:18Z</dcterms:created>
  <dcterms:modified xsi:type="dcterms:W3CDTF">2019-06-17T18:18:53Z</dcterms:modified>
  <cp:category/>
</cp:coreProperties>
</file>