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filterPrivacy="1"/>
  <xr:revisionPtr revIDLastSave="0" documentId="13_ncr:1_{C79B1D40-AF14-1F43-9E37-9DE6BF44D0BE}" xr6:coauthVersionLast="45" xr6:coauthVersionMax="45" xr10:uidLastSave="{00000000-0000-0000-0000-000000000000}"/>
  <bookViews>
    <workbookView xWindow="0" yWindow="0" windowWidth="28800" windowHeight="18000" activeTab="1" xr2:uid="{00000000-000D-0000-FFFF-FFFF00000000}"/>
  </bookViews>
  <sheets>
    <sheet name="Gastos administrativos" sheetId="1" r:id="rId1"/>
    <sheet name="PE" sheetId="2" r:id="rId2"/>
    <sheet name="Productos" sheetId="3" r:id="rId3"/>
  </sheets>
  <definedNames>
    <definedName name="solver_adj" localSheetId="1" hidden="1">PE!$B$6:$J$6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PE!$B$8:$J$8</definedName>
    <definedName name="solver_lhs2" localSheetId="1" hidden="1">PE!$C$11</definedName>
    <definedName name="solver_lhs3" localSheetId="1" hidden="1">PE!$D$11</definedName>
    <definedName name="solver_lhs4" localSheetId="1" hidden="1">PE!$E$11</definedName>
    <definedName name="solver_lhs5" localSheetId="1" hidden="1">PE!$F$11</definedName>
    <definedName name="solver_lhs6" localSheetId="1" hidden="1">PE!$G$11</definedName>
    <definedName name="solver_lhs7" localSheetId="1" hidden="1">PE!$H$11</definedName>
    <definedName name="solver_lhs8" localSheetId="1" hidden="1">PE!$I$11</definedName>
    <definedName name="solver_lhs9" localSheetId="1" hidden="1">PE!$J$11</definedName>
    <definedName name="solver_lin" localSheetId="1" hidden="1">2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1</definedName>
    <definedName name="solver_nwt" localSheetId="1" hidden="1">1</definedName>
    <definedName name="solver_opt" localSheetId="1" hidden="1">PE!$K$17</definedName>
    <definedName name="solver_pre" localSheetId="1" hidden="1">0.000001</definedName>
    <definedName name="solver_rbv" localSheetId="1" hidden="1">1</definedName>
    <definedName name="solver_rel1" localSheetId="1" hidden="1">3</definedName>
    <definedName name="solver_rel2" localSheetId="1" hidden="1">2</definedName>
    <definedName name="solver_rel3" localSheetId="1" hidden="1">2</definedName>
    <definedName name="solver_rel4" localSheetId="1" hidden="1">2</definedName>
    <definedName name="solver_rel5" localSheetId="1" hidden="1">2</definedName>
    <definedName name="solver_rel6" localSheetId="1" hidden="1">2</definedName>
    <definedName name="solver_rel7" localSheetId="1" hidden="1">2</definedName>
    <definedName name="solver_rel8" localSheetId="1" hidden="1">2</definedName>
    <definedName name="solver_rel9" localSheetId="1" hidden="1">2</definedName>
    <definedName name="solver_rhs1" localSheetId="1" hidden="1">10000</definedName>
    <definedName name="solver_rhs2" localSheetId="1" hidden="1">PE!$C$15</definedName>
    <definedName name="solver_rhs3" localSheetId="1" hidden="1">PE!$D$15</definedName>
    <definedName name="solver_rhs4" localSheetId="1" hidden="1">PE!$E$15</definedName>
    <definedName name="solver_rhs5" localSheetId="1" hidden="1">PE!$F$15</definedName>
    <definedName name="solver_rhs6" localSheetId="1" hidden="1">PE!$G$15</definedName>
    <definedName name="solver_rhs7" localSheetId="1" hidden="1">PE!$H$15</definedName>
    <definedName name="solver_rhs8" localSheetId="1" hidden="1">PE!$I$15</definedName>
    <definedName name="solver_rhs9" localSheetId="1" hidden="1">PE!$J$15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3</definedName>
    <definedName name="solver_val" localSheetId="1" hidden="1">0</definedName>
    <definedName name="solver_ver" localSheetId="1" hidden="1">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8" i="2" l="1"/>
  <c r="D16" i="2" s="1"/>
  <c r="C8" i="2"/>
  <c r="C16" i="2" s="1"/>
  <c r="E8" i="2"/>
  <c r="E16" i="2" s="1"/>
  <c r="F8" i="2"/>
  <c r="F16" i="2" s="1"/>
  <c r="I8" i="2"/>
  <c r="I16" i="2" s="1"/>
  <c r="J8" i="2"/>
  <c r="J16" i="2" s="1"/>
  <c r="C13" i="1"/>
  <c r="C9" i="1"/>
  <c r="K5" i="2" l="1"/>
  <c r="J14" i="3"/>
  <c r="J15" i="3"/>
  <c r="J16" i="3"/>
  <c r="J17" i="3"/>
  <c r="J18" i="3"/>
  <c r="J19" i="3"/>
  <c r="J20" i="3"/>
  <c r="J21" i="3"/>
  <c r="J13" i="3"/>
  <c r="I22" i="3"/>
  <c r="I14" i="3"/>
  <c r="I15" i="3"/>
  <c r="I16" i="3"/>
  <c r="I17" i="3"/>
  <c r="I18" i="3"/>
  <c r="I19" i="3"/>
  <c r="I20" i="3"/>
  <c r="I21" i="3"/>
  <c r="I13" i="3"/>
  <c r="B29" i="3" l="1"/>
  <c r="E29" i="3"/>
  <c r="C33" i="3" l="1"/>
  <c r="D33" i="3"/>
  <c r="C34" i="3"/>
  <c r="D34" i="3"/>
  <c r="B34" i="3"/>
  <c r="E34" i="3" s="1"/>
  <c r="B33" i="3"/>
  <c r="B30" i="3"/>
  <c r="E30" i="3" s="1"/>
  <c r="C30" i="3"/>
  <c r="D30" i="3"/>
  <c r="B31" i="3"/>
  <c r="E31" i="3" s="1"/>
  <c r="C31" i="3"/>
  <c r="D31" i="3"/>
  <c r="B32" i="3"/>
  <c r="E32" i="3" s="1"/>
  <c r="C32" i="3"/>
  <c r="D32" i="3"/>
  <c r="B35" i="3"/>
  <c r="C35" i="3"/>
  <c r="D35" i="3"/>
  <c r="B36" i="3"/>
  <c r="E36" i="3" s="1"/>
  <c r="C36" i="3"/>
  <c r="D36" i="3"/>
  <c r="B37" i="3"/>
  <c r="C37" i="3"/>
  <c r="D37" i="3"/>
  <c r="C29" i="3"/>
  <c r="D29" i="3"/>
  <c r="E33" i="3"/>
  <c r="E35" i="3" l="1"/>
  <c r="E37" i="3"/>
  <c r="C1" i="1"/>
  <c r="C5" i="1"/>
  <c r="E38" i="3" l="1"/>
  <c r="C1" i="2"/>
  <c r="B8" i="2" l="1"/>
  <c r="B16" i="2" s="1"/>
  <c r="G8" i="2"/>
  <c r="G16" i="2" s="1"/>
  <c r="H8" i="2"/>
  <c r="H16" i="2" s="1"/>
  <c r="K16" i="2" l="1"/>
  <c r="K17" i="2" s="1"/>
  <c r="B9" i="2"/>
  <c r="B10" i="2" l="1"/>
  <c r="C11" i="2" s="1"/>
  <c r="C13" i="2" s="1"/>
  <c r="F11" i="2" l="1"/>
  <c r="F13" i="2" s="1"/>
  <c r="E11" i="2"/>
  <c r="E13" i="2" s="1"/>
  <c r="D11" i="2"/>
  <c r="D13" i="2" s="1"/>
  <c r="H11" i="2"/>
  <c r="H13" i="2" s="1"/>
  <c r="G11" i="2"/>
  <c r="G13" i="2" s="1"/>
  <c r="B11" i="2"/>
  <c r="B13" i="2" s="1"/>
  <c r="J11" i="2"/>
  <c r="J13" i="2" s="1"/>
  <c r="I11" i="2"/>
  <c r="I13" i="2" s="1"/>
  <c r="K13" i="2" l="1"/>
</calcChain>
</file>

<file path=xl/sharedStrings.xml><?xml version="1.0" encoding="utf-8"?>
<sst xmlns="http://schemas.openxmlformats.org/spreadsheetml/2006/main" count="81" uniqueCount="38">
  <si>
    <t>Arriendo</t>
  </si>
  <si>
    <t>Agua</t>
  </si>
  <si>
    <t>Bodega principal</t>
  </si>
  <si>
    <t>Luz</t>
  </si>
  <si>
    <t>Bodega atrás</t>
  </si>
  <si>
    <t>Otros gastos</t>
  </si>
  <si>
    <t>TOTAL</t>
  </si>
  <si>
    <t>Ventana Corriente</t>
  </si>
  <si>
    <t>Ventana TA</t>
  </si>
  <si>
    <t>Puerta Baño</t>
  </si>
  <si>
    <t>Puerta con Chapa</t>
  </si>
  <si>
    <t>Puerta Principal</t>
  </si>
  <si>
    <t>Porton Garaje</t>
  </si>
  <si>
    <t>Reja</t>
  </si>
  <si>
    <t>Insoluz</t>
  </si>
  <si>
    <t>Otro</t>
  </si>
  <si>
    <t>Septiembre</t>
  </si>
  <si>
    <t>N.</t>
  </si>
  <si>
    <t>Precio promedio</t>
  </si>
  <si>
    <t>Precio total</t>
  </si>
  <si>
    <t>Octubre</t>
  </si>
  <si>
    <t>Agosto</t>
  </si>
  <si>
    <t>Promedio</t>
  </si>
  <si>
    <t>Participación</t>
  </si>
  <si>
    <t>PV</t>
  </si>
  <si>
    <t>Gastos Administrativos</t>
  </si>
  <si>
    <t>MC</t>
  </si>
  <si>
    <t>CV</t>
  </si>
  <si>
    <t>PE</t>
  </si>
  <si>
    <t>MC(pond)</t>
  </si>
  <si>
    <t>Ventas</t>
  </si>
  <si>
    <t>Noviembre</t>
  </si>
  <si>
    <t>Diciembre</t>
  </si>
  <si>
    <t>Enero</t>
  </si>
  <si>
    <t>Febrero</t>
  </si>
  <si>
    <t>Mano de obra fija</t>
  </si>
  <si>
    <t>Doblador</t>
  </si>
  <si>
    <t>Pintor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</si>
</sst>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&quot;€&quot;_-;\-* #,##0.00\ &quot;€&quot;_-;_-* &quot;-&quot;??\ &quot;€&quot;_-;_-@_-"/>
    <numFmt numFmtId="165" formatCode="_-* #,##0.00\ _€_-;\-* #,##0.00\ _€_-;_-* &quot;-&quot;??\ _€_-;_-@_-"/>
    <numFmt numFmtId="166" formatCode="_-[$$-240A]\ * #,##0.00_-;\-[$$-240A]\ * #,##0.00_-;_-[$$-240A]\ * &quot;-&quot;??_-;_-@_-"/>
    <numFmt numFmtId="167" formatCode="_-* #,##0\ _€_-;\-* #,##0\ _€_-;_-* &quot;-&quot;??\ _€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165" fontId="1" fillId="0" borderId="0" applyFont="0" applyFill="0" applyBorder="0" applyAlignment="0" applyProtection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38">
    <xf numFmtId="0" fontId="0" fillId="0" borderId="0" xfId="0"/>
    <xf numFmtId="166" fontId="0" fillId="0" borderId="0" xfId="2" applyNumberFormat="1" applyFont="1"/>
    <xf numFmtId="0" fontId="2" fillId="0" borderId="1" xfId="0" applyFont="1" applyBorder="1"/>
    <xf numFmtId="0" fontId="2" fillId="0" borderId="2" xfId="0" applyFont="1" applyBorder="1"/>
    <xf numFmtId="166" fontId="2" fillId="0" borderId="3" xfId="2" applyNumberFormat="1" applyFont="1" applyBorder="1"/>
    <xf numFmtId="0" fontId="0" fillId="0" borderId="4" xfId="0" applyBorder="1"/>
    <xf numFmtId="0" fontId="0" fillId="0" borderId="0" xfId="0" applyBorder="1"/>
    <xf numFmtId="166" fontId="0" fillId="0" borderId="5" xfId="2" applyNumberFormat="1" applyFont="1" applyBorder="1"/>
    <xf numFmtId="0" fontId="2" fillId="0" borderId="4" xfId="0" applyFont="1" applyBorder="1"/>
    <xf numFmtId="0" fontId="2" fillId="0" borderId="0" xfId="0" applyFont="1" applyBorder="1"/>
    <xf numFmtId="166" fontId="2" fillId="0" borderId="5" xfId="2" applyNumberFormat="1" applyFont="1" applyBorder="1"/>
    <xf numFmtId="0" fontId="3" fillId="0" borderId="6" xfId="0" applyFont="1" applyBorder="1"/>
    <xf numFmtId="0" fontId="3" fillId="0" borderId="7" xfId="0" applyFont="1" applyBorder="1"/>
    <xf numFmtId="166" fontId="3" fillId="0" borderId="8" xfId="2" applyNumberFormat="1" applyFont="1" applyBorder="1"/>
    <xf numFmtId="165" fontId="0" fillId="0" borderId="0" xfId="1" applyFont="1"/>
    <xf numFmtId="0" fontId="4" fillId="0" borderId="0" xfId="0" applyFont="1" applyFill="1" applyBorder="1"/>
    <xf numFmtId="165" fontId="4" fillId="0" borderId="0" xfId="1" applyFont="1" applyFill="1" applyBorder="1"/>
    <xf numFmtId="9" fontId="0" fillId="0" borderId="0" xfId="3" applyFont="1"/>
    <xf numFmtId="9" fontId="0" fillId="0" borderId="0" xfId="0" applyNumberFormat="1"/>
    <xf numFmtId="167" fontId="0" fillId="0" borderId="0" xfId="0" applyNumberFormat="1"/>
    <xf numFmtId="167" fontId="0" fillId="0" borderId="9" xfId="1" applyNumberFormat="1" applyFont="1" applyBorder="1" applyAlignment="1">
      <alignment horizontal="center"/>
    </xf>
    <xf numFmtId="167" fontId="0" fillId="0" borderId="9" xfId="0" applyNumberFormat="1" applyBorder="1" applyAlignment="1">
      <alignment horizontal="center"/>
    </xf>
    <xf numFmtId="0" fontId="5" fillId="2" borderId="9" xfId="0" applyFont="1" applyFill="1" applyBorder="1" applyAlignment="1">
      <alignment horizontal="right"/>
    </xf>
    <xf numFmtId="0" fontId="2" fillId="3" borderId="9" xfId="0" applyFont="1" applyFill="1" applyBorder="1" applyAlignment="1">
      <alignment horizontal="center"/>
    </xf>
    <xf numFmtId="167" fontId="2" fillId="4" borderId="12" xfId="1" applyNumberFormat="1" applyFont="1" applyFill="1" applyBorder="1"/>
    <xf numFmtId="0" fontId="2" fillId="3" borderId="13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167" fontId="2" fillId="4" borderId="8" xfId="0" applyNumberFormat="1" applyFont="1" applyFill="1" applyBorder="1" applyAlignment="1">
      <alignment horizontal="center"/>
    </xf>
    <xf numFmtId="167" fontId="3" fillId="0" borderId="0" xfId="0" applyNumberFormat="1" applyFont="1"/>
    <xf numFmtId="0" fontId="0" fillId="4" borderId="1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0" xfId="0" applyAlignment="1">
      <alignment horizontal="center"/>
    </xf>
    <xf numFmtId="1" fontId="0" fillId="0" borderId="0" xfId="0" applyNumberFormat="1"/>
    <xf numFmtId="9" fontId="0" fillId="0" borderId="0" xfId="3" applyNumberFormat="1" applyFont="1"/>
    <xf numFmtId="167" fontId="2" fillId="4" borderId="5" xfId="0" applyNumberFormat="1" applyFont="1" applyFill="1" applyBorder="1" applyAlignment="1">
      <alignment horizontal="center"/>
    </xf>
    <xf numFmtId="10" fontId="0" fillId="0" borderId="9" xfId="3" applyNumberFormat="1" applyFont="1" applyBorder="1"/>
    <xf numFmtId="0" fontId="0" fillId="0" borderId="0" xfId="0" applyFill="1" applyBorder="1"/>
  </cellXfs>
  <cellStyles count="4">
    <cellStyle name="Millares" xfId="1" builtinId="3"/>
    <cellStyle name="Moneda" xfId="2" builtinId="4"/>
    <cellStyle name="Normal" xfId="0" builtinId="0"/>
    <cellStyle name="Porcentaj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workbookViewId="0">
      <selection activeCell="C14" sqref="C14"/>
    </sheetView>
  </sheetViews>
  <sheetFormatPr baseColWidth="10" defaultColWidth="9.1640625" defaultRowHeight="15" x14ac:dyDescent="0.2"/>
  <cols>
    <col min="1" max="1" width="3.83203125" customWidth="1"/>
    <col min="2" max="2" width="15.6640625" customWidth="1"/>
    <col min="3" max="3" width="15" style="1" bestFit="1" customWidth="1"/>
  </cols>
  <sheetData>
    <row r="1" spans="1:3" x14ac:dyDescent="0.2">
      <c r="A1" s="2" t="s">
        <v>2</v>
      </c>
      <c r="B1" s="3"/>
      <c r="C1" s="4">
        <f>SUM(C2:C4)</f>
        <v>2730000</v>
      </c>
    </row>
    <row r="2" spans="1:3" x14ac:dyDescent="0.2">
      <c r="A2" s="5"/>
      <c r="B2" s="6" t="s">
        <v>0</v>
      </c>
      <c r="C2" s="7">
        <v>2200000</v>
      </c>
    </row>
    <row r="3" spans="1:3" x14ac:dyDescent="0.2">
      <c r="A3" s="5"/>
      <c r="B3" s="6" t="s">
        <v>1</v>
      </c>
      <c r="C3" s="7">
        <v>80000</v>
      </c>
    </row>
    <row r="4" spans="1:3" x14ac:dyDescent="0.2">
      <c r="A4" s="5"/>
      <c r="B4" s="6" t="s">
        <v>3</v>
      </c>
      <c r="C4" s="7">
        <v>450000</v>
      </c>
    </row>
    <row r="5" spans="1:3" x14ac:dyDescent="0.2">
      <c r="A5" s="8" t="s">
        <v>4</v>
      </c>
      <c r="B5" s="9"/>
      <c r="C5" s="10">
        <f>SUM(C6:C8)</f>
        <v>1130000</v>
      </c>
    </row>
    <row r="6" spans="1:3" x14ac:dyDescent="0.2">
      <c r="A6" s="5"/>
      <c r="B6" s="6" t="s">
        <v>0</v>
      </c>
      <c r="C6" s="7">
        <v>900000</v>
      </c>
    </row>
    <row r="7" spans="1:3" x14ac:dyDescent="0.2">
      <c r="A7" s="5"/>
      <c r="B7" s="6" t="s">
        <v>1</v>
      </c>
      <c r="C7" s="7">
        <v>30000</v>
      </c>
    </row>
    <row r="8" spans="1:3" x14ac:dyDescent="0.2">
      <c r="A8" s="5"/>
      <c r="B8" s="6" t="s">
        <v>3</v>
      </c>
      <c r="C8" s="7">
        <v>200000</v>
      </c>
    </row>
    <row r="9" spans="1:3" x14ac:dyDescent="0.2">
      <c r="A9" s="5" t="s">
        <v>35</v>
      </c>
      <c r="B9" s="6"/>
      <c r="C9" s="7">
        <f>SUM(C10:C11)</f>
        <v>2450000</v>
      </c>
    </row>
    <row r="10" spans="1:3" x14ac:dyDescent="0.2">
      <c r="A10" s="5"/>
      <c r="B10" s="37" t="s">
        <v>36</v>
      </c>
      <c r="C10" s="7">
        <v>1250000</v>
      </c>
    </row>
    <row r="11" spans="1:3" x14ac:dyDescent="0.2">
      <c r="A11" s="5"/>
      <c r="B11" s="37" t="s">
        <v>37</v>
      </c>
      <c r="C11" s="7">
        <v>1200000</v>
      </c>
    </row>
    <row r="12" spans="1:3" x14ac:dyDescent="0.2">
      <c r="A12" s="8" t="s">
        <v>5</v>
      </c>
      <c r="B12" s="9"/>
      <c r="C12" s="10">
        <v>200000</v>
      </c>
    </row>
    <row r="13" spans="1:3" ht="16" thickBot="1" x14ac:dyDescent="0.25">
      <c r="A13" s="11" t="s">
        <v>6</v>
      </c>
      <c r="B13" s="12"/>
      <c r="C13" s="13">
        <f>C1+C5+C12+C9</f>
        <v>6510000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921B0D-EC26-4AAA-800C-586F44A81B12}">
  <dimension ref="A1:K29"/>
  <sheetViews>
    <sheetView tabSelected="1" zoomScale="132" workbookViewId="0">
      <selection activeCell="K17" sqref="K17"/>
    </sheetView>
  </sheetViews>
  <sheetFormatPr baseColWidth="10" defaultRowHeight="15" x14ac:dyDescent="0.2"/>
  <cols>
    <col min="1" max="1" width="12.5" bestFit="1" customWidth="1"/>
    <col min="2" max="2" width="17.5" bestFit="1" customWidth="1"/>
    <col min="3" max="3" width="16.33203125" customWidth="1"/>
    <col min="4" max="4" width="13" bestFit="1" customWidth="1"/>
    <col min="5" max="5" width="16.5" bestFit="1" customWidth="1"/>
    <col min="6" max="6" width="15" bestFit="1" customWidth="1"/>
    <col min="7" max="7" width="13.1640625" bestFit="1" customWidth="1"/>
    <col min="8" max="9" width="13" bestFit="1" customWidth="1"/>
    <col min="10" max="10" width="17.5" customWidth="1"/>
    <col min="11" max="11" width="14" bestFit="1" customWidth="1"/>
  </cols>
  <sheetData>
    <row r="1" spans="1:11" ht="16" thickBot="1" x14ac:dyDescent="0.25">
      <c r="A1" s="30" t="s">
        <v>25</v>
      </c>
      <c r="B1" s="31"/>
      <c r="C1" s="24">
        <f>'Gastos administrativos'!C13</f>
        <v>6510000</v>
      </c>
      <c r="E1" t="s">
        <v>30</v>
      </c>
      <c r="F1">
        <v>35000000</v>
      </c>
    </row>
    <row r="2" spans="1:11" x14ac:dyDescent="0.2">
      <c r="E2" t="s">
        <v>26</v>
      </c>
    </row>
    <row r="4" spans="1:11" x14ac:dyDescent="0.2">
      <c r="B4" s="22" t="s">
        <v>7</v>
      </c>
      <c r="C4" s="22" t="s">
        <v>8</v>
      </c>
      <c r="D4" s="22" t="s">
        <v>9</v>
      </c>
      <c r="E4" s="22" t="s">
        <v>10</v>
      </c>
      <c r="F4" s="22" t="s">
        <v>11</v>
      </c>
      <c r="G4" s="22" t="s">
        <v>12</v>
      </c>
      <c r="H4" s="22" t="s">
        <v>13</v>
      </c>
      <c r="I4" s="22" t="s">
        <v>14</v>
      </c>
      <c r="J4" s="22" t="s">
        <v>15</v>
      </c>
    </row>
    <row r="5" spans="1:11" x14ac:dyDescent="0.2">
      <c r="A5" s="23" t="s">
        <v>23</v>
      </c>
      <c r="B5" s="36">
        <v>0.11702127659574468</v>
      </c>
      <c r="C5" s="36">
        <v>0.34042553191489361</v>
      </c>
      <c r="D5" s="36">
        <v>9.5744680851063829E-2</v>
      </c>
      <c r="E5" s="36">
        <v>0.2978723404255319</v>
      </c>
      <c r="F5" s="36">
        <v>2.1276595744680851E-2</v>
      </c>
      <c r="G5" s="36">
        <v>1.0638297872340425E-2</v>
      </c>
      <c r="H5" s="36">
        <v>4.2553191489361701E-2</v>
      </c>
      <c r="I5" s="36">
        <v>1.0638297872340425E-2</v>
      </c>
      <c r="J5" s="36">
        <v>6.3829787234042548E-2</v>
      </c>
      <c r="K5">
        <f>SUM(B5:J5)</f>
        <v>0.99999999999999989</v>
      </c>
    </row>
    <row r="6" spans="1:11" x14ac:dyDescent="0.2">
      <c r="A6" s="23" t="s">
        <v>24</v>
      </c>
      <c r="B6" s="20">
        <v>145204.70893720441</v>
      </c>
      <c r="C6" s="20">
        <v>102821.59999999999</v>
      </c>
      <c r="D6" s="20">
        <v>136985.67208570425</v>
      </c>
      <c r="E6" s="20">
        <v>186815.24899080483</v>
      </c>
      <c r="F6" s="20">
        <v>1343147.276816471</v>
      </c>
      <c r="G6" s="20">
        <v>849267.20752051158</v>
      </c>
      <c r="H6" s="20">
        <v>116438.07875897846</v>
      </c>
      <c r="I6" s="20">
        <v>1797982.9998183469</v>
      </c>
      <c r="J6" s="20">
        <v>124657.11643607615</v>
      </c>
    </row>
    <row r="7" spans="1:11" x14ac:dyDescent="0.2">
      <c r="A7" s="23" t="s">
        <v>27</v>
      </c>
      <c r="B7" s="21">
        <v>58444.871794871797</v>
      </c>
      <c r="C7" s="21">
        <v>85684.666666666672</v>
      </c>
      <c r="D7" s="21">
        <v>103604.16666666666</v>
      </c>
      <c r="E7" s="21">
        <v>153421.75925925924</v>
      </c>
      <c r="F7" s="21">
        <v>397750</v>
      </c>
      <c r="G7" s="21">
        <v>762624.44444444438</v>
      </c>
      <c r="H7" s="21">
        <v>59660</v>
      </c>
      <c r="I7" s="21">
        <v>299466.66666666669</v>
      </c>
      <c r="J7" s="21">
        <v>113200</v>
      </c>
    </row>
    <row r="8" spans="1:11" ht="16" thickBot="1" x14ac:dyDescent="0.25">
      <c r="A8" s="25" t="s">
        <v>26</v>
      </c>
      <c r="B8" s="21">
        <f>B6-B7</f>
        <v>86759.837142332617</v>
      </c>
      <c r="C8" s="21">
        <f t="shared" ref="C8:J8" si="0">C6-C7</f>
        <v>17136.93333333332</v>
      </c>
      <c r="D8" s="21">
        <f t="shared" si="0"/>
        <v>33381.505419037596</v>
      </c>
      <c r="E8" s="21">
        <f t="shared" si="0"/>
        <v>33393.489731545589</v>
      </c>
      <c r="F8" s="21">
        <f t="shared" si="0"/>
        <v>945397.27681647101</v>
      </c>
      <c r="G8" s="21">
        <f t="shared" si="0"/>
        <v>86642.763076067204</v>
      </c>
      <c r="H8" s="21">
        <f t="shared" si="0"/>
        <v>56778.07875897846</v>
      </c>
      <c r="I8" s="21">
        <f t="shared" si="0"/>
        <v>1498516.3331516802</v>
      </c>
      <c r="J8" s="21">
        <f t="shared" si="0"/>
        <v>11457.116436076147</v>
      </c>
      <c r="K8" s="19"/>
    </row>
    <row r="9" spans="1:11" x14ac:dyDescent="0.2">
      <c r="A9" s="26" t="s">
        <v>29</v>
      </c>
      <c r="B9" s="35">
        <f>SUMPRODUCT(B5:J5,B8:J8)</f>
        <v>69255.319148936163</v>
      </c>
      <c r="C9" s="19"/>
      <c r="D9" s="19"/>
      <c r="E9" s="19"/>
      <c r="F9" s="19"/>
      <c r="G9" s="19"/>
      <c r="H9" s="19"/>
      <c r="I9" s="19"/>
      <c r="J9" s="19"/>
    </row>
    <row r="10" spans="1:11" ht="16" thickBot="1" x14ac:dyDescent="0.25">
      <c r="A10" s="27" t="s">
        <v>28</v>
      </c>
      <c r="B10" s="28">
        <f>C1/B9</f>
        <v>94.000000000000014</v>
      </c>
      <c r="C10" s="19"/>
      <c r="D10" s="19"/>
      <c r="E10" s="19"/>
      <c r="F10" s="19"/>
      <c r="G10" s="19"/>
      <c r="H10" s="19"/>
      <c r="I10" s="19"/>
      <c r="J10" s="19"/>
    </row>
    <row r="11" spans="1:11" x14ac:dyDescent="0.2">
      <c r="B11" s="19">
        <f>$B$10*B5</f>
        <v>11.000000000000002</v>
      </c>
      <c r="C11" s="19">
        <f>$B$10*C5</f>
        <v>32.000000000000007</v>
      </c>
      <c r="D11" s="19">
        <f>$B$10*D5</f>
        <v>9.0000000000000018</v>
      </c>
      <c r="E11" s="19">
        <f>$B$10*E5</f>
        <v>28.000000000000004</v>
      </c>
      <c r="F11" s="19">
        <f>$B$10*F5</f>
        <v>2.0000000000000004</v>
      </c>
      <c r="G11" s="19">
        <f>$B$10*G5</f>
        <v>1.0000000000000002</v>
      </c>
      <c r="H11" s="19">
        <f>$B$10*H5</f>
        <v>4.0000000000000009</v>
      </c>
      <c r="I11" s="19">
        <f>$B$10*I5</f>
        <v>1.0000000000000002</v>
      </c>
      <c r="J11" s="19">
        <f>$B$10*J5</f>
        <v>6</v>
      </c>
    </row>
    <row r="12" spans="1:11" x14ac:dyDescent="0.2">
      <c r="B12" s="15">
        <v>12</v>
      </c>
      <c r="C12" s="15">
        <v>43</v>
      </c>
      <c r="D12" s="15">
        <v>15</v>
      </c>
      <c r="E12" s="15">
        <v>35</v>
      </c>
      <c r="F12" s="15">
        <v>3</v>
      </c>
      <c r="G12" s="15">
        <v>1</v>
      </c>
      <c r="H12" s="15">
        <v>2</v>
      </c>
      <c r="I12" s="15">
        <v>1</v>
      </c>
      <c r="J12" s="15">
        <v>4</v>
      </c>
    </row>
    <row r="13" spans="1:11" x14ac:dyDescent="0.2">
      <c r="B13" s="19">
        <f>B11*B6</f>
        <v>1597251.7983092489</v>
      </c>
      <c r="C13" s="19">
        <f t="shared" ref="C13:J13" si="1">C11*C6</f>
        <v>3290291.2000000007</v>
      </c>
      <c r="D13" s="19">
        <f t="shared" si="1"/>
        <v>1232871.0487713385</v>
      </c>
      <c r="E13" s="19">
        <f t="shared" si="1"/>
        <v>5230826.9717425359</v>
      </c>
      <c r="F13" s="19">
        <f t="shared" si="1"/>
        <v>2686294.5536329425</v>
      </c>
      <c r="G13" s="19">
        <f t="shared" si="1"/>
        <v>849267.20752051182</v>
      </c>
      <c r="H13" s="19">
        <f t="shared" si="1"/>
        <v>465752.31503591395</v>
      </c>
      <c r="I13" s="19">
        <f t="shared" si="1"/>
        <v>1797982.9998183474</v>
      </c>
      <c r="J13" s="19">
        <f t="shared" si="1"/>
        <v>747942.69861645694</v>
      </c>
      <c r="K13" s="29">
        <f>SUM(B13:J13)</f>
        <v>17898480.793447297</v>
      </c>
    </row>
    <row r="14" spans="1:11" x14ac:dyDescent="0.2">
      <c r="B14" s="19"/>
      <c r="C14" s="19"/>
      <c r="D14" s="19"/>
      <c r="E14" s="19"/>
      <c r="F14" s="19"/>
      <c r="G14" s="19"/>
      <c r="H14" s="19"/>
      <c r="I14" s="19"/>
      <c r="J14" s="19"/>
      <c r="K14" s="19"/>
    </row>
    <row r="15" spans="1:11" x14ac:dyDescent="0.2">
      <c r="B15">
        <v>11</v>
      </c>
      <c r="C15">
        <v>32</v>
      </c>
      <c r="D15">
        <v>9</v>
      </c>
      <c r="E15">
        <v>28</v>
      </c>
      <c r="F15">
        <v>2</v>
      </c>
      <c r="G15">
        <v>1</v>
      </c>
      <c r="H15">
        <v>4</v>
      </c>
      <c r="I15">
        <v>1</v>
      </c>
      <c r="J15">
        <v>6</v>
      </c>
    </row>
    <row r="16" spans="1:11" x14ac:dyDescent="0.2">
      <c r="B16" s="19">
        <f>B15*B8</f>
        <v>954358.20856565877</v>
      </c>
      <c r="C16" s="19">
        <f t="shared" ref="C16:J16" si="2">C15*C8</f>
        <v>548381.86666666623</v>
      </c>
      <c r="D16" s="19">
        <f t="shared" si="2"/>
        <v>300433.54877133836</v>
      </c>
      <c r="E16" s="19">
        <f t="shared" si="2"/>
        <v>935017.7124832765</v>
      </c>
      <c r="F16" s="19">
        <f t="shared" si="2"/>
        <v>1890794.553632942</v>
      </c>
      <c r="G16" s="19">
        <f t="shared" si="2"/>
        <v>86642.763076067204</v>
      </c>
      <c r="H16" s="19">
        <f t="shared" si="2"/>
        <v>227112.31503591384</v>
      </c>
      <c r="I16" s="19">
        <f t="shared" si="2"/>
        <v>1498516.3331516802</v>
      </c>
      <c r="J16" s="19">
        <f t="shared" si="2"/>
        <v>68742.698616456881</v>
      </c>
      <c r="K16" s="19">
        <f>SUM(B16:J16)</f>
        <v>6510000.0000000009</v>
      </c>
    </row>
    <row r="17" spans="2:11" x14ac:dyDescent="0.2">
      <c r="B17" s="19"/>
      <c r="C17" s="19"/>
      <c r="D17" s="19"/>
      <c r="E17" s="19"/>
      <c r="F17" s="19"/>
      <c r="G17" s="19"/>
      <c r="H17" s="19"/>
      <c r="I17" s="19"/>
      <c r="J17" s="19"/>
      <c r="K17" s="19">
        <f>K16-C1</f>
        <v>0</v>
      </c>
    </row>
    <row r="24" spans="2:11" x14ac:dyDescent="0.2">
      <c r="D24" s="18"/>
    </row>
    <row r="25" spans="2:11" x14ac:dyDescent="0.2">
      <c r="D25" s="18"/>
    </row>
    <row r="26" spans="2:11" x14ac:dyDescent="0.2">
      <c r="D26" s="18"/>
    </row>
    <row r="27" spans="2:11" x14ac:dyDescent="0.2">
      <c r="D27" s="18"/>
    </row>
    <row r="28" spans="2:11" x14ac:dyDescent="0.2">
      <c r="D28" s="18"/>
    </row>
    <row r="29" spans="2:11" x14ac:dyDescent="0.2">
      <c r="D29" s="18"/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25213-1E37-4804-A31B-AACA84B2E84B}">
  <dimension ref="A1:V38"/>
  <sheetViews>
    <sheetView showGridLines="0" zoomScale="97" workbookViewId="0">
      <selection activeCell="L13" sqref="L13:L21"/>
    </sheetView>
  </sheetViews>
  <sheetFormatPr baseColWidth="10" defaultRowHeight="15" x14ac:dyDescent="0.2"/>
  <cols>
    <col min="1" max="1" width="17.5" bestFit="1" customWidth="1"/>
    <col min="2" max="2" width="3" bestFit="1" customWidth="1"/>
    <col min="3" max="3" width="11.1640625" bestFit="1" customWidth="1"/>
    <col min="4" max="4" width="15.6640625" bestFit="1" customWidth="1"/>
    <col min="7" max="7" width="15.6640625" bestFit="1" customWidth="1"/>
    <col min="10" max="10" width="15.6640625" bestFit="1" customWidth="1"/>
  </cols>
  <sheetData>
    <row r="1" spans="1:22" x14ac:dyDescent="0.2">
      <c r="B1" s="32" t="s">
        <v>21</v>
      </c>
      <c r="C1" s="32"/>
      <c r="D1" s="32"/>
      <c r="E1" s="32" t="s">
        <v>16</v>
      </c>
      <c r="F1" s="32"/>
      <c r="G1" s="32"/>
      <c r="H1" s="32" t="s">
        <v>20</v>
      </c>
      <c r="I1" s="32"/>
      <c r="J1" s="32"/>
      <c r="K1" s="32" t="s">
        <v>31</v>
      </c>
      <c r="L1" s="32"/>
      <c r="M1" s="32"/>
      <c r="N1" s="32" t="s">
        <v>32</v>
      </c>
      <c r="O1" s="32"/>
      <c r="P1" s="32"/>
      <c r="Q1" s="32" t="s">
        <v>33</v>
      </c>
      <c r="R1" s="32"/>
      <c r="S1" s="32"/>
      <c r="T1" s="32" t="s">
        <v>34</v>
      </c>
      <c r="U1" s="32"/>
      <c r="V1" s="32"/>
    </row>
    <row r="2" spans="1:22" x14ac:dyDescent="0.2">
      <c r="B2" t="s">
        <v>17</v>
      </c>
      <c r="C2" t="s">
        <v>19</v>
      </c>
      <c r="D2" t="s">
        <v>18</v>
      </c>
      <c r="E2" t="s">
        <v>17</v>
      </c>
      <c r="F2" t="s">
        <v>19</v>
      </c>
      <c r="G2" t="s">
        <v>18</v>
      </c>
      <c r="H2" t="s">
        <v>17</v>
      </c>
      <c r="I2" t="s">
        <v>19</v>
      </c>
      <c r="J2" t="s">
        <v>18</v>
      </c>
      <c r="K2" t="s">
        <v>17</v>
      </c>
      <c r="L2" t="s">
        <v>19</v>
      </c>
      <c r="M2" t="s">
        <v>18</v>
      </c>
      <c r="N2" t="s">
        <v>17</v>
      </c>
      <c r="O2" t="s">
        <v>19</v>
      </c>
      <c r="P2" t="s">
        <v>18</v>
      </c>
      <c r="Q2" t="s">
        <v>17</v>
      </c>
      <c r="R2" t="s">
        <v>19</v>
      </c>
      <c r="S2" t="s">
        <v>18</v>
      </c>
      <c r="T2" t="s">
        <v>17</v>
      </c>
      <c r="U2" t="s">
        <v>19</v>
      </c>
      <c r="V2" t="s">
        <v>18</v>
      </c>
    </row>
    <row r="3" spans="1:22" x14ac:dyDescent="0.2">
      <c r="A3" s="15" t="s">
        <v>7</v>
      </c>
      <c r="B3">
        <v>4</v>
      </c>
      <c r="C3">
        <v>300000</v>
      </c>
      <c r="D3" s="14">
        <v>75000</v>
      </c>
      <c r="E3" s="15">
        <v>12</v>
      </c>
      <c r="F3" s="15">
        <v>781000</v>
      </c>
      <c r="G3" s="16">
        <v>65083.333333333336</v>
      </c>
      <c r="H3" s="15">
        <v>16</v>
      </c>
      <c r="I3" s="15">
        <v>1148000</v>
      </c>
      <c r="J3" s="16">
        <v>71750</v>
      </c>
      <c r="K3">
        <v>3</v>
      </c>
      <c r="L3">
        <v>300000</v>
      </c>
      <c r="M3">
        <v>100000</v>
      </c>
      <c r="N3">
        <v>13</v>
      </c>
      <c r="Q3">
        <v>26</v>
      </c>
      <c r="T3">
        <v>4</v>
      </c>
    </row>
    <row r="4" spans="1:22" x14ac:dyDescent="0.2">
      <c r="A4" s="15" t="s">
        <v>8</v>
      </c>
      <c r="B4">
        <v>8</v>
      </c>
      <c r="C4">
        <v>855000</v>
      </c>
      <c r="D4" s="14">
        <v>106875</v>
      </c>
      <c r="E4" s="15">
        <v>43</v>
      </c>
      <c r="F4" s="15">
        <v>5634000</v>
      </c>
      <c r="G4" s="16">
        <v>131023.25581395348</v>
      </c>
      <c r="H4" s="15">
        <v>10</v>
      </c>
      <c r="I4" s="15">
        <v>990000</v>
      </c>
      <c r="J4" s="16">
        <v>99000</v>
      </c>
      <c r="K4">
        <v>40</v>
      </c>
      <c r="L4">
        <v>8900000</v>
      </c>
      <c r="M4">
        <v>222500</v>
      </c>
      <c r="N4">
        <v>34</v>
      </c>
      <c r="Q4">
        <v>56</v>
      </c>
      <c r="T4">
        <v>33</v>
      </c>
    </row>
    <row r="5" spans="1:22" x14ac:dyDescent="0.2">
      <c r="A5" s="15" t="s">
        <v>9</v>
      </c>
      <c r="B5">
        <v>0</v>
      </c>
      <c r="C5">
        <v>0</v>
      </c>
      <c r="D5">
        <v>0</v>
      </c>
      <c r="E5" s="15">
        <v>15</v>
      </c>
      <c r="F5" s="15">
        <v>2035000</v>
      </c>
      <c r="G5" s="16">
        <v>135666.66666666666</v>
      </c>
      <c r="H5" s="15">
        <v>3</v>
      </c>
      <c r="I5" s="15">
        <v>435000</v>
      </c>
      <c r="J5" s="16">
        <v>145000</v>
      </c>
      <c r="K5">
        <v>0</v>
      </c>
      <c r="L5">
        <v>0</v>
      </c>
      <c r="M5">
        <v>0</v>
      </c>
      <c r="N5">
        <v>10</v>
      </c>
      <c r="Q5">
        <v>26</v>
      </c>
      <c r="T5">
        <v>9</v>
      </c>
    </row>
    <row r="6" spans="1:22" x14ac:dyDescent="0.2">
      <c r="A6" s="15" t="s">
        <v>10</v>
      </c>
      <c r="B6">
        <v>2</v>
      </c>
      <c r="C6">
        <v>280000</v>
      </c>
      <c r="D6" s="14">
        <v>140000</v>
      </c>
      <c r="E6" s="15">
        <v>35</v>
      </c>
      <c r="F6" s="15">
        <v>6260000</v>
      </c>
      <c r="G6" s="16">
        <v>178857.14285714287</v>
      </c>
      <c r="H6" s="15">
        <v>28</v>
      </c>
      <c r="I6" s="15">
        <v>5070000</v>
      </c>
      <c r="J6" s="16">
        <v>181071.42857142858</v>
      </c>
      <c r="K6">
        <v>30</v>
      </c>
      <c r="L6">
        <v>5055000</v>
      </c>
      <c r="M6">
        <v>168500</v>
      </c>
      <c r="N6">
        <v>33</v>
      </c>
      <c r="Q6">
        <v>45</v>
      </c>
      <c r="T6">
        <v>23</v>
      </c>
    </row>
    <row r="7" spans="1:22" x14ac:dyDescent="0.2">
      <c r="A7" s="15" t="s">
        <v>11</v>
      </c>
      <c r="B7">
        <v>0</v>
      </c>
      <c r="C7">
        <v>0</v>
      </c>
      <c r="D7">
        <v>0</v>
      </c>
      <c r="E7" s="15">
        <v>3</v>
      </c>
      <c r="F7" s="15">
        <v>900000</v>
      </c>
      <c r="G7" s="16">
        <v>300000</v>
      </c>
      <c r="H7" s="15">
        <v>0</v>
      </c>
      <c r="I7" s="15">
        <v>0</v>
      </c>
      <c r="J7" s="15">
        <v>0</v>
      </c>
      <c r="K7">
        <v>3</v>
      </c>
      <c r="L7">
        <v>1140000</v>
      </c>
      <c r="M7">
        <v>380000</v>
      </c>
      <c r="N7">
        <v>3</v>
      </c>
      <c r="Q7">
        <v>2</v>
      </c>
      <c r="T7">
        <v>1</v>
      </c>
    </row>
    <row r="8" spans="1:22" x14ac:dyDescent="0.2">
      <c r="A8" s="15" t="s">
        <v>12</v>
      </c>
      <c r="B8">
        <v>1</v>
      </c>
      <c r="C8">
        <v>1150000</v>
      </c>
      <c r="D8" s="14">
        <v>1150000</v>
      </c>
      <c r="E8" s="15">
        <v>1</v>
      </c>
      <c r="F8" s="15">
        <v>950000</v>
      </c>
      <c r="G8" s="16">
        <v>950000</v>
      </c>
      <c r="H8" s="15">
        <v>0</v>
      </c>
      <c r="I8" s="15">
        <v>0</v>
      </c>
      <c r="J8" s="15">
        <v>0</v>
      </c>
      <c r="K8">
        <v>1</v>
      </c>
      <c r="L8">
        <v>0</v>
      </c>
      <c r="M8">
        <v>0</v>
      </c>
      <c r="N8">
        <v>1</v>
      </c>
      <c r="Q8">
        <v>2</v>
      </c>
      <c r="T8">
        <v>1</v>
      </c>
    </row>
    <row r="9" spans="1:22" x14ac:dyDescent="0.2">
      <c r="A9" s="15" t="s">
        <v>13</v>
      </c>
      <c r="B9">
        <v>0</v>
      </c>
      <c r="C9">
        <v>0</v>
      </c>
      <c r="D9">
        <v>0</v>
      </c>
      <c r="E9" s="15">
        <v>2</v>
      </c>
      <c r="F9" s="15">
        <v>850000</v>
      </c>
      <c r="G9" s="16">
        <v>425000</v>
      </c>
      <c r="H9" s="15">
        <v>1</v>
      </c>
      <c r="I9" s="15">
        <v>500000</v>
      </c>
      <c r="J9" s="16">
        <v>500000</v>
      </c>
      <c r="K9">
        <v>6</v>
      </c>
      <c r="L9">
        <v>1800000</v>
      </c>
      <c r="M9">
        <v>300000</v>
      </c>
      <c r="N9">
        <v>12</v>
      </c>
      <c r="Q9">
        <v>2</v>
      </c>
      <c r="T9">
        <v>4</v>
      </c>
    </row>
    <row r="10" spans="1:22" x14ac:dyDescent="0.2">
      <c r="A10" s="15" t="s">
        <v>14</v>
      </c>
      <c r="B10">
        <v>2</v>
      </c>
      <c r="C10">
        <v>700000</v>
      </c>
      <c r="D10" s="14">
        <v>350000</v>
      </c>
      <c r="E10" s="15">
        <v>1</v>
      </c>
      <c r="F10" s="15">
        <v>600000</v>
      </c>
      <c r="G10" s="16">
        <v>600000</v>
      </c>
      <c r="H10" s="15">
        <v>3</v>
      </c>
      <c r="I10" s="15">
        <v>446000</v>
      </c>
      <c r="J10" s="16">
        <v>148666.66666666666</v>
      </c>
      <c r="K10">
        <v>3</v>
      </c>
      <c r="L10">
        <v>198000</v>
      </c>
      <c r="M10">
        <v>66000</v>
      </c>
      <c r="N10">
        <v>0</v>
      </c>
      <c r="Q10">
        <v>0</v>
      </c>
      <c r="T10">
        <v>1</v>
      </c>
    </row>
    <row r="11" spans="1:22" x14ac:dyDescent="0.2">
      <c r="A11" s="15" t="s">
        <v>15</v>
      </c>
      <c r="B11">
        <v>1</v>
      </c>
      <c r="C11">
        <v>150000</v>
      </c>
      <c r="D11" s="14">
        <v>150000</v>
      </c>
      <c r="E11" s="15">
        <v>4</v>
      </c>
      <c r="F11" s="15">
        <v>480000</v>
      </c>
      <c r="G11" s="16">
        <v>120000</v>
      </c>
      <c r="H11" s="15">
        <v>5</v>
      </c>
      <c r="I11" s="15">
        <v>815000</v>
      </c>
      <c r="J11" s="16">
        <v>163000</v>
      </c>
      <c r="K11">
        <v>6</v>
      </c>
      <c r="L11">
        <v>2430000</v>
      </c>
      <c r="M11">
        <v>405000</v>
      </c>
      <c r="N11">
        <v>7</v>
      </c>
      <c r="Q11">
        <v>12</v>
      </c>
      <c r="T11">
        <v>7</v>
      </c>
    </row>
    <row r="13" spans="1:22" x14ac:dyDescent="0.2">
      <c r="A13" s="15" t="s">
        <v>7</v>
      </c>
      <c r="B13">
        <v>4</v>
      </c>
      <c r="C13" s="15">
        <v>12</v>
      </c>
      <c r="D13" s="15">
        <v>16</v>
      </c>
      <c r="E13">
        <v>3</v>
      </c>
      <c r="F13">
        <v>13</v>
      </c>
      <c r="G13">
        <v>26</v>
      </c>
      <c r="H13">
        <v>4</v>
      </c>
      <c r="I13" s="33">
        <f>ROUND(AVERAGE(B13:H13),0)</f>
        <v>11</v>
      </c>
      <c r="J13" s="34">
        <f>I13/$I$22</f>
        <v>0.11702127659574468</v>
      </c>
      <c r="K13">
        <v>0.11702127659574468</v>
      </c>
      <c r="L13">
        <v>11</v>
      </c>
    </row>
    <row r="14" spans="1:22" x14ac:dyDescent="0.2">
      <c r="A14" s="15" t="s">
        <v>8</v>
      </c>
      <c r="B14">
        <v>8</v>
      </c>
      <c r="C14" s="15">
        <v>43</v>
      </c>
      <c r="D14" s="15">
        <v>10</v>
      </c>
      <c r="E14">
        <v>40</v>
      </c>
      <c r="F14">
        <v>34</v>
      </c>
      <c r="G14">
        <v>56</v>
      </c>
      <c r="H14">
        <v>33</v>
      </c>
      <c r="I14" s="33">
        <f t="shared" ref="I14:I21" si="0">ROUND(AVERAGE(B14:H14),0)</f>
        <v>32</v>
      </c>
      <c r="J14" s="34">
        <f t="shared" ref="J14:K21" si="1">I14/$I$22</f>
        <v>0.34042553191489361</v>
      </c>
      <c r="K14">
        <v>0.34042553191489361</v>
      </c>
      <c r="L14">
        <v>32</v>
      </c>
    </row>
    <row r="15" spans="1:22" x14ac:dyDescent="0.2">
      <c r="A15" s="15" t="s">
        <v>9</v>
      </c>
      <c r="B15">
        <v>0</v>
      </c>
      <c r="C15" s="15">
        <v>15</v>
      </c>
      <c r="D15" s="15">
        <v>3</v>
      </c>
      <c r="E15">
        <v>0</v>
      </c>
      <c r="F15">
        <v>10</v>
      </c>
      <c r="G15">
        <v>26</v>
      </c>
      <c r="H15">
        <v>9</v>
      </c>
      <c r="I15" s="33">
        <f t="shared" si="0"/>
        <v>9</v>
      </c>
      <c r="J15" s="34">
        <f t="shared" si="1"/>
        <v>9.5744680851063829E-2</v>
      </c>
      <c r="K15">
        <v>9.5744680851063829E-2</v>
      </c>
      <c r="L15">
        <v>9</v>
      </c>
    </row>
    <row r="16" spans="1:22" x14ac:dyDescent="0.2">
      <c r="A16" s="15" t="s">
        <v>10</v>
      </c>
      <c r="B16">
        <v>2</v>
      </c>
      <c r="C16" s="15">
        <v>35</v>
      </c>
      <c r="D16" s="15">
        <v>28</v>
      </c>
      <c r="E16">
        <v>30</v>
      </c>
      <c r="F16">
        <v>33</v>
      </c>
      <c r="G16">
        <v>45</v>
      </c>
      <c r="H16">
        <v>23</v>
      </c>
      <c r="I16" s="33">
        <f t="shared" si="0"/>
        <v>28</v>
      </c>
      <c r="J16" s="34">
        <f t="shared" si="1"/>
        <v>0.2978723404255319</v>
      </c>
      <c r="K16">
        <v>0.2978723404255319</v>
      </c>
      <c r="L16">
        <v>28</v>
      </c>
    </row>
    <row r="17" spans="1:12" x14ac:dyDescent="0.2">
      <c r="A17" s="15" t="s">
        <v>11</v>
      </c>
      <c r="B17">
        <v>0</v>
      </c>
      <c r="C17" s="15">
        <v>3</v>
      </c>
      <c r="D17" s="15">
        <v>0</v>
      </c>
      <c r="E17">
        <v>3</v>
      </c>
      <c r="F17">
        <v>3</v>
      </c>
      <c r="G17">
        <v>2</v>
      </c>
      <c r="H17">
        <v>1</v>
      </c>
      <c r="I17" s="33">
        <f t="shared" si="0"/>
        <v>2</v>
      </c>
      <c r="J17" s="34">
        <f t="shared" si="1"/>
        <v>2.1276595744680851E-2</v>
      </c>
      <c r="K17">
        <v>2.1276595744680851E-2</v>
      </c>
      <c r="L17">
        <v>2</v>
      </c>
    </row>
    <row r="18" spans="1:12" x14ac:dyDescent="0.2">
      <c r="A18" s="15" t="s">
        <v>12</v>
      </c>
      <c r="B18">
        <v>1</v>
      </c>
      <c r="C18" s="15">
        <v>1</v>
      </c>
      <c r="D18" s="15">
        <v>0</v>
      </c>
      <c r="E18">
        <v>1</v>
      </c>
      <c r="F18">
        <v>1</v>
      </c>
      <c r="G18">
        <v>2</v>
      </c>
      <c r="H18">
        <v>1</v>
      </c>
      <c r="I18" s="33">
        <f t="shared" si="0"/>
        <v>1</v>
      </c>
      <c r="J18" s="34">
        <f t="shared" si="1"/>
        <v>1.0638297872340425E-2</v>
      </c>
      <c r="K18">
        <v>1.0638297872340425E-2</v>
      </c>
      <c r="L18">
        <v>1</v>
      </c>
    </row>
    <row r="19" spans="1:12" x14ac:dyDescent="0.2">
      <c r="A19" s="15" t="s">
        <v>13</v>
      </c>
      <c r="B19">
        <v>0</v>
      </c>
      <c r="C19" s="15">
        <v>2</v>
      </c>
      <c r="D19" s="15">
        <v>1</v>
      </c>
      <c r="E19">
        <v>6</v>
      </c>
      <c r="F19">
        <v>12</v>
      </c>
      <c r="G19">
        <v>2</v>
      </c>
      <c r="H19">
        <v>4</v>
      </c>
      <c r="I19" s="33">
        <f t="shared" si="0"/>
        <v>4</v>
      </c>
      <c r="J19" s="34">
        <f t="shared" si="1"/>
        <v>4.2553191489361701E-2</v>
      </c>
      <c r="K19">
        <v>4.2553191489361701E-2</v>
      </c>
      <c r="L19">
        <v>4</v>
      </c>
    </row>
    <row r="20" spans="1:12" x14ac:dyDescent="0.2">
      <c r="A20" s="15" t="s">
        <v>14</v>
      </c>
      <c r="B20">
        <v>2</v>
      </c>
      <c r="C20" s="15">
        <v>1</v>
      </c>
      <c r="D20" s="15">
        <v>3</v>
      </c>
      <c r="E20">
        <v>3</v>
      </c>
      <c r="F20">
        <v>0</v>
      </c>
      <c r="G20">
        <v>0</v>
      </c>
      <c r="H20">
        <v>1</v>
      </c>
      <c r="I20" s="33">
        <f t="shared" si="0"/>
        <v>1</v>
      </c>
      <c r="J20" s="34">
        <f t="shared" si="1"/>
        <v>1.0638297872340425E-2</v>
      </c>
      <c r="K20">
        <v>1.0638297872340425E-2</v>
      </c>
      <c r="L20">
        <v>1</v>
      </c>
    </row>
    <row r="21" spans="1:12" x14ac:dyDescent="0.2">
      <c r="A21" s="15" t="s">
        <v>15</v>
      </c>
      <c r="B21">
        <v>1</v>
      </c>
      <c r="C21" s="15">
        <v>4</v>
      </c>
      <c r="D21" s="15">
        <v>5</v>
      </c>
      <c r="E21">
        <v>6</v>
      </c>
      <c r="F21">
        <v>7</v>
      </c>
      <c r="G21">
        <v>12</v>
      </c>
      <c r="H21">
        <v>7</v>
      </c>
      <c r="I21" s="33">
        <f t="shared" si="0"/>
        <v>6</v>
      </c>
      <c r="J21" s="34">
        <f t="shared" si="1"/>
        <v>6.3829787234042548E-2</v>
      </c>
      <c r="K21">
        <v>6.3829787234042548E-2</v>
      </c>
      <c r="L21">
        <v>6</v>
      </c>
    </row>
    <row r="22" spans="1:12" x14ac:dyDescent="0.2">
      <c r="C22" s="33"/>
      <c r="D22" s="33"/>
      <c r="E22" s="33"/>
      <c r="F22" s="33"/>
      <c r="G22" s="33"/>
      <c r="H22" s="33"/>
      <c r="I22" s="33">
        <f>SUM(I13:I21)</f>
        <v>94</v>
      </c>
      <c r="J22" s="33"/>
    </row>
    <row r="27" spans="1:12" x14ac:dyDescent="0.2">
      <c r="B27" s="32" t="s">
        <v>22</v>
      </c>
      <c r="C27" s="32"/>
      <c r="D27" s="32"/>
    </row>
    <row r="28" spans="1:12" x14ac:dyDescent="0.2">
      <c r="B28" t="s">
        <v>17</v>
      </c>
      <c r="C28" t="s">
        <v>19</v>
      </c>
      <c r="D28" t="s">
        <v>18</v>
      </c>
    </row>
    <row r="29" spans="1:12" x14ac:dyDescent="0.2">
      <c r="B29">
        <f>(E3+H3)/2</f>
        <v>14</v>
      </c>
      <c r="C29">
        <f>(F3+I3)/2</f>
        <v>964500</v>
      </c>
      <c r="D29">
        <f>(G3+J3)/2</f>
        <v>68416.666666666672</v>
      </c>
      <c r="E29" s="17">
        <f>B29/SUM($B$29:$B$37)</f>
        <v>0.15053763440860216</v>
      </c>
    </row>
    <row r="30" spans="1:12" x14ac:dyDescent="0.2">
      <c r="B30">
        <f>(E4+H4)/2</f>
        <v>26.5</v>
      </c>
      <c r="C30">
        <f>(F4+I4)/2</f>
        <v>3312000</v>
      </c>
      <c r="D30">
        <f>(G4+J4)/2</f>
        <v>115011.62790697673</v>
      </c>
      <c r="E30" s="17">
        <f>B30/SUM($B$29:$B$37)</f>
        <v>0.28494623655913981</v>
      </c>
    </row>
    <row r="31" spans="1:12" x14ac:dyDescent="0.2">
      <c r="B31">
        <f>(E5+H5)/2</f>
        <v>9</v>
      </c>
      <c r="C31">
        <f>(F5+I5)/2</f>
        <v>1235000</v>
      </c>
      <c r="D31">
        <f>(G5+J5)/2</f>
        <v>140333.33333333331</v>
      </c>
      <c r="E31" s="17">
        <f>B31/SUM($B$29:$B$37)</f>
        <v>9.6774193548387094E-2</v>
      </c>
    </row>
    <row r="32" spans="1:12" x14ac:dyDescent="0.2">
      <c r="B32">
        <f>(E6+H6)/2</f>
        <v>31.5</v>
      </c>
      <c r="C32">
        <f>(F6+I6)/2</f>
        <v>5665000</v>
      </c>
      <c r="D32">
        <f>(G6+J6)/2</f>
        <v>179964.28571428574</v>
      </c>
      <c r="E32" s="17">
        <f>B32/SUM($B$29:$B$37)</f>
        <v>0.33870967741935482</v>
      </c>
    </row>
    <row r="33" spans="2:5" x14ac:dyDescent="0.2">
      <c r="B33">
        <f>E7</f>
        <v>3</v>
      </c>
      <c r="C33">
        <f>F7</f>
        <v>900000</v>
      </c>
      <c r="D33">
        <f>G7</f>
        <v>300000</v>
      </c>
      <c r="E33" s="17">
        <f>B33/SUM($B$29:$B$37)</f>
        <v>3.2258064516129031E-2</v>
      </c>
    </row>
    <row r="34" spans="2:5" x14ac:dyDescent="0.2">
      <c r="B34">
        <f>E8</f>
        <v>1</v>
      </c>
      <c r="C34">
        <f>F8</f>
        <v>950000</v>
      </c>
      <c r="D34">
        <f>G8</f>
        <v>950000</v>
      </c>
      <c r="E34" s="17">
        <f>B34/SUM($B$29:$B$37)</f>
        <v>1.0752688172043012E-2</v>
      </c>
    </row>
    <row r="35" spans="2:5" x14ac:dyDescent="0.2">
      <c r="B35">
        <f>(E9+H9)/2</f>
        <v>1.5</v>
      </c>
      <c r="C35">
        <f>(F9+I9)/2</f>
        <v>675000</v>
      </c>
      <c r="D35">
        <f>(G9+J9)/2</f>
        <v>462500</v>
      </c>
      <c r="E35" s="17">
        <f>B35/SUM($B$29:$B$37)</f>
        <v>1.6129032258064516E-2</v>
      </c>
    </row>
    <row r="36" spans="2:5" x14ac:dyDescent="0.2">
      <c r="B36">
        <f>(E10+H10)/2</f>
        <v>2</v>
      </c>
      <c r="C36">
        <f>(F10+I10)/2</f>
        <v>523000</v>
      </c>
      <c r="D36">
        <f>(G10+J10)/2</f>
        <v>374333.33333333331</v>
      </c>
      <c r="E36" s="17">
        <f>B36/SUM($B$29:$B$37)</f>
        <v>2.1505376344086023E-2</v>
      </c>
    </row>
    <row r="37" spans="2:5" x14ac:dyDescent="0.2">
      <c r="B37">
        <f>(E11+H11)/2</f>
        <v>4.5</v>
      </c>
      <c r="C37">
        <f>(F11+I11)/2</f>
        <v>647500</v>
      </c>
      <c r="D37">
        <f>(G11+J11)/2</f>
        <v>141500</v>
      </c>
      <c r="E37" s="17">
        <f>B37/SUM($B$29:$B$37)</f>
        <v>4.8387096774193547E-2</v>
      </c>
    </row>
    <row r="38" spans="2:5" x14ac:dyDescent="0.2">
      <c r="E38" s="18">
        <f>SUM(E29:E37)</f>
        <v>1</v>
      </c>
    </row>
  </sheetData>
  <mergeCells count="8">
    <mergeCell ref="N1:P1"/>
    <mergeCell ref="Q1:S1"/>
    <mergeCell ref="T1:V1"/>
    <mergeCell ref="E1:G1"/>
    <mergeCell ref="H1:J1"/>
    <mergeCell ref="B1:D1"/>
    <mergeCell ref="B27:D27"/>
    <mergeCell ref="K1:M1"/>
  </mergeCells>
  <phoneticPr fontId="6" type="noConversion"/>
  <conditionalFormatting sqref="I13:I21">
    <cfRule type="dataBar" priority="2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{321DA81C-D71D-344B-AA28-9162839DAE1B}</x14:id>
        </ext>
      </extLst>
    </cfRule>
  </conditionalFormatting>
  <conditionalFormatting sqref="J13:J21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{219468FD-DFAE-5348-8FD4-B28CE4813947}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21DA81C-D71D-344B-AA28-9162839DAE1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I13:I21</xm:sqref>
        </x14:conditionalFormatting>
        <x14:conditionalFormatting xmlns:xm="http://schemas.microsoft.com/office/excel/2006/main">
          <x14:cfRule type="dataBar" id="{219468FD-DFAE-5348-8FD4-B28CE4813947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J13:J21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Gastos administrativos</vt:lpstr>
      <vt:lpstr>PE</vt:lpstr>
      <vt:lpstr>Productos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2020-06-04T01:54:56Z</dcterms:modified>
</cp:coreProperties>
</file>