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oytu\Dropbox\Solo Puertas\Registros Caja\"/>
    </mc:Choice>
  </mc:AlternateContent>
  <bookViews>
    <workbookView xWindow="-120" yWindow="-120" windowWidth="29040" windowHeight="15840"/>
  </bookViews>
  <sheets>
    <sheet name="24" sheetId="13" r:id="rId1"/>
    <sheet name="21" sheetId="12" r:id="rId2"/>
    <sheet name="20" sheetId="11" r:id="rId3"/>
    <sheet name="19" sheetId="10" r:id="rId4"/>
    <sheet name="18" sheetId="9" r:id="rId5"/>
    <sheet name="15" sheetId="8" r:id="rId6"/>
    <sheet name="14" sheetId="7" r:id="rId7"/>
    <sheet name="13" sheetId="6" r:id="rId8"/>
    <sheet name="12" sheetId="5" r:id="rId9"/>
    <sheet name="11" sheetId="4" r:id="rId10"/>
    <sheet name="10" sheetId="3" r:id="rId11"/>
    <sheet name="7" sheetId="2" r:id="rId12"/>
    <sheet name="Hoja1" sheetId="1" r:id="rId1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4" i="12" l="1"/>
  <c r="J13" i="12"/>
  <c r="J9" i="12"/>
  <c r="K14" i="12" l="1"/>
  <c r="K13" i="12"/>
  <c r="K16" i="12"/>
  <c r="K15" i="12"/>
  <c r="K12" i="12"/>
  <c r="K11" i="12"/>
  <c r="K10" i="12"/>
  <c r="K9" i="12"/>
  <c r="K8" i="12"/>
  <c r="K7" i="12"/>
  <c r="K17" i="12" l="1"/>
  <c r="K18" i="12" s="1"/>
  <c r="J8" i="11"/>
  <c r="K8" i="11" s="1"/>
  <c r="J9" i="11"/>
  <c r="K9" i="11" s="1"/>
  <c r="J14" i="11"/>
  <c r="K14" i="11" s="1"/>
  <c r="J13" i="11"/>
  <c r="K16" i="11"/>
  <c r="K15" i="11"/>
  <c r="K13" i="11"/>
  <c r="K12" i="11"/>
  <c r="K11" i="11"/>
  <c r="K10" i="11"/>
  <c r="K7" i="11"/>
  <c r="K17" i="11" l="1"/>
  <c r="K18" i="11" s="1"/>
  <c r="J9" i="10"/>
  <c r="K8" i="10"/>
  <c r="J14" i="10"/>
  <c r="K14" i="10" s="1"/>
  <c r="K15" i="10"/>
  <c r="J13" i="10"/>
  <c r="K12" i="10"/>
  <c r="K7" i="10"/>
  <c r="K16" i="10"/>
  <c r="K13" i="10"/>
  <c r="K11" i="10"/>
  <c r="K10" i="10"/>
  <c r="K9" i="10"/>
  <c r="K17" i="10" l="1"/>
  <c r="K18" i="10" s="1"/>
  <c r="J9" i="9" l="1"/>
  <c r="K9" i="9" s="1"/>
  <c r="J8" i="9"/>
  <c r="J7" i="9"/>
  <c r="K7" i="9" s="1"/>
  <c r="K16" i="9"/>
  <c r="J15" i="9"/>
  <c r="K15" i="9" s="1"/>
  <c r="K14" i="9"/>
  <c r="J14" i="9"/>
  <c r="J13" i="9"/>
  <c r="K13" i="9" s="1"/>
  <c r="K12" i="9"/>
  <c r="J12" i="9"/>
  <c r="K11" i="9"/>
  <c r="K10" i="9"/>
  <c r="K8" i="9"/>
  <c r="K17" i="9" l="1"/>
  <c r="K18" i="9" s="1"/>
  <c r="J8" i="8"/>
  <c r="J7" i="8"/>
  <c r="J9" i="8"/>
  <c r="J12" i="8"/>
  <c r="J15" i="8"/>
  <c r="J14" i="8"/>
  <c r="J13" i="8"/>
  <c r="K7" i="8" l="1"/>
  <c r="K16" i="8"/>
  <c r="K15" i="8"/>
  <c r="K14" i="8"/>
  <c r="K13" i="8"/>
  <c r="K12" i="8"/>
  <c r="K11" i="8"/>
  <c r="K10" i="8"/>
  <c r="K9" i="8"/>
  <c r="K8" i="8"/>
  <c r="K17" i="8" l="1"/>
  <c r="K18" i="8" s="1"/>
  <c r="J9" i="7"/>
  <c r="J7" i="7"/>
  <c r="K7" i="7" s="1"/>
  <c r="J8" i="7"/>
  <c r="K8" i="7"/>
  <c r="J15" i="7"/>
  <c r="K15" i="7" s="1"/>
  <c r="J14" i="7"/>
  <c r="J12" i="7"/>
  <c r="K12" i="7" s="1"/>
  <c r="K16" i="7"/>
  <c r="K14" i="7"/>
  <c r="K13" i="7"/>
  <c r="J13" i="7"/>
  <c r="K11" i="7"/>
  <c r="K10" i="7"/>
  <c r="K9" i="7"/>
  <c r="K17" i="7" l="1"/>
  <c r="K18" i="7" s="1"/>
  <c r="J8" i="6"/>
  <c r="J9" i="6"/>
  <c r="J13" i="6"/>
  <c r="J12" i="6"/>
  <c r="K16" i="6" l="1"/>
  <c r="K15" i="6"/>
  <c r="J15" i="6"/>
  <c r="J14" i="6"/>
  <c r="K14" i="6" s="1"/>
  <c r="K13" i="6"/>
  <c r="K12" i="6"/>
  <c r="K11" i="6"/>
  <c r="K10" i="6"/>
  <c r="K9" i="6"/>
  <c r="K8" i="6"/>
  <c r="K7" i="6"/>
  <c r="K17" i="6" l="1"/>
  <c r="K18" i="6" s="1"/>
  <c r="K16" i="5"/>
  <c r="J15" i="5"/>
  <c r="K15" i="5" s="1"/>
  <c r="K14" i="5"/>
  <c r="J14" i="5"/>
  <c r="K13" i="5"/>
  <c r="K12" i="5"/>
  <c r="K11" i="5"/>
  <c r="K10" i="5"/>
  <c r="K9" i="5"/>
  <c r="K8" i="5"/>
  <c r="K7" i="5"/>
  <c r="K17" i="5" l="1"/>
  <c r="K18" i="5" s="1"/>
  <c r="J14" i="4"/>
  <c r="K14" i="4" s="1"/>
  <c r="K16" i="4"/>
  <c r="J15" i="4"/>
  <c r="K15" i="4" s="1"/>
  <c r="K13" i="4"/>
  <c r="K12" i="4"/>
  <c r="K11" i="4"/>
  <c r="K10" i="4"/>
  <c r="K9" i="4"/>
  <c r="K8" i="4"/>
  <c r="K7" i="4"/>
  <c r="K17" i="4" l="1"/>
  <c r="K18" i="4" s="1"/>
  <c r="J15" i="3"/>
  <c r="J14" i="3"/>
  <c r="K14" i="3" s="1"/>
  <c r="K8" i="3"/>
  <c r="K9" i="3"/>
  <c r="K10" i="3"/>
  <c r="K11" i="3"/>
  <c r="K12" i="3"/>
  <c r="K13" i="3"/>
  <c r="K15" i="3"/>
  <c r="K16" i="3"/>
  <c r="K7" i="3"/>
  <c r="K17" i="3" l="1"/>
</calcChain>
</file>

<file path=xl/sharedStrings.xml><?xml version="1.0" encoding="utf-8"?>
<sst xmlns="http://schemas.openxmlformats.org/spreadsheetml/2006/main" count="400" uniqueCount="144">
  <si>
    <t>Fecha</t>
  </si>
  <si>
    <t>Hora</t>
  </si>
  <si>
    <t>Tipo</t>
  </si>
  <si>
    <t>Codigo</t>
  </si>
  <si>
    <t>Descripcion</t>
  </si>
  <si>
    <t>Ingreso</t>
  </si>
  <si>
    <t>Egreso</t>
  </si>
  <si>
    <t>Total Ingreso</t>
  </si>
  <si>
    <t>Total Egreso</t>
  </si>
  <si>
    <t>Cierre de Caja</t>
  </si>
  <si>
    <t>Inicio</t>
  </si>
  <si>
    <t>Inicio de Caja</t>
  </si>
  <si>
    <t>Ventas</t>
  </si>
  <si>
    <t xml:space="preserve">1 kl soltrode </t>
  </si>
  <si>
    <t>saldo estela vent 0020</t>
  </si>
  <si>
    <t>Saldo (Yeison Santos)</t>
  </si>
  <si>
    <t>2 inafer sencilla fidel</t>
  </si>
  <si>
    <t>Otros Ingresos</t>
  </si>
  <si>
    <t>saldo portón garaje</t>
  </si>
  <si>
    <t>Gastos Personal</t>
  </si>
  <si>
    <t>(Yency) cadena dora</t>
  </si>
  <si>
    <t>1 disco tronzadora</t>
  </si>
  <si>
    <t>5 par manija</t>
  </si>
  <si>
    <t>abono fernando suarez 0025</t>
  </si>
  <si>
    <t>abono gonzalo mendez 0026</t>
  </si>
  <si>
    <t>abono jeison santos 0027</t>
  </si>
  <si>
    <t>abono blanca alonso 0028</t>
  </si>
  <si>
    <t>Gastos Administrativos</t>
  </si>
  <si>
    <t>tintos</t>
  </si>
  <si>
    <t>corte lámina</t>
  </si>
  <si>
    <t>MOD</t>
  </si>
  <si>
    <t xml:space="preserve">(Robinson) préstamo </t>
  </si>
  <si>
    <t xml:space="preserve">6 pares manija v </t>
  </si>
  <si>
    <t xml:space="preserve">abono fidel </t>
  </si>
  <si>
    <t xml:space="preserve">1 tapa asiento </t>
  </si>
  <si>
    <t>Compras Material</t>
  </si>
  <si>
    <t xml:space="preserve">ahj </t>
  </si>
  <si>
    <t>1 ventana 83*87</t>
  </si>
  <si>
    <t>10 tubos 1</t>
  </si>
  <si>
    <t>Compras</t>
  </si>
  <si>
    <t xml:space="preserve">Angulo 11/2 chatarreria </t>
  </si>
  <si>
    <t xml:space="preserve">1 bizcocho baño </t>
  </si>
  <si>
    <t>1 tapa blanca acuacer</t>
  </si>
  <si>
    <t>1 kl soltrode 3/32</t>
  </si>
  <si>
    <t>pedazo lamina</t>
  </si>
  <si>
    <t>1 tapa acuacer beige</t>
  </si>
  <si>
    <t>tablero dinastia 170*70</t>
  </si>
  <si>
    <t>(Otro) micho préstamo</t>
  </si>
  <si>
    <t>Ventas Material</t>
  </si>
  <si>
    <t>1 ángulo 1</t>
  </si>
  <si>
    <t xml:space="preserve">saldo jonathan </t>
  </si>
  <si>
    <t>3 discos corte</t>
  </si>
  <si>
    <t xml:space="preserve">saldo puerta Ernesto </t>
  </si>
  <si>
    <t xml:space="preserve">saldo reja Fernando suarez </t>
  </si>
  <si>
    <t>Otros Egresos</t>
  </si>
  <si>
    <t xml:space="preserve">2 baños, lavamanos, 3 ventanitas </t>
  </si>
  <si>
    <t xml:space="preserve">1lavamanos </t>
  </si>
  <si>
    <t xml:space="preserve">abono trabajo Diego Garcia </t>
  </si>
  <si>
    <t>1 martillo</t>
  </si>
  <si>
    <t xml:space="preserve">1 flexometro </t>
  </si>
  <si>
    <t xml:space="preserve">1 baño con lavamanos </t>
  </si>
  <si>
    <t xml:space="preserve">saldo tapa jeison </t>
  </si>
  <si>
    <t>Carlos Vega (Pendiente)</t>
  </si>
  <si>
    <t xml:space="preserve">6 ventanas y un platero </t>
  </si>
  <si>
    <t xml:space="preserve">2 ventanas feas </t>
  </si>
  <si>
    <t xml:space="preserve">saldo Gonzalo Mendez </t>
  </si>
  <si>
    <t>Huber Garcia (Pendiente)</t>
  </si>
  <si>
    <t>20 pares bisagra 3/8</t>
  </si>
  <si>
    <t xml:space="preserve">ventana 120*120 sencilla segunda </t>
  </si>
  <si>
    <t xml:space="preserve">lavamanos de segunda </t>
  </si>
  <si>
    <t xml:space="preserve">sifon flexible </t>
  </si>
  <si>
    <t xml:space="preserve">baño de segunda </t>
  </si>
  <si>
    <t xml:space="preserve">1 chapa </t>
  </si>
  <si>
    <t xml:space="preserve">2 tableros troquelados </t>
  </si>
  <si>
    <t xml:space="preserve">(Yency) fondo lara </t>
  </si>
  <si>
    <t xml:space="preserve">(Chepe) fondo lara </t>
  </si>
  <si>
    <t>15 bisagra 3*3</t>
  </si>
  <si>
    <t>saldo leonidas vega</t>
  </si>
  <si>
    <t>saldo luz marina</t>
  </si>
  <si>
    <t>1 baño 2da blanco</t>
  </si>
  <si>
    <t>Saldo (Adolfo Merchán)</t>
  </si>
  <si>
    <t>4 ángulos 1</t>
  </si>
  <si>
    <t>1 disco tusteno</t>
  </si>
  <si>
    <t xml:space="preserve">2 accesorios baño </t>
  </si>
  <si>
    <t xml:space="preserve"> (Cancelado)</t>
  </si>
  <si>
    <t xml:space="preserve">pintura javi </t>
  </si>
  <si>
    <t xml:space="preserve">(Yency) maq de afeitar </t>
  </si>
  <si>
    <t>tableros  ahj</t>
  </si>
  <si>
    <t xml:space="preserve">pintura de reja </t>
  </si>
  <si>
    <t xml:space="preserve">(Otro) micho sueldo </t>
  </si>
  <si>
    <t xml:space="preserve">(Victor) sueldo </t>
  </si>
  <si>
    <t>Marina suarez (Pendiente)</t>
  </si>
  <si>
    <t>Manuel -vasques (Pendiente)</t>
  </si>
  <si>
    <t>pedazo de tee</t>
  </si>
  <si>
    <t xml:space="preserve">2 lijas </t>
  </si>
  <si>
    <t xml:space="preserve">almuerzos </t>
  </si>
  <si>
    <t xml:space="preserve">2 ventanas </t>
  </si>
  <si>
    <t>(Otro) robert</t>
  </si>
  <si>
    <t xml:space="preserve">(Otro) robert ayudante </t>
  </si>
  <si>
    <t>abono fidel tableros</t>
  </si>
  <si>
    <t>arriendo daza</t>
  </si>
  <si>
    <t>arriendo-agua alex</t>
  </si>
  <si>
    <t>arriendo alex</t>
  </si>
  <si>
    <t>Saldo (Huber Garcia)</t>
  </si>
  <si>
    <t>Saldo (Fredy muñoz)</t>
  </si>
  <si>
    <t xml:space="preserve">abono metal center </t>
  </si>
  <si>
    <t xml:space="preserve">1 bizcocho </t>
  </si>
  <si>
    <t>1 pedazo de lámina</t>
  </si>
  <si>
    <t>tableros RG</t>
  </si>
  <si>
    <t>(Yency) cadena y molly</t>
  </si>
  <si>
    <t xml:space="preserve">(Victor) préstamo </t>
  </si>
  <si>
    <t>saldo de muñeca</t>
  </si>
  <si>
    <t>tubo aguas negras  1 1/4</t>
  </si>
  <si>
    <t>Gastos Operacionales</t>
  </si>
  <si>
    <t>acople pistola y lija</t>
  </si>
  <si>
    <t>Vicente Varajas (Pendiente)</t>
  </si>
  <si>
    <t>Juan Alba (Pendiente)</t>
  </si>
  <si>
    <t>facturero mamá</t>
  </si>
  <si>
    <t>Teresa Poveda (Pendiente Entregar)</t>
  </si>
  <si>
    <t>Pastor Murcia  (Pendiente)</t>
  </si>
  <si>
    <t xml:space="preserve">platero </t>
  </si>
  <si>
    <t xml:space="preserve">almuerzo </t>
  </si>
  <si>
    <t xml:space="preserve">thiner y esmalte </t>
  </si>
  <si>
    <t>Saldo (Juan Alba)</t>
  </si>
  <si>
    <t>saldo ventana 2da</t>
  </si>
  <si>
    <t>Saldo (Manuel -vasques)</t>
  </si>
  <si>
    <t xml:space="preserve">Tubito papelera </t>
  </si>
  <si>
    <t>Saldo (Teresa Poveda)</t>
  </si>
  <si>
    <t>mantenimiento de pulidora</t>
  </si>
  <si>
    <t>Saldo (Carlos Vega)</t>
  </si>
  <si>
    <t>Arnulfo Velasquez  (Pendiente Entregar)</t>
  </si>
  <si>
    <t>ahj</t>
  </si>
  <si>
    <t>discos</t>
  </si>
  <si>
    <t>(Yency) almuerzo</t>
  </si>
  <si>
    <t>luz alex</t>
  </si>
  <si>
    <t>saldo blanca alonso</t>
  </si>
  <si>
    <t>platero</t>
  </si>
  <si>
    <t xml:space="preserve">baño blanco </t>
  </si>
  <si>
    <t xml:space="preserve">1 flor dorada </t>
  </si>
  <si>
    <t xml:space="preserve">5 pares manija media luna </t>
  </si>
  <si>
    <t>saldo mauricio vaquero 0052</t>
  </si>
  <si>
    <t>(Robinson) préstamo</t>
  </si>
  <si>
    <t xml:space="preserve">6 láminas y soldaduras </t>
  </si>
  <si>
    <t xml:space="preserve">pintura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</si>
</sst>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/>
  </sheetViews>
  <sheetFormatPr baseColWidth="10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44067</v>
      </c>
      <c r="B2" s="2">
        <v>0.86739583333333325</v>
      </c>
      <c r="C2" t="s">
        <v>10</v>
      </c>
      <c r="E2" t="s">
        <v>11</v>
      </c>
      <c r="I2">
        <v>308000</v>
      </c>
      <c r="J2">
        <v>187000</v>
      </c>
      <c r="K2">
        <v>121000</v>
      </c>
    </row>
    <row r="3" spans="1:11" x14ac:dyDescent="0.25">
      <c r="A3" s="1">
        <v>44067</v>
      </c>
      <c r="B3" s="2">
        <v>0.86739583333333325</v>
      </c>
      <c r="C3" t="s">
        <v>12</v>
      </c>
      <c r="E3" t="s">
        <v>142</v>
      </c>
      <c r="F3">
        <v>308000</v>
      </c>
    </row>
    <row r="4" spans="1:11" x14ac:dyDescent="0.25">
      <c r="A4" s="1">
        <v>44067</v>
      </c>
      <c r="B4" s="2">
        <v>0.86785879629629636</v>
      </c>
      <c r="C4" t="s">
        <v>39</v>
      </c>
      <c r="E4" t="s">
        <v>143</v>
      </c>
      <c r="G4">
        <v>187000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L18"/>
  <sheetViews>
    <sheetView workbookViewId="0">
      <selection activeCell="I2" sqref="I2"/>
    </sheetView>
  </sheetViews>
  <sheetFormatPr baseColWidth="10" defaultRowHeight="15" x14ac:dyDescent="0.25"/>
  <cols>
    <col min="4" max="4" width="8.42578125" customWidth="1"/>
    <col min="5" max="5" width="15.5703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2" x14ac:dyDescent="0.25">
      <c r="A2" s="1">
        <v>44054</v>
      </c>
      <c r="B2" s="2">
        <v>0.41917824074074073</v>
      </c>
      <c r="C2" t="s">
        <v>10</v>
      </c>
      <c r="E2" t="s">
        <v>11</v>
      </c>
      <c r="F2">
        <v>1171700</v>
      </c>
      <c r="I2">
        <v>1249300</v>
      </c>
      <c r="J2">
        <v>354500</v>
      </c>
      <c r="K2">
        <v>894800</v>
      </c>
    </row>
    <row r="3" spans="1:12" x14ac:dyDescent="0.25">
      <c r="A3" s="1">
        <v>44054</v>
      </c>
      <c r="B3" s="2">
        <v>0.41917824074074073</v>
      </c>
      <c r="C3" t="s">
        <v>12</v>
      </c>
      <c r="E3" t="s">
        <v>32</v>
      </c>
      <c r="F3">
        <v>9600</v>
      </c>
    </row>
    <row r="4" spans="1:12" x14ac:dyDescent="0.25">
      <c r="A4" s="1">
        <v>44054</v>
      </c>
      <c r="B4" s="2">
        <v>0.44388888888888894</v>
      </c>
      <c r="C4" t="s">
        <v>12</v>
      </c>
      <c r="E4" t="s">
        <v>33</v>
      </c>
      <c r="F4">
        <v>50000</v>
      </c>
    </row>
    <row r="5" spans="1:12" x14ac:dyDescent="0.25">
      <c r="A5" s="1">
        <v>44054</v>
      </c>
      <c r="B5" s="2">
        <v>0.4440972222222222</v>
      </c>
      <c r="C5" t="s">
        <v>12</v>
      </c>
      <c r="E5" t="s">
        <v>34</v>
      </c>
      <c r="F5">
        <v>18000</v>
      </c>
    </row>
    <row r="6" spans="1:12" x14ac:dyDescent="0.25">
      <c r="A6" s="1">
        <v>44054</v>
      </c>
      <c r="B6" s="2">
        <v>0.49190972222222223</v>
      </c>
      <c r="C6" t="s">
        <v>35</v>
      </c>
      <c r="E6" t="s">
        <v>36</v>
      </c>
      <c r="G6">
        <v>354500</v>
      </c>
    </row>
    <row r="7" spans="1:12" x14ac:dyDescent="0.25">
      <c r="I7">
        <v>50000</v>
      </c>
      <c r="J7">
        <v>8</v>
      </c>
      <c r="K7">
        <f>I7*J7</f>
        <v>400000</v>
      </c>
    </row>
    <row r="8" spans="1:12" x14ac:dyDescent="0.25">
      <c r="I8">
        <v>20000</v>
      </c>
      <c r="J8">
        <v>3</v>
      </c>
      <c r="K8">
        <f t="shared" ref="K8:K16" si="0">I8*J8</f>
        <v>60000</v>
      </c>
    </row>
    <row r="9" spans="1:12" x14ac:dyDescent="0.25">
      <c r="I9">
        <v>10000</v>
      </c>
      <c r="J9">
        <v>10</v>
      </c>
      <c r="K9">
        <f t="shared" si="0"/>
        <v>100000</v>
      </c>
    </row>
    <row r="10" spans="1:12" x14ac:dyDescent="0.25">
      <c r="I10">
        <v>5000</v>
      </c>
      <c r="J10">
        <v>26</v>
      </c>
      <c r="K10">
        <f t="shared" si="0"/>
        <v>130000</v>
      </c>
    </row>
    <row r="11" spans="1:12" x14ac:dyDescent="0.25">
      <c r="I11">
        <v>2000</v>
      </c>
      <c r="J11">
        <v>27</v>
      </c>
      <c r="K11">
        <f t="shared" si="0"/>
        <v>54000</v>
      </c>
    </row>
    <row r="12" spans="1:12" x14ac:dyDescent="0.25">
      <c r="I12">
        <v>1000</v>
      </c>
      <c r="J12">
        <v>28</v>
      </c>
      <c r="K12">
        <f t="shared" si="0"/>
        <v>28000</v>
      </c>
      <c r="L12">
        <v>9</v>
      </c>
    </row>
    <row r="13" spans="1:12" x14ac:dyDescent="0.25">
      <c r="I13">
        <v>500</v>
      </c>
      <c r="J13">
        <v>82</v>
      </c>
      <c r="K13">
        <f t="shared" si="0"/>
        <v>41000</v>
      </c>
      <c r="L13">
        <v>60</v>
      </c>
    </row>
    <row r="14" spans="1:12" x14ac:dyDescent="0.25">
      <c r="I14">
        <v>200</v>
      </c>
      <c r="J14">
        <f>76+220</f>
        <v>296</v>
      </c>
      <c r="K14">
        <f t="shared" si="0"/>
        <v>59200</v>
      </c>
      <c r="L14">
        <v>220</v>
      </c>
    </row>
    <row r="15" spans="1:12" x14ac:dyDescent="0.25">
      <c r="I15">
        <v>100</v>
      </c>
      <c r="J15">
        <f>103+100</f>
        <v>203</v>
      </c>
      <c r="K15">
        <f t="shared" si="0"/>
        <v>20300</v>
      </c>
      <c r="L15">
        <v>100</v>
      </c>
    </row>
    <row r="16" spans="1:12" x14ac:dyDescent="0.25">
      <c r="I16">
        <v>50</v>
      </c>
      <c r="J16">
        <v>46</v>
      </c>
      <c r="K16">
        <f t="shared" si="0"/>
        <v>2300</v>
      </c>
    </row>
    <row r="17" spans="11:11" x14ac:dyDescent="0.25">
      <c r="K17">
        <f>SUM(K7:K16)</f>
        <v>894800</v>
      </c>
    </row>
    <row r="18" spans="11:11" x14ac:dyDescent="0.25">
      <c r="K18">
        <f>K2-K17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L17"/>
  <sheetViews>
    <sheetView topLeftCell="E1" workbookViewId="0">
      <selection activeCell="K32" sqref="K32"/>
    </sheetView>
  </sheetViews>
  <sheetFormatPr baseColWidth="10" defaultRowHeight="15" x14ac:dyDescent="0.25"/>
  <cols>
    <col min="5" max="5" width="20.5703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2" x14ac:dyDescent="0.25">
      <c r="A2" s="1">
        <v>44053</v>
      </c>
      <c r="B2" s="2">
        <v>0.51172453703703702</v>
      </c>
      <c r="C2" t="s">
        <v>10</v>
      </c>
      <c r="E2" t="s">
        <v>11</v>
      </c>
      <c r="I2">
        <v>964500</v>
      </c>
      <c r="J2">
        <v>151200</v>
      </c>
      <c r="K2">
        <v>813300</v>
      </c>
    </row>
    <row r="3" spans="1:12" x14ac:dyDescent="0.25">
      <c r="A3" s="1">
        <v>44053</v>
      </c>
      <c r="B3" s="2">
        <v>0.51172453703703702</v>
      </c>
      <c r="C3" t="s">
        <v>12</v>
      </c>
      <c r="E3" t="s">
        <v>13</v>
      </c>
      <c r="F3">
        <v>8500</v>
      </c>
    </row>
    <row r="4" spans="1:12" x14ac:dyDescent="0.25">
      <c r="A4" s="1">
        <v>44053</v>
      </c>
      <c r="B4" s="2">
        <v>0.63593749999999993</v>
      </c>
      <c r="C4" t="s">
        <v>12</v>
      </c>
      <c r="E4" t="s">
        <v>14</v>
      </c>
      <c r="F4">
        <v>40000</v>
      </c>
    </row>
    <row r="5" spans="1:12" x14ac:dyDescent="0.25">
      <c r="A5" s="1">
        <v>44053</v>
      </c>
      <c r="B5" s="2">
        <v>0.63731481481481478</v>
      </c>
      <c r="C5" t="s">
        <v>12</v>
      </c>
      <c r="D5">
        <v>1447</v>
      </c>
      <c r="E5" t="s">
        <v>15</v>
      </c>
      <c r="F5">
        <v>110000</v>
      </c>
    </row>
    <row r="6" spans="1:12" x14ac:dyDescent="0.25">
      <c r="A6" s="1">
        <v>44053</v>
      </c>
      <c r="B6" s="2">
        <v>0.70589120370370362</v>
      </c>
      <c r="C6" t="s">
        <v>12</v>
      </c>
      <c r="E6" t="s">
        <v>16</v>
      </c>
      <c r="F6">
        <v>50000</v>
      </c>
    </row>
    <row r="7" spans="1:12" x14ac:dyDescent="0.25">
      <c r="A7" s="1">
        <v>44053</v>
      </c>
      <c r="B7" s="2">
        <v>0.70613425925925932</v>
      </c>
      <c r="C7" t="s">
        <v>17</v>
      </c>
      <c r="E7" t="s">
        <v>18</v>
      </c>
      <c r="F7">
        <v>500000</v>
      </c>
      <c r="I7">
        <v>50000</v>
      </c>
      <c r="J7">
        <v>12</v>
      </c>
      <c r="K7">
        <f>I7*J7</f>
        <v>600000</v>
      </c>
    </row>
    <row r="8" spans="1:12" x14ac:dyDescent="0.25">
      <c r="A8" s="1">
        <v>44053</v>
      </c>
      <c r="B8" s="2">
        <v>0.70635416666666673</v>
      </c>
      <c r="C8" t="s">
        <v>19</v>
      </c>
      <c r="E8" t="s">
        <v>20</v>
      </c>
      <c r="G8">
        <v>100000</v>
      </c>
      <c r="I8">
        <v>20000</v>
      </c>
      <c r="J8">
        <v>6</v>
      </c>
      <c r="K8">
        <f t="shared" ref="K8:K16" si="0">I8*J8</f>
        <v>120000</v>
      </c>
    </row>
    <row r="9" spans="1:12" x14ac:dyDescent="0.25">
      <c r="A9" s="1">
        <v>44053</v>
      </c>
      <c r="B9" s="2">
        <v>0.7093518518518519</v>
      </c>
      <c r="C9" t="s">
        <v>12</v>
      </c>
      <c r="E9" t="s">
        <v>21</v>
      </c>
      <c r="F9">
        <v>15000</v>
      </c>
      <c r="I9">
        <v>10000</v>
      </c>
      <c r="J9">
        <v>11</v>
      </c>
      <c r="K9">
        <f t="shared" si="0"/>
        <v>110000</v>
      </c>
    </row>
    <row r="10" spans="1:12" x14ac:dyDescent="0.25">
      <c r="A10" s="1">
        <v>44053</v>
      </c>
      <c r="B10" s="2">
        <v>0.70969907407407407</v>
      </c>
      <c r="C10" t="s">
        <v>12</v>
      </c>
      <c r="E10" t="s">
        <v>22</v>
      </c>
      <c r="F10">
        <v>8000</v>
      </c>
      <c r="I10">
        <v>5000</v>
      </c>
      <c r="J10">
        <v>26</v>
      </c>
      <c r="K10">
        <f t="shared" si="0"/>
        <v>130000</v>
      </c>
    </row>
    <row r="11" spans="1:12" x14ac:dyDescent="0.25">
      <c r="A11" s="1">
        <v>44053</v>
      </c>
      <c r="B11" s="2">
        <v>0.71037037037037043</v>
      </c>
      <c r="C11" t="s">
        <v>12</v>
      </c>
      <c r="E11" t="s">
        <v>23</v>
      </c>
      <c r="F11">
        <v>20000</v>
      </c>
      <c r="I11">
        <v>2000</v>
      </c>
      <c r="J11">
        <v>30</v>
      </c>
      <c r="K11">
        <f t="shared" si="0"/>
        <v>60000</v>
      </c>
    </row>
    <row r="12" spans="1:12" x14ac:dyDescent="0.25">
      <c r="A12" s="1">
        <v>44053</v>
      </c>
      <c r="B12" s="2">
        <v>0.71069444444444452</v>
      </c>
      <c r="C12" t="s">
        <v>12</v>
      </c>
      <c r="E12" t="s">
        <v>24</v>
      </c>
      <c r="F12">
        <v>100000</v>
      </c>
      <c r="I12">
        <v>1000</v>
      </c>
      <c r="J12">
        <v>28</v>
      </c>
      <c r="K12">
        <f t="shared" si="0"/>
        <v>28000</v>
      </c>
      <c r="L12">
        <v>9</v>
      </c>
    </row>
    <row r="13" spans="1:12" x14ac:dyDescent="0.25">
      <c r="A13" s="1">
        <v>44053</v>
      </c>
      <c r="B13" s="2">
        <v>0.71094907407407415</v>
      </c>
      <c r="C13" t="s">
        <v>12</v>
      </c>
      <c r="E13" t="s">
        <v>25</v>
      </c>
      <c r="F13">
        <v>30000</v>
      </c>
      <c r="I13">
        <v>500</v>
      </c>
      <c r="J13">
        <v>83</v>
      </c>
      <c r="K13">
        <f t="shared" si="0"/>
        <v>41500</v>
      </c>
      <c r="L13">
        <v>60</v>
      </c>
    </row>
    <row r="14" spans="1:12" x14ac:dyDescent="0.25">
      <c r="A14" s="1">
        <v>44053</v>
      </c>
      <c r="B14" s="2">
        <v>0.71121527777777782</v>
      </c>
      <c r="C14" t="s">
        <v>12</v>
      </c>
      <c r="E14" t="s">
        <v>26</v>
      </c>
      <c r="F14">
        <v>80000</v>
      </c>
      <c r="I14">
        <v>200</v>
      </c>
      <c r="J14">
        <f>78+220</f>
        <v>298</v>
      </c>
      <c r="K14">
        <f t="shared" si="0"/>
        <v>59600</v>
      </c>
      <c r="L14">
        <v>220</v>
      </c>
    </row>
    <row r="15" spans="1:12" x14ac:dyDescent="0.25">
      <c r="A15" s="1">
        <v>44053</v>
      </c>
      <c r="B15" s="2">
        <v>0.71164351851851848</v>
      </c>
      <c r="C15" t="s">
        <v>27</v>
      </c>
      <c r="E15" t="s">
        <v>28</v>
      </c>
      <c r="G15">
        <v>1200</v>
      </c>
      <c r="I15">
        <v>100</v>
      </c>
      <c r="J15">
        <f>103+100</f>
        <v>203</v>
      </c>
      <c r="K15">
        <f t="shared" si="0"/>
        <v>20300</v>
      </c>
      <c r="L15">
        <v>100</v>
      </c>
    </row>
    <row r="16" spans="1:12" x14ac:dyDescent="0.25">
      <c r="A16" s="1">
        <v>44053</v>
      </c>
      <c r="B16" s="2">
        <v>0.71177083333333335</v>
      </c>
      <c r="C16" t="s">
        <v>12</v>
      </c>
      <c r="E16" t="s">
        <v>29</v>
      </c>
      <c r="F16">
        <v>3000</v>
      </c>
      <c r="I16">
        <v>50</v>
      </c>
      <c r="J16">
        <v>46</v>
      </c>
      <c r="K16">
        <f t="shared" si="0"/>
        <v>2300</v>
      </c>
    </row>
    <row r="17" spans="1:11" x14ac:dyDescent="0.25">
      <c r="A17" s="1">
        <v>44053</v>
      </c>
      <c r="B17" s="2">
        <v>0.72152777777777777</v>
      </c>
      <c r="C17" t="s">
        <v>30</v>
      </c>
      <c r="E17" t="s">
        <v>31</v>
      </c>
      <c r="G17">
        <v>50000</v>
      </c>
      <c r="K17">
        <f>SUM(K7:K16)</f>
        <v>1171700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K2"/>
  <sheetViews>
    <sheetView workbookViewId="0"/>
  </sheetViews>
  <sheetFormatPr baseColWidth="10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44050</v>
      </c>
      <c r="B2" s="2">
        <v>0.46449074074074076</v>
      </c>
      <c r="C2" t="s">
        <v>10</v>
      </c>
      <c r="E2" t="s">
        <v>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I23" sqref="I23"/>
    </sheetView>
  </sheetViews>
  <sheetFormatPr baseColWidth="10" defaultRowHeight="15" x14ac:dyDescent="0.25"/>
  <cols>
    <col min="5" max="5" width="25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2" x14ac:dyDescent="0.25">
      <c r="A2" s="1">
        <v>44064</v>
      </c>
      <c r="B2" s="2">
        <v>0.45069444444444445</v>
      </c>
      <c r="C2" t="s">
        <v>10</v>
      </c>
      <c r="E2" t="s">
        <v>11</v>
      </c>
      <c r="F2">
        <v>1663650</v>
      </c>
      <c r="I2">
        <v>2578350</v>
      </c>
      <c r="J2">
        <v>565800</v>
      </c>
      <c r="K2">
        <v>2012550</v>
      </c>
    </row>
    <row r="3" spans="1:12" x14ac:dyDescent="0.25">
      <c r="A3" s="1">
        <v>44064</v>
      </c>
      <c r="B3" s="2">
        <v>0.46677083333333336</v>
      </c>
      <c r="C3" t="s">
        <v>12</v>
      </c>
      <c r="D3">
        <v>1466</v>
      </c>
      <c r="E3" t="s">
        <v>84</v>
      </c>
      <c r="F3">
        <v>170000</v>
      </c>
    </row>
    <row r="4" spans="1:12" x14ac:dyDescent="0.25">
      <c r="A4" s="1">
        <v>44064</v>
      </c>
      <c r="B4" s="2">
        <v>0.48608796296296292</v>
      </c>
      <c r="C4" t="s">
        <v>113</v>
      </c>
      <c r="E4" t="s">
        <v>128</v>
      </c>
      <c r="G4">
        <v>27000</v>
      </c>
    </row>
    <row r="5" spans="1:12" x14ac:dyDescent="0.25">
      <c r="A5" s="1">
        <v>44064</v>
      </c>
      <c r="B5" s="2">
        <v>0.48784722222222227</v>
      </c>
      <c r="C5" t="s">
        <v>12</v>
      </c>
      <c r="D5">
        <v>1456</v>
      </c>
      <c r="E5" t="s">
        <v>129</v>
      </c>
      <c r="F5">
        <v>295000</v>
      </c>
    </row>
    <row r="6" spans="1:12" x14ac:dyDescent="0.25">
      <c r="A6" s="1">
        <v>44064</v>
      </c>
      <c r="B6" s="2">
        <v>0.50430555555555556</v>
      </c>
      <c r="C6" t="s">
        <v>12</v>
      </c>
      <c r="D6">
        <v>1467</v>
      </c>
      <c r="E6" t="s">
        <v>130</v>
      </c>
      <c r="F6">
        <v>100000</v>
      </c>
    </row>
    <row r="7" spans="1:12" x14ac:dyDescent="0.25">
      <c r="A7" s="1">
        <v>44064</v>
      </c>
      <c r="B7" s="2">
        <v>0.60150462962962969</v>
      </c>
      <c r="C7" t="s">
        <v>35</v>
      </c>
      <c r="E7" t="s">
        <v>131</v>
      </c>
      <c r="G7">
        <v>193500</v>
      </c>
      <c r="I7">
        <v>50000</v>
      </c>
      <c r="J7">
        <v>19</v>
      </c>
      <c r="K7">
        <f>I7*J7</f>
        <v>950000</v>
      </c>
    </row>
    <row r="8" spans="1:12" x14ac:dyDescent="0.25">
      <c r="A8" s="1">
        <v>44064</v>
      </c>
      <c r="B8" s="2">
        <v>0.60164351851851849</v>
      </c>
      <c r="C8" t="s">
        <v>39</v>
      </c>
      <c r="E8" t="s">
        <v>132</v>
      </c>
      <c r="G8">
        <v>199000</v>
      </c>
      <c r="I8">
        <v>20000</v>
      </c>
      <c r="J8">
        <v>13</v>
      </c>
      <c r="K8">
        <f t="shared" ref="K8:K16" si="0">I8*J8</f>
        <v>260000</v>
      </c>
    </row>
    <row r="9" spans="1:12" x14ac:dyDescent="0.25">
      <c r="A9" s="1">
        <v>44064</v>
      </c>
      <c r="B9" s="2">
        <v>0.60436342592592596</v>
      </c>
      <c r="C9" t="s">
        <v>19</v>
      </c>
      <c r="E9" t="s">
        <v>133</v>
      </c>
      <c r="G9">
        <v>6300</v>
      </c>
      <c r="I9">
        <v>10000</v>
      </c>
      <c r="J9">
        <f>13+40</f>
        <v>53</v>
      </c>
      <c r="K9">
        <f t="shared" si="0"/>
        <v>530000</v>
      </c>
      <c r="L9">
        <v>40</v>
      </c>
    </row>
    <row r="10" spans="1:12" x14ac:dyDescent="0.25">
      <c r="A10" s="1">
        <v>44064</v>
      </c>
      <c r="B10" s="2">
        <v>0.60699074074074078</v>
      </c>
      <c r="C10" t="s">
        <v>27</v>
      </c>
      <c r="E10" t="s">
        <v>134</v>
      </c>
      <c r="G10">
        <v>100000</v>
      </c>
      <c r="I10">
        <v>5000</v>
      </c>
      <c r="J10">
        <v>21</v>
      </c>
      <c r="K10">
        <f t="shared" si="0"/>
        <v>105000</v>
      </c>
    </row>
    <row r="11" spans="1:12" x14ac:dyDescent="0.25">
      <c r="A11" s="1">
        <v>44064</v>
      </c>
      <c r="B11" s="2">
        <v>0.609375</v>
      </c>
      <c r="C11" t="s">
        <v>12</v>
      </c>
      <c r="E11" t="s">
        <v>135</v>
      </c>
      <c r="F11">
        <v>258000</v>
      </c>
      <c r="I11">
        <v>2000</v>
      </c>
      <c r="J11">
        <v>28</v>
      </c>
      <c r="K11">
        <f t="shared" si="0"/>
        <v>56000</v>
      </c>
    </row>
    <row r="12" spans="1:12" x14ac:dyDescent="0.25">
      <c r="A12" s="1">
        <v>44064</v>
      </c>
      <c r="B12" s="2">
        <v>0.60982638888888896</v>
      </c>
      <c r="C12" t="s">
        <v>54</v>
      </c>
      <c r="E12" t="s">
        <v>136</v>
      </c>
      <c r="G12">
        <v>10000</v>
      </c>
      <c r="I12">
        <v>1000</v>
      </c>
      <c r="J12">
        <v>17</v>
      </c>
      <c r="K12">
        <f t="shared" si="0"/>
        <v>17000</v>
      </c>
    </row>
    <row r="13" spans="1:12" x14ac:dyDescent="0.25">
      <c r="A13" s="1">
        <v>44064</v>
      </c>
      <c r="B13" s="2">
        <v>0.68177083333333333</v>
      </c>
      <c r="C13" t="s">
        <v>17</v>
      </c>
      <c r="E13" t="s">
        <v>137</v>
      </c>
      <c r="F13">
        <v>50000</v>
      </c>
      <c r="I13">
        <v>500</v>
      </c>
      <c r="J13">
        <f>35+L13</f>
        <v>75</v>
      </c>
      <c r="K13">
        <f t="shared" si="0"/>
        <v>37500</v>
      </c>
      <c r="L13">
        <v>40</v>
      </c>
    </row>
    <row r="14" spans="1:12" x14ac:dyDescent="0.25">
      <c r="A14" s="1">
        <v>44064</v>
      </c>
      <c r="B14" s="2">
        <v>0.6818981481481482</v>
      </c>
      <c r="C14" t="s">
        <v>12</v>
      </c>
      <c r="E14" t="s">
        <v>138</v>
      </c>
      <c r="F14">
        <v>1700</v>
      </c>
      <c r="I14">
        <v>200</v>
      </c>
      <c r="J14">
        <f>46+L14</f>
        <v>216</v>
      </c>
      <c r="K14">
        <f t="shared" si="0"/>
        <v>43200</v>
      </c>
      <c r="L14">
        <v>170</v>
      </c>
    </row>
    <row r="15" spans="1:12" x14ac:dyDescent="0.25">
      <c r="A15" s="1">
        <v>44064</v>
      </c>
      <c r="B15" s="2">
        <v>0.68208333333333337</v>
      </c>
      <c r="C15" t="s">
        <v>12</v>
      </c>
      <c r="E15" t="s">
        <v>139</v>
      </c>
      <c r="F15">
        <v>20000</v>
      </c>
      <c r="I15">
        <v>100</v>
      </c>
      <c r="J15">
        <v>116</v>
      </c>
      <c r="K15">
        <f t="shared" si="0"/>
        <v>11600</v>
      </c>
    </row>
    <row r="16" spans="1:12" x14ac:dyDescent="0.25">
      <c r="A16" s="1">
        <v>44064</v>
      </c>
      <c r="B16" s="2">
        <v>0.73179398148148145</v>
      </c>
      <c r="C16" t="s">
        <v>12</v>
      </c>
      <c r="E16" t="s">
        <v>140</v>
      </c>
      <c r="F16">
        <v>20000</v>
      </c>
      <c r="I16">
        <v>50</v>
      </c>
      <c r="J16">
        <v>45</v>
      </c>
      <c r="K16">
        <f t="shared" si="0"/>
        <v>2250</v>
      </c>
    </row>
    <row r="17" spans="1:11" x14ac:dyDescent="0.25">
      <c r="A17" s="1">
        <v>44064</v>
      </c>
      <c r="B17" s="2">
        <v>0.73481481481481481</v>
      </c>
      <c r="C17" t="s">
        <v>30</v>
      </c>
      <c r="E17" t="s">
        <v>141</v>
      </c>
      <c r="G17">
        <v>30000</v>
      </c>
      <c r="K17">
        <f>SUM(K7:K16)</f>
        <v>2012550</v>
      </c>
    </row>
    <row r="18" spans="1:11" x14ac:dyDescent="0.25">
      <c r="K18">
        <f>K2-K17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F24" sqref="F24"/>
    </sheetView>
  </sheetViews>
  <sheetFormatPr baseColWidth="10" defaultRowHeight="15" x14ac:dyDescent="0.25"/>
  <cols>
    <col min="5" max="5" width="33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2" x14ac:dyDescent="0.25">
      <c r="A2" s="1">
        <v>44063</v>
      </c>
      <c r="B2" s="2">
        <v>0.46252314814814816</v>
      </c>
      <c r="C2" t="s">
        <v>10</v>
      </c>
      <c r="E2" t="s">
        <v>11</v>
      </c>
      <c r="F2">
        <v>877450</v>
      </c>
      <c r="I2">
        <v>1772950</v>
      </c>
      <c r="J2">
        <v>242700</v>
      </c>
      <c r="K2">
        <v>1530250</v>
      </c>
    </row>
    <row r="3" spans="1:12" x14ac:dyDescent="0.25">
      <c r="A3" s="1">
        <v>44063</v>
      </c>
      <c r="B3" s="2">
        <v>0.46252314814814816</v>
      </c>
      <c r="C3" t="s">
        <v>12</v>
      </c>
      <c r="E3" t="s">
        <v>111</v>
      </c>
      <c r="F3">
        <v>21000</v>
      </c>
    </row>
    <row r="4" spans="1:12" x14ac:dyDescent="0.25">
      <c r="A4" s="1">
        <v>44063</v>
      </c>
      <c r="B4" s="2">
        <v>0.46832175925925923</v>
      </c>
      <c r="C4" t="s">
        <v>35</v>
      </c>
      <c r="E4" t="s">
        <v>112</v>
      </c>
      <c r="G4">
        <v>35000</v>
      </c>
    </row>
    <row r="5" spans="1:12" x14ac:dyDescent="0.25">
      <c r="A5" s="1">
        <v>44063</v>
      </c>
      <c r="B5" s="2">
        <v>0.46932870370370372</v>
      </c>
      <c r="C5" t="s">
        <v>113</v>
      </c>
      <c r="E5" t="s">
        <v>114</v>
      </c>
      <c r="G5">
        <v>8200</v>
      </c>
    </row>
    <row r="6" spans="1:12" x14ac:dyDescent="0.25">
      <c r="A6" s="1">
        <v>44063</v>
      </c>
      <c r="B6" s="2">
        <v>0.47038194444444442</v>
      </c>
      <c r="C6" t="s">
        <v>12</v>
      </c>
      <c r="D6">
        <v>1461</v>
      </c>
      <c r="E6" t="s">
        <v>115</v>
      </c>
      <c r="F6">
        <v>200000</v>
      </c>
    </row>
    <row r="7" spans="1:12" x14ac:dyDescent="0.25">
      <c r="A7" s="1">
        <v>44063</v>
      </c>
      <c r="B7" s="2">
        <v>0.47112268518518513</v>
      </c>
      <c r="C7" t="s">
        <v>12</v>
      </c>
      <c r="D7">
        <v>1462</v>
      </c>
      <c r="E7" t="s">
        <v>84</v>
      </c>
      <c r="F7">
        <v>200000</v>
      </c>
      <c r="I7">
        <v>50000</v>
      </c>
      <c r="J7">
        <v>7</v>
      </c>
      <c r="K7">
        <f>I7*J7</f>
        <v>350000</v>
      </c>
    </row>
    <row r="8" spans="1:12" x14ac:dyDescent="0.25">
      <c r="A8" s="1">
        <v>44063</v>
      </c>
      <c r="B8" s="2">
        <v>0.47834490740740737</v>
      </c>
      <c r="C8" t="s">
        <v>12</v>
      </c>
      <c r="D8">
        <v>1463</v>
      </c>
      <c r="E8" t="s">
        <v>116</v>
      </c>
      <c r="F8">
        <v>30000</v>
      </c>
      <c r="I8">
        <v>20000</v>
      </c>
      <c r="J8">
        <f>6+5</f>
        <v>11</v>
      </c>
      <c r="K8">
        <f t="shared" ref="K8:K16" si="0">I8*J8</f>
        <v>220000</v>
      </c>
    </row>
    <row r="9" spans="1:12" x14ac:dyDescent="0.25">
      <c r="A9" s="1">
        <v>44063</v>
      </c>
      <c r="B9" s="2">
        <v>0.4824074074074074</v>
      </c>
      <c r="C9" t="s">
        <v>17</v>
      </c>
      <c r="E9" t="s">
        <v>117</v>
      </c>
      <c r="F9">
        <v>2500</v>
      </c>
      <c r="I9">
        <v>10000</v>
      </c>
      <c r="J9">
        <f>17+40</f>
        <v>57</v>
      </c>
      <c r="K9">
        <f t="shared" si="0"/>
        <v>570000</v>
      </c>
    </row>
    <row r="10" spans="1:12" x14ac:dyDescent="0.25">
      <c r="A10" s="1">
        <v>44063</v>
      </c>
      <c r="B10" s="2">
        <v>0.49965277777777778</v>
      </c>
      <c r="C10" t="s">
        <v>12</v>
      </c>
      <c r="D10">
        <v>1464</v>
      </c>
      <c r="E10" t="s">
        <v>118</v>
      </c>
      <c r="F10">
        <v>60000</v>
      </c>
      <c r="I10">
        <v>5000</v>
      </c>
      <c r="J10">
        <v>23</v>
      </c>
      <c r="K10">
        <f t="shared" si="0"/>
        <v>115000</v>
      </c>
    </row>
    <row r="11" spans="1:12" x14ac:dyDescent="0.25">
      <c r="A11" s="1">
        <v>44063</v>
      </c>
      <c r="B11" s="2">
        <v>0.51379629629629631</v>
      </c>
      <c r="C11" t="s">
        <v>12</v>
      </c>
      <c r="D11">
        <v>1465</v>
      </c>
      <c r="E11" t="s">
        <v>119</v>
      </c>
      <c r="F11">
        <v>100000</v>
      </c>
      <c r="I11">
        <v>2000</v>
      </c>
      <c r="J11">
        <v>10</v>
      </c>
      <c r="K11">
        <f t="shared" si="0"/>
        <v>20000</v>
      </c>
    </row>
    <row r="12" spans="1:12" x14ac:dyDescent="0.25">
      <c r="A12" s="1">
        <v>44063</v>
      </c>
      <c r="B12" s="2">
        <v>0.5326157407407407</v>
      </c>
      <c r="C12" t="s">
        <v>17</v>
      </c>
      <c r="E12" t="s">
        <v>120</v>
      </c>
      <c r="F12">
        <v>60000</v>
      </c>
      <c r="I12">
        <v>1000</v>
      </c>
      <c r="J12">
        <v>13</v>
      </c>
      <c r="K12">
        <f t="shared" si="0"/>
        <v>13000</v>
      </c>
    </row>
    <row r="13" spans="1:12" x14ac:dyDescent="0.25">
      <c r="A13" s="1">
        <v>44063</v>
      </c>
      <c r="B13" s="2">
        <v>0.60018518518518515</v>
      </c>
      <c r="C13" t="s">
        <v>27</v>
      </c>
      <c r="E13" t="s">
        <v>121</v>
      </c>
      <c r="G13">
        <v>5500</v>
      </c>
      <c r="I13">
        <v>500</v>
      </c>
      <c r="J13">
        <f>30+L13</f>
        <v>70</v>
      </c>
      <c r="K13">
        <f t="shared" si="0"/>
        <v>35000</v>
      </c>
      <c r="L13">
        <v>40</v>
      </c>
    </row>
    <row r="14" spans="1:12" x14ac:dyDescent="0.25">
      <c r="A14" s="1">
        <v>44063</v>
      </c>
      <c r="B14" s="2">
        <v>0.62902777777777774</v>
      </c>
      <c r="C14" t="s">
        <v>39</v>
      </c>
      <c r="E14" t="s">
        <v>122</v>
      </c>
      <c r="G14">
        <v>194000</v>
      </c>
      <c r="I14">
        <v>200</v>
      </c>
      <c r="J14">
        <f>79+L14</f>
        <v>229</v>
      </c>
      <c r="K14">
        <f t="shared" si="0"/>
        <v>45800</v>
      </c>
      <c r="L14">
        <v>150</v>
      </c>
    </row>
    <row r="15" spans="1:12" x14ac:dyDescent="0.25">
      <c r="A15" s="1">
        <v>44063</v>
      </c>
      <c r="B15" s="2">
        <v>0.62924768518518526</v>
      </c>
      <c r="C15" t="s">
        <v>12</v>
      </c>
      <c r="D15">
        <v>1463</v>
      </c>
      <c r="E15" t="s">
        <v>123</v>
      </c>
      <c r="F15">
        <v>80000</v>
      </c>
      <c r="I15">
        <v>100</v>
      </c>
      <c r="J15">
        <v>119</v>
      </c>
      <c r="K15">
        <f t="shared" si="0"/>
        <v>11900</v>
      </c>
    </row>
    <row r="16" spans="1:12" x14ac:dyDescent="0.25">
      <c r="A16" s="1">
        <v>44063</v>
      </c>
      <c r="B16" s="2">
        <v>0.72803240740740749</v>
      </c>
      <c r="C16" t="s">
        <v>17</v>
      </c>
      <c r="E16" t="s">
        <v>124</v>
      </c>
      <c r="F16">
        <v>20000</v>
      </c>
      <c r="I16">
        <v>50</v>
      </c>
      <c r="J16">
        <v>45</v>
      </c>
      <c r="K16">
        <f t="shared" si="0"/>
        <v>2250</v>
      </c>
    </row>
    <row r="17" spans="1:11" x14ac:dyDescent="0.25">
      <c r="A17" s="1">
        <v>44063</v>
      </c>
      <c r="B17" s="2">
        <v>0.73354166666666665</v>
      </c>
      <c r="C17" t="s">
        <v>12</v>
      </c>
      <c r="D17">
        <v>1460</v>
      </c>
      <c r="E17" t="s">
        <v>125</v>
      </c>
      <c r="F17">
        <v>120000</v>
      </c>
      <c r="K17">
        <f>SUM(K7:K16)</f>
        <v>1382950</v>
      </c>
    </row>
    <row r="18" spans="1:11" x14ac:dyDescent="0.25">
      <c r="A18" s="1">
        <v>44063</v>
      </c>
      <c r="B18" s="2">
        <v>0.75756944444444452</v>
      </c>
      <c r="C18" t="s">
        <v>12</v>
      </c>
      <c r="E18" t="s">
        <v>126</v>
      </c>
      <c r="F18">
        <v>2000</v>
      </c>
      <c r="K18">
        <f>K2-K17</f>
        <v>147300</v>
      </c>
    </row>
    <row r="19" spans="1:11" x14ac:dyDescent="0.25">
      <c r="A19" s="1">
        <v>44063</v>
      </c>
      <c r="B19" s="2">
        <v>0.75791666666666668</v>
      </c>
      <c r="C19" t="s">
        <v>12</v>
      </c>
      <c r="D19">
        <v>1464</v>
      </c>
      <c r="E19" t="s">
        <v>127</v>
      </c>
      <c r="F1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F7" sqref="F7"/>
    </sheetView>
  </sheetViews>
  <sheetFormatPr baseColWidth="10" defaultRowHeight="15" x14ac:dyDescent="0.25"/>
  <cols>
    <col min="5" max="5" width="21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2" x14ac:dyDescent="0.25">
      <c r="A2" s="1">
        <v>44062</v>
      </c>
      <c r="B2" s="2">
        <v>0.41739583333333335</v>
      </c>
      <c r="C2" t="s">
        <v>10</v>
      </c>
      <c r="E2" t="s">
        <v>11</v>
      </c>
      <c r="I2">
        <v>253000</v>
      </c>
      <c r="J2">
        <v>1308000</v>
      </c>
      <c r="K2">
        <v>-1055000</v>
      </c>
    </row>
    <row r="3" spans="1:12" x14ac:dyDescent="0.25">
      <c r="A3" s="1">
        <v>44062</v>
      </c>
      <c r="B3" s="2">
        <v>0.41739583333333335</v>
      </c>
      <c r="C3" t="s">
        <v>12</v>
      </c>
      <c r="E3" t="s">
        <v>99</v>
      </c>
      <c r="F3">
        <v>50000</v>
      </c>
    </row>
    <row r="4" spans="1:12" x14ac:dyDescent="0.25">
      <c r="A4" s="1">
        <v>44062</v>
      </c>
      <c r="B4" s="2">
        <v>0.66326388888888888</v>
      </c>
      <c r="C4" t="s">
        <v>12</v>
      </c>
      <c r="D4">
        <v>1457</v>
      </c>
      <c r="E4" t="s">
        <v>103</v>
      </c>
      <c r="F4">
        <v>80000</v>
      </c>
    </row>
    <row r="5" spans="1:12" x14ac:dyDescent="0.25">
      <c r="A5" s="1">
        <v>44062</v>
      </c>
      <c r="B5" s="2">
        <v>0.67989583333333325</v>
      </c>
      <c r="C5" t="s">
        <v>12</v>
      </c>
      <c r="D5">
        <v>1448</v>
      </c>
      <c r="E5" t="s">
        <v>104</v>
      </c>
      <c r="F5">
        <v>100000</v>
      </c>
    </row>
    <row r="6" spans="1:12" x14ac:dyDescent="0.25">
      <c r="A6" s="1">
        <v>44062</v>
      </c>
      <c r="B6" s="2">
        <v>0.70729166666666676</v>
      </c>
      <c r="C6" t="s">
        <v>35</v>
      </c>
      <c r="E6" t="s">
        <v>105</v>
      </c>
      <c r="G6">
        <v>1000000</v>
      </c>
    </row>
    <row r="7" spans="1:12" x14ac:dyDescent="0.25">
      <c r="A7" s="1">
        <v>44062</v>
      </c>
      <c r="B7" s="2">
        <v>0.71879629629629627</v>
      </c>
      <c r="C7" t="s">
        <v>12</v>
      </c>
      <c r="E7" t="s">
        <v>106</v>
      </c>
      <c r="F7">
        <v>18000</v>
      </c>
      <c r="I7">
        <v>50000</v>
      </c>
      <c r="J7">
        <v>0</v>
      </c>
      <c r="K7">
        <f>I7*J7</f>
        <v>0</v>
      </c>
    </row>
    <row r="8" spans="1:12" x14ac:dyDescent="0.25">
      <c r="A8" s="1">
        <v>44062</v>
      </c>
      <c r="B8" s="2">
        <v>0.71903935185185175</v>
      </c>
      <c r="C8" t="s">
        <v>12</v>
      </c>
      <c r="E8" t="s">
        <v>107</v>
      </c>
      <c r="F8">
        <v>5000</v>
      </c>
      <c r="I8">
        <v>20000</v>
      </c>
      <c r="J8">
        <v>6</v>
      </c>
      <c r="K8">
        <f t="shared" ref="K8:K16" si="0">I8*J8</f>
        <v>120000</v>
      </c>
    </row>
    <row r="9" spans="1:12" x14ac:dyDescent="0.25">
      <c r="A9" s="1">
        <v>44062</v>
      </c>
      <c r="B9" s="2">
        <v>0.73671296296296296</v>
      </c>
      <c r="C9" t="s">
        <v>39</v>
      </c>
      <c r="E9" t="s">
        <v>108</v>
      </c>
      <c r="G9">
        <v>138000</v>
      </c>
      <c r="I9">
        <v>10000</v>
      </c>
      <c r="J9">
        <f>12+40</f>
        <v>52</v>
      </c>
      <c r="K9">
        <f t="shared" si="0"/>
        <v>520000</v>
      </c>
    </row>
    <row r="10" spans="1:12" x14ac:dyDescent="0.25">
      <c r="A10" s="1">
        <v>44062</v>
      </c>
      <c r="B10" s="2">
        <v>0.75785879629629627</v>
      </c>
      <c r="C10" t="s">
        <v>19</v>
      </c>
      <c r="E10" t="s">
        <v>109</v>
      </c>
      <c r="G10">
        <v>120000</v>
      </c>
      <c r="I10">
        <v>5000</v>
      </c>
      <c r="J10">
        <v>22</v>
      </c>
      <c r="K10">
        <f t="shared" si="0"/>
        <v>110000</v>
      </c>
    </row>
    <row r="11" spans="1:12" x14ac:dyDescent="0.25">
      <c r="A11" s="1">
        <v>44062</v>
      </c>
      <c r="B11" s="2">
        <v>0.76017361111111115</v>
      </c>
      <c r="C11" t="s">
        <v>30</v>
      </c>
      <c r="E11" t="s">
        <v>31</v>
      </c>
      <c r="G11">
        <v>20000</v>
      </c>
      <c r="I11">
        <v>2000</v>
      </c>
      <c r="J11">
        <v>10</v>
      </c>
      <c r="K11">
        <f t="shared" si="0"/>
        <v>20000</v>
      </c>
    </row>
    <row r="12" spans="1:12" x14ac:dyDescent="0.25">
      <c r="A12" s="1">
        <v>44062</v>
      </c>
      <c r="B12" s="2">
        <v>0.78726851851851853</v>
      </c>
      <c r="C12" t="s">
        <v>30</v>
      </c>
      <c r="E12" t="s">
        <v>110</v>
      </c>
      <c r="G12">
        <v>30000</v>
      </c>
      <c r="I12">
        <v>1000</v>
      </c>
      <c r="J12">
        <v>13</v>
      </c>
      <c r="K12">
        <f t="shared" si="0"/>
        <v>13000</v>
      </c>
    </row>
    <row r="13" spans="1:12" x14ac:dyDescent="0.25">
      <c r="I13">
        <v>500</v>
      </c>
      <c r="J13">
        <f>27+L13</f>
        <v>67</v>
      </c>
      <c r="K13">
        <f t="shared" si="0"/>
        <v>33500</v>
      </c>
      <c r="L13">
        <v>40</v>
      </c>
    </row>
    <row r="14" spans="1:12" x14ac:dyDescent="0.25">
      <c r="I14">
        <v>200</v>
      </c>
      <c r="J14">
        <f>84+L14</f>
        <v>234</v>
      </c>
      <c r="K14">
        <f t="shared" si="0"/>
        <v>46800</v>
      </c>
      <c r="L14">
        <v>150</v>
      </c>
    </row>
    <row r="15" spans="1:12" x14ac:dyDescent="0.25">
      <c r="I15">
        <v>100</v>
      </c>
      <c r="J15">
        <v>119</v>
      </c>
      <c r="K15">
        <f t="shared" si="0"/>
        <v>11900</v>
      </c>
    </row>
    <row r="16" spans="1:12" x14ac:dyDescent="0.25">
      <c r="I16">
        <v>50</v>
      </c>
      <c r="J16">
        <v>45</v>
      </c>
      <c r="K16">
        <f t="shared" si="0"/>
        <v>2250</v>
      </c>
    </row>
    <row r="17" spans="11:11" x14ac:dyDescent="0.25">
      <c r="K17">
        <f>SUM(K7:K16)</f>
        <v>877450</v>
      </c>
    </row>
    <row r="18" spans="11:11" x14ac:dyDescent="0.25">
      <c r="K18">
        <f>K2-K17</f>
        <v>-1932450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I7" sqref="I7:L18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2" x14ac:dyDescent="0.25">
      <c r="A2" s="1">
        <v>44061</v>
      </c>
      <c r="B2" s="2">
        <v>0.5317708333333333</v>
      </c>
      <c r="C2" t="s">
        <v>10</v>
      </c>
      <c r="E2" t="s">
        <v>11</v>
      </c>
      <c r="I2">
        <v>8500</v>
      </c>
      <c r="J2">
        <v>3130000</v>
      </c>
      <c r="K2">
        <v>-3121500</v>
      </c>
    </row>
    <row r="3" spans="1:12" x14ac:dyDescent="0.25">
      <c r="A3" s="1">
        <v>44061</v>
      </c>
      <c r="B3" s="2">
        <v>0.5317708333333333</v>
      </c>
      <c r="C3" t="s">
        <v>12</v>
      </c>
      <c r="E3" t="s">
        <v>13</v>
      </c>
      <c r="F3">
        <v>8500</v>
      </c>
    </row>
    <row r="4" spans="1:12" x14ac:dyDescent="0.25">
      <c r="A4" s="1">
        <v>44061</v>
      </c>
      <c r="B4" s="2">
        <v>0.41771990740740739</v>
      </c>
      <c r="C4" t="s">
        <v>27</v>
      </c>
      <c r="E4" t="s">
        <v>100</v>
      </c>
      <c r="G4">
        <v>2200000</v>
      </c>
    </row>
    <row r="5" spans="1:12" x14ac:dyDescent="0.25">
      <c r="A5" s="1">
        <v>44061</v>
      </c>
      <c r="B5" s="2">
        <v>0.41790509259259262</v>
      </c>
      <c r="C5" t="s">
        <v>27</v>
      </c>
      <c r="E5" t="s">
        <v>101</v>
      </c>
      <c r="G5">
        <v>30000</v>
      </c>
    </row>
    <row r="6" spans="1:12" x14ac:dyDescent="0.25">
      <c r="A6" s="1">
        <v>44061</v>
      </c>
      <c r="B6" s="2">
        <v>0.41847222222222219</v>
      </c>
      <c r="C6" t="s">
        <v>27</v>
      </c>
      <c r="E6" t="s">
        <v>102</v>
      </c>
      <c r="G6">
        <v>900000</v>
      </c>
    </row>
    <row r="7" spans="1:12" x14ac:dyDescent="0.25">
      <c r="I7">
        <v>50000</v>
      </c>
      <c r="J7">
        <f>20+50</f>
        <v>70</v>
      </c>
      <c r="K7">
        <f>I7*J7</f>
        <v>3500000</v>
      </c>
    </row>
    <row r="8" spans="1:12" x14ac:dyDescent="0.25">
      <c r="I8">
        <v>20000</v>
      </c>
      <c r="J8">
        <f>6+40</f>
        <v>46</v>
      </c>
      <c r="K8">
        <f t="shared" ref="K8:K16" si="0">I8*J8</f>
        <v>920000</v>
      </c>
    </row>
    <row r="9" spans="1:12" x14ac:dyDescent="0.25">
      <c r="I9">
        <v>10000</v>
      </c>
      <c r="J9">
        <f>14+40</f>
        <v>54</v>
      </c>
      <c r="K9">
        <f t="shared" si="0"/>
        <v>540000</v>
      </c>
    </row>
    <row r="10" spans="1:12" x14ac:dyDescent="0.25">
      <c r="I10">
        <v>5000</v>
      </c>
      <c r="J10">
        <v>15</v>
      </c>
      <c r="K10">
        <f t="shared" si="0"/>
        <v>75000</v>
      </c>
    </row>
    <row r="11" spans="1:12" x14ac:dyDescent="0.25">
      <c r="I11">
        <v>2000</v>
      </c>
      <c r="J11">
        <v>7</v>
      </c>
      <c r="K11">
        <f t="shared" si="0"/>
        <v>14000</v>
      </c>
    </row>
    <row r="12" spans="1:12" x14ac:dyDescent="0.25">
      <c r="I12">
        <v>1000</v>
      </c>
      <c r="J12">
        <f>6+9</f>
        <v>15</v>
      </c>
      <c r="K12">
        <f t="shared" si="0"/>
        <v>15000</v>
      </c>
      <c r="L12">
        <v>9</v>
      </c>
    </row>
    <row r="13" spans="1:12" x14ac:dyDescent="0.25">
      <c r="I13">
        <v>500</v>
      </c>
      <c r="J13">
        <f>14+60</f>
        <v>74</v>
      </c>
      <c r="K13">
        <f t="shared" si="0"/>
        <v>37000</v>
      </c>
      <c r="L13">
        <v>60</v>
      </c>
    </row>
    <row r="14" spans="1:12" x14ac:dyDescent="0.25">
      <c r="I14">
        <v>200</v>
      </c>
      <c r="J14">
        <f>36+220</f>
        <v>256</v>
      </c>
      <c r="K14">
        <f t="shared" si="0"/>
        <v>51200</v>
      </c>
      <c r="L14">
        <v>220</v>
      </c>
    </row>
    <row r="15" spans="1:12" x14ac:dyDescent="0.25">
      <c r="I15">
        <v>100</v>
      </c>
      <c r="J15">
        <f>39+100</f>
        <v>139</v>
      </c>
      <c r="K15">
        <f t="shared" si="0"/>
        <v>13900</v>
      </c>
      <c r="L15">
        <v>100</v>
      </c>
    </row>
    <row r="16" spans="1:12" x14ac:dyDescent="0.25">
      <c r="I16">
        <v>50</v>
      </c>
      <c r="J16">
        <v>45</v>
      </c>
      <c r="K16">
        <f t="shared" si="0"/>
        <v>2250</v>
      </c>
    </row>
    <row r="17" spans="11:11" x14ac:dyDescent="0.25">
      <c r="K17">
        <f>SUM(K7:K16)</f>
        <v>5168350</v>
      </c>
    </row>
    <row r="18" spans="11:11" x14ac:dyDescent="0.25">
      <c r="K18">
        <f>K2-K17</f>
        <v>-8289850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I7" sqref="I7:L18"/>
    </sheetView>
  </sheetViews>
  <sheetFormatPr baseColWidth="10" defaultRowHeight="15" x14ac:dyDescent="0.25"/>
  <cols>
    <col min="5" max="5" width="27.5703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2" x14ac:dyDescent="0.25">
      <c r="A2" s="1">
        <v>44058</v>
      </c>
      <c r="B2" s="2">
        <v>0.44609953703703703</v>
      </c>
      <c r="C2" t="s">
        <v>10</v>
      </c>
      <c r="E2" t="s">
        <v>11</v>
      </c>
      <c r="F2">
        <v>3863750</v>
      </c>
      <c r="I2">
        <v>6107750</v>
      </c>
      <c r="J2">
        <v>1765400</v>
      </c>
      <c r="K2">
        <v>4342350</v>
      </c>
    </row>
    <row r="3" spans="1:12" x14ac:dyDescent="0.25">
      <c r="A3" s="1">
        <v>44058</v>
      </c>
      <c r="B3" s="2">
        <v>0.44609953703703703</v>
      </c>
      <c r="C3" t="s">
        <v>12</v>
      </c>
      <c r="E3" t="s">
        <v>76</v>
      </c>
      <c r="F3">
        <v>15000</v>
      </c>
    </row>
    <row r="4" spans="1:12" x14ac:dyDescent="0.25">
      <c r="A4" s="1">
        <v>44058</v>
      </c>
      <c r="B4" s="2">
        <v>0.44653935185185184</v>
      </c>
      <c r="C4" t="s">
        <v>12</v>
      </c>
      <c r="E4" t="s">
        <v>77</v>
      </c>
      <c r="F4">
        <v>300000</v>
      </c>
    </row>
    <row r="5" spans="1:12" x14ac:dyDescent="0.25">
      <c r="A5" s="1">
        <v>44058</v>
      </c>
      <c r="B5" s="2">
        <v>0.44711805555555556</v>
      </c>
      <c r="C5" t="s">
        <v>12</v>
      </c>
      <c r="E5" t="s">
        <v>78</v>
      </c>
      <c r="F5">
        <v>400000</v>
      </c>
    </row>
    <row r="6" spans="1:12" x14ac:dyDescent="0.25">
      <c r="A6" s="1">
        <v>44058</v>
      </c>
      <c r="B6" s="2">
        <v>0.44766203703703705</v>
      </c>
      <c r="C6" t="s">
        <v>17</v>
      </c>
      <c r="E6" t="s">
        <v>79</v>
      </c>
      <c r="F6">
        <v>50000</v>
      </c>
    </row>
    <row r="7" spans="1:12" x14ac:dyDescent="0.25">
      <c r="A7" s="1">
        <v>44058</v>
      </c>
      <c r="B7" s="2">
        <v>0.44953703703703707</v>
      </c>
      <c r="C7" t="s">
        <v>12</v>
      </c>
      <c r="D7">
        <v>1442</v>
      </c>
      <c r="E7" t="s">
        <v>80</v>
      </c>
      <c r="F7">
        <v>1000000</v>
      </c>
      <c r="I7">
        <v>50000</v>
      </c>
      <c r="J7">
        <f>43</f>
        <v>43</v>
      </c>
      <c r="K7">
        <f>I7*J7</f>
        <v>2150000</v>
      </c>
    </row>
    <row r="8" spans="1:12" x14ac:dyDescent="0.25">
      <c r="A8" s="1">
        <v>44058</v>
      </c>
      <c r="B8" s="2">
        <v>0.54266203703703708</v>
      </c>
      <c r="C8" t="s">
        <v>12</v>
      </c>
      <c r="E8" t="s">
        <v>81</v>
      </c>
      <c r="F8">
        <v>78000</v>
      </c>
      <c r="I8">
        <v>20000</v>
      </c>
      <c r="J8">
        <f>2+60</f>
        <v>62</v>
      </c>
      <c r="K8">
        <f t="shared" ref="K8:K16" si="0">I8*J8</f>
        <v>1240000</v>
      </c>
    </row>
    <row r="9" spans="1:12" x14ac:dyDescent="0.25">
      <c r="A9" s="1">
        <v>44058</v>
      </c>
      <c r="B9" s="2">
        <v>0.54282407407407407</v>
      </c>
      <c r="C9" t="s">
        <v>39</v>
      </c>
      <c r="E9" t="s">
        <v>82</v>
      </c>
      <c r="G9">
        <v>20000</v>
      </c>
      <c r="I9">
        <v>10000</v>
      </c>
      <c r="J9">
        <f>14+55</f>
        <v>69</v>
      </c>
      <c r="K9">
        <f t="shared" si="0"/>
        <v>690000</v>
      </c>
    </row>
    <row r="10" spans="1:12" x14ac:dyDescent="0.25">
      <c r="A10" s="1">
        <v>44058</v>
      </c>
      <c r="B10" s="2">
        <v>0.54300925925925925</v>
      </c>
      <c r="C10" t="s">
        <v>54</v>
      </c>
      <c r="E10" t="s">
        <v>83</v>
      </c>
      <c r="G10">
        <v>1000</v>
      </c>
      <c r="I10">
        <v>5000</v>
      </c>
      <c r="J10">
        <v>23</v>
      </c>
      <c r="K10">
        <f t="shared" si="0"/>
        <v>115000</v>
      </c>
    </row>
    <row r="11" spans="1:12" x14ac:dyDescent="0.25">
      <c r="A11" s="1">
        <v>44058</v>
      </c>
      <c r="B11" s="2">
        <v>0.54355324074074074</v>
      </c>
      <c r="C11" t="s">
        <v>12</v>
      </c>
      <c r="D11">
        <v>1458</v>
      </c>
      <c r="E11" t="s">
        <v>84</v>
      </c>
      <c r="F11">
        <v>90000</v>
      </c>
      <c r="I11">
        <v>2000</v>
      </c>
      <c r="J11">
        <v>9</v>
      </c>
      <c r="K11">
        <f t="shared" si="0"/>
        <v>18000</v>
      </c>
    </row>
    <row r="12" spans="1:12" x14ac:dyDescent="0.25">
      <c r="A12" s="1">
        <v>44058</v>
      </c>
      <c r="B12" s="2">
        <v>0.56429398148148147</v>
      </c>
      <c r="C12" t="s">
        <v>39</v>
      </c>
      <c r="E12" t="s">
        <v>85</v>
      </c>
      <c r="G12">
        <v>288000</v>
      </c>
      <c r="I12">
        <v>1000</v>
      </c>
      <c r="J12">
        <f>6+9</f>
        <v>15</v>
      </c>
      <c r="K12">
        <f t="shared" si="0"/>
        <v>15000</v>
      </c>
      <c r="L12">
        <v>9</v>
      </c>
    </row>
    <row r="13" spans="1:12" x14ac:dyDescent="0.25">
      <c r="A13" s="1">
        <v>44058</v>
      </c>
      <c r="B13" s="2">
        <v>0.5645486111111111</v>
      </c>
      <c r="C13" t="s">
        <v>19</v>
      </c>
      <c r="E13" t="s">
        <v>86</v>
      </c>
      <c r="G13">
        <v>6000</v>
      </c>
      <c r="I13">
        <v>500</v>
      </c>
      <c r="J13">
        <f>14+60</f>
        <v>74</v>
      </c>
      <c r="K13">
        <f t="shared" si="0"/>
        <v>37000</v>
      </c>
      <c r="L13">
        <v>60</v>
      </c>
    </row>
    <row r="14" spans="1:12" x14ac:dyDescent="0.25">
      <c r="A14" s="1">
        <v>44058</v>
      </c>
      <c r="B14" s="2">
        <v>0.61091435185185183</v>
      </c>
      <c r="C14" t="s">
        <v>39</v>
      </c>
      <c r="E14" t="s">
        <v>87</v>
      </c>
      <c r="G14">
        <v>405000</v>
      </c>
      <c r="I14">
        <v>200</v>
      </c>
      <c r="J14">
        <f>36+220</f>
        <v>256</v>
      </c>
      <c r="K14">
        <f t="shared" si="0"/>
        <v>51200</v>
      </c>
      <c r="L14">
        <v>220</v>
      </c>
    </row>
    <row r="15" spans="1:12" x14ac:dyDescent="0.25">
      <c r="A15" s="1">
        <v>44058</v>
      </c>
      <c r="B15" s="2">
        <v>0.61234953703703698</v>
      </c>
      <c r="C15" t="s">
        <v>17</v>
      </c>
      <c r="E15" t="s">
        <v>88</v>
      </c>
      <c r="F15">
        <v>100000</v>
      </c>
      <c r="I15">
        <v>100</v>
      </c>
      <c r="J15">
        <f>39+100</f>
        <v>139</v>
      </c>
      <c r="K15">
        <f t="shared" si="0"/>
        <v>13900</v>
      </c>
      <c r="L15">
        <v>100</v>
      </c>
    </row>
    <row r="16" spans="1:12" x14ac:dyDescent="0.25">
      <c r="A16" s="1">
        <v>44058</v>
      </c>
      <c r="B16" s="2">
        <v>0.61261574074074077</v>
      </c>
      <c r="C16" t="s">
        <v>30</v>
      </c>
      <c r="E16" t="s">
        <v>89</v>
      </c>
      <c r="G16">
        <v>200000</v>
      </c>
      <c r="I16">
        <v>50</v>
      </c>
      <c r="J16">
        <v>45</v>
      </c>
      <c r="K16">
        <f t="shared" si="0"/>
        <v>2250</v>
      </c>
    </row>
    <row r="17" spans="1:11" x14ac:dyDescent="0.25">
      <c r="A17" s="1">
        <v>44058</v>
      </c>
      <c r="B17" s="2">
        <v>0.61278935185185179</v>
      </c>
      <c r="C17" t="s">
        <v>30</v>
      </c>
      <c r="E17" t="s">
        <v>90</v>
      </c>
      <c r="G17">
        <v>235000</v>
      </c>
      <c r="K17">
        <f>SUM(K7:K16)</f>
        <v>4332350</v>
      </c>
    </row>
    <row r="18" spans="1:11" x14ac:dyDescent="0.25">
      <c r="A18" s="1">
        <v>44058</v>
      </c>
      <c r="B18" s="2">
        <v>0.61409722222222218</v>
      </c>
      <c r="C18" t="s">
        <v>12</v>
      </c>
      <c r="D18">
        <v>1459</v>
      </c>
      <c r="E18" t="s">
        <v>91</v>
      </c>
      <c r="F18">
        <v>100000</v>
      </c>
      <c r="K18">
        <f>K2-K17</f>
        <v>10000</v>
      </c>
    </row>
    <row r="19" spans="1:11" x14ac:dyDescent="0.25">
      <c r="A19" s="1">
        <v>44058</v>
      </c>
      <c r="B19" s="2">
        <v>0.61535879629629631</v>
      </c>
      <c r="C19" t="s">
        <v>12</v>
      </c>
      <c r="D19">
        <v>1460</v>
      </c>
      <c r="E19" t="s">
        <v>92</v>
      </c>
      <c r="F19">
        <v>100000</v>
      </c>
    </row>
    <row r="20" spans="1:11" x14ac:dyDescent="0.25">
      <c r="A20" s="1">
        <v>44058</v>
      </c>
      <c r="B20" s="2">
        <v>0.61828703703703702</v>
      </c>
      <c r="C20" t="s">
        <v>48</v>
      </c>
      <c r="E20" t="s">
        <v>93</v>
      </c>
      <c r="F20">
        <v>11000</v>
      </c>
    </row>
    <row r="21" spans="1:11" x14ac:dyDescent="0.25">
      <c r="A21" s="1">
        <v>44058</v>
      </c>
      <c r="B21" s="2">
        <v>0.62046296296296299</v>
      </c>
      <c r="C21" t="s">
        <v>39</v>
      </c>
      <c r="E21" t="s">
        <v>94</v>
      </c>
      <c r="G21">
        <v>2400</v>
      </c>
    </row>
    <row r="22" spans="1:11" x14ac:dyDescent="0.25">
      <c r="A22" s="1">
        <v>44058</v>
      </c>
      <c r="B22" s="2">
        <v>0.67326388888888899</v>
      </c>
      <c r="C22" t="s">
        <v>27</v>
      </c>
      <c r="E22" t="s">
        <v>95</v>
      </c>
      <c r="G22">
        <v>18000</v>
      </c>
    </row>
    <row r="23" spans="1:11" x14ac:dyDescent="0.25">
      <c r="A23" s="1">
        <v>44058</v>
      </c>
      <c r="B23" s="2">
        <v>0.69262731481481488</v>
      </c>
      <c r="C23" t="s">
        <v>54</v>
      </c>
      <c r="E23" t="s">
        <v>96</v>
      </c>
      <c r="G23">
        <v>50000</v>
      </c>
    </row>
    <row r="24" spans="1:11" x14ac:dyDescent="0.25">
      <c r="A24" s="1">
        <v>44058</v>
      </c>
      <c r="B24" s="2">
        <v>0.69325231481481486</v>
      </c>
      <c r="C24" t="s">
        <v>30</v>
      </c>
      <c r="E24" t="s">
        <v>97</v>
      </c>
      <c r="G24">
        <v>300000</v>
      </c>
    </row>
    <row r="25" spans="1:11" x14ac:dyDescent="0.25">
      <c r="A25" s="1">
        <v>44058</v>
      </c>
      <c r="B25" s="2">
        <v>0.69364583333333341</v>
      </c>
      <c r="C25" t="s">
        <v>30</v>
      </c>
      <c r="E25" t="s">
        <v>98</v>
      </c>
      <c r="G25">
        <v>240000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D35" sqref="D35"/>
    </sheetView>
  </sheetViews>
  <sheetFormatPr baseColWidth="10" defaultRowHeight="15" x14ac:dyDescent="0.25"/>
  <cols>
    <col min="4" max="4" width="9.140625" customWidth="1"/>
    <col min="5" max="5" width="29.5703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2" x14ac:dyDescent="0.25">
      <c r="A2" s="1">
        <v>44057</v>
      </c>
      <c r="B2" s="2">
        <v>0.45356481481481481</v>
      </c>
      <c r="C2" t="s">
        <v>10</v>
      </c>
      <c r="E2" t="s">
        <v>11</v>
      </c>
      <c r="F2">
        <v>3130750</v>
      </c>
      <c r="I2">
        <v>4233750</v>
      </c>
      <c r="J2">
        <v>370000</v>
      </c>
      <c r="K2">
        <v>3863750</v>
      </c>
    </row>
    <row r="3" spans="1:12" x14ac:dyDescent="0.25">
      <c r="A3" s="1">
        <v>44057</v>
      </c>
      <c r="B3" s="2">
        <v>0.45356481481481481</v>
      </c>
      <c r="C3" t="s">
        <v>12</v>
      </c>
      <c r="E3" t="s">
        <v>53</v>
      </c>
      <c r="F3">
        <v>35000</v>
      </c>
    </row>
    <row r="4" spans="1:12" x14ac:dyDescent="0.25">
      <c r="A4" s="1">
        <v>44057</v>
      </c>
      <c r="B4" s="2">
        <v>0.45627314814814812</v>
      </c>
      <c r="C4" t="s">
        <v>54</v>
      </c>
      <c r="E4" t="s">
        <v>55</v>
      </c>
      <c r="G4">
        <v>90000</v>
      </c>
    </row>
    <row r="5" spans="1:12" x14ac:dyDescent="0.25">
      <c r="A5" s="1">
        <v>44057</v>
      </c>
      <c r="B5" s="2">
        <v>0.45642361111111113</v>
      </c>
      <c r="C5" t="s">
        <v>17</v>
      </c>
      <c r="E5" t="s">
        <v>56</v>
      </c>
      <c r="F5">
        <v>20000</v>
      </c>
    </row>
    <row r="6" spans="1:12" x14ac:dyDescent="0.25">
      <c r="A6" s="1">
        <v>44057</v>
      </c>
      <c r="B6" s="2">
        <v>0.45702546296296293</v>
      </c>
      <c r="C6" t="s">
        <v>12</v>
      </c>
      <c r="E6" t="s">
        <v>57</v>
      </c>
      <c r="F6">
        <v>250000</v>
      </c>
    </row>
    <row r="7" spans="1:12" x14ac:dyDescent="0.25">
      <c r="A7" s="1">
        <v>44057</v>
      </c>
      <c r="B7" s="2">
        <v>0.46508101851851852</v>
      </c>
      <c r="C7" t="s">
        <v>12</v>
      </c>
      <c r="E7" t="s">
        <v>58</v>
      </c>
      <c r="F7">
        <v>15000</v>
      </c>
      <c r="I7">
        <v>50000</v>
      </c>
      <c r="J7">
        <f>17+30</f>
        <v>47</v>
      </c>
      <c r="K7">
        <f>I7*J7</f>
        <v>2350000</v>
      </c>
    </row>
    <row r="8" spans="1:12" x14ac:dyDescent="0.25">
      <c r="A8" s="1">
        <v>44057</v>
      </c>
      <c r="B8" s="2">
        <v>0.4651851851851852</v>
      </c>
      <c r="C8" t="s">
        <v>12</v>
      </c>
      <c r="E8" t="s">
        <v>59</v>
      </c>
      <c r="F8">
        <v>7000</v>
      </c>
      <c r="I8">
        <v>20000</v>
      </c>
      <c r="J8">
        <f>6+30</f>
        <v>36</v>
      </c>
      <c r="K8">
        <f t="shared" ref="K8:K16" si="0">I8*J8</f>
        <v>720000</v>
      </c>
    </row>
    <row r="9" spans="1:12" x14ac:dyDescent="0.25">
      <c r="A9" s="1">
        <v>44057</v>
      </c>
      <c r="B9" s="2">
        <v>0.46546296296296297</v>
      </c>
      <c r="C9" t="s">
        <v>12</v>
      </c>
      <c r="E9" t="s">
        <v>33</v>
      </c>
      <c r="F9">
        <v>50000</v>
      </c>
      <c r="I9">
        <v>10000</v>
      </c>
      <c r="J9">
        <f>12+40</f>
        <v>52</v>
      </c>
      <c r="K9">
        <f t="shared" si="0"/>
        <v>520000</v>
      </c>
    </row>
    <row r="10" spans="1:12" x14ac:dyDescent="0.25">
      <c r="A10" s="1">
        <v>44057</v>
      </c>
      <c r="B10" s="2">
        <v>0.5080324074074074</v>
      </c>
      <c r="C10" t="s">
        <v>54</v>
      </c>
      <c r="E10" t="s">
        <v>60</v>
      </c>
      <c r="G10">
        <v>30000</v>
      </c>
      <c r="I10">
        <v>5000</v>
      </c>
      <c r="J10">
        <v>21</v>
      </c>
      <c r="K10">
        <f t="shared" si="0"/>
        <v>105000</v>
      </c>
    </row>
    <row r="11" spans="1:12" x14ac:dyDescent="0.25">
      <c r="A11" s="1">
        <v>44057</v>
      </c>
      <c r="B11" s="2">
        <v>0.50821759259259258</v>
      </c>
      <c r="C11" t="s">
        <v>12</v>
      </c>
      <c r="E11" t="s">
        <v>61</v>
      </c>
      <c r="F11">
        <v>30000</v>
      </c>
      <c r="I11">
        <v>2000</v>
      </c>
      <c r="J11">
        <v>15</v>
      </c>
      <c r="K11">
        <f t="shared" si="0"/>
        <v>30000</v>
      </c>
    </row>
    <row r="12" spans="1:12" x14ac:dyDescent="0.25">
      <c r="A12" s="1">
        <v>44057</v>
      </c>
      <c r="B12" s="2">
        <v>0.51181712962962966</v>
      </c>
      <c r="C12" t="s">
        <v>12</v>
      </c>
      <c r="D12">
        <v>1456</v>
      </c>
      <c r="E12" t="s">
        <v>62</v>
      </c>
      <c r="F12">
        <v>250000</v>
      </c>
      <c r="I12">
        <v>1000</v>
      </c>
      <c r="J12">
        <f>11+9</f>
        <v>20</v>
      </c>
      <c r="K12">
        <f t="shared" si="0"/>
        <v>20000</v>
      </c>
      <c r="L12">
        <v>9</v>
      </c>
    </row>
    <row r="13" spans="1:12" x14ac:dyDescent="0.25">
      <c r="A13" s="1">
        <v>44057</v>
      </c>
      <c r="B13" s="2">
        <v>0.61799768518518516</v>
      </c>
      <c r="C13" t="s">
        <v>54</v>
      </c>
      <c r="E13" t="s">
        <v>63</v>
      </c>
      <c r="G13">
        <v>150000</v>
      </c>
      <c r="I13">
        <v>500</v>
      </c>
      <c r="J13">
        <f>18+60</f>
        <v>78</v>
      </c>
      <c r="K13">
        <f t="shared" si="0"/>
        <v>39000</v>
      </c>
      <c r="L13">
        <v>60</v>
      </c>
    </row>
    <row r="14" spans="1:12" x14ac:dyDescent="0.25">
      <c r="A14" s="1">
        <v>44057</v>
      </c>
      <c r="B14" s="2">
        <v>0.61849537037037039</v>
      </c>
      <c r="C14" t="s">
        <v>54</v>
      </c>
      <c r="E14" t="s">
        <v>64</v>
      </c>
      <c r="G14">
        <v>40000</v>
      </c>
      <c r="I14">
        <v>200</v>
      </c>
      <c r="J14">
        <f>67+220</f>
        <v>287</v>
      </c>
      <c r="K14">
        <f t="shared" si="0"/>
        <v>57400</v>
      </c>
      <c r="L14">
        <v>220</v>
      </c>
    </row>
    <row r="15" spans="1:12" x14ac:dyDescent="0.25">
      <c r="A15" s="1">
        <v>44057</v>
      </c>
      <c r="B15" s="2">
        <v>0.61896990740740743</v>
      </c>
      <c r="C15" t="s">
        <v>12</v>
      </c>
      <c r="E15" t="s">
        <v>65</v>
      </c>
      <c r="F15">
        <v>120000</v>
      </c>
      <c r="I15">
        <v>100</v>
      </c>
      <c r="J15">
        <f>101+100</f>
        <v>201</v>
      </c>
      <c r="K15">
        <f t="shared" si="0"/>
        <v>20100</v>
      </c>
      <c r="L15">
        <v>100</v>
      </c>
    </row>
    <row r="16" spans="1:12" x14ac:dyDescent="0.25">
      <c r="A16" s="1">
        <v>44057</v>
      </c>
      <c r="B16" s="2">
        <v>0.62493055555555554</v>
      </c>
      <c r="C16" t="s">
        <v>12</v>
      </c>
      <c r="D16">
        <v>1457</v>
      </c>
      <c r="E16" t="s">
        <v>66</v>
      </c>
      <c r="F16">
        <v>100000</v>
      </c>
      <c r="I16">
        <v>50</v>
      </c>
      <c r="J16">
        <v>45</v>
      </c>
      <c r="K16">
        <f t="shared" si="0"/>
        <v>2250</v>
      </c>
    </row>
    <row r="17" spans="1:11" x14ac:dyDescent="0.25">
      <c r="A17" s="1">
        <v>44057</v>
      </c>
      <c r="B17" s="2">
        <v>0.62531250000000005</v>
      </c>
      <c r="C17" t="s">
        <v>12</v>
      </c>
      <c r="E17" t="s">
        <v>67</v>
      </c>
      <c r="F17">
        <v>20000</v>
      </c>
      <c r="K17">
        <f>SUM(K7:K16)</f>
        <v>3863750</v>
      </c>
    </row>
    <row r="18" spans="1:11" x14ac:dyDescent="0.25">
      <c r="A18" s="1">
        <v>44057</v>
      </c>
      <c r="B18" s="2">
        <v>0.68666666666666665</v>
      </c>
      <c r="C18" t="s">
        <v>17</v>
      </c>
      <c r="E18" t="s">
        <v>68</v>
      </c>
      <c r="F18">
        <v>35000</v>
      </c>
      <c r="K18">
        <f>K2-K17</f>
        <v>0</v>
      </c>
    </row>
    <row r="19" spans="1:11" x14ac:dyDescent="0.25">
      <c r="A19" s="1">
        <v>44057</v>
      </c>
      <c r="B19" s="2">
        <v>0.687962962962963</v>
      </c>
      <c r="C19" t="s">
        <v>17</v>
      </c>
      <c r="E19" t="s">
        <v>69</v>
      </c>
      <c r="F19">
        <v>20000</v>
      </c>
    </row>
    <row r="20" spans="1:11" x14ac:dyDescent="0.25">
      <c r="A20" s="1">
        <v>44057</v>
      </c>
      <c r="B20" s="2">
        <v>0.68811342592592595</v>
      </c>
      <c r="C20" t="s">
        <v>12</v>
      </c>
      <c r="E20" t="s">
        <v>70</v>
      </c>
      <c r="F20">
        <v>6000</v>
      </c>
    </row>
    <row r="21" spans="1:11" x14ac:dyDescent="0.25">
      <c r="A21" s="1">
        <v>44057</v>
      </c>
      <c r="B21" s="2">
        <v>0.71173611111111112</v>
      </c>
      <c r="C21" t="s">
        <v>17</v>
      </c>
      <c r="E21" t="s">
        <v>71</v>
      </c>
      <c r="F21">
        <v>50000</v>
      </c>
    </row>
    <row r="22" spans="1:11" x14ac:dyDescent="0.25">
      <c r="A22" s="1">
        <v>44057</v>
      </c>
      <c r="B22" s="2">
        <v>0.71185185185185185</v>
      </c>
      <c r="C22" t="s">
        <v>12</v>
      </c>
      <c r="E22" t="s">
        <v>72</v>
      </c>
      <c r="F22">
        <v>25000</v>
      </c>
    </row>
    <row r="23" spans="1:11" x14ac:dyDescent="0.25">
      <c r="A23" s="1">
        <v>44057</v>
      </c>
      <c r="B23" s="2">
        <v>0.73379629629629628</v>
      </c>
      <c r="C23" t="s">
        <v>12</v>
      </c>
      <c r="E23" t="s">
        <v>73</v>
      </c>
      <c r="F23">
        <v>70000</v>
      </c>
    </row>
    <row r="24" spans="1:11" x14ac:dyDescent="0.25">
      <c r="A24" s="1">
        <v>44057</v>
      </c>
      <c r="B24" s="2">
        <v>0.73629629629629623</v>
      </c>
      <c r="C24" t="s">
        <v>19</v>
      </c>
      <c r="E24" t="s">
        <v>74</v>
      </c>
      <c r="G24">
        <v>20000</v>
      </c>
    </row>
    <row r="25" spans="1:11" x14ac:dyDescent="0.25">
      <c r="A25" s="1">
        <v>44057</v>
      </c>
      <c r="B25" s="2">
        <v>0.73681712962962964</v>
      </c>
      <c r="C25" t="s">
        <v>19</v>
      </c>
      <c r="E25" t="s">
        <v>75</v>
      </c>
      <c r="G25">
        <v>40000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F14" sqref="F14"/>
    </sheetView>
  </sheetViews>
  <sheetFormatPr baseColWidth="10" defaultRowHeight="15" x14ac:dyDescent="0.25"/>
  <cols>
    <col min="5" max="5" width="27.71093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2" x14ac:dyDescent="0.25">
      <c r="A2" s="1">
        <v>44056</v>
      </c>
      <c r="B2" s="2">
        <v>0.40491898148148148</v>
      </c>
      <c r="C2" t="s">
        <v>10</v>
      </c>
      <c r="E2" t="s">
        <v>11</v>
      </c>
      <c r="I2">
        <v>554000</v>
      </c>
      <c r="J2">
        <v>88000</v>
      </c>
      <c r="K2">
        <v>466000</v>
      </c>
    </row>
    <row r="3" spans="1:12" x14ac:dyDescent="0.25">
      <c r="A3" s="1">
        <v>44056</v>
      </c>
      <c r="B3" s="2">
        <v>0.40491898148148148</v>
      </c>
      <c r="C3" t="s">
        <v>39</v>
      </c>
      <c r="E3" t="s">
        <v>40</v>
      </c>
      <c r="G3">
        <v>8000</v>
      </c>
    </row>
    <row r="4" spans="1:12" x14ac:dyDescent="0.25">
      <c r="A4" s="1">
        <v>44056</v>
      </c>
      <c r="B4" s="2">
        <v>0.45057870370370368</v>
      </c>
      <c r="C4" t="s">
        <v>12</v>
      </c>
      <c r="E4" t="s">
        <v>41</v>
      </c>
      <c r="F4">
        <v>20000</v>
      </c>
    </row>
    <row r="5" spans="1:12" x14ac:dyDescent="0.25">
      <c r="A5" s="1">
        <v>44056</v>
      </c>
      <c r="B5" s="2">
        <v>0.45072916666666668</v>
      </c>
      <c r="C5" t="s">
        <v>17</v>
      </c>
      <c r="E5" t="s">
        <v>42</v>
      </c>
      <c r="F5">
        <v>20000</v>
      </c>
    </row>
    <row r="6" spans="1:12" x14ac:dyDescent="0.25">
      <c r="A6" s="1">
        <v>44056</v>
      </c>
      <c r="B6" s="2">
        <v>0.45093749999999999</v>
      </c>
      <c r="C6" t="s">
        <v>12</v>
      </c>
      <c r="E6" t="s">
        <v>43</v>
      </c>
      <c r="F6">
        <v>8500</v>
      </c>
    </row>
    <row r="7" spans="1:12" x14ac:dyDescent="0.25">
      <c r="A7" s="1">
        <v>44056</v>
      </c>
      <c r="B7" s="2">
        <v>0.52124999999999999</v>
      </c>
      <c r="C7" t="s">
        <v>12</v>
      </c>
      <c r="E7" t="s">
        <v>44</v>
      </c>
      <c r="F7">
        <v>2000</v>
      </c>
      <c r="I7">
        <v>50000</v>
      </c>
      <c r="J7">
        <v>16</v>
      </c>
      <c r="K7">
        <f>I7*J7</f>
        <v>800000</v>
      </c>
    </row>
    <row r="8" spans="1:12" x14ac:dyDescent="0.25">
      <c r="A8" s="1">
        <v>44056</v>
      </c>
      <c r="B8" s="2">
        <v>0.7047337962962964</v>
      </c>
      <c r="C8" t="s">
        <v>17</v>
      </c>
      <c r="E8" t="s">
        <v>45</v>
      </c>
      <c r="F8">
        <v>20000</v>
      </c>
      <c r="I8">
        <v>20000</v>
      </c>
      <c r="J8">
        <f>2+15</f>
        <v>17</v>
      </c>
      <c r="K8">
        <f t="shared" ref="K8:K16" si="0">I8*J8</f>
        <v>340000</v>
      </c>
    </row>
    <row r="9" spans="1:12" x14ac:dyDescent="0.25">
      <c r="A9" s="1">
        <v>44056</v>
      </c>
      <c r="B9" s="2">
        <v>0.71474537037037045</v>
      </c>
      <c r="C9" t="s">
        <v>39</v>
      </c>
      <c r="E9" t="s">
        <v>46</v>
      </c>
      <c r="G9">
        <v>40000</v>
      </c>
      <c r="I9">
        <v>10000</v>
      </c>
      <c r="J9">
        <f>7+18</f>
        <v>25</v>
      </c>
      <c r="K9">
        <f t="shared" si="0"/>
        <v>250000</v>
      </c>
    </row>
    <row r="10" spans="1:12" x14ac:dyDescent="0.25">
      <c r="A10" s="1">
        <v>44056</v>
      </c>
      <c r="B10" s="2">
        <v>0.71501157407407412</v>
      </c>
      <c r="C10" t="s">
        <v>30</v>
      </c>
      <c r="E10" t="s">
        <v>47</v>
      </c>
      <c r="G10">
        <v>40000</v>
      </c>
      <c r="I10">
        <v>5000</v>
      </c>
      <c r="J10">
        <v>21</v>
      </c>
      <c r="K10">
        <f t="shared" si="0"/>
        <v>105000</v>
      </c>
    </row>
    <row r="11" spans="1:12" x14ac:dyDescent="0.25">
      <c r="A11" s="1">
        <v>44056</v>
      </c>
      <c r="B11" s="2">
        <v>0.71516203703703696</v>
      </c>
      <c r="C11" t="s">
        <v>48</v>
      </c>
      <c r="E11" t="s">
        <v>49</v>
      </c>
      <c r="F11">
        <v>19500</v>
      </c>
      <c r="I11">
        <v>2000</v>
      </c>
      <c r="J11">
        <v>16</v>
      </c>
      <c r="K11">
        <f t="shared" si="0"/>
        <v>32000</v>
      </c>
    </row>
    <row r="12" spans="1:12" x14ac:dyDescent="0.25">
      <c r="A12" s="1">
        <v>44056</v>
      </c>
      <c r="B12" s="2">
        <v>0.71538194444444436</v>
      </c>
      <c r="C12" t="s">
        <v>12</v>
      </c>
      <c r="E12" t="s">
        <v>50</v>
      </c>
      <c r="F12">
        <v>324000</v>
      </c>
      <c r="I12">
        <v>1000</v>
      </c>
      <c r="J12">
        <f>12+9</f>
        <v>21</v>
      </c>
      <c r="K12">
        <f t="shared" si="0"/>
        <v>21000</v>
      </c>
      <c r="L12">
        <v>9</v>
      </c>
    </row>
    <row r="13" spans="1:12" x14ac:dyDescent="0.25">
      <c r="A13" s="1">
        <v>44056</v>
      </c>
      <c r="B13" s="2">
        <v>0.75009259259259264</v>
      </c>
      <c r="C13" t="s">
        <v>12</v>
      </c>
      <c r="E13" t="s">
        <v>51</v>
      </c>
      <c r="F13">
        <v>10000</v>
      </c>
      <c r="I13">
        <v>500</v>
      </c>
      <c r="J13">
        <f>18+60</f>
        <v>78</v>
      </c>
      <c r="K13">
        <f t="shared" si="0"/>
        <v>39000</v>
      </c>
      <c r="L13">
        <v>60</v>
      </c>
    </row>
    <row r="14" spans="1:12" x14ac:dyDescent="0.25">
      <c r="A14" s="1">
        <v>44056</v>
      </c>
      <c r="B14" s="2">
        <v>0.75086805555555547</v>
      </c>
      <c r="C14" t="s">
        <v>12</v>
      </c>
      <c r="E14" t="s">
        <v>52</v>
      </c>
      <c r="F14">
        <v>130000</v>
      </c>
      <c r="I14">
        <v>200</v>
      </c>
      <c r="J14">
        <f>76+220</f>
        <v>296</v>
      </c>
      <c r="K14">
        <f t="shared" si="0"/>
        <v>59200</v>
      </c>
      <c r="L14">
        <v>220</v>
      </c>
    </row>
    <row r="15" spans="1:12" x14ac:dyDescent="0.25">
      <c r="I15">
        <v>100</v>
      </c>
      <c r="J15">
        <f>103+100</f>
        <v>203</v>
      </c>
      <c r="K15">
        <f t="shared" si="0"/>
        <v>20300</v>
      </c>
      <c r="L15">
        <v>100</v>
      </c>
    </row>
    <row r="16" spans="1:12" x14ac:dyDescent="0.25">
      <c r="I16">
        <v>50</v>
      </c>
      <c r="J16">
        <v>46</v>
      </c>
      <c r="K16">
        <f t="shared" si="0"/>
        <v>2300</v>
      </c>
    </row>
    <row r="17" spans="11:11" x14ac:dyDescent="0.25">
      <c r="K17">
        <f>SUM(K7:K16)</f>
        <v>1668800</v>
      </c>
    </row>
    <row r="18" spans="11:11" x14ac:dyDescent="0.25">
      <c r="K18">
        <f>K2-K17</f>
        <v>-1202800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L18"/>
  <sheetViews>
    <sheetView workbookViewId="0">
      <selection activeCell="H14" sqref="H14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2" x14ac:dyDescent="0.25">
      <c r="A2" s="1">
        <v>44055</v>
      </c>
      <c r="B2" s="2">
        <v>0.4387152777777778</v>
      </c>
      <c r="C2" t="s">
        <v>10</v>
      </c>
      <c r="E2" t="s">
        <v>11</v>
      </c>
      <c r="I2">
        <v>63500</v>
      </c>
      <c r="J2">
        <v>150000</v>
      </c>
      <c r="K2">
        <v>-86500</v>
      </c>
    </row>
    <row r="3" spans="1:12" x14ac:dyDescent="0.25">
      <c r="A3" s="1">
        <v>44055</v>
      </c>
      <c r="B3" s="2">
        <v>0.4387152777777778</v>
      </c>
      <c r="C3" t="s">
        <v>12</v>
      </c>
      <c r="E3" t="s">
        <v>13</v>
      </c>
      <c r="F3">
        <v>8500</v>
      </c>
    </row>
    <row r="4" spans="1:12" x14ac:dyDescent="0.25">
      <c r="A4" s="1">
        <v>44055</v>
      </c>
      <c r="B4" s="2">
        <v>0.45074074074074072</v>
      </c>
      <c r="C4" t="s">
        <v>12</v>
      </c>
      <c r="E4" t="s">
        <v>37</v>
      </c>
      <c r="F4">
        <v>55000</v>
      </c>
    </row>
    <row r="5" spans="1:12" x14ac:dyDescent="0.25">
      <c r="A5" s="1">
        <v>44055</v>
      </c>
      <c r="B5" s="2">
        <v>0.4533564814814815</v>
      </c>
      <c r="C5" t="s">
        <v>35</v>
      </c>
      <c r="E5" t="s">
        <v>38</v>
      </c>
      <c r="G5">
        <v>150000</v>
      </c>
    </row>
    <row r="7" spans="1:12" x14ac:dyDescent="0.25">
      <c r="I7">
        <v>50000</v>
      </c>
      <c r="J7">
        <v>15</v>
      </c>
      <c r="K7">
        <f>I7*J7</f>
        <v>750000</v>
      </c>
    </row>
    <row r="8" spans="1:12" x14ac:dyDescent="0.25">
      <c r="I8">
        <v>20000</v>
      </c>
      <c r="J8">
        <v>0</v>
      </c>
      <c r="K8">
        <f t="shared" ref="K8:K16" si="0">I8*J8</f>
        <v>0</v>
      </c>
    </row>
    <row r="9" spans="1:12" x14ac:dyDescent="0.25">
      <c r="I9">
        <v>10000</v>
      </c>
      <c r="J9">
        <v>4</v>
      </c>
      <c r="K9">
        <f t="shared" si="0"/>
        <v>40000</v>
      </c>
    </row>
    <row r="10" spans="1:12" x14ac:dyDescent="0.25">
      <c r="I10">
        <v>5000</v>
      </c>
      <c r="J10">
        <v>29</v>
      </c>
      <c r="K10">
        <f t="shared" si="0"/>
        <v>145000</v>
      </c>
    </row>
    <row r="11" spans="1:12" x14ac:dyDescent="0.25">
      <c r="I11">
        <v>2000</v>
      </c>
      <c r="J11">
        <v>16</v>
      </c>
      <c r="K11">
        <f t="shared" si="0"/>
        <v>32000</v>
      </c>
    </row>
    <row r="12" spans="1:12" x14ac:dyDescent="0.25">
      <c r="I12">
        <v>1000</v>
      </c>
      <c r="J12">
        <v>28</v>
      </c>
      <c r="K12">
        <f t="shared" si="0"/>
        <v>28000</v>
      </c>
      <c r="L12">
        <v>9</v>
      </c>
    </row>
    <row r="13" spans="1:12" x14ac:dyDescent="0.25">
      <c r="I13">
        <v>500</v>
      </c>
      <c r="J13">
        <v>82</v>
      </c>
      <c r="K13">
        <f t="shared" si="0"/>
        <v>41000</v>
      </c>
      <c r="L13">
        <v>60</v>
      </c>
    </row>
    <row r="14" spans="1:12" x14ac:dyDescent="0.25">
      <c r="I14">
        <v>200</v>
      </c>
      <c r="J14">
        <f>76+220</f>
        <v>296</v>
      </c>
      <c r="K14">
        <f t="shared" si="0"/>
        <v>59200</v>
      </c>
      <c r="L14">
        <v>220</v>
      </c>
    </row>
    <row r="15" spans="1:12" x14ac:dyDescent="0.25">
      <c r="I15">
        <v>100</v>
      </c>
      <c r="J15">
        <f>103+100</f>
        <v>203</v>
      </c>
      <c r="K15">
        <f t="shared" si="0"/>
        <v>20300</v>
      </c>
      <c r="L15">
        <v>100</v>
      </c>
    </row>
    <row r="16" spans="1:12" x14ac:dyDescent="0.25">
      <c r="I16">
        <v>50</v>
      </c>
      <c r="J16">
        <v>46</v>
      </c>
      <c r="K16">
        <f t="shared" si="0"/>
        <v>2300</v>
      </c>
    </row>
    <row r="17" spans="11:11" x14ac:dyDescent="0.25">
      <c r="K17">
        <f>SUM(K7:K16)</f>
        <v>1117800</v>
      </c>
    </row>
    <row r="18" spans="11:11" x14ac:dyDescent="0.25">
      <c r="K18">
        <f>K2-K17</f>
        <v>-1204300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24</vt:lpstr>
      <vt:lpstr>21</vt:lpstr>
      <vt:lpstr>20</vt:lpstr>
      <vt:lpstr>19</vt:lpstr>
      <vt:lpstr>18</vt:lpstr>
      <vt:lpstr>15</vt:lpstr>
      <vt:lpstr>14</vt:lpstr>
      <vt:lpstr>13</vt:lpstr>
      <vt:lpstr>12</vt:lpstr>
      <vt:lpstr>11</vt:lpstr>
      <vt:lpstr>10</vt:lpstr>
      <vt:lpstr>7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David Medina Lara</dc:creator>
  <cp:lastModifiedBy>medina</cp:lastModifiedBy>
  <dcterms:created xsi:type="dcterms:W3CDTF">2020-08-07T16:08:47Z</dcterms:created>
  <dcterms:modified xsi:type="dcterms:W3CDTF">2020-08-25T01:49:51Z</dcterms:modified>
</cp:coreProperties>
</file>