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davis/Desktop/GitHub/Cookie_lab_data/"/>
    </mc:Choice>
  </mc:AlternateContent>
  <xr:revisionPtr revIDLastSave="0" documentId="13_ncr:1_{305C4C78-B8E0-0740-9F86-B50515D1B178}" xr6:coauthVersionLast="47" xr6:coauthVersionMax="47" xr10:uidLastSave="{00000000-0000-0000-0000-000000000000}"/>
  <bookViews>
    <workbookView xWindow="0" yWindow="860" windowWidth="38400" windowHeight="19120" activeTab="1" xr2:uid="{00000000-000D-0000-FFFF-FFFF00000000}"/>
  </bookViews>
  <sheets>
    <sheet name="Trial 1 - Oatmeal Raisin Walnut" sheetId="1" r:id="rId1"/>
    <sheet name="PB_caleb" sheetId="2" r:id="rId2"/>
    <sheet name="Student data" sheetId="3" r:id="rId3"/>
    <sheet name="Slopes" sheetId="6" r:id="rId4"/>
    <sheet name="Ques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3" i="2"/>
  <c r="C23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9" i="6"/>
  <c r="N6" i="2"/>
  <c r="P2" i="2"/>
  <c r="C3" i="6"/>
  <c r="B3" i="6"/>
  <c r="C2" i="6"/>
  <c r="B2" i="6"/>
  <c r="B39" i="6"/>
  <c r="B45" i="3"/>
  <c r="B49" i="3"/>
  <c r="B50" i="3"/>
  <c r="B51" i="3"/>
  <c r="B52" i="3"/>
  <c r="B53" i="3"/>
  <c r="B54" i="3"/>
  <c r="B58" i="3"/>
  <c r="B59" i="3"/>
  <c r="B60" i="3"/>
  <c r="B61" i="3"/>
  <c r="B62" i="3"/>
  <c r="B63" i="3"/>
  <c r="B67" i="3"/>
  <c r="B68" i="3"/>
  <c r="B69" i="3"/>
  <c r="B70" i="3"/>
  <c r="B71" i="3"/>
  <c r="B72" i="3"/>
  <c r="B76" i="3"/>
  <c r="B77" i="3"/>
  <c r="B78" i="3"/>
  <c r="B79" i="3"/>
  <c r="B80" i="3"/>
  <c r="B81" i="3"/>
  <c r="J2" i="2"/>
  <c r="O915" i="3"/>
  <c r="J913" i="3"/>
  <c r="L913" i="3" s="1"/>
  <c r="Q913" i="3" s="1"/>
  <c r="J914" i="3"/>
  <c r="L914" i="3" s="1"/>
  <c r="J915" i="3"/>
  <c r="L915" i="3" s="1"/>
  <c r="J916" i="3"/>
  <c r="L916" i="3" s="1"/>
  <c r="J917" i="3"/>
  <c r="L917" i="3" s="1"/>
  <c r="J918" i="3"/>
  <c r="L918" i="3" s="1"/>
  <c r="L909" i="3"/>
  <c r="J904" i="3"/>
  <c r="L904" i="3" s="1"/>
  <c r="Q904" i="3" s="1"/>
  <c r="J905" i="3"/>
  <c r="L905" i="3" s="1"/>
  <c r="J906" i="3"/>
  <c r="L906" i="3" s="1"/>
  <c r="J907" i="3"/>
  <c r="L907" i="3" s="1"/>
  <c r="J908" i="3"/>
  <c r="L908" i="3" s="1"/>
  <c r="J909" i="3"/>
  <c r="B918" i="3"/>
  <c r="O917" i="3" s="1"/>
  <c r="B917" i="3"/>
  <c r="O916" i="3" s="1"/>
  <c r="B916" i="3"/>
  <c r="B915" i="3"/>
  <c r="B914" i="3"/>
  <c r="B913" i="3"/>
  <c r="B909" i="3"/>
  <c r="B908" i="3"/>
  <c r="B907" i="3"/>
  <c r="O906" i="3" s="1"/>
  <c r="B906" i="3"/>
  <c r="O905" i="3" s="1"/>
  <c r="B905" i="3"/>
  <c r="O904" i="3" s="1"/>
  <c r="B904" i="3"/>
  <c r="L898" i="3"/>
  <c r="L899" i="3"/>
  <c r="J895" i="3"/>
  <c r="L895" i="3" s="1"/>
  <c r="Q895" i="3" s="1"/>
  <c r="J896" i="3"/>
  <c r="L896" i="3" s="1"/>
  <c r="J897" i="3"/>
  <c r="L897" i="3" s="1"/>
  <c r="J898" i="3"/>
  <c r="J899" i="3"/>
  <c r="E900" i="3"/>
  <c r="J900" i="3" s="1"/>
  <c r="L900" i="3" s="1"/>
  <c r="O888" i="3"/>
  <c r="L888" i="3"/>
  <c r="L889" i="3"/>
  <c r="J886" i="3"/>
  <c r="L886" i="3" s="1"/>
  <c r="Q886" i="3" s="1"/>
  <c r="J887" i="3"/>
  <c r="L887" i="3" s="1"/>
  <c r="J888" i="3"/>
  <c r="J889" i="3"/>
  <c r="J890" i="3"/>
  <c r="L890" i="3" s="1"/>
  <c r="J891" i="3"/>
  <c r="L891" i="3" s="1"/>
  <c r="L878" i="3"/>
  <c r="L879" i="3"/>
  <c r="J877" i="3"/>
  <c r="L877" i="3" s="1"/>
  <c r="Q877" i="3" s="1"/>
  <c r="J878" i="3"/>
  <c r="J879" i="3"/>
  <c r="J880" i="3"/>
  <c r="L880" i="3" s="1"/>
  <c r="J881" i="3"/>
  <c r="L881" i="3" s="1"/>
  <c r="J882" i="3"/>
  <c r="L882" i="3" s="1"/>
  <c r="O868" i="3"/>
  <c r="Q869" i="3" s="1"/>
  <c r="L868" i="3"/>
  <c r="Q868" i="3" s="1"/>
  <c r="J868" i="3"/>
  <c r="J869" i="3"/>
  <c r="L869" i="3" s="1"/>
  <c r="J870" i="3"/>
  <c r="L870" i="3" s="1"/>
  <c r="J871" i="3"/>
  <c r="L871" i="3" s="1"/>
  <c r="J872" i="3"/>
  <c r="L872" i="3" s="1"/>
  <c r="J873" i="3"/>
  <c r="L873" i="3" s="1"/>
  <c r="J859" i="3"/>
  <c r="L859" i="3" s="1"/>
  <c r="Q859" i="3" s="1"/>
  <c r="J860" i="3"/>
  <c r="L860" i="3" s="1"/>
  <c r="J861" i="3"/>
  <c r="L861" i="3" s="1"/>
  <c r="J862" i="3"/>
  <c r="L862" i="3" s="1"/>
  <c r="J863" i="3"/>
  <c r="L863" i="3" s="1"/>
  <c r="J864" i="3"/>
  <c r="L864" i="3" s="1"/>
  <c r="B900" i="3"/>
  <c r="B899" i="3"/>
  <c r="O898" i="3" s="1"/>
  <c r="B898" i="3"/>
  <c r="O897" i="3" s="1"/>
  <c r="B897" i="3"/>
  <c r="O896" i="3" s="1"/>
  <c r="B896" i="3"/>
  <c r="B895" i="3"/>
  <c r="B891" i="3"/>
  <c r="O890" i="3" s="1"/>
  <c r="B890" i="3"/>
  <c r="O889" i="3" s="1"/>
  <c r="B889" i="3"/>
  <c r="B888" i="3"/>
  <c r="B887" i="3"/>
  <c r="O886" i="3" s="1"/>
  <c r="B886" i="3"/>
  <c r="B882" i="3"/>
  <c r="B881" i="3"/>
  <c r="O880" i="3" s="1"/>
  <c r="B880" i="3"/>
  <c r="O879" i="3" s="1"/>
  <c r="B879" i="3"/>
  <c r="O878" i="3" s="1"/>
  <c r="B878" i="3"/>
  <c r="B877" i="3"/>
  <c r="B873" i="3"/>
  <c r="O872" i="3" s="1"/>
  <c r="B872" i="3"/>
  <c r="B871" i="3"/>
  <c r="B870" i="3"/>
  <c r="O869" i="3" s="1"/>
  <c r="B869" i="3"/>
  <c r="B868" i="3"/>
  <c r="B864" i="3"/>
  <c r="B863" i="3"/>
  <c r="B862" i="3"/>
  <c r="O861" i="3" s="1"/>
  <c r="B861" i="3"/>
  <c r="B860" i="3"/>
  <c r="O859" i="3" s="1"/>
  <c r="B859" i="3"/>
  <c r="L854" i="3"/>
  <c r="J850" i="3"/>
  <c r="L850" i="3" s="1"/>
  <c r="Q850" i="3" s="1"/>
  <c r="J851" i="3"/>
  <c r="L851" i="3" s="1"/>
  <c r="J852" i="3"/>
  <c r="L852" i="3" s="1"/>
  <c r="J853" i="3"/>
  <c r="L853" i="3" s="1"/>
  <c r="J854" i="3"/>
  <c r="J855" i="3"/>
  <c r="L855" i="3" s="1"/>
  <c r="J841" i="3"/>
  <c r="L841" i="3" s="1"/>
  <c r="Q841" i="3" s="1"/>
  <c r="Q842" i="3" s="1"/>
  <c r="J842" i="3"/>
  <c r="L842" i="3" s="1"/>
  <c r="J843" i="3"/>
  <c r="L843" i="3" s="1"/>
  <c r="J844" i="3"/>
  <c r="L844" i="3" s="1"/>
  <c r="J845" i="3"/>
  <c r="L845" i="3" s="1"/>
  <c r="J846" i="3"/>
  <c r="L846" i="3" s="1"/>
  <c r="L834" i="3"/>
  <c r="J832" i="3"/>
  <c r="L832" i="3" s="1"/>
  <c r="Q832" i="3" s="1"/>
  <c r="Q833" i="3" s="1"/>
  <c r="J833" i="3"/>
  <c r="L833" i="3" s="1"/>
  <c r="J834" i="3"/>
  <c r="J835" i="3"/>
  <c r="L835" i="3" s="1"/>
  <c r="J836" i="3"/>
  <c r="L836" i="3" s="1"/>
  <c r="J837" i="3"/>
  <c r="L837" i="3" s="1"/>
  <c r="J823" i="3"/>
  <c r="L823" i="3" s="1"/>
  <c r="Q823" i="3" s="1"/>
  <c r="Q824" i="3" s="1"/>
  <c r="J824" i="3"/>
  <c r="L824" i="3" s="1"/>
  <c r="J825" i="3"/>
  <c r="L825" i="3" s="1"/>
  <c r="J826" i="3"/>
  <c r="L826" i="3" s="1"/>
  <c r="J827" i="3"/>
  <c r="L827" i="3" s="1"/>
  <c r="J828" i="3"/>
  <c r="L828" i="3" s="1"/>
  <c r="Q814" i="3"/>
  <c r="Q805" i="3"/>
  <c r="B855" i="3"/>
  <c r="O854" i="3" s="1"/>
  <c r="B854" i="3"/>
  <c r="B853" i="3"/>
  <c r="B852" i="3"/>
  <c r="O851" i="3" s="1"/>
  <c r="B851" i="3"/>
  <c r="B850" i="3"/>
  <c r="B846" i="3"/>
  <c r="O845" i="3" s="1"/>
  <c r="B845" i="3"/>
  <c r="B844" i="3"/>
  <c r="O843" i="3" s="1"/>
  <c r="B843" i="3"/>
  <c r="B842" i="3"/>
  <c r="O841" i="3" s="1"/>
  <c r="B841" i="3"/>
  <c r="B837" i="3"/>
  <c r="B836" i="3"/>
  <c r="B835" i="3"/>
  <c r="O834" i="3" s="1"/>
  <c r="B834" i="3"/>
  <c r="B833" i="3"/>
  <c r="O832" i="3" s="1"/>
  <c r="B832" i="3"/>
  <c r="B828" i="3"/>
  <c r="B827" i="3"/>
  <c r="O826" i="3" s="1"/>
  <c r="B826" i="3"/>
  <c r="B825" i="3"/>
  <c r="B824" i="3"/>
  <c r="O823" i="3" s="1"/>
  <c r="B823" i="3"/>
  <c r="B819" i="3"/>
  <c r="O818" i="3" s="1"/>
  <c r="B818" i="3"/>
  <c r="B817" i="3"/>
  <c r="B816" i="3"/>
  <c r="O815" i="3" s="1"/>
  <c r="B815" i="3"/>
  <c r="B814" i="3"/>
  <c r="B810" i="3"/>
  <c r="O809" i="3" s="1"/>
  <c r="B809" i="3"/>
  <c r="B808" i="3"/>
  <c r="B807" i="3"/>
  <c r="B806" i="3"/>
  <c r="B805" i="3"/>
  <c r="L796" i="3"/>
  <c r="Q796" i="3" s="1"/>
  <c r="J796" i="3"/>
  <c r="J797" i="3"/>
  <c r="L797" i="3" s="1"/>
  <c r="J798" i="3"/>
  <c r="L798" i="3" s="1"/>
  <c r="J799" i="3"/>
  <c r="L799" i="3" s="1"/>
  <c r="J800" i="3"/>
  <c r="L800" i="3" s="1"/>
  <c r="J801" i="3"/>
  <c r="L801" i="3" s="1"/>
  <c r="B801" i="3"/>
  <c r="O800" i="3" s="1"/>
  <c r="B800" i="3"/>
  <c r="O799" i="3" s="1"/>
  <c r="B799" i="3"/>
  <c r="B798" i="3"/>
  <c r="O797" i="3" s="1"/>
  <c r="B797" i="3"/>
  <c r="B796" i="3"/>
  <c r="L789" i="3"/>
  <c r="L790" i="3"/>
  <c r="J787" i="3"/>
  <c r="L787" i="3" s="1"/>
  <c r="Q787" i="3" s="1"/>
  <c r="J788" i="3"/>
  <c r="L788" i="3" s="1"/>
  <c r="J789" i="3"/>
  <c r="J790" i="3"/>
  <c r="J791" i="3"/>
  <c r="L791" i="3" s="1"/>
  <c r="J792" i="3"/>
  <c r="L792" i="3" s="1"/>
  <c r="O781" i="3"/>
  <c r="J778" i="3"/>
  <c r="L778" i="3" s="1"/>
  <c r="Q778" i="3" s="1"/>
  <c r="J779" i="3"/>
  <c r="L779" i="3" s="1"/>
  <c r="J780" i="3"/>
  <c r="L780" i="3" s="1"/>
  <c r="J781" i="3"/>
  <c r="L781" i="3" s="1"/>
  <c r="J782" i="3"/>
  <c r="L782" i="3" s="1"/>
  <c r="J783" i="3"/>
  <c r="L783" i="3" s="1"/>
  <c r="L774" i="3"/>
  <c r="J769" i="3"/>
  <c r="L769" i="3" s="1"/>
  <c r="Q769" i="3" s="1"/>
  <c r="J770" i="3"/>
  <c r="L770" i="3" s="1"/>
  <c r="J771" i="3"/>
  <c r="L771" i="3" s="1"/>
  <c r="J772" i="3"/>
  <c r="L772" i="3" s="1"/>
  <c r="J773" i="3"/>
  <c r="L773" i="3" s="1"/>
  <c r="J774" i="3"/>
  <c r="L763" i="3"/>
  <c r="L764" i="3"/>
  <c r="J760" i="3"/>
  <c r="L760" i="3" s="1"/>
  <c r="Q760" i="3" s="1"/>
  <c r="J761" i="3"/>
  <c r="L761" i="3" s="1"/>
  <c r="J762" i="3"/>
  <c r="L762" i="3" s="1"/>
  <c r="J763" i="3"/>
  <c r="J764" i="3"/>
  <c r="J765" i="3"/>
  <c r="L765" i="3" s="1"/>
  <c r="O755" i="3"/>
  <c r="J751" i="3"/>
  <c r="L751" i="3" s="1"/>
  <c r="Q751" i="3" s="1"/>
  <c r="J752" i="3"/>
  <c r="L752" i="3" s="1"/>
  <c r="J753" i="3"/>
  <c r="L753" i="3" s="1"/>
  <c r="J754" i="3"/>
  <c r="L754" i="3" s="1"/>
  <c r="J755" i="3"/>
  <c r="L755" i="3" s="1"/>
  <c r="J756" i="3"/>
  <c r="L756" i="3" s="1"/>
  <c r="L746" i="3"/>
  <c r="J742" i="3"/>
  <c r="L742" i="3" s="1"/>
  <c r="Q742" i="3" s="1"/>
  <c r="J743" i="3"/>
  <c r="L743" i="3" s="1"/>
  <c r="J744" i="3"/>
  <c r="L744" i="3" s="1"/>
  <c r="J745" i="3"/>
  <c r="L745" i="3" s="1"/>
  <c r="J746" i="3"/>
  <c r="J747" i="3"/>
  <c r="L747" i="3" s="1"/>
  <c r="B792" i="3"/>
  <c r="B791" i="3"/>
  <c r="B790" i="3"/>
  <c r="O789" i="3" s="1"/>
  <c r="B789" i="3"/>
  <c r="B788" i="3"/>
  <c r="O787" i="3" s="1"/>
  <c r="B787" i="3"/>
  <c r="B783" i="3"/>
  <c r="O782" i="3" s="1"/>
  <c r="B782" i="3"/>
  <c r="B781" i="3"/>
  <c r="B780" i="3"/>
  <c r="B779" i="3"/>
  <c r="O778" i="3" s="1"/>
  <c r="B778" i="3"/>
  <c r="B774" i="3"/>
  <c r="O773" i="3" s="1"/>
  <c r="B773" i="3"/>
  <c r="O772" i="3" s="1"/>
  <c r="B772" i="3"/>
  <c r="O771" i="3" s="1"/>
  <c r="B771" i="3"/>
  <c r="O770" i="3" s="1"/>
  <c r="B770" i="3"/>
  <c r="B769" i="3"/>
  <c r="B765" i="3"/>
  <c r="O764" i="3" s="1"/>
  <c r="B764" i="3"/>
  <c r="B763" i="3"/>
  <c r="O762" i="3" s="1"/>
  <c r="B762" i="3"/>
  <c r="O761" i="3" s="1"/>
  <c r="B761" i="3"/>
  <c r="O760" i="3" s="1"/>
  <c r="B760" i="3"/>
  <c r="B756" i="3"/>
  <c r="B755" i="3"/>
  <c r="B754" i="3"/>
  <c r="O753" i="3" s="1"/>
  <c r="B753" i="3"/>
  <c r="O752" i="3" s="1"/>
  <c r="B752" i="3"/>
  <c r="B751" i="3"/>
  <c r="B747" i="3"/>
  <c r="O746" i="3" s="1"/>
  <c r="B746" i="3"/>
  <c r="O745" i="3" s="1"/>
  <c r="B745" i="3"/>
  <c r="B744" i="3"/>
  <c r="O743" i="3" s="1"/>
  <c r="B743" i="3"/>
  <c r="O742" i="3" s="1"/>
  <c r="B742" i="3"/>
  <c r="L733" i="3"/>
  <c r="Q733" i="3" s="1"/>
  <c r="L735" i="3"/>
  <c r="J733" i="3"/>
  <c r="J734" i="3"/>
  <c r="L734" i="3" s="1"/>
  <c r="J735" i="3"/>
  <c r="J736" i="3"/>
  <c r="L736" i="3" s="1"/>
  <c r="J737" i="3"/>
  <c r="L737" i="3" s="1"/>
  <c r="J738" i="3"/>
  <c r="L738" i="3" s="1"/>
  <c r="I738" i="3"/>
  <c r="I737" i="3"/>
  <c r="I736" i="3"/>
  <c r="I735" i="3"/>
  <c r="I734" i="3"/>
  <c r="I733" i="3"/>
  <c r="J724" i="3"/>
  <c r="L724" i="3" s="1"/>
  <c r="Q724" i="3" s="1"/>
  <c r="J725" i="3"/>
  <c r="L725" i="3" s="1"/>
  <c r="J726" i="3"/>
  <c r="L726" i="3" s="1"/>
  <c r="J727" i="3"/>
  <c r="L727" i="3" s="1"/>
  <c r="J728" i="3"/>
  <c r="L728" i="3" s="1"/>
  <c r="J729" i="3"/>
  <c r="L729" i="3" s="1"/>
  <c r="J715" i="3"/>
  <c r="L715" i="3" s="1"/>
  <c r="Q715" i="3" s="1"/>
  <c r="J716" i="3"/>
  <c r="L716" i="3" s="1"/>
  <c r="J717" i="3"/>
  <c r="L717" i="3" s="1"/>
  <c r="J718" i="3"/>
  <c r="L718" i="3" s="1"/>
  <c r="J719" i="3"/>
  <c r="L719" i="3" s="1"/>
  <c r="J720" i="3"/>
  <c r="L720" i="3" s="1"/>
  <c r="O710" i="3"/>
  <c r="J706" i="3"/>
  <c r="L706" i="3" s="1"/>
  <c r="Q706" i="3" s="1"/>
  <c r="J707" i="3"/>
  <c r="L707" i="3" s="1"/>
  <c r="J708" i="3"/>
  <c r="L708" i="3" s="1"/>
  <c r="J709" i="3"/>
  <c r="L709" i="3" s="1"/>
  <c r="J710" i="3"/>
  <c r="L710" i="3" s="1"/>
  <c r="J711" i="3"/>
  <c r="L711" i="3" s="1"/>
  <c r="O699" i="3"/>
  <c r="O700" i="3"/>
  <c r="J697" i="3"/>
  <c r="L697" i="3" s="1"/>
  <c r="Q697" i="3" s="1"/>
  <c r="J698" i="3"/>
  <c r="L698" i="3" s="1"/>
  <c r="J699" i="3"/>
  <c r="L699" i="3" s="1"/>
  <c r="J700" i="3"/>
  <c r="L700" i="3" s="1"/>
  <c r="J701" i="3"/>
  <c r="L701" i="3" s="1"/>
  <c r="J702" i="3"/>
  <c r="L702" i="3" s="1"/>
  <c r="O688" i="3"/>
  <c r="L690" i="3"/>
  <c r="J688" i="3"/>
  <c r="L688" i="3" s="1"/>
  <c r="Q688" i="3" s="1"/>
  <c r="J689" i="3"/>
  <c r="L689" i="3" s="1"/>
  <c r="J690" i="3"/>
  <c r="J691" i="3"/>
  <c r="L691" i="3" s="1"/>
  <c r="J692" i="3"/>
  <c r="L692" i="3" s="1"/>
  <c r="J693" i="3"/>
  <c r="L693" i="3" s="1"/>
  <c r="B738" i="3"/>
  <c r="B737" i="3"/>
  <c r="O736" i="3" s="1"/>
  <c r="B736" i="3"/>
  <c r="B735" i="3"/>
  <c r="B734" i="3"/>
  <c r="B733" i="3"/>
  <c r="B729" i="3"/>
  <c r="B728" i="3"/>
  <c r="B727" i="3"/>
  <c r="O726" i="3" s="1"/>
  <c r="B726" i="3"/>
  <c r="O725" i="3" s="1"/>
  <c r="B725" i="3"/>
  <c r="O724" i="3" s="1"/>
  <c r="B724" i="3"/>
  <c r="B720" i="3"/>
  <c r="O719" i="3" s="1"/>
  <c r="B719" i="3"/>
  <c r="B718" i="3"/>
  <c r="B717" i="3"/>
  <c r="B716" i="3"/>
  <c r="B715" i="3"/>
  <c r="B711" i="3"/>
  <c r="B710" i="3"/>
  <c r="B709" i="3"/>
  <c r="B708" i="3"/>
  <c r="B707" i="3"/>
  <c r="B706" i="3"/>
  <c r="B702" i="3"/>
  <c r="B701" i="3"/>
  <c r="B700" i="3"/>
  <c r="B699" i="3"/>
  <c r="B698" i="3"/>
  <c r="B697" i="3"/>
  <c r="B693" i="3"/>
  <c r="B692" i="3"/>
  <c r="B691" i="3"/>
  <c r="B690" i="3"/>
  <c r="O689" i="3" s="1"/>
  <c r="B689" i="3"/>
  <c r="B688" i="3"/>
  <c r="L684" i="3"/>
  <c r="J679" i="3"/>
  <c r="L679" i="3" s="1"/>
  <c r="Q679" i="3" s="1"/>
  <c r="J680" i="3"/>
  <c r="L680" i="3" s="1"/>
  <c r="J681" i="3"/>
  <c r="L681" i="3" s="1"/>
  <c r="J682" i="3"/>
  <c r="L682" i="3" s="1"/>
  <c r="J683" i="3"/>
  <c r="L683" i="3" s="1"/>
  <c r="J684" i="3"/>
  <c r="J670" i="3"/>
  <c r="L670" i="3" s="1"/>
  <c r="Q670" i="3" s="1"/>
  <c r="L674" i="3"/>
  <c r="J671" i="3"/>
  <c r="L671" i="3" s="1"/>
  <c r="J672" i="3"/>
  <c r="L672" i="3" s="1"/>
  <c r="J673" i="3"/>
  <c r="L673" i="3" s="1"/>
  <c r="J674" i="3"/>
  <c r="J675" i="3"/>
  <c r="L675" i="3" s="1"/>
  <c r="L664" i="3"/>
  <c r="J661" i="3"/>
  <c r="L661" i="3" s="1"/>
  <c r="Q661" i="3" s="1"/>
  <c r="Q662" i="3" s="1"/>
  <c r="J662" i="3"/>
  <c r="L662" i="3" s="1"/>
  <c r="J663" i="3"/>
  <c r="L663" i="3" s="1"/>
  <c r="J664" i="3"/>
  <c r="J665" i="3"/>
  <c r="L665" i="3" s="1"/>
  <c r="J666" i="3"/>
  <c r="L666" i="3" s="1"/>
  <c r="L652" i="3"/>
  <c r="Q652" i="3" s="1"/>
  <c r="L654" i="3"/>
  <c r="J652" i="3"/>
  <c r="J653" i="3"/>
  <c r="L653" i="3" s="1"/>
  <c r="J654" i="3"/>
  <c r="J655" i="3"/>
  <c r="L655" i="3" s="1"/>
  <c r="J656" i="3"/>
  <c r="L656" i="3" s="1"/>
  <c r="J657" i="3"/>
  <c r="L657" i="3" s="1"/>
  <c r="O646" i="3"/>
  <c r="L644" i="3"/>
  <c r="J643" i="3"/>
  <c r="L643" i="3" s="1"/>
  <c r="Q643" i="3" s="1"/>
  <c r="J644" i="3"/>
  <c r="J645" i="3"/>
  <c r="L645" i="3" s="1"/>
  <c r="J646" i="3"/>
  <c r="L646" i="3" s="1"/>
  <c r="J647" i="3"/>
  <c r="L647" i="3" s="1"/>
  <c r="J648" i="3"/>
  <c r="L648" i="3" s="1"/>
  <c r="J634" i="3"/>
  <c r="L634" i="3" s="1"/>
  <c r="Q634" i="3" s="1"/>
  <c r="J635" i="3"/>
  <c r="L635" i="3" s="1"/>
  <c r="J636" i="3"/>
  <c r="L636" i="3" s="1"/>
  <c r="J637" i="3"/>
  <c r="L637" i="3" s="1"/>
  <c r="J638" i="3"/>
  <c r="L638" i="3" s="1"/>
  <c r="J639" i="3"/>
  <c r="L639" i="3" s="1"/>
  <c r="L629" i="3"/>
  <c r="J625" i="3"/>
  <c r="L625" i="3" s="1"/>
  <c r="Q625" i="3" s="1"/>
  <c r="J626" i="3"/>
  <c r="L626" i="3" s="1"/>
  <c r="J627" i="3"/>
  <c r="L627" i="3" s="1"/>
  <c r="J628" i="3"/>
  <c r="L628" i="3" s="1"/>
  <c r="J629" i="3"/>
  <c r="J630" i="3"/>
  <c r="L630" i="3" s="1"/>
  <c r="B684" i="3"/>
  <c r="O683" i="3" s="1"/>
  <c r="B683" i="3"/>
  <c r="B682" i="3"/>
  <c r="B681" i="3"/>
  <c r="B680" i="3"/>
  <c r="B679" i="3"/>
  <c r="B675" i="3"/>
  <c r="O674" i="3" s="1"/>
  <c r="B674" i="3"/>
  <c r="B673" i="3"/>
  <c r="O672" i="3" s="1"/>
  <c r="B672" i="3"/>
  <c r="B671" i="3"/>
  <c r="B670" i="3"/>
  <c r="O670" i="3" s="1"/>
  <c r="B666" i="3"/>
  <c r="B665" i="3"/>
  <c r="B664" i="3"/>
  <c r="O663" i="3" s="1"/>
  <c r="B663" i="3"/>
  <c r="B662" i="3"/>
  <c r="O661" i="3" s="1"/>
  <c r="B661" i="3"/>
  <c r="B657" i="3"/>
  <c r="B656" i="3"/>
  <c r="B655" i="3"/>
  <c r="B654" i="3"/>
  <c r="B653" i="3"/>
  <c r="O652" i="3" s="1"/>
  <c r="B652" i="3"/>
  <c r="B648" i="3"/>
  <c r="O647" i="3" s="1"/>
  <c r="B647" i="3"/>
  <c r="B646" i="3"/>
  <c r="B645" i="3"/>
  <c r="B644" i="3"/>
  <c r="B643" i="3"/>
  <c r="B639" i="3"/>
  <c r="O638" i="3" s="1"/>
  <c r="B638" i="3"/>
  <c r="B637" i="3"/>
  <c r="O637" i="3" s="1"/>
  <c r="B636" i="3"/>
  <c r="B635" i="3"/>
  <c r="B634" i="3"/>
  <c r="B630" i="3"/>
  <c r="B629" i="3"/>
  <c r="B628" i="3"/>
  <c r="O627" i="3" s="1"/>
  <c r="B627" i="3"/>
  <c r="B626" i="3"/>
  <c r="O625" i="3" s="1"/>
  <c r="B625" i="3"/>
  <c r="L618" i="3"/>
  <c r="L619" i="3"/>
  <c r="L621" i="3"/>
  <c r="J616" i="3"/>
  <c r="L616" i="3" s="1"/>
  <c r="Q616" i="3" s="1"/>
  <c r="J617" i="3"/>
  <c r="L617" i="3" s="1"/>
  <c r="J618" i="3"/>
  <c r="J619" i="3"/>
  <c r="J620" i="3"/>
  <c r="L620" i="3" s="1"/>
  <c r="J621" i="3"/>
  <c r="B621" i="3"/>
  <c r="B620" i="3"/>
  <c r="O619" i="3" s="1"/>
  <c r="B619" i="3"/>
  <c r="O618" i="3" s="1"/>
  <c r="B618" i="3"/>
  <c r="O617" i="3" s="1"/>
  <c r="B617" i="3"/>
  <c r="B616" i="3"/>
  <c r="O616" i="3" s="1"/>
  <c r="I621" i="3"/>
  <c r="I620" i="3"/>
  <c r="I619" i="3"/>
  <c r="I618" i="3"/>
  <c r="I617" i="3"/>
  <c r="I616" i="3"/>
  <c r="L612" i="3"/>
  <c r="J607" i="3"/>
  <c r="L607" i="3" s="1"/>
  <c r="Q607" i="3" s="1"/>
  <c r="J608" i="3"/>
  <c r="L608" i="3" s="1"/>
  <c r="J609" i="3"/>
  <c r="L609" i="3" s="1"/>
  <c r="J610" i="3"/>
  <c r="L610" i="3" s="1"/>
  <c r="J611" i="3"/>
  <c r="L611" i="3" s="1"/>
  <c r="J612" i="3"/>
  <c r="L602" i="3"/>
  <c r="J598" i="3"/>
  <c r="L598" i="3" s="1"/>
  <c r="Q598" i="3" s="1"/>
  <c r="J599" i="3"/>
  <c r="L599" i="3" s="1"/>
  <c r="J600" i="3"/>
  <c r="L600" i="3" s="1"/>
  <c r="J601" i="3"/>
  <c r="L601" i="3" s="1"/>
  <c r="J602" i="3"/>
  <c r="J603" i="3"/>
  <c r="L603" i="3" s="1"/>
  <c r="O589" i="3"/>
  <c r="L591" i="3"/>
  <c r="L592" i="3"/>
  <c r="J589" i="3"/>
  <c r="L589" i="3" s="1"/>
  <c r="Q589" i="3" s="1"/>
  <c r="J590" i="3"/>
  <c r="L590" i="3" s="1"/>
  <c r="J591" i="3"/>
  <c r="J592" i="3"/>
  <c r="J593" i="3"/>
  <c r="L593" i="3" s="1"/>
  <c r="J594" i="3"/>
  <c r="L594" i="3" s="1"/>
  <c r="Q580" i="3"/>
  <c r="L581" i="3"/>
  <c r="L582" i="3"/>
  <c r="J580" i="3"/>
  <c r="L580" i="3" s="1"/>
  <c r="J581" i="3"/>
  <c r="J582" i="3"/>
  <c r="J583" i="3"/>
  <c r="L583" i="3" s="1"/>
  <c r="J584" i="3"/>
  <c r="L584" i="3" s="1"/>
  <c r="J585" i="3"/>
  <c r="L585" i="3" s="1"/>
  <c r="L571" i="3"/>
  <c r="Q571" i="3" s="1"/>
  <c r="J571" i="3"/>
  <c r="J572" i="3"/>
  <c r="L572" i="3" s="1"/>
  <c r="J573" i="3"/>
  <c r="L573" i="3" s="1"/>
  <c r="J574" i="3"/>
  <c r="L574" i="3" s="1"/>
  <c r="J575" i="3"/>
  <c r="L575" i="3" s="1"/>
  <c r="J576" i="3"/>
  <c r="L576" i="3" s="1"/>
  <c r="L567" i="3"/>
  <c r="J562" i="3"/>
  <c r="L562" i="3" s="1"/>
  <c r="Q562" i="3" s="1"/>
  <c r="J563" i="3"/>
  <c r="L563" i="3" s="1"/>
  <c r="J564" i="3"/>
  <c r="L564" i="3" s="1"/>
  <c r="J565" i="3"/>
  <c r="L565" i="3" s="1"/>
  <c r="J566" i="3"/>
  <c r="L566" i="3" s="1"/>
  <c r="J567" i="3"/>
  <c r="L555" i="3"/>
  <c r="J553" i="3"/>
  <c r="L553" i="3" s="1"/>
  <c r="Q553" i="3" s="1"/>
  <c r="Q554" i="3" s="1"/>
  <c r="J554" i="3"/>
  <c r="L554" i="3" s="1"/>
  <c r="J555" i="3"/>
  <c r="J556" i="3"/>
  <c r="L556" i="3" s="1"/>
  <c r="J557" i="3"/>
  <c r="L557" i="3" s="1"/>
  <c r="J558" i="3"/>
  <c r="L558" i="3" s="1"/>
  <c r="B612" i="3"/>
  <c r="O611" i="3" s="1"/>
  <c r="B611" i="3"/>
  <c r="B610" i="3"/>
  <c r="B609" i="3"/>
  <c r="O608" i="3" s="1"/>
  <c r="B608" i="3"/>
  <c r="B607" i="3"/>
  <c r="B603" i="3"/>
  <c r="B602" i="3"/>
  <c r="O601" i="3" s="1"/>
  <c r="B601" i="3"/>
  <c r="B600" i="3"/>
  <c r="B599" i="3"/>
  <c r="B598" i="3"/>
  <c r="B594" i="3"/>
  <c r="B593" i="3"/>
  <c r="B592" i="3"/>
  <c r="B591" i="3"/>
  <c r="B590" i="3"/>
  <c r="B589" i="3"/>
  <c r="B585" i="3"/>
  <c r="B584" i="3"/>
  <c r="O583" i="3" s="1"/>
  <c r="B583" i="3"/>
  <c r="B582" i="3"/>
  <c r="B581" i="3"/>
  <c r="B580" i="3"/>
  <c r="B576" i="3"/>
  <c r="O575" i="3" s="1"/>
  <c r="B575" i="3"/>
  <c r="B574" i="3"/>
  <c r="B573" i="3"/>
  <c r="O572" i="3" s="1"/>
  <c r="B572" i="3"/>
  <c r="B571" i="3"/>
  <c r="O571" i="3" s="1"/>
  <c r="B567" i="3"/>
  <c r="B566" i="3"/>
  <c r="O565" i="3" s="1"/>
  <c r="B565" i="3"/>
  <c r="O564" i="3" s="1"/>
  <c r="B564" i="3"/>
  <c r="B563" i="3"/>
  <c r="B562" i="3"/>
  <c r="B558" i="3"/>
  <c r="B557" i="3"/>
  <c r="B556" i="3"/>
  <c r="B555" i="3"/>
  <c r="O554" i="3" s="1"/>
  <c r="B554" i="3"/>
  <c r="O553" i="3" s="1"/>
  <c r="B553" i="3"/>
  <c r="L547" i="3"/>
  <c r="J544" i="3"/>
  <c r="L544" i="3" s="1"/>
  <c r="Q544" i="3" s="1"/>
  <c r="J545" i="3"/>
  <c r="L545" i="3" s="1"/>
  <c r="J546" i="3"/>
  <c r="L546" i="3" s="1"/>
  <c r="J547" i="3"/>
  <c r="J548" i="3"/>
  <c r="L548" i="3" s="1"/>
  <c r="J549" i="3"/>
  <c r="L549" i="3" s="1"/>
  <c r="O535" i="3"/>
  <c r="L539" i="3"/>
  <c r="J535" i="3"/>
  <c r="L535" i="3" s="1"/>
  <c r="Q535" i="3" s="1"/>
  <c r="J536" i="3"/>
  <c r="L536" i="3" s="1"/>
  <c r="J537" i="3"/>
  <c r="L537" i="3" s="1"/>
  <c r="J538" i="3"/>
  <c r="L538" i="3" s="1"/>
  <c r="J539" i="3"/>
  <c r="J540" i="3"/>
  <c r="L540" i="3" s="1"/>
  <c r="L528" i="3"/>
  <c r="L529" i="3"/>
  <c r="J526" i="3"/>
  <c r="L526" i="3" s="1"/>
  <c r="Q526" i="3" s="1"/>
  <c r="J527" i="3"/>
  <c r="L527" i="3" s="1"/>
  <c r="J528" i="3"/>
  <c r="J529" i="3"/>
  <c r="J530" i="3"/>
  <c r="L530" i="3" s="1"/>
  <c r="J531" i="3"/>
  <c r="L531" i="3" s="1"/>
  <c r="L518" i="3"/>
  <c r="L522" i="3"/>
  <c r="J517" i="3"/>
  <c r="L517" i="3" s="1"/>
  <c r="Q517" i="3" s="1"/>
  <c r="J518" i="3"/>
  <c r="J519" i="3"/>
  <c r="L519" i="3" s="1"/>
  <c r="J520" i="3"/>
  <c r="L520" i="3" s="1"/>
  <c r="J521" i="3"/>
  <c r="L521" i="3" s="1"/>
  <c r="J522" i="3"/>
  <c r="O510" i="3"/>
  <c r="L509" i="3"/>
  <c r="L510" i="3"/>
  <c r="J508" i="3"/>
  <c r="L508" i="3" s="1"/>
  <c r="Q508" i="3" s="1"/>
  <c r="J509" i="3"/>
  <c r="J510" i="3"/>
  <c r="J511" i="3"/>
  <c r="L511" i="3" s="1"/>
  <c r="J512" i="3"/>
  <c r="L512" i="3" s="1"/>
  <c r="J513" i="3"/>
  <c r="L513" i="3" s="1"/>
  <c r="J503" i="3"/>
  <c r="L503" i="3" s="1"/>
  <c r="F499" i="3"/>
  <c r="F500" i="3"/>
  <c r="F501" i="3"/>
  <c r="J501" i="3" s="1"/>
  <c r="L501" i="3" s="1"/>
  <c r="F502" i="3"/>
  <c r="F503" i="3"/>
  <c r="F504" i="3"/>
  <c r="E499" i="3"/>
  <c r="J499" i="3" s="1"/>
  <c r="L499" i="3" s="1"/>
  <c r="Q499" i="3" s="1"/>
  <c r="E500" i="3"/>
  <c r="E501" i="3"/>
  <c r="E502" i="3"/>
  <c r="E503" i="3"/>
  <c r="E504" i="3"/>
  <c r="J504" i="3" s="1"/>
  <c r="L504" i="3" s="1"/>
  <c r="F491" i="3"/>
  <c r="F492" i="3"/>
  <c r="F493" i="3"/>
  <c r="F494" i="3"/>
  <c r="F495" i="3"/>
  <c r="J495" i="3" s="1"/>
  <c r="L495" i="3" s="1"/>
  <c r="F490" i="3"/>
  <c r="E491" i="3"/>
  <c r="E492" i="3"/>
  <c r="J492" i="3" s="1"/>
  <c r="L492" i="3" s="1"/>
  <c r="E493" i="3"/>
  <c r="J493" i="3" s="1"/>
  <c r="L493" i="3" s="1"/>
  <c r="E494" i="3"/>
  <c r="E495" i="3"/>
  <c r="E490" i="3"/>
  <c r="O484" i="3"/>
  <c r="O485" i="3"/>
  <c r="J481" i="3"/>
  <c r="L481" i="3" s="1"/>
  <c r="Q481" i="3" s="1"/>
  <c r="J482" i="3"/>
  <c r="L482" i="3" s="1"/>
  <c r="J483" i="3"/>
  <c r="L483" i="3" s="1"/>
  <c r="J484" i="3"/>
  <c r="L484" i="3" s="1"/>
  <c r="J485" i="3"/>
  <c r="L485" i="3" s="1"/>
  <c r="J486" i="3"/>
  <c r="L486" i="3" s="1"/>
  <c r="B549" i="3"/>
  <c r="B548" i="3"/>
  <c r="O547" i="3" s="1"/>
  <c r="B547" i="3"/>
  <c r="B546" i="3"/>
  <c r="B545" i="3"/>
  <c r="B544" i="3"/>
  <c r="O544" i="3" s="1"/>
  <c r="B540" i="3"/>
  <c r="O539" i="3" s="1"/>
  <c r="B539" i="3"/>
  <c r="O538" i="3" s="1"/>
  <c r="B538" i="3"/>
  <c r="B537" i="3"/>
  <c r="O536" i="3" s="1"/>
  <c r="B536" i="3"/>
  <c r="B535" i="3"/>
  <c r="B531" i="3"/>
  <c r="B530" i="3"/>
  <c r="O529" i="3" s="1"/>
  <c r="B529" i="3"/>
  <c r="O528" i="3" s="1"/>
  <c r="B528" i="3"/>
  <c r="O527" i="3" s="1"/>
  <c r="B527" i="3"/>
  <c r="B526" i="3"/>
  <c r="B522" i="3"/>
  <c r="B521" i="3"/>
  <c r="B520" i="3"/>
  <c r="B519" i="3"/>
  <c r="O518" i="3" s="1"/>
  <c r="B518" i="3"/>
  <c r="O517" i="3" s="1"/>
  <c r="B517" i="3"/>
  <c r="B513" i="3"/>
  <c r="B512" i="3"/>
  <c r="O511" i="3" s="1"/>
  <c r="B511" i="3"/>
  <c r="B510" i="3"/>
  <c r="O509" i="3" s="1"/>
  <c r="B509" i="3"/>
  <c r="B508" i="3"/>
  <c r="B504" i="3"/>
  <c r="O503" i="3" s="1"/>
  <c r="B503" i="3"/>
  <c r="O502" i="3" s="1"/>
  <c r="B502" i="3"/>
  <c r="O501" i="3" s="1"/>
  <c r="B501" i="3"/>
  <c r="O500" i="3" s="1"/>
  <c r="B500" i="3"/>
  <c r="B499" i="3"/>
  <c r="B495" i="3"/>
  <c r="B494" i="3"/>
  <c r="O493" i="3" s="1"/>
  <c r="B493" i="3"/>
  <c r="O492" i="3" s="1"/>
  <c r="B492" i="3"/>
  <c r="O491" i="3" s="1"/>
  <c r="B491" i="3"/>
  <c r="B490" i="3"/>
  <c r="O490" i="3" s="1"/>
  <c r="B486" i="3"/>
  <c r="B485" i="3"/>
  <c r="B484" i="3"/>
  <c r="B483" i="3"/>
  <c r="O482" i="3" s="1"/>
  <c r="B482" i="3"/>
  <c r="O481" i="3" s="1"/>
  <c r="B481" i="3"/>
  <c r="J472" i="3"/>
  <c r="L472" i="3" s="1"/>
  <c r="Q472" i="3" s="1"/>
  <c r="J473" i="3"/>
  <c r="L473" i="3" s="1"/>
  <c r="J474" i="3"/>
  <c r="L474" i="3" s="1"/>
  <c r="J475" i="3"/>
  <c r="L475" i="3" s="1"/>
  <c r="J476" i="3"/>
  <c r="L476" i="3" s="1"/>
  <c r="J477" i="3"/>
  <c r="L477" i="3" s="1"/>
  <c r="J468" i="3"/>
  <c r="L468" i="3" s="1"/>
  <c r="J463" i="3"/>
  <c r="L463" i="3" s="1"/>
  <c r="Q463" i="3" s="1"/>
  <c r="J464" i="3"/>
  <c r="L464" i="3" s="1"/>
  <c r="J465" i="3"/>
  <c r="L465" i="3" s="1"/>
  <c r="J466" i="3"/>
  <c r="L466" i="3" s="1"/>
  <c r="J467" i="3"/>
  <c r="L467" i="3" s="1"/>
  <c r="I468" i="3"/>
  <c r="I467" i="3"/>
  <c r="I466" i="3"/>
  <c r="I465" i="3"/>
  <c r="I464" i="3"/>
  <c r="I463" i="3"/>
  <c r="J454" i="3"/>
  <c r="L454" i="3" s="1"/>
  <c r="Q454" i="3" s="1"/>
  <c r="J455" i="3"/>
  <c r="L455" i="3" s="1"/>
  <c r="J456" i="3"/>
  <c r="L456" i="3" s="1"/>
  <c r="J457" i="3"/>
  <c r="L457" i="3" s="1"/>
  <c r="J458" i="3"/>
  <c r="L458" i="3" s="1"/>
  <c r="J459" i="3"/>
  <c r="L459" i="3" s="1"/>
  <c r="J448" i="3"/>
  <c r="L448" i="3" s="1"/>
  <c r="H446" i="3"/>
  <c r="J446" i="3" s="1"/>
  <c r="L446" i="3" s="1"/>
  <c r="H447" i="3"/>
  <c r="J447" i="3" s="1"/>
  <c r="L447" i="3" s="1"/>
  <c r="H448" i="3"/>
  <c r="H449" i="3"/>
  <c r="J449" i="3" s="1"/>
  <c r="L449" i="3" s="1"/>
  <c r="H450" i="3"/>
  <c r="J450" i="3" s="1"/>
  <c r="L450" i="3" s="1"/>
  <c r="H445" i="3"/>
  <c r="J445" i="3" s="1"/>
  <c r="L445" i="3" s="1"/>
  <c r="Q445" i="3" s="1"/>
  <c r="O439" i="3"/>
  <c r="J436" i="3"/>
  <c r="L436" i="3" s="1"/>
  <c r="Q436" i="3" s="1"/>
  <c r="J437" i="3"/>
  <c r="L437" i="3" s="1"/>
  <c r="J438" i="3"/>
  <c r="L438" i="3" s="1"/>
  <c r="J439" i="3"/>
  <c r="L439" i="3" s="1"/>
  <c r="J440" i="3"/>
  <c r="L440" i="3" s="1"/>
  <c r="J441" i="3"/>
  <c r="L441" i="3" s="1"/>
  <c r="J427" i="3"/>
  <c r="L427" i="3" s="1"/>
  <c r="Q427" i="3" s="1"/>
  <c r="J428" i="3"/>
  <c r="L428" i="3" s="1"/>
  <c r="J429" i="3"/>
  <c r="L429" i="3" s="1"/>
  <c r="J430" i="3"/>
  <c r="L430" i="3" s="1"/>
  <c r="J431" i="3"/>
  <c r="L431" i="3" s="1"/>
  <c r="J432" i="3"/>
  <c r="L432" i="3" s="1"/>
  <c r="L422" i="3"/>
  <c r="J418" i="3"/>
  <c r="L418" i="3" s="1"/>
  <c r="Q418" i="3" s="1"/>
  <c r="J419" i="3"/>
  <c r="L419" i="3" s="1"/>
  <c r="J420" i="3"/>
  <c r="L420" i="3" s="1"/>
  <c r="J421" i="3"/>
  <c r="L421" i="3" s="1"/>
  <c r="J422" i="3"/>
  <c r="J423" i="3"/>
  <c r="L423" i="3" s="1"/>
  <c r="L412" i="3"/>
  <c r="J409" i="3"/>
  <c r="L409" i="3" s="1"/>
  <c r="Q409" i="3" s="1"/>
  <c r="J410" i="3"/>
  <c r="L410" i="3" s="1"/>
  <c r="J411" i="3"/>
  <c r="L411" i="3" s="1"/>
  <c r="J412" i="3"/>
  <c r="J413" i="3"/>
  <c r="L413" i="3" s="1"/>
  <c r="J414" i="3"/>
  <c r="L414" i="3" s="1"/>
  <c r="L402" i="3"/>
  <c r="L405" i="3"/>
  <c r="J400" i="3"/>
  <c r="L400" i="3" s="1"/>
  <c r="Q400" i="3" s="1"/>
  <c r="J401" i="3"/>
  <c r="L401" i="3" s="1"/>
  <c r="J402" i="3"/>
  <c r="J403" i="3"/>
  <c r="L403" i="3" s="1"/>
  <c r="J404" i="3"/>
  <c r="L404" i="3" s="1"/>
  <c r="J405" i="3"/>
  <c r="L392" i="3"/>
  <c r="L395" i="3"/>
  <c r="J391" i="3"/>
  <c r="L391" i="3" s="1"/>
  <c r="Q391" i="3" s="1"/>
  <c r="J392" i="3"/>
  <c r="J393" i="3"/>
  <c r="L393" i="3" s="1"/>
  <c r="J394" i="3"/>
  <c r="L394" i="3" s="1"/>
  <c r="J395" i="3"/>
  <c r="J396" i="3"/>
  <c r="L396" i="3" s="1"/>
  <c r="L382" i="3"/>
  <c r="Q382" i="3" s="1"/>
  <c r="J382" i="3"/>
  <c r="J383" i="3"/>
  <c r="L383" i="3" s="1"/>
  <c r="J384" i="3"/>
  <c r="L384" i="3" s="1"/>
  <c r="J385" i="3"/>
  <c r="L385" i="3" s="1"/>
  <c r="J386" i="3"/>
  <c r="L386" i="3" s="1"/>
  <c r="J387" i="3"/>
  <c r="L387" i="3" s="1"/>
  <c r="J373" i="3"/>
  <c r="L373" i="3" s="1"/>
  <c r="Q373" i="3" s="1"/>
  <c r="J374" i="3"/>
  <c r="L374" i="3" s="1"/>
  <c r="J375" i="3"/>
  <c r="L375" i="3" s="1"/>
  <c r="J376" i="3"/>
  <c r="L376" i="3" s="1"/>
  <c r="J377" i="3"/>
  <c r="L377" i="3" s="1"/>
  <c r="J378" i="3"/>
  <c r="L378" i="3" s="1"/>
  <c r="L369" i="3"/>
  <c r="J364" i="3"/>
  <c r="L364" i="3" s="1"/>
  <c r="Q364" i="3" s="1"/>
  <c r="J365" i="3"/>
  <c r="L365" i="3" s="1"/>
  <c r="J366" i="3"/>
  <c r="L366" i="3" s="1"/>
  <c r="J367" i="3"/>
  <c r="L367" i="3" s="1"/>
  <c r="J368" i="3"/>
  <c r="L368" i="3" s="1"/>
  <c r="J369" i="3"/>
  <c r="B477" i="3"/>
  <c r="B476" i="3"/>
  <c r="B475" i="3"/>
  <c r="B474" i="3"/>
  <c r="B473" i="3"/>
  <c r="B472" i="3"/>
  <c r="B468" i="3"/>
  <c r="O467" i="3" s="1"/>
  <c r="B467" i="3"/>
  <c r="B466" i="3"/>
  <c r="B465" i="3"/>
  <c r="B464" i="3"/>
  <c r="B463" i="3"/>
  <c r="B459" i="3"/>
  <c r="O458" i="3" s="1"/>
  <c r="B458" i="3"/>
  <c r="B457" i="3"/>
  <c r="O456" i="3" s="1"/>
  <c r="B456" i="3"/>
  <c r="B455" i="3"/>
  <c r="B454" i="3"/>
  <c r="B450" i="3"/>
  <c r="O449" i="3" s="1"/>
  <c r="B449" i="3"/>
  <c r="B448" i="3"/>
  <c r="B447" i="3"/>
  <c r="B446" i="3"/>
  <c r="O445" i="3" s="1"/>
  <c r="B445" i="3"/>
  <c r="B441" i="3"/>
  <c r="B440" i="3"/>
  <c r="B439" i="3"/>
  <c r="O438" i="3" s="1"/>
  <c r="B438" i="3"/>
  <c r="B437" i="3"/>
  <c r="B436" i="3"/>
  <c r="B432" i="3"/>
  <c r="O431" i="3" s="1"/>
  <c r="B431" i="3"/>
  <c r="B430" i="3"/>
  <c r="B429" i="3"/>
  <c r="B428" i="3"/>
  <c r="B427" i="3"/>
  <c r="B423" i="3"/>
  <c r="B422" i="3"/>
  <c r="O422" i="3" s="1"/>
  <c r="B421" i="3"/>
  <c r="O420" i="3" s="1"/>
  <c r="B420" i="3"/>
  <c r="B419" i="3"/>
  <c r="B418" i="3"/>
  <c r="B414" i="3"/>
  <c r="B413" i="3"/>
  <c r="B412" i="3"/>
  <c r="B411" i="3"/>
  <c r="B410" i="3"/>
  <c r="O409" i="3" s="1"/>
  <c r="B409" i="3"/>
  <c r="B405" i="3"/>
  <c r="B404" i="3"/>
  <c r="B403" i="3"/>
  <c r="O402" i="3" s="1"/>
  <c r="B402" i="3"/>
  <c r="B401" i="3"/>
  <c r="B400" i="3"/>
  <c r="B396" i="3"/>
  <c r="B395" i="3"/>
  <c r="B394" i="3"/>
  <c r="B393" i="3"/>
  <c r="B392" i="3"/>
  <c r="B391" i="3"/>
  <c r="B387" i="3"/>
  <c r="B386" i="3"/>
  <c r="B385" i="3"/>
  <c r="B384" i="3"/>
  <c r="B383" i="3"/>
  <c r="B382" i="3"/>
  <c r="B378" i="3"/>
  <c r="O377" i="3" s="1"/>
  <c r="B377" i="3"/>
  <c r="B376" i="3"/>
  <c r="O375" i="3" s="1"/>
  <c r="B375" i="3"/>
  <c r="B374" i="3"/>
  <c r="O373" i="3" s="1"/>
  <c r="B373" i="3"/>
  <c r="B369" i="3"/>
  <c r="O368" i="3" s="1"/>
  <c r="B368" i="3"/>
  <c r="B367" i="3"/>
  <c r="B366" i="3"/>
  <c r="B365" i="3"/>
  <c r="B364" i="3"/>
  <c r="L355" i="3"/>
  <c r="Q355" i="3" s="1"/>
  <c r="J355" i="3"/>
  <c r="J356" i="3"/>
  <c r="L356" i="3" s="1"/>
  <c r="J357" i="3"/>
  <c r="L357" i="3" s="1"/>
  <c r="J358" i="3"/>
  <c r="L358" i="3" s="1"/>
  <c r="J359" i="3"/>
  <c r="L359" i="3" s="1"/>
  <c r="J360" i="3"/>
  <c r="L360" i="3" s="1"/>
  <c r="Q346" i="3"/>
  <c r="M339" i="3"/>
  <c r="L338" i="3"/>
  <c r="L339" i="3"/>
  <c r="J337" i="3"/>
  <c r="L337" i="3" s="1"/>
  <c r="Q337" i="3" s="1"/>
  <c r="J338" i="3"/>
  <c r="J339" i="3"/>
  <c r="J340" i="3"/>
  <c r="L340" i="3" s="1"/>
  <c r="J341" i="3"/>
  <c r="L341" i="3" s="1"/>
  <c r="J342" i="3"/>
  <c r="L342" i="3" s="1"/>
  <c r="L331" i="3"/>
  <c r="J328" i="3"/>
  <c r="L328" i="3" s="1"/>
  <c r="Q328" i="3" s="1"/>
  <c r="J329" i="3"/>
  <c r="L329" i="3" s="1"/>
  <c r="J330" i="3"/>
  <c r="L330" i="3" s="1"/>
  <c r="J331" i="3"/>
  <c r="J332" i="3"/>
  <c r="L332" i="3" s="1"/>
  <c r="M332" i="3" s="1"/>
  <c r="J333" i="3"/>
  <c r="L333" i="3" s="1"/>
  <c r="B360" i="3"/>
  <c r="O359" i="3" s="1"/>
  <c r="B359" i="3"/>
  <c r="B358" i="3"/>
  <c r="B357" i="3"/>
  <c r="B356" i="3"/>
  <c r="O355" i="3" s="1"/>
  <c r="B355" i="3"/>
  <c r="B351" i="3"/>
  <c r="O350" i="3" s="1"/>
  <c r="B350" i="3"/>
  <c r="O349" i="3" s="1"/>
  <c r="B349" i="3"/>
  <c r="O348" i="3" s="1"/>
  <c r="B348" i="3"/>
  <c r="B347" i="3"/>
  <c r="B346" i="3"/>
  <c r="B342" i="3"/>
  <c r="O341" i="3" s="1"/>
  <c r="B341" i="3"/>
  <c r="O340" i="3" s="1"/>
  <c r="B340" i="3"/>
  <c r="O339" i="3" s="1"/>
  <c r="B339" i="3"/>
  <c r="B338" i="3"/>
  <c r="O337" i="3" s="1"/>
  <c r="B337" i="3"/>
  <c r="B333" i="3"/>
  <c r="B332" i="3"/>
  <c r="B331" i="3"/>
  <c r="O330" i="3" s="1"/>
  <c r="B330" i="3"/>
  <c r="B329" i="3"/>
  <c r="O328" i="3" s="1"/>
  <c r="B328" i="3"/>
  <c r="J319" i="3"/>
  <c r="L319" i="3" s="1"/>
  <c r="J320" i="3"/>
  <c r="L320" i="3" s="1"/>
  <c r="J321" i="3"/>
  <c r="L321" i="3" s="1"/>
  <c r="J322" i="3"/>
  <c r="L322" i="3" s="1"/>
  <c r="M322" i="3" s="1"/>
  <c r="J323" i="3"/>
  <c r="L323" i="3" s="1"/>
  <c r="J324" i="3"/>
  <c r="L324" i="3" s="1"/>
  <c r="J310" i="3"/>
  <c r="L310" i="3" s="1"/>
  <c r="Q310" i="3" s="1"/>
  <c r="J311" i="3"/>
  <c r="L311" i="3" s="1"/>
  <c r="J312" i="3"/>
  <c r="L312" i="3" s="1"/>
  <c r="J313" i="3"/>
  <c r="L313" i="3" s="1"/>
  <c r="J314" i="3"/>
  <c r="L314" i="3" s="1"/>
  <c r="M314" i="3" s="1"/>
  <c r="J315" i="3"/>
  <c r="L315" i="3" s="1"/>
  <c r="J301" i="3"/>
  <c r="L301" i="3" s="1"/>
  <c r="Q301" i="3" s="1"/>
  <c r="J302" i="3"/>
  <c r="L302" i="3" s="1"/>
  <c r="J303" i="3"/>
  <c r="L303" i="3" s="1"/>
  <c r="J304" i="3"/>
  <c r="L304" i="3" s="1"/>
  <c r="J305" i="3"/>
  <c r="L305" i="3" s="1"/>
  <c r="J306" i="3"/>
  <c r="L306" i="3" s="1"/>
  <c r="L296" i="3"/>
  <c r="J292" i="3"/>
  <c r="L292" i="3" s="1"/>
  <c r="Q292" i="3" s="1"/>
  <c r="J293" i="3"/>
  <c r="L293" i="3" s="1"/>
  <c r="J294" i="3"/>
  <c r="L294" i="3" s="1"/>
  <c r="J295" i="3"/>
  <c r="L295" i="3" s="1"/>
  <c r="J296" i="3"/>
  <c r="J297" i="3"/>
  <c r="L297" i="3" s="1"/>
  <c r="B324" i="3"/>
  <c r="B323" i="3"/>
  <c r="O322" i="3" s="1"/>
  <c r="B322" i="3"/>
  <c r="B321" i="3"/>
  <c r="B320" i="3"/>
  <c r="B319" i="3"/>
  <c r="B315" i="3"/>
  <c r="B314" i="3"/>
  <c r="B313" i="3"/>
  <c r="B312" i="3"/>
  <c r="O311" i="3" s="1"/>
  <c r="B311" i="3"/>
  <c r="B310" i="3"/>
  <c r="B306" i="3"/>
  <c r="B305" i="3"/>
  <c r="O304" i="3" s="1"/>
  <c r="B304" i="3"/>
  <c r="B303" i="3"/>
  <c r="B302" i="3"/>
  <c r="B301" i="3"/>
  <c r="B297" i="3"/>
  <c r="B296" i="3"/>
  <c r="B295" i="3"/>
  <c r="B294" i="3"/>
  <c r="O293" i="3" s="1"/>
  <c r="B293" i="3"/>
  <c r="B292" i="3"/>
  <c r="O292" i="3" s="1"/>
  <c r="H284" i="3"/>
  <c r="H285" i="3"/>
  <c r="H286" i="3"/>
  <c r="H287" i="3"/>
  <c r="H288" i="3"/>
  <c r="H283" i="3"/>
  <c r="F284" i="3"/>
  <c r="F285" i="3"/>
  <c r="F286" i="3"/>
  <c r="F287" i="3"/>
  <c r="J287" i="3" s="1"/>
  <c r="L287" i="3" s="1"/>
  <c r="F288" i="3"/>
  <c r="F283" i="3"/>
  <c r="E284" i="3"/>
  <c r="E285" i="3"/>
  <c r="J285" i="3" s="1"/>
  <c r="L285" i="3" s="1"/>
  <c r="E286" i="3"/>
  <c r="E287" i="3"/>
  <c r="E288" i="3"/>
  <c r="E283" i="3"/>
  <c r="F275" i="3"/>
  <c r="F276" i="3"/>
  <c r="F277" i="3"/>
  <c r="F278" i="3"/>
  <c r="F279" i="3"/>
  <c r="F274" i="3"/>
  <c r="E275" i="3"/>
  <c r="E276" i="3"/>
  <c r="E277" i="3"/>
  <c r="E278" i="3"/>
  <c r="E279" i="3"/>
  <c r="J279" i="3" s="1"/>
  <c r="L279" i="3" s="1"/>
  <c r="E274" i="3"/>
  <c r="J265" i="3"/>
  <c r="L265" i="3" s="1"/>
  <c r="Q265" i="3" s="1"/>
  <c r="J266" i="3"/>
  <c r="L266" i="3" s="1"/>
  <c r="J267" i="3"/>
  <c r="L267" i="3" s="1"/>
  <c r="J268" i="3"/>
  <c r="L268" i="3" s="1"/>
  <c r="J269" i="3"/>
  <c r="L269" i="3" s="1"/>
  <c r="J270" i="3"/>
  <c r="L270" i="3" s="1"/>
  <c r="J256" i="3"/>
  <c r="L256" i="3" s="1"/>
  <c r="Q256" i="3" s="1"/>
  <c r="J257" i="3"/>
  <c r="L257" i="3" s="1"/>
  <c r="J258" i="3"/>
  <c r="L258" i="3" s="1"/>
  <c r="J259" i="3"/>
  <c r="L259" i="3" s="1"/>
  <c r="J260" i="3"/>
  <c r="L260" i="3" s="1"/>
  <c r="J261" i="3"/>
  <c r="L261" i="3" s="1"/>
  <c r="J247" i="3"/>
  <c r="L247" i="3" s="1"/>
  <c r="Q247" i="3" s="1"/>
  <c r="J248" i="3"/>
  <c r="L248" i="3" s="1"/>
  <c r="J249" i="3"/>
  <c r="L249" i="3" s="1"/>
  <c r="J250" i="3"/>
  <c r="L250" i="3" s="1"/>
  <c r="J251" i="3"/>
  <c r="L251" i="3" s="1"/>
  <c r="J252" i="3"/>
  <c r="L252" i="3" s="1"/>
  <c r="J238" i="3"/>
  <c r="L238" i="3" s="1"/>
  <c r="Q238" i="3" s="1"/>
  <c r="J239" i="3"/>
  <c r="L239" i="3" s="1"/>
  <c r="J240" i="3"/>
  <c r="L240" i="3" s="1"/>
  <c r="J241" i="3"/>
  <c r="L241" i="3" s="1"/>
  <c r="J242" i="3"/>
  <c r="L242" i="3" s="1"/>
  <c r="J243" i="3"/>
  <c r="L243" i="3" s="1"/>
  <c r="B288" i="3"/>
  <c r="B287" i="3"/>
  <c r="B286" i="3"/>
  <c r="B285" i="3"/>
  <c r="O284" i="3" s="1"/>
  <c r="B284" i="3"/>
  <c r="B283" i="3"/>
  <c r="B279" i="3"/>
  <c r="B278" i="3"/>
  <c r="B277" i="3"/>
  <c r="B276" i="3"/>
  <c r="B275" i="3"/>
  <c r="B274" i="3"/>
  <c r="O274" i="3" s="1"/>
  <c r="B270" i="3"/>
  <c r="B269" i="3"/>
  <c r="B268" i="3"/>
  <c r="B267" i="3"/>
  <c r="B266" i="3"/>
  <c r="B265" i="3"/>
  <c r="B261" i="3"/>
  <c r="B260" i="3"/>
  <c r="O260" i="3" s="1"/>
  <c r="B259" i="3"/>
  <c r="B258" i="3"/>
  <c r="B257" i="3"/>
  <c r="B256" i="3"/>
  <c r="B252" i="3"/>
  <c r="B251" i="3"/>
  <c r="B250" i="3"/>
  <c r="B249" i="3"/>
  <c r="O248" i="3" s="1"/>
  <c r="B248" i="3"/>
  <c r="B247" i="3"/>
  <c r="B243" i="3"/>
  <c r="B242" i="3"/>
  <c r="O242" i="3" s="1"/>
  <c r="B241" i="3"/>
  <c r="B240" i="3"/>
  <c r="B239" i="3"/>
  <c r="B238" i="3"/>
  <c r="J229" i="3"/>
  <c r="L229" i="3" s="1"/>
  <c r="Q229" i="3" s="1"/>
  <c r="J230" i="3"/>
  <c r="L230" i="3" s="1"/>
  <c r="J231" i="3"/>
  <c r="L231" i="3" s="1"/>
  <c r="J232" i="3"/>
  <c r="L232" i="3" s="1"/>
  <c r="J233" i="3"/>
  <c r="L233" i="3" s="1"/>
  <c r="J234" i="3"/>
  <c r="L234" i="3" s="1"/>
  <c r="J220" i="3"/>
  <c r="L220" i="3" s="1"/>
  <c r="Q220" i="3" s="1"/>
  <c r="J221" i="3"/>
  <c r="L221" i="3" s="1"/>
  <c r="J222" i="3"/>
  <c r="L222" i="3" s="1"/>
  <c r="J223" i="3"/>
  <c r="L223" i="3" s="1"/>
  <c r="J224" i="3"/>
  <c r="L224" i="3" s="1"/>
  <c r="J225" i="3"/>
  <c r="L225" i="3" s="1"/>
  <c r="J211" i="3"/>
  <c r="L211" i="3" s="1"/>
  <c r="Q211" i="3" s="1"/>
  <c r="J212" i="3"/>
  <c r="L212" i="3" s="1"/>
  <c r="M212" i="3" s="1"/>
  <c r="J213" i="3"/>
  <c r="L213" i="3" s="1"/>
  <c r="J214" i="3"/>
  <c r="L214" i="3" s="1"/>
  <c r="J215" i="3"/>
  <c r="L215" i="3" s="1"/>
  <c r="J216" i="3"/>
  <c r="L216" i="3" s="1"/>
  <c r="I216" i="3"/>
  <c r="I215" i="3"/>
  <c r="I214" i="3"/>
  <c r="I213" i="3"/>
  <c r="I212" i="3"/>
  <c r="I211" i="3"/>
  <c r="Q860" i="3" l="1"/>
  <c r="Q725" i="3"/>
  <c r="Q726" i="3" s="1"/>
  <c r="T726" i="3" s="1"/>
  <c r="Q644" i="3"/>
  <c r="R644" i="3" s="1"/>
  <c r="O258" i="3"/>
  <c r="O329" i="3"/>
  <c r="Q330" i="3" s="1"/>
  <c r="O365" i="3"/>
  <c r="O376" i="3"/>
  <c r="O401" i="3"/>
  <c r="O412" i="3"/>
  <c r="O427" i="3"/>
  <c r="O437" i="3"/>
  <c r="O448" i="3"/>
  <c r="O473" i="3"/>
  <c r="Q474" i="3" s="1"/>
  <c r="T474" i="3" s="1"/>
  <c r="Q536" i="3"/>
  <c r="O628" i="3"/>
  <c r="O653" i="3"/>
  <c r="O664" i="3"/>
  <c r="Q680" i="3"/>
  <c r="T680" i="3" s="1"/>
  <c r="O707" i="3"/>
  <c r="O718" i="3"/>
  <c r="Q887" i="3"/>
  <c r="Q888" i="3" s="1"/>
  <c r="T888" i="3" s="1"/>
  <c r="J283" i="3"/>
  <c r="L283" i="3" s="1"/>
  <c r="Q283" i="3" s="1"/>
  <c r="Q365" i="3"/>
  <c r="T365" i="3" s="1"/>
  <c r="Q518" i="3"/>
  <c r="T518" i="3" s="1"/>
  <c r="O816" i="3"/>
  <c r="O751" i="3"/>
  <c r="O779" i="3"/>
  <c r="O824" i="3"/>
  <c r="O835" i="3"/>
  <c r="O827" i="3"/>
  <c r="Q698" i="3"/>
  <c r="R698" i="3" s="1"/>
  <c r="O644" i="3"/>
  <c r="O680" i="3"/>
  <c r="O698" i="3"/>
  <c r="O734" i="3"/>
  <c r="O250" i="3"/>
  <c r="O275" i="3"/>
  <c r="O302" i="3"/>
  <c r="O332" i="3"/>
  <c r="O346" i="3"/>
  <c r="O357" i="3"/>
  <c r="Q329" i="3"/>
  <c r="O382" i="3"/>
  <c r="O393" i="3"/>
  <c r="O404" i="3"/>
  <c r="O418" i="3"/>
  <c r="Q419" i="3" s="1"/>
  <c r="T419" i="3" s="1"/>
  <c r="O429" i="3"/>
  <c r="O440" i="3"/>
  <c r="O454" i="3"/>
  <c r="O465" i="3"/>
  <c r="O476" i="3"/>
  <c r="O520" i="3"/>
  <c r="O545" i="3"/>
  <c r="Q572" i="3"/>
  <c r="R572" i="3" s="1"/>
  <c r="Q626" i="3"/>
  <c r="T626" i="3" s="1"/>
  <c r="O735" i="3"/>
  <c r="Q689" i="3"/>
  <c r="O763" i="3"/>
  <c r="O788" i="3"/>
  <c r="O814" i="3"/>
  <c r="O825" i="3"/>
  <c r="O850" i="3"/>
  <c r="Q851" i="3" s="1"/>
  <c r="O860" i="3"/>
  <c r="Q861" i="3" s="1"/>
  <c r="O871" i="3"/>
  <c r="O907" i="3"/>
  <c r="O643" i="3"/>
  <c r="O654" i="3"/>
  <c r="O665" i="3"/>
  <c r="O679" i="3"/>
  <c r="O697" i="3"/>
  <c r="O708" i="3"/>
  <c r="O733" i="3"/>
  <c r="Q734" i="3" s="1"/>
  <c r="O709" i="3"/>
  <c r="J275" i="3"/>
  <c r="L275" i="3" s="1"/>
  <c r="O331" i="3"/>
  <c r="O356" i="3"/>
  <c r="O367" i="3"/>
  <c r="O392" i="3"/>
  <c r="O428" i="3"/>
  <c r="O464" i="3"/>
  <c r="O475" i="3"/>
  <c r="Q374" i="3"/>
  <c r="R374" i="3" s="1"/>
  <c r="O483" i="3"/>
  <c r="O494" i="3"/>
  <c r="O508" i="3"/>
  <c r="O519" i="3"/>
  <c r="O530" i="3"/>
  <c r="J490" i="3"/>
  <c r="L490" i="3" s="1"/>
  <c r="Q490" i="3" s="1"/>
  <c r="Q491" i="3" s="1"/>
  <c r="Q492" i="3" s="1"/>
  <c r="J502" i="3"/>
  <c r="L502" i="3" s="1"/>
  <c r="O555" i="3"/>
  <c r="O566" i="3"/>
  <c r="O580" i="3"/>
  <c r="Q581" i="3" s="1"/>
  <c r="T581" i="3" s="1"/>
  <c r="O591" i="3"/>
  <c r="O602" i="3"/>
  <c r="O239" i="3"/>
  <c r="M234" i="3"/>
  <c r="O240" i="3"/>
  <c r="O251" i="3"/>
  <c r="O276" i="3"/>
  <c r="O314" i="3"/>
  <c r="O499" i="3"/>
  <c r="Q500" i="3" s="1"/>
  <c r="O521" i="3"/>
  <c r="O546" i="3"/>
  <c r="J494" i="3"/>
  <c r="L494" i="3" s="1"/>
  <c r="J500" i="3"/>
  <c r="L500" i="3" s="1"/>
  <c r="O635" i="3"/>
  <c r="O671" i="3"/>
  <c r="O682" i="3"/>
  <c r="O805" i="3"/>
  <c r="Q806" i="3" s="1"/>
  <c r="O852" i="3"/>
  <c r="O862" i="3"/>
  <c r="O887" i="3"/>
  <c r="O294" i="3"/>
  <c r="O305" i="3"/>
  <c r="O319" i="3"/>
  <c r="O338" i="3"/>
  <c r="O374" i="3"/>
  <c r="O385" i="3"/>
  <c r="O410" i="3"/>
  <c r="O446" i="3"/>
  <c r="O457" i="3"/>
  <c r="Q446" i="3"/>
  <c r="R446" i="3" s="1"/>
  <c r="O548" i="3"/>
  <c r="O562" i="3"/>
  <c r="Q563" i="3" s="1"/>
  <c r="O573" i="3"/>
  <c r="O584" i="3"/>
  <c r="O598" i="3"/>
  <c r="Q599" i="3" s="1"/>
  <c r="O609" i="3"/>
  <c r="Q617" i="3"/>
  <c r="O662" i="3"/>
  <c r="O673" i="3"/>
  <c r="O629" i="3"/>
  <c r="O691" i="3"/>
  <c r="O716" i="3"/>
  <c r="O727" i="3"/>
  <c r="O744" i="3"/>
  <c r="O769" i="3"/>
  <c r="O780" i="3"/>
  <c r="O791" i="3"/>
  <c r="O796" i="3"/>
  <c r="Q797" i="3" s="1"/>
  <c r="O806" i="3"/>
  <c r="O817" i="3"/>
  <c r="O842" i="3"/>
  <c r="Q843" i="3" s="1"/>
  <c r="T843" i="3" s="1"/>
  <c r="O853" i="3"/>
  <c r="O863" i="3"/>
  <c r="O877" i="3"/>
  <c r="Q878" i="3" s="1"/>
  <c r="O899" i="3"/>
  <c r="O257" i="3"/>
  <c r="O268" i="3"/>
  <c r="J278" i="3"/>
  <c r="L278" i="3" s="1"/>
  <c r="M278" i="3" s="1"/>
  <c r="J276" i="3"/>
  <c r="L276" i="3" s="1"/>
  <c r="M276" i="3" s="1"/>
  <c r="O364" i="3"/>
  <c r="O472" i="3"/>
  <c r="O403" i="3"/>
  <c r="O421" i="3"/>
  <c r="J491" i="3"/>
  <c r="L491" i="3" s="1"/>
  <c r="T491" i="3" s="1"/>
  <c r="T536" i="3"/>
  <c r="M329" i="3"/>
  <c r="T329" i="3"/>
  <c r="T356" i="3"/>
  <c r="Q375" i="3"/>
  <c r="T375" i="3" s="1"/>
  <c r="R492" i="3"/>
  <c r="Q493" i="3"/>
  <c r="Q494" i="3" s="1"/>
  <c r="R554" i="3"/>
  <c r="Q555" i="3"/>
  <c r="T555" i="3" s="1"/>
  <c r="M330" i="3"/>
  <c r="M340" i="3"/>
  <c r="R329" i="3"/>
  <c r="M342" i="3"/>
  <c r="Q338" i="3"/>
  <c r="Q356" i="3"/>
  <c r="M333" i="3"/>
  <c r="M341" i="3"/>
  <c r="Q447" i="3"/>
  <c r="Q448" i="3" s="1"/>
  <c r="R448" i="3" s="1"/>
  <c r="T338" i="3"/>
  <c r="Q284" i="3"/>
  <c r="Q285" i="3" s="1"/>
  <c r="R285" i="3" s="1"/>
  <c r="R365" i="3"/>
  <c r="Q618" i="3"/>
  <c r="R617" i="3"/>
  <c r="O238" i="3"/>
  <c r="J277" i="3"/>
  <c r="L277" i="3" s="1"/>
  <c r="M331" i="3"/>
  <c r="M338" i="3"/>
  <c r="O391" i="3"/>
  <c r="Q392" i="3" s="1"/>
  <c r="O463" i="3"/>
  <c r="Q464" i="3" s="1"/>
  <c r="O474" i="3"/>
  <c r="Q383" i="3"/>
  <c r="T383" i="3" s="1"/>
  <c r="Q428" i="3"/>
  <c r="O556" i="3"/>
  <c r="O557" i="3"/>
  <c r="Q573" i="3"/>
  <c r="O581" i="3"/>
  <c r="O592" i="3"/>
  <c r="T662" i="3"/>
  <c r="M222" i="3"/>
  <c r="O265" i="3"/>
  <c r="Q266" i="3" s="1"/>
  <c r="T266" i="3" s="1"/>
  <c r="O287" i="3"/>
  <c r="O303" i="3"/>
  <c r="O347" i="3"/>
  <c r="O358" i="3"/>
  <c r="O366" i="3"/>
  <c r="T374" i="3"/>
  <c r="O383" i="3"/>
  <c r="O413" i="3"/>
  <c r="O455" i="3"/>
  <c r="R662" i="3"/>
  <c r="Q663" i="3"/>
  <c r="T663" i="3" s="1"/>
  <c r="O285" i="3"/>
  <c r="Q347" i="3"/>
  <c r="O394" i="3"/>
  <c r="O419" i="3"/>
  <c r="O430" i="3"/>
  <c r="O466" i="3"/>
  <c r="Q545" i="3"/>
  <c r="O681" i="3"/>
  <c r="M306" i="3"/>
  <c r="O295" i="3"/>
  <c r="O320" i="3"/>
  <c r="O256" i="3"/>
  <c r="Q257" i="3" s="1"/>
  <c r="Q258" i="3" s="1"/>
  <c r="T258" i="3" s="1"/>
  <c r="O267" i="3"/>
  <c r="O278" i="3"/>
  <c r="J288" i="3"/>
  <c r="L288" i="3" s="1"/>
  <c r="M288" i="3" s="1"/>
  <c r="J284" i="3"/>
  <c r="L284" i="3" s="1"/>
  <c r="M285" i="3" s="1"/>
  <c r="O296" i="3"/>
  <c r="O310" i="3"/>
  <c r="O321" i="3"/>
  <c r="Q293" i="3"/>
  <c r="Q294" i="3" s="1"/>
  <c r="T294" i="3" s="1"/>
  <c r="O384" i="3"/>
  <c r="O395" i="3"/>
  <c r="Q473" i="3"/>
  <c r="R494" i="3"/>
  <c r="T494" i="3"/>
  <c r="Q537" i="3"/>
  <c r="R536" i="3"/>
  <c r="O277" i="3"/>
  <c r="J274" i="3"/>
  <c r="L274" i="3" s="1"/>
  <c r="Q274" i="3" s="1"/>
  <c r="Q275" i="3" s="1"/>
  <c r="Q276" i="3" s="1"/>
  <c r="R276" i="3" s="1"/>
  <c r="R493" i="3"/>
  <c r="Q509" i="3"/>
  <c r="T509" i="3" s="1"/>
  <c r="O655" i="3"/>
  <c r="O656" i="3"/>
  <c r="Q410" i="3"/>
  <c r="O241" i="3"/>
  <c r="O266" i="3"/>
  <c r="M225" i="3"/>
  <c r="O247" i="3"/>
  <c r="Q248" i="3" s="1"/>
  <c r="O269" i="3"/>
  <c r="O283" i="3"/>
  <c r="J286" i="3"/>
  <c r="L286" i="3" s="1"/>
  <c r="O301" i="3"/>
  <c r="O313" i="3"/>
  <c r="O323" i="3"/>
  <c r="M296" i="3"/>
  <c r="O386" i="3"/>
  <c r="O400" i="3"/>
  <c r="Q401" i="3" s="1"/>
  <c r="O411" i="3"/>
  <c r="O436" i="3"/>
  <c r="O447" i="3"/>
  <c r="T428" i="3"/>
  <c r="O512" i="3"/>
  <c r="O526" i="3"/>
  <c r="Q527" i="3" s="1"/>
  <c r="O537" i="3"/>
  <c r="T492" i="3"/>
  <c r="T554" i="3"/>
  <c r="O634" i="3"/>
  <c r="O645" i="3"/>
  <c r="R626" i="3"/>
  <c r="O582" i="3"/>
  <c r="O593" i="3"/>
  <c r="O607" i="3"/>
  <c r="Q608" i="3" s="1"/>
  <c r="O620" i="3"/>
  <c r="Q635" i="3"/>
  <c r="O636" i="3"/>
  <c r="R824" i="3"/>
  <c r="Q825" i="3"/>
  <c r="T825" i="3" s="1"/>
  <c r="R833" i="3"/>
  <c r="R842" i="3"/>
  <c r="Q788" i="3"/>
  <c r="Q437" i="3"/>
  <c r="Q438" i="3" s="1"/>
  <c r="T438" i="3" s="1"/>
  <c r="O563" i="3"/>
  <c r="O574" i="3"/>
  <c r="O599" i="3"/>
  <c r="O610" i="3"/>
  <c r="T573" i="3"/>
  <c r="Q590" i="3"/>
  <c r="Q653" i="3"/>
  <c r="T653" i="3" s="1"/>
  <c r="O807" i="3"/>
  <c r="O808" i="3"/>
  <c r="O600" i="3"/>
  <c r="O626" i="3"/>
  <c r="T644" i="3"/>
  <c r="Q671" i="3"/>
  <c r="R860" i="3"/>
  <c r="Q455" i="3"/>
  <c r="T455" i="3" s="1"/>
  <c r="Q482" i="3"/>
  <c r="Q483" i="3" s="1"/>
  <c r="T483" i="3" s="1"/>
  <c r="O590" i="3"/>
  <c r="T617" i="3"/>
  <c r="T824" i="3"/>
  <c r="T833" i="3"/>
  <c r="Q870" i="3"/>
  <c r="T870" i="3" s="1"/>
  <c r="R869" i="3"/>
  <c r="R887" i="3"/>
  <c r="O833" i="3"/>
  <c r="Q834" i="3" s="1"/>
  <c r="O844" i="3"/>
  <c r="T860" i="3"/>
  <c r="T689" i="3"/>
  <c r="Q914" i="3"/>
  <c r="O737" i="3"/>
  <c r="Q743" i="3"/>
  <c r="O798" i="3"/>
  <c r="Q905" i="3"/>
  <c r="T905" i="3" s="1"/>
  <c r="O701" i="3"/>
  <c r="O715" i="3"/>
  <c r="Q716" i="3" s="1"/>
  <c r="T725" i="3"/>
  <c r="O754" i="3"/>
  <c r="O790" i="3"/>
  <c r="Q752" i="3"/>
  <c r="O870" i="3"/>
  <c r="O881" i="3"/>
  <c r="O895" i="3"/>
  <c r="Q896" i="3" s="1"/>
  <c r="Q761" i="3"/>
  <c r="T779" i="3"/>
  <c r="T869" i="3"/>
  <c r="O913" i="3"/>
  <c r="O692" i="3"/>
  <c r="O706" i="3"/>
  <c r="Q707" i="3" s="1"/>
  <c r="O717" i="3"/>
  <c r="O728" i="3"/>
  <c r="O690" i="3"/>
  <c r="Q770" i="3"/>
  <c r="Q779" i="3"/>
  <c r="T842" i="3"/>
  <c r="T887" i="3"/>
  <c r="O908" i="3"/>
  <c r="O836" i="3"/>
  <c r="O914" i="3"/>
  <c r="Q815" i="3"/>
  <c r="T815" i="3" s="1"/>
  <c r="T493" i="3"/>
  <c r="T482" i="3"/>
  <c r="T473" i="3"/>
  <c r="T447" i="3"/>
  <c r="R482" i="3"/>
  <c r="T446" i="3"/>
  <c r="R455" i="3"/>
  <c r="R473" i="3"/>
  <c r="T448" i="3"/>
  <c r="Q348" i="3"/>
  <c r="R347" i="3"/>
  <c r="T347" i="3"/>
  <c r="M231" i="3"/>
  <c r="M230" i="3"/>
  <c r="T293" i="3"/>
  <c r="M294" i="3"/>
  <c r="M293" i="3"/>
  <c r="M287" i="3"/>
  <c r="M216" i="3"/>
  <c r="M286" i="3"/>
  <c r="M215" i="3"/>
  <c r="M213" i="3"/>
  <c r="M224" i="3"/>
  <c r="M223" i="3"/>
  <c r="M221" i="3"/>
  <c r="M232" i="3"/>
  <c r="M295" i="3"/>
  <c r="M233" i="3"/>
  <c r="Q239" i="3"/>
  <c r="T239" i="3" s="1"/>
  <c r="O259" i="3"/>
  <c r="O286" i="3"/>
  <c r="O312" i="3"/>
  <c r="Q311" i="3"/>
  <c r="Q312" i="3" s="1"/>
  <c r="T312" i="3" s="1"/>
  <c r="Q302" i="3"/>
  <c r="Q303" i="3" s="1"/>
  <c r="M214" i="3"/>
  <c r="O249" i="3"/>
  <c r="M297" i="3"/>
  <c r="M311" i="3"/>
  <c r="M303" i="3"/>
  <c r="M324" i="3"/>
  <c r="R311" i="3"/>
  <c r="M302" i="3"/>
  <c r="M323" i="3"/>
  <c r="M304" i="3"/>
  <c r="M305" i="3"/>
  <c r="M321" i="3"/>
  <c r="Q319" i="3"/>
  <c r="Q320" i="3" s="1"/>
  <c r="M320" i="3"/>
  <c r="M312" i="3"/>
  <c r="M313" i="3"/>
  <c r="M315" i="3"/>
  <c r="M243" i="3"/>
  <c r="M270" i="3"/>
  <c r="M249" i="3"/>
  <c r="M269" i="3"/>
  <c r="M250" i="3"/>
  <c r="M241" i="3"/>
  <c r="M240" i="3"/>
  <c r="M239" i="3"/>
  <c r="M248" i="3"/>
  <c r="M259" i="3"/>
  <c r="M267" i="3"/>
  <c r="M266" i="3"/>
  <c r="M260" i="3"/>
  <c r="M261" i="3"/>
  <c r="M252" i="3"/>
  <c r="M258" i="3"/>
  <c r="M251" i="3"/>
  <c r="M257" i="3"/>
  <c r="M242" i="3"/>
  <c r="M268" i="3"/>
  <c r="T275" i="3"/>
  <c r="L207" i="3"/>
  <c r="J202" i="3"/>
  <c r="L202" i="3" s="1"/>
  <c r="Q202" i="3" s="1"/>
  <c r="J203" i="3"/>
  <c r="L203" i="3" s="1"/>
  <c r="J204" i="3"/>
  <c r="L204" i="3" s="1"/>
  <c r="J205" i="3"/>
  <c r="L205" i="3" s="1"/>
  <c r="J206" i="3"/>
  <c r="L206" i="3" s="1"/>
  <c r="J207" i="3"/>
  <c r="B234" i="3"/>
  <c r="B233" i="3"/>
  <c r="B232" i="3"/>
  <c r="B231" i="3"/>
  <c r="B230" i="3"/>
  <c r="B229" i="3"/>
  <c r="B225" i="3"/>
  <c r="B224" i="3"/>
  <c r="B223" i="3"/>
  <c r="B222" i="3"/>
  <c r="B221" i="3"/>
  <c r="B220" i="3"/>
  <c r="B216" i="3"/>
  <c r="B215" i="3"/>
  <c r="B214" i="3"/>
  <c r="B213" i="3"/>
  <c r="B212" i="3"/>
  <c r="B211" i="3"/>
  <c r="B207" i="3"/>
  <c r="B206" i="3"/>
  <c r="B205" i="3"/>
  <c r="B204" i="3"/>
  <c r="B203" i="3"/>
  <c r="B202" i="3"/>
  <c r="J193" i="3"/>
  <c r="L193" i="3" s="1"/>
  <c r="Q193" i="3" s="1"/>
  <c r="J194" i="3"/>
  <c r="L194" i="3" s="1"/>
  <c r="J195" i="3"/>
  <c r="L195" i="3" s="1"/>
  <c r="J196" i="3"/>
  <c r="L196" i="3" s="1"/>
  <c r="J197" i="3"/>
  <c r="L197" i="3" s="1"/>
  <c r="J198" i="3"/>
  <c r="L198" i="3" s="1"/>
  <c r="J184" i="3"/>
  <c r="L184" i="3" s="1"/>
  <c r="Q184" i="3" s="1"/>
  <c r="J185" i="3"/>
  <c r="L185" i="3" s="1"/>
  <c r="J186" i="3"/>
  <c r="L186" i="3" s="1"/>
  <c r="J187" i="3"/>
  <c r="L187" i="3" s="1"/>
  <c r="J188" i="3"/>
  <c r="L188" i="3" s="1"/>
  <c r="J189" i="3"/>
  <c r="L189" i="3" s="1"/>
  <c r="J175" i="3"/>
  <c r="L175" i="3" s="1"/>
  <c r="Q175" i="3" s="1"/>
  <c r="J176" i="3"/>
  <c r="L176" i="3" s="1"/>
  <c r="J177" i="3"/>
  <c r="L177" i="3" s="1"/>
  <c r="J178" i="3"/>
  <c r="L178" i="3" s="1"/>
  <c r="J179" i="3"/>
  <c r="L179" i="3" s="1"/>
  <c r="M179" i="3" s="1"/>
  <c r="J180" i="3"/>
  <c r="L180" i="3" s="1"/>
  <c r="F167" i="3"/>
  <c r="F168" i="3"/>
  <c r="F169" i="3"/>
  <c r="F170" i="3"/>
  <c r="F171" i="3"/>
  <c r="F166" i="3"/>
  <c r="E167" i="3"/>
  <c r="E168" i="3"/>
  <c r="E169" i="3"/>
  <c r="E170" i="3"/>
  <c r="E171" i="3"/>
  <c r="E166" i="3"/>
  <c r="J157" i="3"/>
  <c r="L157" i="3" s="1"/>
  <c r="J158" i="3"/>
  <c r="L158" i="3" s="1"/>
  <c r="J159" i="3"/>
  <c r="L159" i="3" s="1"/>
  <c r="J160" i="3"/>
  <c r="L160" i="3" s="1"/>
  <c r="J161" i="3"/>
  <c r="L161" i="3" s="1"/>
  <c r="J162" i="3"/>
  <c r="L162" i="3" s="1"/>
  <c r="J148" i="3"/>
  <c r="L148" i="3" s="1"/>
  <c r="J149" i="3"/>
  <c r="L149" i="3" s="1"/>
  <c r="J150" i="3"/>
  <c r="L150" i="3" s="1"/>
  <c r="J151" i="3"/>
  <c r="L151" i="3" s="1"/>
  <c r="J152" i="3"/>
  <c r="L152" i="3" s="1"/>
  <c r="J153" i="3"/>
  <c r="L153" i="3" s="1"/>
  <c r="M153" i="3" s="1"/>
  <c r="B198" i="3"/>
  <c r="B197" i="3"/>
  <c r="B196" i="3"/>
  <c r="B195" i="3"/>
  <c r="B194" i="3"/>
  <c r="O193" i="3" s="1"/>
  <c r="B193" i="3"/>
  <c r="B189" i="3"/>
  <c r="B188" i="3"/>
  <c r="O187" i="3" s="1"/>
  <c r="B187" i="3"/>
  <c r="B186" i="3"/>
  <c r="B185" i="3"/>
  <c r="B184" i="3"/>
  <c r="B180" i="3"/>
  <c r="O179" i="3" s="1"/>
  <c r="B179" i="3"/>
  <c r="B178" i="3"/>
  <c r="B177" i="3"/>
  <c r="O176" i="3" s="1"/>
  <c r="B176" i="3"/>
  <c r="B175" i="3"/>
  <c r="B171" i="3"/>
  <c r="B170" i="3"/>
  <c r="B169" i="3"/>
  <c r="O168" i="3" s="1"/>
  <c r="B168" i="3"/>
  <c r="B167" i="3"/>
  <c r="B166" i="3"/>
  <c r="B162" i="3"/>
  <c r="B161" i="3"/>
  <c r="B160" i="3"/>
  <c r="B159" i="3"/>
  <c r="B158" i="3"/>
  <c r="O157" i="3" s="1"/>
  <c r="B157" i="3"/>
  <c r="B153" i="3"/>
  <c r="B152" i="3"/>
  <c r="O151" i="3" s="1"/>
  <c r="B151" i="3"/>
  <c r="B150" i="3"/>
  <c r="B149" i="3"/>
  <c r="B148" i="3"/>
  <c r="L140" i="3"/>
  <c r="L144" i="3"/>
  <c r="J139" i="3"/>
  <c r="L139" i="3" s="1"/>
  <c r="Q139" i="3" s="1"/>
  <c r="J140" i="3"/>
  <c r="J141" i="3"/>
  <c r="L141" i="3" s="1"/>
  <c r="J142" i="3"/>
  <c r="L142" i="3" s="1"/>
  <c r="J143" i="3"/>
  <c r="L143" i="3" s="1"/>
  <c r="J144" i="3"/>
  <c r="L132" i="3"/>
  <c r="J130" i="3"/>
  <c r="L130" i="3" s="1"/>
  <c r="Q130" i="3" s="1"/>
  <c r="J131" i="3"/>
  <c r="L131" i="3" s="1"/>
  <c r="J132" i="3"/>
  <c r="J133" i="3"/>
  <c r="L133" i="3" s="1"/>
  <c r="J134" i="3"/>
  <c r="L134" i="3" s="1"/>
  <c r="J135" i="3"/>
  <c r="L135" i="3" s="1"/>
  <c r="L122" i="3"/>
  <c r="L125" i="3"/>
  <c r="M125" i="3" s="1"/>
  <c r="J121" i="3"/>
  <c r="L121" i="3" s="1"/>
  <c r="Q121" i="3" s="1"/>
  <c r="J122" i="3"/>
  <c r="J123" i="3"/>
  <c r="L123" i="3" s="1"/>
  <c r="J124" i="3"/>
  <c r="L124" i="3" s="1"/>
  <c r="J125" i="3"/>
  <c r="J126" i="3"/>
  <c r="L126" i="3" s="1"/>
  <c r="L115" i="3"/>
  <c r="J112" i="3"/>
  <c r="L112" i="3" s="1"/>
  <c r="Q112" i="3" s="1"/>
  <c r="J113" i="3"/>
  <c r="L113" i="3" s="1"/>
  <c r="J114" i="3"/>
  <c r="L114" i="3" s="1"/>
  <c r="J115" i="3"/>
  <c r="J116" i="3"/>
  <c r="L116" i="3" s="1"/>
  <c r="J117" i="3"/>
  <c r="L117" i="3" s="1"/>
  <c r="B144" i="3"/>
  <c r="B143" i="3"/>
  <c r="O142" i="3" s="1"/>
  <c r="B142" i="3"/>
  <c r="B141" i="3"/>
  <c r="B140" i="3"/>
  <c r="B139" i="3"/>
  <c r="B135" i="3"/>
  <c r="B134" i="3"/>
  <c r="B133" i="3"/>
  <c r="B132" i="3"/>
  <c r="B131" i="3"/>
  <c r="B130" i="3"/>
  <c r="B126" i="3"/>
  <c r="B125" i="3"/>
  <c r="B124" i="3"/>
  <c r="B123" i="3"/>
  <c r="B122" i="3"/>
  <c r="B121" i="3"/>
  <c r="B117" i="3"/>
  <c r="B116" i="3"/>
  <c r="B115" i="3"/>
  <c r="B114" i="3"/>
  <c r="O113" i="3" s="1"/>
  <c r="B113" i="3"/>
  <c r="B112" i="3"/>
  <c r="J103" i="3"/>
  <c r="L103" i="3" s="1"/>
  <c r="Q103" i="3" s="1"/>
  <c r="J104" i="3"/>
  <c r="L104" i="3" s="1"/>
  <c r="J105" i="3"/>
  <c r="L105" i="3" s="1"/>
  <c r="J106" i="3"/>
  <c r="L106" i="3" s="1"/>
  <c r="J107" i="3"/>
  <c r="L107" i="3" s="1"/>
  <c r="J108" i="3"/>
  <c r="L108" i="3" s="1"/>
  <c r="J94" i="3"/>
  <c r="L94" i="3" s="1"/>
  <c r="Q94" i="3" s="1"/>
  <c r="J95" i="3"/>
  <c r="L95" i="3" s="1"/>
  <c r="J96" i="3"/>
  <c r="L96" i="3" s="1"/>
  <c r="J97" i="3"/>
  <c r="L97" i="3" s="1"/>
  <c r="J98" i="3"/>
  <c r="L98" i="3" s="1"/>
  <c r="J99" i="3"/>
  <c r="L99" i="3" s="1"/>
  <c r="M99" i="3" s="1"/>
  <c r="L89" i="3"/>
  <c r="L90" i="3"/>
  <c r="J85" i="3"/>
  <c r="L85" i="3" s="1"/>
  <c r="Q85" i="3" s="1"/>
  <c r="J86" i="3"/>
  <c r="L86" i="3" s="1"/>
  <c r="J87" i="3"/>
  <c r="L87" i="3" s="1"/>
  <c r="J88" i="3"/>
  <c r="L88" i="3" s="1"/>
  <c r="J89" i="3"/>
  <c r="J90" i="3"/>
  <c r="B108" i="3"/>
  <c r="O107" i="3" s="1"/>
  <c r="B107" i="3"/>
  <c r="O106" i="3" s="1"/>
  <c r="B106" i="3"/>
  <c r="B105" i="3"/>
  <c r="B104" i="3"/>
  <c r="B103" i="3"/>
  <c r="B99" i="3"/>
  <c r="B98" i="3"/>
  <c r="B97" i="3"/>
  <c r="B96" i="3"/>
  <c r="O95" i="3" s="1"/>
  <c r="B95" i="3"/>
  <c r="B94" i="3"/>
  <c r="B90" i="3"/>
  <c r="B89" i="3"/>
  <c r="B88" i="3"/>
  <c r="B87" i="3"/>
  <c r="B86" i="3"/>
  <c r="B85" i="3"/>
  <c r="J76" i="3"/>
  <c r="L76" i="3" s="1"/>
  <c r="Q76" i="3" s="1"/>
  <c r="J77" i="3"/>
  <c r="L77" i="3" s="1"/>
  <c r="J78" i="3"/>
  <c r="L78" i="3" s="1"/>
  <c r="J79" i="3"/>
  <c r="L79" i="3" s="1"/>
  <c r="J80" i="3"/>
  <c r="L80" i="3" s="1"/>
  <c r="J81" i="3"/>
  <c r="L81" i="3" s="1"/>
  <c r="L71" i="3"/>
  <c r="J67" i="3"/>
  <c r="L67" i="3" s="1"/>
  <c r="Q67" i="3" s="1"/>
  <c r="J68" i="3"/>
  <c r="L68" i="3" s="1"/>
  <c r="J69" i="3"/>
  <c r="L69" i="3" s="1"/>
  <c r="J70" i="3"/>
  <c r="L70" i="3" s="1"/>
  <c r="J71" i="3"/>
  <c r="J72" i="3"/>
  <c r="L72" i="3" s="1"/>
  <c r="Q735" i="3" l="1"/>
  <c r="R734" i="3"/>
  <c r="T734" i="3"/>
  <c r="R599" i="3"/>
  <c r="T599" i="3"/>
  <c r="T851" i="3"/>
  <c r="Q852" i="3"/>
  <c r="T852" i="3" s="1"/>
  <c r="R851" i="3"/>
  <c r="R248" i="3"/>
  <c r="Q249" i="3"/>
  <c r="T248" i="3"/>
  <c r="T277" i="3"/>
  <c r="Q501" i="3"/>
  <c r="T501" i="3" s="1"/>
  <c r="R500" i="3"/>
  <c r="R797" i="3"/>
  <c r="Q798" i="3"/>
  <c r="T798" i="3" s="1"/>
  <c r="T797" i="3"/>
  <c r="T563" i="3"/>
  <c r="R563" i="3"/>
  <c r="Q879" i="3"/>
  <c r="T879" i="3" s="1"/>
  <c r="T878" i="3"/>
  <c r="R878" i="3"/>
  <c r="R806" i="3"/>
  <c r="Q807" i="3"/>
  <c r="R807" i="3" s="1"/>
  <c r="T806" i="3"/>
  <c r="O94" i="3"/>
  <c r="O105" i="3"/>
  <c r="O121" i="3"/>
  <c r="O132" i="3"/>
  <c r="O143" i="3"/>
  <c r="M122" i="3"/>
  <c r="O204" i="3"/>
  <c r="R275" i="3"/>
  <c r="R447" i="3"/>
  <c r="R680" i="3"/>
  <c r="Q627" i="3"/>
  <c r="Q628" i="3" s="1"/>
  <c r="Q600" i="3"/>
  <c r="Q601" i="3" s="1"/>
  <c r="R518" i="3"/>
  <c r="R491" i="3"/>
  <c r="O188" i="3"/>
  <c r="M279" i="3"/>
  <c r="T572" i="3"/>
  <c r="Q519" i="3"/>
  <c r="Q520" i="3" s="1"/>
  <c r="Q449" i="3"/>
  <c r="Q681" i="3"/>
  <c r="R681" i="3" s="1"/>
  <c r="O206" i="3"/>
  <c r="M277" i="3"/>
  <c r="M275" i="3"/>
  <c r="Q277" i="3"/>
  <c r="T698" i="3"/>
  <c r="Q564" i="3"/>
  <c r="Q565" i="3" s="1"/>
  <c r="Q691" i="3"/>
  <c r="R691" i="3" s="1"/>
  <c r="O134" i="3"/>
  <c r="O158" i="3"/>
  <c r="O194" i="3"/>
  <c r="O159" i="3"/>
  <c r="O221" i="3"/>
  <c r="R815" i="3"/>
  <c r="Q699" i="3"/>
  <c r="T699" i="3" s="1"/>
  <c r="O114" i="3"/>
  <c r="O125" i="3"/>
  <c r="O139" i="3"/>
  <c r="J170" i="3"/>
  <c r="T302" i="3"/>
  <c r="R293" i="3"/>
  <c r="Q816" i="3"/>
  <c r="R725" i="3"/>
  <c r="Q645" i="3"/>
  <c r="T645" i="3" s="1"/>
  <c r="T500" i="3"/>
  <c r="Q690" i="3"/>
  <c r="R689" i="3"/>
  <c r="Q140" i="3"/>
  <c r="R140" i="3" s="1"/>
  <c r="T276" i="3"/>
  <c r="O124" i="3"/>
  <c r="O148" i="3"/>
  <c r="O170" i="3"/>
  <c r="O87" i="3"/>
  <c r="O88" i="3"/>
  <c r="O115" i="3"/>
  <c r="O140" i="3"/>
  <c r="O150" i="3"/>
  <c r="O161" i="3"/>
  <c r="O175" i="3"/>
  <c r="O186" i="3"/>
  <c r="O197" i="3"/>
  <c r="Q366" i="3"/>
  <c r="T366" i="3" s="1"/>
  <c r="Q495" i="3"/>
  <c r="Q692" i="3"/>
  <c r="Q402" i="3"/>
  <c r="R401" i="3"/>
  <c r="T401" i="3"/>
  <c r="Q528" i="3"/>
  <c r="R527" i="3"/>
  <c r="T527" i="3"/>
  <c r="T627" i="3"/>
  <c r="R600" i="3"/>
  <c r="R834" i="3"/>
  <c r="Q835" i="3"/>
  <c r="T834" i="3"/>
  <c r="R608" i="3"/>
  <c r="Q609" i="3"/>
  <c r="T608" i="3"/>
  <c r="Q393" i="3"/>
  <c r="R392" i="3"/>
  <c r="T392" i="3"/>
  <c r="Q897" i="3"/>
  <c r="R896" i="3"/>
  <c r="T896" i="3"/>
  <c r="Q717" i="3"/>
  <c r="R716" i="3"/>
  <c r="T716" i="3"/>
  <c r="R564" i="3"/>
  <c r="T564" i="3"/>
  <c r="T464" i="3"/>
  <c r="R464" i="3"/>
  <c r="Q465" i="3"/>
  <c r="T465" i="3" s="1"/>
  <c r="O205" i="3"/>
  <c r="R770" i="3"/>
  <c r="Q771" i="3"/>
  <c r="T770" i="3"/>
  <c r="O166" i="3"/>
  <c r="R707" i="3"/>
  <c r="Q708" i="3"/>
  <c r="Q871" i="3"/>
  <c r="R870" i="3"/>
  <c r="Q591" i="3"/>
  <c r="T590" i="3"/>
  <c r="R590" i="3"/>
  <c r="R545" i="3"/>
  <c r="Q546" i="3"/>
  <c r="R428" i="3"/>
  <c r="Q429" i="3"/>
  <c r="Q331" i="3"/>
  <c r="R330" i="3"/>
  <c r="O122" i="3"/>
  <c r="O104" i="3"/>
  <c r="O112" i="3"/>
  <c r="Q113" i="3" s="1"/>
  <c r="O123" i="3"/>
  <c r="O167" i="3"/>
  <c r="O178" i="3"/>
  <c r="J168" i="3"/>
  <c r="L168" i="3" s="1"/>
  <c r="Q915" i="3"/>
  <c r="R914" i="3"/>
  <c r="R635" i="3"/>
  <c r="Q636" i="3"/>
  <c r="Q538" i="3"/>
  <c r="R537" i="3"/>
  <c r="T537" i="3"/>
  <c r="Q682" i="3"/>
  <c r="Q556" i="3"/>
  <c r="R555" i="3"/>
  <c r="O177" i="3"/>
  <c r="J167" i="3"/>
  <c r="O232" i="3"/>
  <c r="R284" i="3"/>
  <c r="R437" i="3"/>
  <c r="T437" i="3"/>
  <c r="Q762" i="3"/>
  <c r="R761" i="3"/>
  <c r="Q880" i="3"/>
  <c r="R879" i="3"/>
  <c r="R699" i="3"/>
  <c r="Q502" i="3"/>
  <c r="R501" i="3"/>
  <c r="T635" i="3"/>
  <c r="R573" i="3"/>
  <c r="Q574" i="3"/>
  <c r="Q619" i="3"/>
  <c r="R618" i="3"/>
  <c r="Q906" i="3"/>
  <c r="R905" i="3"/>
  <c r="O103" i="3"/>
  <c r="Q104" i="3" s="1"/>
  <c r="M284" i="3"/>
  <c r="Q736" i="3"/>
  <c r="R735" i="3"/>
  <c r="Q844" i="3"/>
  <c r="R843" i="3"/>
  <c r="R419" i="3"/>
  <c r="Q420" i="3"/>
  <c r="Q664" i="3"/>
  <c r="R663" i="3"/>
  <c r="O133" i="3"/>
  <c r="O184" i="3"/>
  <c r="Q185" i="3" s="1"/>
  <c r="O195" i="3"/>
  <c r="R239" i="3"/>
  <c r="T284" i="3"/>
  <c r="T761" i="3"/>
  <c r="Q862" i="3"/>
  <c r="R861" i="3"/>
  <c r="Q789" i="3"/>
  <c r="R788" i="3"/>
  <c r="T788" i="3"/>
  <c r="Q384" i="3"/>
  <c r="R383" i="3"/>
  <c r="T330" i="3"/>
  <c r="Q376" i="3"/>
  <c r="R375" i="3"/>
  <c r="O96" i="3"/>
  <c r="O86" i="3"/>
  <c r="O97" i="3"/>
  <c r="O116" i="3"/>
  <c r="O130" i="3"/>
  <c r="Q131" i="3" s="1"/>
  <c r="O141" i="3"/>
  <c r="O149" i="3"/>
  <c r="O160" i="3"/>
  <c r="O185" i="3"/>
  <c r="O196" i="3"/>
  <c r="J166" i="3"/>
  <c r="L166" i="3" s="1"/>
  <c r="O202" i="3"/>
  <c r="O213" i="3"/>
  <c r="O224" i="3"/>
  <c r="Q240" i="3"/>
  <c r="T240" i="3" s="1"/>
  <c r="T707" i="3"/>
  <c r="Q753" i="3"/>
  <c r="R752" i="3"/>
  <c r="T752" i="3"/>
  <c r="R671" i="3"/>
  <c r="Q672" i="3"/>
  <c r="T671" i="3"/>
  <c r="R653" i="3"/>
  <c r="Q654" i="3"/>
  <c r="R726" i="3"/>
  <c r="Q727" i="3"/>
  <c r="Q411" i="3"/>
  <c r="R410" i="3"/>
  <c r="T410" i="3"/>
  <c r="Q510" i="3"/>
  <c r="R509" i="3"/>
  <c r="R366" i="3"/>
  <c r="R356" i="3"/>
  <c r="Q357" i="3"/>
  <c r="O89" i="3"/>
  <c r="O152" i="3"/>
  <c r="O85" i="3"/>
  <c r="Q86" i="3" s="1"/>
  <c r="O98" i="3"/>
  <c r="O131" i="3"/>
  <c r="J171" i="3"/>
  <c r="J169" i="3"/>
  <c r="O203" i="3"/>
  <c r="Q456" i="3"/>
  <c r="T456" i="3" s="1"/>
  <c r="Q780" i="3"/>
  <c r="R779" i="3"/>
  <c r="T861" i="3"/>
  <c r="Q744" i="3"/>
  <c r="R743" i="3"/>
  <c r="T914" i="3"/>
  <c r="Q889" i="3"/>
  <c r="R888" i="3"/>
  <c r="Q853" i="3"/>
  <c r="R852" i="3"/>
  <c r="T735" i="3"/>
  <c r="R825" i="3"/>
  <c r="Q826" i="3"/>
  <c r="T618" i="3"/>
  <c r="Q582" i="3"/>
  <c r="R581" i="3"/>
  <c r="T545" i="3"/>
  <c r="T743" i="3"/>
  <c r="R338" i="3"/>
  <c r="Q339" i="3"/>
  <c r="Q817" i="3"/>
  <c r="T816" i="3"/>
  <c r="R816" i="3"/>
  <c r="Q475" i="3"/>
  <c r="R474" i="3"/>
  <c r="R456" i="3"/>
  <c r="R465" i="3"/>
  <c r="Q466" i="3"/>
  <c r="Q484" i="3"/>
  <c r="R483" i="3"/>
  <c r="R438" i="3"/>
  <c r="Q439" i="3"/>
  <c r="T348" i="3"/>
  <c r="Q349" i="3"/>
  <c r="R348" i="3"/>
  <c r="M80" i="3"/>
  <c r="M141" i="3"/>
  <c r="M187" i="3"/>
  <c r="M79" i="3"/>
  <c r="M131" i="3"/>
  <c r="M195" i="3"/>
  <c r="M205" i="3"/>
  <c r="M206" i="3"/>
  <c r="Q141" i="3"/>
  <c r="M185" i="3"/>
  <c r="M194" i="3"/>
  <c r="M88" i="3"/>
  <c r="M98" i="3"/>
  <c r="M108" i="3"/>
  <c r="M117" i="3"/>
  <c r="M132" i="3"/>
  <c r="Q194" i="3"/>
  <c r="Q203" i="3"/>
  <c r="T203" i="3" s="1"/>
  <c r="M78" i="3"/>
  <c r="M107" i="3"/>
  <c r="M126" i="3"/>
  <c r="Q122" i="3"/>
  <c r="M140" i="3"/>
  <c r="M186" i="3"/>
  <c r="M97" i="3"/>
  <c r="M71" i="3"/>
  <c r="M77" i="3"/>
  <c r="M106" i="3"/>
  <c r="M135" i="3"/>
  <c r="M180" i="3"/>
  <c r="Q176" i="3"/>
  <c r="M207" i="3"/>
  <c r="M69" i="3"/>
  <c r="M87" i="3"/>
  <c r="M114" i="3"/>
  <c r="M124" i="3"/>
  <c r="M134" i="3"/>
  <c r="M143" i="3"/>
  <c r="M189" i="3"/>
  <c r="M198" i="3"/>
  <c r="M177" i="3"/>
  <c r="M70" i="3"/>
  <c r="M86" i="3"/>
  <c r="M72" i="3"/>
  <c r="M81" i="3"/>
  <c r="Q95" i="3"/>
  <c r="T95" i="3" s="1"/>
  <c r="M104" i="3"/>
  <c r="M113" i="3"/>
  <c r="M123" i="3"/>
  <c r="M133" i="3"/>
  <c r="M142" i="3"/>
  <c r="M178" i="3"/>
  <c r="M188" i="3"/>
  <c r="M68" i="3"/>
  <c r="M90" i="3"/>
  <c r="M96" i="3"/>
  <c r="M116" i="3"/>
  <c r="M176" i="3"/>
  <c r="M197" i="3"/>
  <c r="O211" i="3"/>
  <c r="Q212" i="3" s="1"/>
  <c r="O222" i="3"/>
  <c r="O233" i="3"/>
  <c r="M204" i="3"/>
  <c r="T257" i="3"/>
  <c r="R257" i="3"/>
  <c r="R302" i="3"/>
  <c r="M89" i="3"/>
  <c r="M95" i="3"/>
  <c r="M115" i="3"/>
  <c r="M144" i="3"/>
  <c r="T140" i="3"/>
  <c r="M196" i="3"/>
  <c r="O212" i="3"/>
  <c r="O223" i="3"/>
  <c r="M203" i="3"/>
  <c r="O169" i="3"/>
  <c r="R266" i="3"/>
  <c r="O214" i="3"/>
  <c r="Q267" i="3"/>
  <c r="R267" i="3" s="1"/>
  <c r="O215" i="3"/>
  <c r="O229" i="3"/>
  <c r="Q230" i="3" s="1"/>
  <c r="T311" i="3"/>
  <c r="R294" i="3"/>
  <c r="Q295" i="3"/>
  <c r="M149" i="3"/>
  <c r="M105" i="3"/>
  <c r="O230" i="3"/>
  <c r="Q166" i="3"/>
  <c r="Q167" i="3" s="1"/>
  <c r="R167" i="3" s="1"/>
  <c r="O220" i="3"/>
  <c r="Q221" i="3" s="1"/>
  <c r="O231" i="3"/>
  <c r="T285" i="3"/>
  <c r="Q304" i="3"/>
  <c r="R303" i="3"/>
  <c r="T303" i="3"/>
  <c r="Q313" i="3"/>
  <c r="R312" i="3"/>
  <c r="Q321" i="3"/>
  <c r="R320" i="3"/>
  <c r="T320" i="3"/>
  <c r="T249" i="3"/>
  <c r="R249" i="3"/>
  <c r="Q250" i="3"/>
  <c r="Q286" i="3"/>
  <c r="Q259" i="3"/>
  <c r="R258" i="3"/>
  <c r="L169" i="3"/>
  <c r="L167" i="3"/>
  <c r="L171" i="3"/>
  <c r="L170" i="3"/>
  <c r="M159" i="3"/>
  <c r="M160" i="3"/>
  <c r="M152" i="3"/>
  <c r="M150" i="3"/>
  <c r="M151" i="3"/>
  <c r="M158" i="3"/>
  <c r="Q157" i="3"/>
  <c r="Q158" i="3" s="1"/>
  <c r="T158" i="3" s="1"/>
  <c r="M162" i="3"/>
  <c r="M161" i="3"/>
  <c r="Q148" i="3"/>
  <c r="Q149" i="3" s="1"/>
  <c r="J58" i="3"/>
  <c r="L58" i="3" s="1"/>
  <c r="J59" i="3"/>
  <c r="L59" i="3" s="1"/>
  <c r="J60" i="3"/>
  <c r="L60" i="3" s="1"/>
  <c r="J61" i="3"/>
  <c r="L61" i="3" s="1"/>
  <c r="M61" i="3" s="1"/>
  <c r="J62" i="3"/>
  <c r="L62" i="3" s="1"/>
  <c r="J63" i="3"/>
  <c r="L63" i="3" s="1"/>
  <c r="L53" i="3"/>
  <c r="J49" i="3"/>
  <c r="L49" i="3" s="1"/>
  <c r="Q49" i="3" s="1"/>
  <c r="J50" i="3"/>
  <c r="L50" i="3" s="1"/>
  <c r="J51" i="3"/>
  <c r="L51" i="3" s="1"/>
  <c r="J52" i="3"/>
  <c r="L52" i="3" s="1"/>
  <c r="J53" i="3"/>
  <c r="J54" i="3"/>
  <c r="L54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T104" i="3" l="1"/>
  <c r="Q105" i="3"/>
  <c r="T105" i="3" s="1"/>
  <c r="R104" i="3"/>
  <c r="Q114" i="3"/>
  <c r="T114" i="3" s="1"/>
  <c r="R113" i="3"/>
  <c r="T113" i="3"/>
  <c r="M171" i="3"/>
  <c r="M43" i="3"/>
  <c r="M53" i="3"/>
  <c r="R240" i="3"/>
  <c r="T495" i="3"/>
  <c r="R495" i="3"/>
  <c r="M45" i="3"/>
  <c r="Q268" i="3"/>
  <c r="Q269" i="3" s="1"/>
  <c r="Q700" i="3"/>
  <c r="Q701" i="3" s="1"/>
  <c r="T681" i="3"/>
  <c r="T600" i="3"/>
  <c r="T690" i="3"/>
  <c r="R690" i="3"/>
  <c r="Q808" i="3"/>
  <c r="T807" i="3"/>
  <c r="Q450" i="3"/>
  <c r="T449" i="3"/>
  <c r="R449" i="3"/>
  <c r="Q367" i="3"/>
  <c r="R519" i="3"/>
  <c r="Q646" i="3"/>
  <c r="Q647" i="3" s="1"/>
  <c r="R798" i="3"/>
  <c r="Q168" i="3"/>
  <c r="R168" i="3" s="1"/>
  <c r="R627" i="3"/>
  <c r="T691" i="3"/>
  <c r="T519" i="3"/>
  <c r="R645" i="3"/>
  <c r="Q799" i="3"/>
  <c r="Q278" i="3"/>
  <c r="R277" i="3"/>
  <c r="Q186" i="3"/>
  <c r="T185" i="3"/>
  <c r="R185" i="3"/>
  <c r="T86" i="3"/>
  <c r="Q87" i="3"/>
  <c r="T87" i="3" s="1"/>
  <c r="R86" i="3"/>
  <c r="Q421" i="3"/>
  <c r="R420" i="3"/>
  <c r="T420" i="3"/>
  <c r="Q800" i="3"/>
  <c r="R799" i="3"/>
  <c r="T799" i="3"/>
  <c r="Q683" i="3"/>
  <c r="R682" i="3"/>
  <c r="T682" i="3"/>
  <c r="R636" i="3"/>
  <c r="Q637" i="3"/>
  <c r="T636" i="3"/>
  <c r="R708" i="3"/>
  <c r="Q709" i="3"/>
  <c r="T708" i="3"/>
  <c r="Q394" i="3"/>
  <c r="R393" i="3"/>
  <c r="T393" i="3"/>
  <c r="Q529" i="3"/>
  <c r="R528" i="3"/>
  <c r="T528" i="3"/>
  <c r="Q241" i="3"/>
  <c r="T241" i="3" s="1"/>
  <c r="T339" i="3"/>
  <c r="R339" i="3"/>
  <c r="Q340" i="3"/>
  <c r="Q728" i="3"/>
  <c r="R727" i="3"/>
  <c r="T727" i="3"/>
  <c r="Q620" i="3"/>
  <c r="R619" i="3"/>
  <c r="T619" i="3"/>
  <c r="Q547" i="3"/>
  <c r="R546" i="3"/>
  <c r="T546" i="3"/>
  <c r="Q592" i="3"/>
  <c r="R591" i="3"/>
  <c r="T591" i="3"/>
  <c r="Q772" i="3"/>
  <c r="R771" i="3"/>
  <c r="T771" i="3"/>
  <c r="Q602" i="3"/>
  <c r="R601" i="3"/>
  <c r="T601" i="3"/>
  <c r="Q781" i="3"/>
  <c r="R780" i="3"/>
  <c r="T780" i="3"/>
  <c r="Q754" i="3"/>
  <c r="R753" i="3"/>
  <c r="T753" i="3"/>
  <c r="Q377" i="3"/>
  <c r="R376" i="3"/>
  <c r="T376" i="3"/>
  <c r="Q575" i="3"/>
  <c r="R574" i="3"/>
  <c r="T574" i="3"/>
  <c r="R717" i="3"/>
  <c r="Q718" i="3"/>
  <c r="T717" i="3"/>
  <c r="Q610" i="3"/>
  <c r="R609" i="3"/>
  <c r="T609" i="3"/>
  <c r="Q745" i="3"/>
  <c r="R744" i="3"/>
  <c r="T744" i="3"/>
  <c r="R357" i="3"/>
  <c r="Q358" i="3"/>
  <c r="T357" i="3"/>
  <c r="Q511" i="3"/>
  <c r="R510" i="3"/>
  <c r="T510" i="3"/>
  <c r="R654" i="3"/>
  <c r="Q655" i="3"/>
  <c r="T654" i="3"/>
  <c r="Q665" i="3"/>
  <c r="R664" i="3"/>
  <c r="T664" i="3"/>
  <c r="Q845" i="3"/>
  <c r="R844" i="3"/>
  <c r="T844" i="3"/>
  <c r="Q403" i="3"/>
  <c r="R402" i="3"/>
  <c r="T402" i="3"/>
  <c r="Q457" i="3"/>
  <c r="T457" i="3" s="1"/>
  <c r="T646" i="3"/>
  <c r="Q881" i="3"/>
  <c r="R880" i="3"/>
  <c r="T880" i="3"/>
  <c r="Q763" i="3"/>
  <c r="R762" i="3"/>
  <c r="T762" i="3"/>
  <c r="Q557" i="3"/>
  <c r="R556" i="3"/>
  <c r="T556" i="3"/>
  <c r="Q332" i="3"/>
  <c r="R331" i="3"/>
  <c r="T331" i="3"/>
  <c r="Q629" i="3"/>
  <c r="T628" i="3"/>
  <c r="R628" i="3"/>
  <c r="Q827" i="3"/>
  <c r="R826" i="3"/>
  <c r="T826" i="3"/>
  <c r="Q790" i="3"/>
  <c r="R789" i="3"/>
  <c r="T789" i="3"/>
  <c r="R384" i="3"/>
  <c r="Q385" i="3"/>
  <c r="T384" i="3"/>
  <c r="Q737" i="3"/>
  <c r="R736" i="3"/>
  <c r="T736" i="3"/>
  <c r="Q872" i="3"/>
  <c r="R871" i="3"/>
  <c r="T871" i="3"/>
  <c r="Q898" i="3"/>
  <c r="R897" i="3"/>
  <c r="T897" i="3"/>
  <c r="Q836" i="3"/>
  <c r="R835" i="3"/>
  <c r="T835" i="3"/>
  <c r="Q583" i="3"/>
  <c r="R582" i="3"/>
  <c r="T582" i="3"/>
  <c r="Q854" i="3"/>
  <c r="R853" i="3"/>
  <c r="T853" i="3"/>
  <c r="Q368" i="3"/>
  <c r="R367" i="3"/>
  <c r="T367" i="3"/>
  <c r="Q412" i="3"/>
  <c r="R411" i="3"/>
  <c r="T411" i="3"/>
  <c r="R672" i="3"/>
  <c r="Q673" i="3"/>
  <c r="T672" i="3"/>
  <c r="Q863" i="3"/>
  <c r="R862" i="3"/>
  <c r="T862" i="3"/>
  <c r="Q503" i="3"/>
  <c r="R502" i="3"/>
  <c r="T502" i="3"/>
  <c r="R692" i="3"/>
  <c r="Q693" i="3"/>
  <c r="T692" i="3"/>
  <c r="Q890" i="3"/>
  <c r="R889" i="3"/>
  <c r="T889" i="3"/>
  <c r="Q521" i="3"/>
  <c r="R520" i="3"/>
  <c r="T520" i="3"/>
  <c r="Q907" i="3"/>
  <c r="R906" i="3"/>
  <c r="T906" i="3"/>
  <c r="Q539" i="3"/>
  <c r="R538" i="3"/>
  <c r="T538" i="3"/>
  <c r="Q916" i="3"/>
  <c r="R915" i="3"/>
  <c r="T915" i="3"/>
  <c r="Q430" i="3"/>
  <c r="T429" i="3"/>
  <c r="R429" i="3"/>
  <c r="Q566" i="3"/>
  <c r="R565" i="3"/>
  <c r="T565" i="3"/>
  <c r="Q809" i="3"/>
  <c r="R808" i="3"/>
  <c r="T808" i="3"/>
  <c r="Q818" i="3"/>
  <c r="T817" i="3"/>
  <c r="R817" i="3"/>
  <c r="Q476" i="3"/>
  <c r="R475" i="3"/>
  <c r="T475" i="3"/>
  <c r="Q485" i="3"/>
  <c r="R484" i="3"/>
  <c r="T484" i="3"/>
  <c r="Q467" i="3"/>
  <c r="R466" i="3"/>
  <c r="T466" i="3"/>
  <c r="Q440" i="3"/>
  <c r="R439" i="3"/>
  <c r="T439" i="3"/>
  <c r="R457" i="3"/>
  <c r="R349" i="3"/>
  <c r="T349" i="3"/>
  <c r="Q350" i="3"/>
  <c r="M44" i="3"/>
  <c r="M51" i="3"/>
  <c r="M50" i="3"/>
  <c r="Q58" i="3"/>
  <c r="M59" i="3"/>
  <c r="M62" i="3"/>
  <c r="M54" i="3"/>
  <c r="M63" i="3"/>
  <c r="M41" i="3"/>
  <c r="Q40" i="3"/>
  <c r="M169" i="3"/>
  <c r="Q195" i="3"/>
  <c r="R194" i="3"/>
  <c r="M42" i="3"/>
  <c r="M52" i="3"/>
  <c r="M60" i="3"/>
  <c r="Q213" i="3"/>
  <c r="R212" i="3"/>
  <c r="T212" i="3"/>
  <c r="Q142" i="3"/>
  <c r="R141" i="3"/>
  <c r="Q231" i="3"/>
  <c r="R230" i="3"/>
  <c r="T230" i="3"/>
  <c r="R131" i="3"/>
  <c r="Q132" i="3"/>
  <c r="T141" i="3"/>
  <c r="R176" i="3"/>
  <c r="Q177" i="3"/>
  <c r="T176" i="3"/>
  <c r="T131" i="3"/>
  <c r="R221" i="3"/>
  <c r="T221" i="3"/>
  <c r="Q222" i="3"/>
  <c r="Q187" i="3"/>
  <c r="R186" i="3"/>
  <c r="T167" i="3"/>
  <c r="M167" i="3"/>
  <c r="T267" i="3"/>
  <c r="M168" i="3"/>
  <c r="T186" i="3"/>
  <c r="Q88" i="3"/>
  <c r="R87" i="3"/>
  <c r="R122" i="3"/>
  <c r="T122" i="3"/>
  <c r="Q123" i="3"/>
  <c r="T194" i="3"/>
  <c r="Q115" i="3"/>
  <c r="R114" i="3"/>
  <c r="R286" i="3"/>
  <c r="Q287" i="3"/>
  <c r="T286" i="3"/>
  <c r="Q204" i="3"/>
  <c r="R203" i="3"/>
  <c r="Q106" i="3"/>
  <c r="R105" i="3"/>
  <c r="Q296" i="3"/>
  <c r="R295" i="3"/>
  <c r="T295" i="3"/>
  <c r="R95" i="3"/>
  <c r="Q96" i="3"/>
  <c r="Q314" i="3"/>
  <c r="R313" i="3"/>
  <c r="T313" i="3"/>
  <c r="Q305" i="3"/>
  <c r="R304" i="3"/>
  <c r="T304" i="3"/>
  <c r="R321" i="3"/>
  <c r="Q322" i="3"/>
  <c r="T321" i="3"/>
  <c r="Q251" i="3"/>
  <c r="R250" i="3"/>
  <c r="T250" i="3"/>
  <c r="Q260" i="3"/>
  <c r="R259" i="3"/>
  <c r="T259" i="3"/>
  <c r="T268" i="3"/>
  <c r="M170" i="3"/>
  <c r="Q159" i="3"/>
  <c r="R158" i="3"/>
  <c r="Q169" i="3"/>
  <c r="T169" i="3" s="1"/>
  <c r="Q150" i="3"/>
  <c r="R149" i="3"/>
  <c r="T149" i="3"/>
  <c r="O77" i="3"/>
  <c r="R450" i="3" l="1"/>
  <c r="T450" i="3"/>
  <c r="T700" i="3"/>
  <c r="X445" i="3"/>
  <c r="V445" i="3"/>
  <c r="R700" i="3"/>
  <c r="Q279" i="3"/>
  <c r="R278" i="3"/>
  <c r="T278" i="3"/>
  <c r="V490" i="3"/>
  <c r="X490" i="3"/>
  <c r="T168" i="3"/>
  <c r="R268" i="3"/>
  <c r="R646" i="3"/>
  <c r="Q458" i="3"/>
  <c r="R458" i="3" s="1"/>
  <c r="Q846" i="3"/>
  <c r="R845" i="3"/>
  <c r="T845" i="3"/>
  <c r="Q719" i="3"/>
  <c r="R718" i="3"/>
  <c r="T718" i="3"/>
  <c r="O68" i="3"/>
  <c r="O79" i="3"/>
  <c r="Q522" i="3"/>
  <c r="R521" i="3"/>
  <c r="T521" i="3"/>
  <c r="Q584" i="3"/>
  <c r="R583" i="3"/>
  <c r="T583" i="3"/>
  <c r="Q333" i="3"/>
  <c r="R332" i="3"/>
  <c r="T332" i="3"/>
  <c r="Q404" i="3"/>
  <c r="R403" i="3"/>
  <c r="T403" i="3"/>
  <c r="Q746" i="3"/>
  <c r="R745" i="3"/>
  <c r="T745" i="3"/>
  <c r="Q773" i="3"/>
  <c r="R772" i="3"/>
  <c r="T772" i="3"/>
  <c r="Q638" i="3"/>
  <c r="R637" i="3"/>
  <c r="T637" i="3"/>
  <c r="Q567" i="3"/>
  <c r="R566" i="3"/>
  <c r="T566" i="3"/>
  <c r="Q864" i="3"/>
  <c r="R863" i="3"/>
  <c r="T863" i="3"/>
  <c r="Q873" i="3"/>
  <c r="R872" i="3"/>
  <c r="T872" i="3"/>
  <c r="Q882" i="3"/>
  <c r="R881" i="3"/>
  <c r="T881" i="3"/>
  <c r="Q755" i="3"/>
  <c r="R754" i="3"/>
  <c r="T754" i="3"/>
  <c r="Q702" i="3"/>
  <c r="R701" i="3"/>
  <c r="T701" i="3"/>
  <c r="Q729" i="3"/>
  <c r="R728" i="3"/>
  <c r="T728" i="3"/>
  <c r="Q917" i="3"/>
  <c r="R916" i="3"/>
  <c r="T916" i="3"/>
  <c r="Q791" i="3"/>
  <c r="R790" i="3"/>
  <c r="T790" i="3"/>
  <c r="Q801" i="3"/>
  <c r="R800" i="3"/>
  <c r="T800" i="3"/>
  <c r="Q540" i="3"/>
  <c r="R539" i="3"/>
  <c r="T539" i="3"/>
  <c r="Q369" i="3"/>
  <c r="R368" i="3"/>
  <c r="T368" i="3"/>
  <c r="Q828" i="3"/>
  <c r="R827" i="3"/>
  <c r="T827" i="3"/>
  <c r="Q666" i="3"/>
  <c r="R665" i="3"/>
  <c r="T665" i="3"/>
  <c r="Q512" i="3"/>
  <c r="R511" i="3"/>
  <c r="T511" i="3"/>
  <c r="Q530" i="3"/>
  <c r="R529" i="3"/>
  <c r="T529" i="3"/>
  <c r="Q422" i="3"/>
  <c r="R421" i="3"/>
  <c r="T421" i="3"/>
  <c r="O59" i="3"/>
  <c r="R241" i="3"/>
  <c r="Q891" i="3"/>
  <c r="R890" i="3"/>
  <c r="T890" i="3"/>
  <c r="Q674" i="3"/>
  <c r="R673" i="3"/>
  <c r="T673" i="3"/>
  <c r="Q837" i="3"/>
  <c r="R836" i="3"/>
  <c r="T836" i="3"/>
  <c r="Q558" i="3"/>
  <c r="R557" i="3"/>
  <c r="T557" i="3"/>
  <c r="Q576" i="3"/>
  <c r="R575" i="3"/>
  <c r="T575" i="3"/>
  <c r="Q603" i="3"/>
  <c r="R602" i="3"/>
  <c r="T602" i="3"/>
  <c r="Q593" i="3"/>
  <c r="R592" i="3"/>
  <c r="T592" i="3"/>
  <c r="Q710" i="3"/>
  <c r="R709" i="3"/>
  <c r="T709" i="3"/>
  <c r="Q386" i="3"/>
  <c r="R385" i="3"/>
  <c r="T385" i="3"/>
  <c r="Q242" i="3"/>
  <c r="Q431" i="3"/>
  <c r="T430" i="3"/>
  <c r="R430" i="3"/>
  <c r="Q359" i="3"/>
  <c r="R358" i="3"/>
  <c r="T358" i="3"/>
  <c r="Q621" i="3"/>
  <c r="R620" i="3"/>
  <c r="T620" i="3"/>
  <c r="Q341" i="3"/>
  <c r="R340" i="3"/>
  <c r="T340" i="3"/>
  <c r="Q684" i="3"/>
  <c r="R683" i="3"/>
  <c r="T683" i="3"/>
  <c r="Q413" i="3"/>
  <c r="R412" i="3"/>
  <c r="T412" i="3"/>
  <c r="Q908" i="3"/>
  <c r="R907" i="3"/>
  <c r="T907" i="3"/>
  <c r="R693" i="3"/>
  <c r="T693" i="3"/>
  <c r="X688" i="3" s="1"/>
  <c r="Q504" i="3"/>
  <c r="R503" i="3"/>
  <c r="T503" i="3"/>
  <c r="Q855" i="3"/>
  <c r="R854" i="3"/>
  <c r="T854" i="3"/>
  <c r="Q738" i="3"/>
  <c r="R737" i="3"/>
  <c r="T737" i="3"/>
  <c r="Q630" i="3"/>
  <c r="R629" i="3"/>
  <c r="T629" i="3"/>
  <c r="R610" i="3"/>
  <c r="Q611" i="3"/>
  <c r="T610" i="3"/>
  <c r="Q395" i="3"/>
  <c r="R394" i="3"/>
  <c r="T394" i="3"/>
  <c r="O70" i="3"/>
  <c r="O61" i="3"/>
  <c r="Q899" i="3"/>
  <c r="R898" i="3"/>
  <c r="T898" i="3"/>
  <c r="Q764" i="3"/>
  <c r="R763" i="3"/>
  <c r="T763" i="3"/>
  <c r="Q648" i="3"/>
  <c r="R647" i="3"/>
  <c r="T647" i="3"/>
  <c r="Q656" i="3"/>
  <c r="R655" i="3"/>
  <c r="T655" i="3"/>
  <c r="Q378" i="3"/>
  <c r="R377" i="3"/>
  <c r="T377" i="3"/>
  <c r="Q782" i="3"/>
  <c r="R781" i="3"/>
  <c r="T781" i="3"/>
  <c r="Q548" i="3"/>
  <c r="R547" i="3"/>
  <c r="T547" i="3"/>
  <c r="Q819" i="3"/>
  <c r="R818" i="3"/>
  <c r="T818" i="3"/>
  <c r="Q810" i="3"/>
  <c r="R809" i="3"/>
  <c r="T809" i="3"/>
  <c r="Q468" i="3"/>
  <c r="R467" i="3"/>
  <c r="T467" i="3"/>
  <c r="Q441" i="3"/>
  <c r="R440" i="3"/>
  <c r="T440" i="3"/>
  <c r="Q486" i="3"/>
  <c r="R485" i="3"/>
  <c r="T485" i="3"/>
  <c r="Q477" i="3"/>
  <c r="R476" i="3"/>
  <c r="T476" i="3"/>
  <c r="Q459" i="3"/>
  <c r="Q351" i="3"/>
  <c r="R350" i="3"/>
  <c r="T350" i="3"/>
  <c r="Q297" i="3"/>
  <c r="R296" i="3"/>
  <c r="T296" i="3"/>
  <c r="O58" i="3"/>
  <c r="Q59" i="3" s="1"/>
  <c r="O69" i="3"/>
  <c r="O80" i="3"/>
  <c r="R287" i="3"/>
  <c r="T287" i="3"/>
  <c r="R132" i="3"/>
  <c r="Q133" i="3"/>
  <c r="T132" i="3"/>
  <c r="Q143" i="3"/>
  <c r="R142" i="3"/>
  <c r="T142" i="3"/>
  <c r="Q196" i="3"/>
  <c r="R195" i="3"/>
  <c r="T195" i="3"/>
  <c r="O60" i="3"/>
  <c r="O71" i="3"/>
  <c r="Q89" i="3"/>
  <c r="R88" i="3"/>
  <c r="T88" i="3"/>
  <c r="Q107" i="3"/>
  <c r="R106" i="3"/>
  <c r="T106" i="3"/>
  <c r="Q97" i="3"/>
  <c r="R96" i="3"/>
  <c r="T96" i="3"/>
  <c r="R177" i="3"/>
  <c r="Q178" i="3"/>
  <c r="T177" i="3"/>
  <c r="O62" i="3"/>
  <c r="O76" i="3"/>
  <c r="Q77" i="3" s="1"/>
  <c r="Q116" i="3"/>
  <c r="R115" i="3"/>
  <c r="T115" i="3"/>
  <c r="Q214" i="3"/>
  <c r="R213" i="3"/>
  <c r="T213" i="3"/>
  <c r="Q205" i="3"/>
  <c r="R204" i="3"/>
  <c r="T204" i="3"/>
  <c r="Q188" i="3"/>
  <c r="R187" i="3"/>
  <c r="T187" i="3"/>
  <c r="Q232" i="3"/>
  <c r="R231" i="3"/>
  <c r="T231" i="3"/>
  <c r="O67" i="3"/>
  <c r="Q68" i="3" s="1"/>
  <c r="O78" i="3"/>
  <c r="R123" i="3"/>
  <c r="Q124" i="3"/>
  <c r="T123" i="3"/>
  <c r="Q223" i="3"/>
  <c r="R222" i="3"/>
  <c r="T222" i="3"/>
  <c r="R322" i="3"/>
  <c r="Q323" i="3"/>
  <c r="T322" i="3"/>
  <c r="Q306" i="3"/>
  <c r="R305" i="3"/>
  <c r="T305" i="3"/>
  <c r="Q315" i="3"/>
  <c r="R314" i="3"/>
  <c r="T314" i="3"/>
  <c r="Q261" i="3"/>
  <c r="R260" i="3"/>
  <c r="T260" i="3"/>
  <c r="Q270" i="3"/>
  <c r="R269" i="3"/>
  <c r="T269" i="3"/>
  <c r="Q243" i="3"/>
  <c r="R242" i="3"/>
  <c r="T242" i="3"/>
  <c r="Q288" i="3"/>
  <c r="Q252" i="3"/>
  <c r="R251" i="3"/>
  <c r="T251" i="3"/>
  <c r="Q170" i="3"/>
  <c r="R169" i="3"/>
  <c r="Q160" i="3"/>
  <c r="R159" i="3"/>
  <c r="T159" i="3"/>
  <c r="Q151" i="3"/>
  <c r="R150" i="3"/>
  <c r="T150" i="3"/>
  <c r="J35" i="3"/>
  <c r="L35" i="3" s="1"/>
  <c r="L34" i="3"/>
  <c r="J31" i="3"/>
  <c r="L31" i="3" s="1"/>
  <c r="Q31" i="3" s="1"/>
  <c r="J32" i="3"/>
  <c r="L32" i="3" s="1"/>
  <c r="J33" i="3"/>
  <c r="L33" i="3" s="1"/>
  <c r="J34" i="3"/>
  <c r="J36" i="3"/>
  <c r="L36" i="3" s="1"/>
  <c r="O24" i="3"/>
  <c r="J22" i="3"/>
  <c r="L22" i="3" s="1"/>
  <c r="Q22" i="3" s="1"/>
  <c r="J23" i="3"/>
  <c r="L23" i="3" s="1"/>
  <c r="J24" i="3"/>
  <c r="L24" i="3" s="1"/>
  <c r="J25" i="3"/>
  <c r="L25" i="3" s="1"/>
  <c r="J26" i="3"/>
  <c r="L26" i="3" s="1"/>
  <c r="J27" i="3"/>
  <c r="L27" i="3" s="1"/>
  <c r="J17" i="3"/>
  <c r="L17" i="3" s="1"/>
  <c r="J18" i="3"/>
  <c r="L18" i="3" s="1"/>
  <c r="J13" i="3"/>
  <c r="L13" i="3" s="1"/>
  <c r="Q13" i="3" s="1"/>
  <c r="J14" i="3"/>
  <c r="L14" i="3" s="1"/>
  <c r="J15" i="3"/>
  <c r="L15" i="3" s="1"/>
  <c r="J16" i="3"/>
  <c r="L16" i="3" s="1"/>
  <c r="L7" i="3"/>
  <c r="L8" i="3"/>
  <c r="M8" i="3" s="1"/>
  <c r="L4" i="3"/>
  <c r="J5" i="3"/>
  <c r="L5" i="3" s="1"/>
  <c r="J6" i="3"/>
  <c r="L6" i="3" s="1"/>
  <c r="J7" i="3"/>
  <c r="J8" i="3"/>
  <c r="J9" i="3"/>
  <c r="L9" i="3" s="1"/>
  <c r="J4" i="3"/>
  <c r="O50" i="3"/>
  <c r="B44" i="3"/>
  <c r="B43" i="3"/>
  <c r="B42" i="3"/>
  <c r="B41" i="3"/>
  <c r="B40" i="3"/>
  <c r="B36" i="3"/>
  <c r="B35" i="3"/>
  <c r="B34" i="3"/>
  <c r="B33" i="3"/>
  <c r="B32" i="3"/>
  <c r="B31" i="3"/>
  <c r="B27" i="3"/>
  <c r="B26" i="3"/>
  <c r="O25" i="3" s="1"/>
  <c r="B25" i="3"/>
  <c r="B24" i="3"/>
  <c r="B23" i="3"/>
  <c r="B22" i="3"/>
  <c r="B18" i="3"/>
  <c r="B17" i="3"/>
  <c r="B16" i="3"/>
  <c r="B15" i="3"/>
  <c r="O14" i="3" s="1"/>
  <c r="B14" i="3"/>
  <c r="B13" i="3"/>
  <c r="O13" i="3" s="1"/>
  <c r="B9" i="3"/>
  <c r="B8" i="3"/>
  <c r="B7" i="3"/>
  <c r="B6" i="3"/>
  <c r="B5" i="3"/>
  <c r="B4" i="3"/>
  <c r="O51" i="3" l="1"/>
  <c r="O4" i="3"/>
  <c r="T279" i="3"/>
  <c r="V274" i="3" s="1"/>
  <c r="R279" i="3"/>
  <c r="O31" i="3"/>
  <c r="O16" i="3"/>
  <c r="O17" i="3"/>
  <c r="O42" i="3"/>
  <c r="M5" i="3"/>
  <c r="O6" i="3"/>
  <c r="O53" i="3"/>
  <c r="O15" i="3"/>
  <c r="O40" i="3"/>
  <c r="Q41" i="3" s="1"/>
  <c r="R41" i="3" s="1"/>
  <c r="O5" i="3"/>
  <c r="M7" i="3"/>
  <c r="M35" i="3"/>
  <c r="T458" i="3"/>
  <c r="O26" i="3"/>
  <c r="X274" i="3"/>
  <c r="X832" i="3"/>
  <c r="V553" i="3"/>
  <c r="O44" i="3"/>
  <c r="Q414" i="3"/>
  <c r="R413" i="3"/>
  <c r="T413" i="3"/>
  <c r="Q747" i="3"/>
  <c r="R746" i="3"/>
  <c r="T746" i="3"/>
  <c r="O23" i="3"/>
  <c r="Q900" i="3"/>
  <c r="R899" i="3"/>
  <c r="T899" i="3"/>
  <c r="R621" i="3"/>
  <c r="T621" i="3"/>
  <c r="X616" i="3" s="1"/>
  <c r="Q360" i="3"/>
  <c r="R359" i="3"/>
  <c r="T359" i="3"/>
  <c r="Q531" i="3"/>
  <c r="R530" i="3"/>
  <c r="T530" i="3"/>
  <c r="R540" i="3"/>
  <c r="T540" i="3"/>
  <c r="X535" i="3" s="1"/>
  <c r="R702" i="3"/>
  <c r="T702" i="3"/>
  <c r="V697" i="3" s="1"/>
  <c r="R873" i="3"/>
  <c r="T873" i="3"/>
  <c r="Q720" i="3"/>
  <c r="R719" i="3"/>
  <c r="T719" i="3"/>
  <c r="R369" i="3"/>
  <c r="T369" i="3"/>
  <c r="Q756" i="3"/>
  <c r="R755" i="3"/>
  <c r="T755" i="3"/>
  <c r="O32" i="3"/>
  <c r="R891" i="3"/>
  <c r="T891" i="3"/>
  <c r="Q792" i="3"/>
  <c r="R791" i="3"/>
  <c r="T791" i="3"/>
  <c r="O33" i="3"/>
  <c r="R648" i="3"/>
  <c r="T648" i="3"/>
  <c r="X643" i="3" s="1"/>
  <c r="R603" i="3"/>
  <c r="T603" i="3"/>
  <c r="X598" i="3" s="1"/>
  <c r="O34" i="3"/>
  <c r="O35" i="3"/>
  <c r="R378" i="3"/>
  <c r="T378" i="3"/>
  <c r="X373" i="3" s="1"/>
  <c r="R738" i="3"/>
  <c r="T738" i="3"/>
  <c r="V733" i="3" s="1"/>
  <c r="V643" i="3"/>
  <c r="Q711" i="3"/>
  <c r="R710" i="3"/>
  <c r="T710" i="3"/>
  <c r="R558" i="3"/>
  <c r="T558" i="3"/>
  <c r="Q675" i="3"/>
  <c r="R674" i="3"/>
  <c r="T674" i="3"/>
  <c r="Q918" i="3"/>
  <c r="R917" i="3"/>
  <c r="T917" i="3"/>
  <c r="Q639" i="3"/>
  <c r="R638" i="3"/>
  <c r="T638" i="3"/>
  <c r="R333" i="3"/>
  <c r="T333" i="3"/>
  <c r="X328" i="3" s="1"/>
  <c r="Q342" i="3"/>
  <c r="R341" i="3"/>
  <c r="T341" i="3"/>
  <c r="Q387" i="3"/>
  <c r="R386" i="3"/>
  <c r="T386" i="3"/>
  <c r="R729" i="3"/>
  <c r="T729" i="3"/>
  <c r="X724" i="3" s="1"/>
  <c r="O7" i="3"/>
  <c r="R630" i="3"/>
  <c r="T630" i="3"/>
  <c r="X625" i="3" s="1"/>
  <c r="R666" i="3"/>
  <c r="T666" i="3"/>
  <c r="X661" i="3" s="1"/>
  <c r="O22" i="3"/>
  <c r="Q765" i="3"/>
  <c r="R764" i="3"/>
  <c r="T764" i="3"/>
  <c r="R684" i="3"/>
  <c r="T684" i="3"/>
  <c r="X679" i="3" s="1"/>
  <c r="R576" i="3"/>
  <c r="T576" i="3"/>
  <c r="R828" i="3"/>
  <c r="T828" i="3"/>
  <c r="V823" i="3" s="1"/>
  <c r="R882" i="3"/>
  <c r="T882" i="3"/>
  <c r="V877" i="3" s="1"/>
  <c r="R567" i="3"/>
  <c r="T567" i="3"/>
  <c r="R864" i="3"/>
  <c r="T864" i="3"/>
  <c r="Q405" i="3"/>
  <c r="R404" i="3"/>
  <c r="T404" i="3"/>
  <c r="O8" i="3"/>
  <c r="R504" i="3"/>
  <c r="T504" i="3"/>
  <c r="V499" i="3" s="1"/>
  <c r="Q432" i="3"/>
  <c r="R431" i="3"/>
  <c r="T431" i="3"/>
  <c r="Q549" i="3"/>
  <c r="R548" i="3"/>
  <c r="T548" i="3"/>
  <c r="Q396" i="3"/>
  <c r="R395" i="3"/>
  <c r="T395" i="3"/>
  <c r="V688" i="3"/>
  <c r="Q423" i="3"/>
  <c r="R422" i="3"/>
  <c r="T422" i="3"/>
  <c r="Q513" i="3"/>
  <c r="R512" i="3"/>
  <c r="T512" i="3"/>
  <c r="R801" i="3"/>
  <c r="T801" i="3"/>
  <c r="X553" i="3"/>
  <c r="R522" i="3"/>
  <c r="T522" i="3"/>
  <c r="R846" i="3"/>
  <c r="T846" i="3"/>
  <c r="Q783" i="3"/>
  <c r="R782" i="3"/>
  <c r="T782" i="3"/>
  <c r="R611" i="3"/>
  <c r="Q612" i="3"/>
  <c r="T611" i="3"/>
  <c r="Q585" i="3"/>
  <c r="R584" i="3"/>
  <c r="T584" i="3"/>
  <c r="Q657" i="3"/>
  <c r="R656" i="3"/>
  <c r="T656" i="3"/>
  <c r="V625" i="3"/>
  <c r="R855" i="3"/>
  <c r="T855" i="3"/>
  <c r="Q909" i="3"/>
  <c r="R908" i="3"/>
  <c r="T908" i="3"/>
  <c r="Q594" i="3"/>
  <c r="R593" i="3"/>
  <c r="T593" i="3"/>
  <c r="R837" i="3"/>
  <c r="T837" i="3"/>
  <c r="V832" i="3" s="1"/>
  <c r="Q774" i="3"/>
  <c r="R773" i="3"/>
  <c r="T773" i="3"/>
  <c r="T810" i="3"/>
  <c r="X805" i="3" s="1"/>
  <c r="R810" i="3"/>
  <c r="R819" i="3"/>
  <c r="T819" i="3"/>
  <c r="R441" i="3"/>
  <c r="T441" i="3"/>
  <c r="R459" i="3"/>
  <c r="T459" i="3"/>
  <c r="R486" i="3"/>
  <c r="T486" i="3"/>
  <c r="R477" i="3"/>
  <c r="T477" i="3"/>
  <c r="R468" i="3"/>
  <c r="T468" i="3"/>
  <c r="R351" i="3"/>
  <c r="T351" i="3"/>
  <c r="M9" i="3"/>
  <c r="M25" i="3"/>
  <c r="M24" i="3"/>
  <c r="M33" i="3"/>
  <c r="M6" i="3"/>
  <c r="Q14" i="3"/>
  <c r="Q23" i="3"/>
  <c r="Q32" i="3"/>
  <c r="T32" i="3" s="1"/>
  <c r="Q60" i="3"/>
  <c r="R59" i="3"/>
  <c r="T59" i="3"/>
  <c r="T41" i="3"/>
  <c r="M16" i="3"/>
  <c r="M27" i="3"/>
  <c r="T23" i="3"/>
  <c r="T14" i="3"/>
  <c r="M15" i="3"/>
  <c r="M14" i="3"/>
  <c r="M26" i="3"/>
  <c r="Q108" i="3"/>
  <c r="R107" i="3"/>
  <c r="T107" i="3"/>
  <c r="O43" i="3"/>
  <c r="Q4" i="3"/>
  <c r="M34" i="3"/>
  <c r="R68" i="3"/>
  <c r="Q69" i="3"/>
  <c r="T68" i="3"/>
  <c r="Q189" i="3"/>
  <c r="R188" i="3"/>
  <c r="T188" i="3"/>
  <c r="Q144" i="3"/>
  <c r="R143" i="3"/>
  <c r="T143" i="3"/>
  <c r="Q215" i="3"/>
  <c r="R214" i="3"/>
  <c r="T214" i="3"/>
  <c r="Q134" i="3"/>
  <c r="R133" i="3"/>
  <c r="T133" i="3"/>
  <c r="Q224" i="3"/>
  <c r="T223" i="3"/>
  <c r="R223" i="3"/>
  <c r="O49" i="3"/>
  <c r="Q50" i="3" s="1"/>
  <c r="M23" i="3"/>
  <c r="Q125" i="3"/>
  <c r="R124" i="3"/>
  <c r="T124" i="3"/>
  <c r="Q233" i="3"/>
  <c r="R232" i="3"/>
  <c r="T232" i="3"/>
  <c r="R205" i="3"/>
  <c r="Q206" i="3"/>
  <c r="T205" i="3"/>
  <c r="Q117" i="3"/>
  <c r="R116" i="3"/>
  <c r="T116" i="3"/>
  <c r="Q98" i="3"/>
  <c r="R97" i="3"/>
  <c r="T97" i="3"/>
  <c r="Q197" i="3"/>
  <c r="R196" i="3"/>
  <c r="T196" i="3"/>
  <c r="T297" i="3"/>
  <c r="V292" i="3" s="1"/>
  <c r="R297" i="3"/>
  <c r="R288" i="3"/>
  <c r="T288" i="3"/>
  <c r="V283" i="3" s="1"/>
  <c r="Q78" i="3"/>
  <c r="R77" i="3"/>
  <c r="T77" i="3"/>
  <c r="O41" i="3"/>
  <c r="Q42" i="3" s="1"/>
  <c r="O52" i="3"/>
  <c r="M32" i="3"/>
  <c r="Q179" i="3"/>
  <c r="R178" i="3"/>
  <c r="T178" i="3"/>
  <c r="Q90" i="3"/>
  <c r="R89" i="3"/>
  <c r="T89" i="3"/>
  <c r="Q324" i="3"/>
  <c r="R323" i="3"/>
  <c r="T323" i="3"/>
  <c r="R315" i="3"/>
  <c r="T315" i="3"/>
  <c r="R306" i="3"/>
  <c r="T306" i="3"/>
  <c r="X301" i="3" s="1"/>
  <c r="R252" i="3"/>
  <c r="T252" i="3"/>
  <c r="X247" i="3" s="1"/>
  <c r="R243" i="3"/>
  <c r="T243" i="3"/>
  <c r="R270" i="3"/>
  <c r="T270" i="3"/>
  <c r="V265" i="3" s="1"/>
  <c r="R261" i="3"/>
  <c r="T261" i="3"/>
  <c r="Q161" i="3"/>
  <c r="R160" i="3"/>
  <c r="T160" i="3"/>
  <c r="Q171" i="3"/>
  <c r="T171" i="3" s="1"/>
  <c r="R170" i="3"/>
  <c r="T170" i="3"/>
  <c r="T151" i="3"/>
  <c r="Q152" i="3"/>
  <c r="R151" i="3"/>
  <c r="M36" i="3"/>
  <c r="M17" i="3"/>
  <c r="M18" i="3"/>
  <c r="J3" i="2"/>
  <c r="J4" i="2"/>
  <c r="J5" i="2"/>
  <c r="J6" i="2"/>
  <c r="J7" i="2"/>
  <c r="F3" i="2"/>
  <c r="H3" i="2" s="1"/>
  <c r="F4" i="2"/>
  <c r="H4" i="2" s="1"/>
  <c r="F5" i="2"/>
  <c r="H5" i="2" s="1"/>
  <c r="F6" i="2"/>
  <c r="H6" i="2" s="1"/>
  <c r="F7" i="2"/>
  <c r="H7" i="2" s="1"/>
  <c r="F2" i="2"/>
  <c r="H2" i="2" s="1"/>
  <c r="E2" i="2"/>
  <c r="G2" i="2" s="1"/>
  <c r="K2" i="2" s="1"/>
  <c r="L2" i="2" s="1"/>
  <c r="O2" i="2" s="1"/>
  <c r="E3" i="2"/>
  <c r="G3" i="2" s="1"/>
  <c r="E4" i="2"/>
  <c r="G4" i="2" s="1"/>
  <c r="E5" i="2"/>
  <c r="G5" i="2" s="1"/>
  <c r="E6" i="2"/>
  <c r="G6" i="2" s="1"/>
  <c r="E7" i="2"/>
  <c r="G7" i="2" s="1"/>
  <c r="B7" i="2"/>
  <c r="B6" i="2"/>
  <c r="B5" i="2"/>
  <c r="B4" i="2"/>
  <c r="B3" i="2"/>
  <c r="B2" i="2"/>
  <c r="K4" i="2" l="1"/>
  <c r="L4" i="2" s="1"/>
  <c r="N3" i="2"/>
  <c r="K3" i="2"/>
  <c r="L3" i="2" s="1"/>
  <c r="M3" i="2" s="1"/>
  <c r="N2" i="2"/>
  <c r="O3" i="2" s="1"/>
  <c r="X697" i="3"/>
  <c r="X733" i="3"/>
  <c r="X823" i="3"/>
  <c r="V616" i="3"/>
  <c r="V373" i="3"/>
  <c r="N4" i="2"/>
  <c r="K6" i="2"/>
  <c r="L6" i="2" s="1"/>
  <c r="K7" i="2"/>
  <c r="L7" i="2" s="1"/>
  <c r="X769" i="3"/>
  <c r="N5" i="2"/>
  <c r="V796" i="3"/>
  <c r="X796" i="3"/>
  <c r="X850" i="3"/>
  <c r="V850" i="3"/>
  <c r="R405" i="3"/>
  <c r="T405" i="3"/>
  <c r="R585" i="3"/>
  <c r="T585" i="3"/>
  <c r="V580" i="3" s="1"/>
  <c r="V841" i="3"/>
  <c r="X841" i="3"/>
  <c r="X859" i="3"/>
  <c r="V859" i="3"/>
  <c r="R918" i="3"/>
  <c r="T918" i="3"/>
  <c r="R792" i="3"/>
  <c r="T792" i="3"/>
  <c r="V787" i="3" s="1"/>
  <c r="R720" i="3"/>
  <c r="T720" i="3"/>
  <c r="V715" i="3" s="1"/>
  <c r="R414" i="3"/>
  <c r="T414" i="3"/>
  <c r="V409" i="3" s="1"/>
  <c r="V679" i="3"/>
  <c r="R783" i="3"/>
  <c r="T783" i="3"/>
  <c r="V634" i="3"/>
  <c r="R756" i="3"/>
  <c r="T756" i="3"/>
  <c r="R612" i="3"/>
  <c r="T612" i="3"/>
  <c r="X607" i="3" s="1"/>
  <c r="X517" i="3"/>
  <c r="V517" i="3"/>
  <c r="R513" i="3"/>
  <c r="T513" i="3"/>
  <c r="V508" i="3" s="1"/>
  <c r="R396" i="3"/>
  <c r="T396" i="3"/>
  <c r="V391" i="3" s="1"/>
  <c r="R387" i="3"/>
  <c r="T387" i="3"/>
  <c r="X382" i="3" s="1"/>
  <c r="V364" i="3"/>
  <c r="X364" i="3"/>
  <c r="X526" i="3"/>
  <c r="V724" i="3"/>
  <c r="V598" i="3"/>
  <c r="X715" i="3"/>
  <c r="V886" i="3"/>
  <c r="X886" i="3"/>
  <c r="V868" i="3"/>
  <c r="X868" i="3"/>
  <c r="R594" i="3"/>
  <c r="T594" i="3"/>
  <c r="V589" i="3" s="1"/>
  <c r="V661" i="3"/>
  <c r="R639" i="3"/>
  <c r="T639" i="3"/>
  <c r="X634" i="3" s="1"/>
  <c r="X427" i="3"/>
  <c r="X580" i="3"/>
  <c r="R432" i="3"/>
  <c r="T432" i="3"/>
  <c r="V427" i="3" s="1"/>
  <c r="R531" i="3"/>
  <c r="T531" i="3"/>
  <c r="V526" i="3" s="1"/>
  <c r="X292" i="3"/>
  <c r="V904" i="3"/>
  <c r="V769" i="3"/>
  <c r="X499" i="3"/>
  <c r="R765" i="3"/>
  <c r="T765" i="3"/>
  <c r="X760" i="3" s="1"/>
  <c r="R675" i="3"/>
  <c r="T675" i="3"/>
  <c r="X670" i="3" s="1"/>
  <c r="X409" i="3"/>
  <c r="R360" i="3"/>
  <c r="T360" i="3"/>
  <c r="X355" i="3" s="1"/>
  <c r="V328" i="3"/>
  <c r="V535" i="3"/>
  <c r="R909" i="3"/>
  <c r="T909" i="3"/>
  <c r="X904" i="3" s="1"/>
  <c r="V562" i="3"/>
  <c r="X562" i="3"/>
  <c r="V751" i="3"/>
  <c r="X751" i="3"/>
  <c r="R711" i="3"/>
  <c r="T711" i="3"/>
  <c r="X706" i="3" s="1"/>
  <c r="R900" i="3"/>
  <c r="T900" i="3"/>
  <c r="X895" i="3" s="1"/>
  <c r="R774" i="3"/>
  <c r="T774" i="3"/>
  <c r="R657" i="3"/>
  <c r="T657" i="3"/>
  <c r="X652" i="3" s="1"/>
  <c r="R423" i="3"/>
  <c r="T423" i="3"/>
  <c r="X418" i="3" s="1"/>
  <c r="R549" i="3"/>
  <c r="T549" i="3"/>
  <c r="X544" i="3" s="1"/>
  <c r="V571" i="3"/>
  <c r="X571" i="3"/>
  <c r="R342" i="3"/>
  <c r="T342" i="3"/>
  <c r="V337" i="3" s="1"/>
  <c r="R747" i="3"/>
  <c r="T747" i="3"/>
  <c r="X877" i="3"/>
  <c r="V805" i="3"/>
  <c r="V814" i="3"/>
  <c r="X814" i="3"/>
  <c r="X481" i="3"/>
  <c r="V481" i="3"/>
  <c r="V454" i="3"/>
  <c r="X454" i="3"/>
  <c r="V472" i="3"/>
  <c r="X472" i="3"/>
  <c r="V463" i="3"/>
  <c r="X463" i="3"/>
  <c r="X436" i="3"/>
  <c r="V436" i="3"/>
  <c r="V346" i="3"/>
  <c r="X346" i="3"/>
  <c r="Q43" i="3"/>
  <c r="R42" i="3"/>
  <c r="T42" i="3"/>
  <c r="R117" i="3"/>
  <c r="T117" i="3"/>
  <c r="X112" i="3" s="1"/>
  <c r="R144" i="3"/>
  <c r="T144" i="3"/>
  <c r="Q61" i="3"/>
  <c r="R60" i="3"/>
  <c r="T60" i="3"/>
  <c r="V166" i="3"/>
  <c r="X166" i="3"/>
  <c r="Q126" i="3"/>
  <c r="R125" i="3"/>
  <c r="T125" i="3"/>
  <c r="Q51" i="3"/>
  <c r="R50" i="3"/>
  <c r="T50" i="3"/>
  <c r="Q135" i="3"/>
  <c r="R134" i="3"/>
  <c r="T134" i="3"/>
  <c r="Q24" i="3"/>
  <c r="R23" i="3"/>
  <c r="Q207" i="3"/>
  <c r="R206" i="3"/>
  <c r="T206" i="3"/>
  <c r="R189" i="3"/>
  <c r="T189" i="3"/>
  <c r="X184" i="3" s="1"/>
  <c r="Q5" i="3"/>
  <c r="Q15" i="3"/>
  <c r="R14" i="3"/>
  <c r="V301" i="3"/>
  <c r="R90" i="3"/>
  <c r="T90" i="3"/>
  <c r="X85" i="3" s="1"/>
  <c r="Q79" i="3"/>
  <c r="R78" i="3"/>
  <c r="T78" i="3"/>
  <c r="Q216" i="3"/>
  <c r="R215" i="3"/>
  <c r="T215" i="3"/>
  <c r="Q70" i="3"/>
  <c r="R69" i="3"/>
  <c r="T69" i="3"/>
  <c r="Q198" i="3"/>
  <c r="R197" i="3"/>
  <c r="T197" i="3"/>
  <c r="R32" i="3"/>
  <c r="Q33" i="3"/>
  <c r="Q99" i="3"/>
  <c r="R98" i="3"/>
  <c r="T98" i="3"/>
  <c r="Q180" i="3"/>
  <c r="R179" i="3"/>
  <c r="T179" i="3"/>
  <c r="Q234" i="3"/>
  <c r="R233" i="3"/>
  <c r="T233" i="3"/>
  <c r="T224" i="3"/>
  <c r="Q225" i="3"/>
  <c r="R224" i="3"/>
  <c r="R108" i="3"/>
  <c r="T108" i="3"/>
  <c r="X283" i="3"/>
  <c r="X310" i="3"/>
  <c r="V310" i="3"/>
  <c r="R324" i="3"/>
  <c r="T324" i="3"/>
  <c r="X319" i="3" s="1"/>
  <c r="V247" i="3"/>
  <c r="X265" i="3"/>
  <c r="V238" i="3"/>
  <c r="X238" i="3"/>
  <c r="V256" i="3"/>
  <c r="X256" i="3"/>
  <c r="R171" i="3"/>
  <c r="Q162" i="3"/>
  <c r="R161" i="3"/>
  <c r="T161" i="3"/>
  <c r="Q153" i="3"/>
  <c r="T152" i="3"/>
  <c r="R152" i="3"/>
  <c r="K5" i="2"/>
  <c r="L5" i="2" s="1"/>
  <c r="M6" i="2" s="1"/>
  <c r="M4" i="2" l="1"/>
  <c r="O4" i="2"/>
  <c r="O5" i="2" s="1"/>
  <c r="O6" i="2"/>
  <c r="O7" i="2" s="1"/>
  <c r="X337" i="3"/>
  <c r="X787" i="3"/>
  <c r="V895" i="3"/>
  <c r="X589" i="3"/>
  <c r="M7" i="2"/>
  <c r="V706" i="3"/>
  <c r="X508" i="3"/>
  <c r="V355" i="3"/>
  <c r="V670" i="3"/>
  <c r="V913" i="3"/>
  <c r="X913" i="3"/>
  <c r="V760" i="3"/>
  <c r="X778" i="3"/>
  <c r="V778" i="3"/>
  <c r="V418" i="3"/>
  <c r="V607" i="3"/>
  <c r="V742" i="3"/>
  <c r="X742" i="3"/>
  <c r="V544" i="3"/>
  <c r="V382" i="3"/>
  <c r="V652" i="3"/>
  <c r="V400" i="3"/>
  <c r="X400" i="3"/>
  <c r="M5" i="2"/>
  <c r="X391" i="3"/>
  <c r="R216" i="3"/>
  <c r="T216" i="3"/>
  <c r="Q16" i="3"/>
  <c r="R15" i="3"/>
  <c r="T15" i="3"/>
  <c r="R207" i="3"/>
  <c r="T207" i="3"/>
  <c r="V202" i="3" s="1"/>
  <c r="Q52" i="3"/>
  <c r="R51" i="3"/>
  <c r="T51" i="3"/>
  <c r="R180" i="3"/>
  <c r="T180" i="3"/>
  <c r="Q44" i="3"/>
  <c r="R43" i="3"/>
  <c r="T43" i="3"/>
  <c r="R198" i="3"/>
  <c r="T198" i="3"/>
  <c r="V193" i="3" s="1"/>
  <c r="R5" i="3"/>
  <c r="T5" i="3"/>
  <c r="Q62" i="3"/>
  <c r="R61" i="3"/>
  <c r="T61" i="3"/>
  <c r="V184" i="3"/>
  <c r="R234" i="3"/>
  <c r="T234" i="3"/>
  <c r="X229" i="3" s="1"/>
  <c r="Q6" i="3"/>
  <c r="Q25" i="3"/>
  <c r="R24" i="3"/>
  <c r="T24" i="3"/>
  <c r="R126" i="3"/>
  <c r="T126" i="3"/>
  <c r="V139" i="3"/>
  <c r="X139" i="3"/>
  <c r="R99" i="3"/>
  <c r="T99" i="3"/>
  <c r="V94" i="3" s="1"/>
  <c r="V85" i="3"/>
  <c r="V112" i="3"/>
  <c r="Q34" i="3"/>
  <c r="R33" i="3"/>
  <c r="T33" i="3"/>
  <c r="Q71" i="3"/>
  <c r="R70" i="3"/>
  <c r="T70" i="3"/>
  <c r="Q80" i="3"/>
  <c r="R79" i="3"/>
  <c r="T79" i="3"/>
  <c r="R135" i="3"/>
  <c r="T135" i="3"/>
  <c r="V130" i="3" s="1"/>
  <c r="X103" i="3"/>
  <c r="V103" i="3"/>
  <c r="T225" i="3"/>
  <c r="X220" i="3" s="1"/>
  <c r="R225" i="3"/>
  <c r="V319" i="3"/>
  <c r="R162" i="3"/>
  <c r="T162" i="3"/>
  <c r="X157" i="3" s="1"/>
  <c r="T153" i="3"/>
  <c r="V148" i="3" s="1"/>
  <c r="R153" i="3"/>
  <c r="V157" i="3" l="1"/>
  <c r="X130" i="3"/>
  <c r="V229" i="3"/>
  <c r="X94" i="3"/>
  <c r="X202" i="3"/>
  <c r="R44" i="3"/>
  <c r="Q45" i="3"/>
  <c r="T44" i="3"/>
  <c r="V220" i="3"/>
  <c r="Q72" i="3"/>
  <c r="R71" i="3"/>
  <c r="T71" i="3"/>
  <c r="Q26" i="3"/>
  <c r="R25" i="3"/>
  <c r="T25" i="3"/>
  <c r="Q63" i="3"/>
  <c r="R62" i="3"/>
  <c r="T62" i="3"/>
  <c r="V175" i="3"/>
  <c r="X175" i="3"/>
  <c r="Q17" i="3"/>
  <c r="R16" i="3"/>
  <c r="T16" i="3"/>
  <c r="X193" i="3"/>
  <c r="Q7" i="3"/>
  <c r="R6" i="3"/>
  <c r="T6" i="3"/>
  <c r="X211" i="3"/>
  <c r="V211" i="3"/>
  <c r="Q81" i="3"/>
  <c r="R80" i="3"/>
  <c r="T80" i="3"/>
  <c r="Q35" i="3"/>
  <c r="R34" i="3"/>
  <c r="T34" i="3"/>
  <c r="V121" i="3"/>
  <c r="X121" i="3"/>
  <c r="Q53" i="3"/>
  <c r="R52" i="3"/>
  <c r="T52" i="3"/>
  <c r="X148" i="3"/>
  <c r="F4" i="1"/>
  <c r="F5" i="1"/>
  <c r="F6" i="1"/>
  <c r="F7" i="1"/>
  <c r="F8" i="1"/>
  <c r="F3" i="1"/>
  <c r="E4" i="1"/>
  <c r="E5" i="1"/>
  <c r="H5" i="1" s="1"/>
  <c r="I5" i="1" s="1"/>
  <c r="E6" i="1"/>
  <c r="H6" i="1" s="1"/>
  <c r="I6" i="1" s="1"/>
  <c r="J6" i="1" s="1"/>
  <c r="E7" i="1"/>
  <c r="H7" i="1" s="1"/>
  <c r="I7" i="1" s="1"/>
  <c r="J7" i="1" s="1"/>
  <c r="E8" i="1"/>
  <c r="H8" i="1" s="1"/>
  <c r="I8" i="1" s="1"/>
  <c r="E3" i="1"/>
  <c r="B4" i="1"/>
  <c r="B5" i="1"/>
  <c r="B6" i="1"/>
  <c r="B7" i="1"/>
  <c r="B8" i="1"/>
  <c r="B3" i="1"/>
  <c r="H4" i="1" l="1"/>
  <c r="I4" i="1" s="1"/>
  <c r="L3" i="1"/>
  <c r="U3" i="1"/>
  <c r="U5" i="1"/>
  <c r="L5" i="1"/>
  <c r="U4" i="1"/>
  <c r="L4" i="1"/>
  <c r="U7" i="1"/>
  <c r="L7" i="1"/>
  <c r="J5" i="1"/>
  <c r="H3" i="1"/>
  <c r="I3" i="1" s="1"/>
  <c r="J4" i="1" s="1"/>
  <c r="U6" i="1"/>
  <c r="L6" i="1"/>
  <c r="R72" i="3"/>
  <c r="T72" i="3"/>
  <c r="X67" i="3" s="1"/>
  <c r="R81" i="3"/>
  <c r="T81" i="3"/>
  <c r="Q18" i="3"/>
  <c r="T17" i="3"/>
  <c r="R17" i="3"/>
  <c r="Q36" i="3"/>
  <c r="R35" i="3"/>
  <c r="T35" i="3"/>
  <c r="R63" i="3"/>
  <c r="T63" i="3"/>
  <c r="X58" i="3" s="1"/>
  <c r="Q8" i="3"/>
  <c r="R7" i="3"/>
  <c r="T7" i="3"/>
  <c r="V58" i="3"/>
  <c r="Q54" i="3"/>
  <c r="R53" i="3"/>
  <c r="T53" i="3"/>
  <c r="Q27" i="3"/>
  <c r="R26" i="3"/>
  <c r="T26" i="3"/>
  <c r="R45" i="3"/>
  <c r="T45" i="3"/>
  <c r="X40" i="3" s="1"/>
  <c r="W3" i="1"/>
  <c r="N3" i="1"/>
  <c r="N4" i="1" s="1"/>
  <c r="Q4" i="1" s="1"/>
  <c r="J8" i="1"/>
  <c r="W4" i="1" l="1"/>
  <c r="T36" i="3"/>
  <c r="X31" i="3" s="1"/>
  <c r="R36" i="3"/>
  <c r="R27" i="3"/>
  <c r="T27" i="3"/>
  <c r="V22" i="3" s="1"/>
  <c r="V40" i="3"/>
  <c r="R54" i="3"/>
  <c r="T54" i="3"/>
  <c r="V49" i="3" s="1"/>
  <c r="R18" i="3"/>
  <c r="T18" i="3"/>
  <c r="V13" i="3" s="1"/>
  <c r="V76" i="3"/>
  <c r="X76" i="3"/>
  <c r="Q9" i="3"/>
  <c r="R8" i="3"/>
  <c r="T8" i="3"/>
  <c r="V67" i="3"/>
  <c r="O4" i="1"/>
  <c r="N5" i="1"/>
  <c r="W8" i="1"/>
  <c r="W5" i="1"/>
  <c r="W7" i="1"/>
  <c r="W6" i="1"/>
  <c r="X22" i="3" l="1"/>
  <c r="V31" i="3"/>
  <c r="X49" i="3"/>
  <c r="R9" i="3"/>
  <c r="T9" i="3"/>
  <c r="X4" i="3" s="1"/>
  <c r="X13" i="3"/>
  <c r="N6" i="1"/>
  <c r="O5" i="1"/>
  <c r="Q5" i="1"/>
  <c r="V4" i="3" l="1"/>
  <c r="O6" i="1"/>
  <c r="N7" i="1"/>
  <c r="Q6" i="1"/>
  <c r="O7" i="1" l="1"/>
  <c r="N8" i="1"/>
  <c r="Q7" i="1"/>
  <c r="Q8" i="1" l="1"/>
  <c r="O8" i="1"/>
</calcChain>
</file>

<file path=xl/sharedStrings.xml><?xml version="1.0" encoding="utf-8"?>
<sst xmlns="http://schemas.openxmlformats.org/spreadsheetml/2006/main" count="1649" uniqueCount="158">
  <si>
    <r>
      <t>Temp (</t>
    </r>
    <r>
      <rPr>
        <sz val="11"/>
        <color theme="1"/>
        <rFont val="Calibri"/>
        <family val="2"/>
      </rPr>
      <t>°F)</t>
    </r>
  </si>
  <si>
    <r>
      <t>Temp (</t>
    </r>
    <r>
      <rPr>
        <sz val="11"/>
        <color theme="1"/>
        <rFont val="Calibri"/>
        <family val="2"/>
      </rPr>
      <t>°C)</t>
    </r>
  </si>
  <si>
    <t>a</t>
  </si>
  <si>
    <t>b</t>
  </si>
  <si>
    <t>Diameter 1 (cm)</t>
  </si>
  <si>
    <t>Diameter 2 (cm)</t>
  </si>
  <si>
    <t>Thickness (cm) [c]</t>
  </si>
  <si>
    <t>Vol of cookie (mL)</t>
  </si>
  <si>
    <t>Vol of elipsoid (mL)</t>
  </si>
  <si>
    <t>Baking soda</t>
  </si>
  <si>
    <t>g/mol</t>
  </si>
  <si>
    <t>H2O</t>
  </si>
  <si>
    <t>CO2</t>
  </si>
  <si>
    <t>Molar mass</t>
  </si>
  <si>
    <t>2 mol baking soda for each mol of gas</t>
  </si>
  <si>
    <t>g baking soda used</t>
  </si>
  <si>
    <t>Temp increase ratio</t>
  </si>
  <si>
    <t>% Error</t>
  </si>
  <si>
    <t>%</t>
  </si>
  <si>
    <t>*Cookies 2.5 oz before and after baking!!</t>
  </si>
  <si>
    <t>change</t>
  </si>
  <si>
    <t>Also works like this I guess…</t>
  </si>
  <si>
    <t>Expected vol (mL)</t>
  </si>
  <si>
    <t>a (cm)</t>
  </si>
  <si>
    <t>b (cm)</t>
  </si>
  <si>
    <t>Reported volume of cookie (mL)</t>
  </si>
  <si>
    <t>difference from expected</t>
  </si>
  <si>
    <t>mL</t>
  </si>
  <si>
    <t>Average error</t>
  </si>
  <si>
    <t>Standard deviation for error</t>
  </si>
  <si>
    <t>Tu Nguyen -- PEANUT BUTTER[I]</t>
  </si>
  <si>
    <t>Allison Healy -- ?[I]</t>
  </si>
  <si>
    <t>Ashley Hwang -- SUGAR COOKIE[I]</t>
  </si>
  <si>
    <t>Casey Hayes -- ?[II]</t>
  </si>
  <si>
    <t>Chelsea Jiang -- ?[III]</t>
  </si>
  <si>
    <t>Grace Meyers -- Choc. Chip[I]</t>
  </si>
  <si>
    <t>Anita Okuna -- Peanut Butter[II]</t>
  </si>
  <si>
    <t>Cookie #3 had reports of mishandling</t>
  </si>
  <si>
    <t>Olivia DeCroix -- Choc. Chip[II]</t>
  </si>
  <si>
    <t>Sophia Cruz -- Sugar cookie[II]</t>
  </si>
  <si>
    <t>Stefano Naldini -- Choc. Chip[III]</t>
  </si>
  <si>
    <t>Tanner Okamura -- ?[IV]</t>
  </si>
  <si>
    <t>Chelsea Kaneshiro -- Choc. Chip [IV]</t>
  </si>
  <si>
    <t>c</t>
  </si>
  <si>
    <t>Danielle Abaya -- Choc. Chip [V]</t>
  </si>
  <si>
    <t>Abigail Bierwert -- Snickerdoodle[I]</t>
  </si>
  <si>
    <t>Alexis Ducheane -- ?[V]</t>
  </si>
  <si>
    <t>Annastayzia Kuikahi -- ?[VI]</t>
  </si>
  <si>
    <t>Collin Oconnor -- Choc. Chip[VI]</t>
  </si>
  <si>
    <t>Daryl Bolosan -- Sugar cookie[III]</t>
  </si>
  <si>
    <t>David Advincula -- Choc. Chip[VII]</t>
  </si>
  <si>
    <t>Donovan Denham -- ?[VII]</t>
  </si>
  <si>
    <t>Izabella Bateman -- Choc. Chip[VIII]</t>
  </si>
  <si>
    <t>Jason Tsang -- Pillsbury sugar cookie[I]</t>
  </si>
  <si>
    <t>Jayson Ganal -- Sugar cookie[IV]</t>
  </si>
  <si>
    <t>Jennifer Carlos -- ?[VIII]</t>
  </si>
  <si>
    <t>Jordan Quach -- Choc. Chip[IX]</t>
  </si>
  <si>
    <t>Joshua Agua -- Sugar cookie[V]</t>
  </si>
  <si>
    <t>Kaeli Bush -- Gingerbread[I]</t>
  </si>
  <si>
    <t>Kailee Ishikawa -- ?[IX]</t>
  </si>
  <si>
    <t>Kasey Neubert -- Oatmeal[I]</t>
  </si>
  <si>
    <t>Kathy Ho -- Cinnamon sugar[I]</t>
  </si>
  <si>
    <t>Keanu Moreno -- Choc. Chip[X]</t>
  </si>
  <si>
    <t>Kennedy Logan -- Pillsbury sugar[II]</t>
  </si>
  <si>
    <t>Kieren Kangiser -- ?[X] Trial 1</t>
  </si>
  <si>
    <t>Kieren Kangiser -- ?[X] Trial 2</t>
  </si>
  <si>
    <t>Kurt Metrose -- Peanut butter[III]</t>
  </si>
  <si>
    <t>Marcela Colindres -- Choc. Chip[XI]</t>
  </si>
  <si>
    <t>Maysa Segovia -- Oatmeal raisin[I]</t>
  </si>
  <si>
    <t>Mia Sadones -- Sugar cookie[VI]</t>
  </si>
  <si>
    <t>Michael Yamada -- ?[XI]</t>
  </si>
  <si>
    <t>Rachel Haynes -- Choc. Chip[XII]</t>
  </si>
  <si>
    <t>Reef Lee -- ?[XII]</t>
  </si>
  <si>
    <t xml:space="preserve">Robert Asato -- Choc. Chip[XIII] </t>
  </si>
  <si>
    <t>Seth Wilson -- Gingersnap[I]</t>
  </si>
  <si>
    <t>Trinity Nitafan -- ?[XIII]</t>
  </si>
  <si>
    <t>Wilmer Agpaoa -- Choc. Chip[XIV]</t>
  </si>
  <si>
    <t>Sydnie Osumi-Ching -- Nestle choc. Chip[I]</t>
  </si>
  <si>
    <t>Sidney Cruz -- Sugar cookie[VII]</t>
  </si>
  <si>
    <t>Benjamin Inamine -- Sugar cookie[VIII]</t>
  </si>
  <si>
    <t>Samantha Do -- Pilsbury choc. Chip[I]</t>
  </si>
  <si>
    <t>Bryana Kawamura -- Choc. Chip[XV]</t>
  </si>
  <si>
    <t>Tiffany Nakano -- ?[XIV]</t>
  </si>
  <si>
    <t>Joseph Connelley -- ?[XV]</t>
  </si>
  <si>
    <t>Kylie Takamoto -- Choc. Chip[XVI]</t>
  </si>
  <si>
    <t>Zachary Minato -- Peanut butter[IV]</t>
  </si>
  <si>
    <t>Jeremiah Townsend -- Choc. Chip[XVII]</t>
  </si>
  <si>
    <t>Chase Roche -- Sugar cookie[IX]</t>
  </si>
  <si>
    <t>Aaron Castillo -- ?[XVI]</t>
  </si>
  <si>
    <t>Linda Tatofi -- Choc. Chip[XVIII]</t>
  </si>
  <si>
    <t>Sayaka Brown -- ?[XVII]</t>
  </si>
  <si>
    <t>Alexander Walker -- Choc. Chip[XIX]</t>
  </si>
  <si>
    <t>Chase Kaseli -- Nestle choc. Chip[II]</t>
  </si>
  <si>
    <t>Alexander-Mathew Nicolas -- Choc.[I]</t>
  </si>
  <si>
    <t>August Rodegerdts -- Sugar cookie[X]</t>
  </si>
  <si>
    <t>Ian Eshelman -- Sugar cookie[XI]</t>
  </si>
  <si>
    <t>Ikia Dixon -- Choc. Chip[XX]</t>
  </si>
  <si>
    <t>Jonathan Cai -- Choc. Chip[XXI]</t>
  </si>
  <si>
    <t>Kendra Hein -- Choc. Chip[XXII]</t>
  </si>
  <si>
    <t>Lauren Rodriguez --?[XVIII]</t>
  </si>
  <si>
    <t>Nyah-Kimani Chamberlain -- Brown butter[I]</t>
  </si>
  <si>
    <t>Tatum Umiamaka -- Choc. Chip[XXIII]</t>
  </si>
  <si>
    <t>Jhon Patrick Bilen -- ?[XIX]</t>
  </si>
  <si>
    <t>John Gordon -- ?[XX]</t>
  </si>
  <si>
    <t>Kaili Wasson -- Choc. Chip[XXIV]</t>
  </si>
  <si>
    <t>Mark Mori -- Choc. Chip[XXV]</t>
  </si>
  <si>
    <t>Sheela Nair -- Choc.[II]</t>
  </si>
  <si>
    <t>Jeremiah Dy -- Snickerdoodle[II]</t>
  </si>
  <si>
    <t>Dylan Charter -- Brown butter [II]</t>
  </si>
  <si>
    <t>Kelly Li -- Choc. Chip[XXVI]</t>
  </si>
  <si>
    <t>Mia Phan -- Choc. Chip[XXVII]</t>
  </si>
  <si>
    <t>Miki Kojima -- Choc. Chip[XXVIII]</t>
  </si>
  <si>
    <t>Gerardo Gonzalez -- ?[XXI]</t>
  </si>
  <si>
    <t>AJ Patalinghog -- Sugar cookie[XII]</t>
  </si>
  <si>
    <t>Wilison Li -- Nestle choc. Chip[III]</t>
  </si>
  <si>
    <t>Mary Winnicki -- ?[XXII]</t>
  </si>
  <si>
    <t>Erika Yoos -- Choc. Chip[XXIX]</t>
  </si>
  <si>
    <t>Jonah Kahahawai-Welch -- ?[XXIII]</t>
  </si>
  <si>
    <t>Maya Hartley -- ?[XXIV]</t>
  </si>
  <si>
    <t>? -- Choc. Chip[XXX]</t>
  </si>
  <si>
    <t>? -- Sugar cookie[XIII]</t>
  </si>
  <si>
    <t>Jordan Quick -- ?[XXV]</t>
  </si>
  <si>
    <t>Audrey Bettis -- ?[XXVI]</t>
  </si>
  <si>
    <t>Indumathi Monson -- Choc. Chunk[I]</t>
  </si>
  <si>
    <t>Christina Cruz -- Choc. Chip[XXXI]</t>
  </si>
  <si>
    <t>Michael Ed Garce -- ?[XXVII]</t>
  </si>
  <si>
    <t>Nadia Carrie -- Brown butter[III]</t>
  </si>
  <si>
    <t>Sydney Cook -- Peanut butter[V]</t>
  </si>
  <si>
    <t>Taylor Nakamura -- ?[XXVIII]</t>
  </si>
  <si>
    <t>Tracy Dinh -- Choc. Chip[XXXII]</t>
  </si>
  <si>
    <t>Arienne Walker -- Choc. Chip[XXXIII]</t>
  </si>
  <si>
    <t>Jacob Uehara -- Peanut butter[VI]</t>
  </si>
  <si>
    <t>Samuel Combs -- Nestle choc. Chip[IV]</t>
  </si>
  <si>
    <t>Gabin Leomo -- Sugar almond flour[I]</t>
  </si>
  <si>
    <t>Slope</t>
  </si>
  <si>
    <t>Cookie</t>
  </si>
  <si>
    <t>Chocolate Chip</t>
  </si>
  <si>
    <t>Peanut Butter</t>
  </si>
  <si>
    <t>Sugar Cookie</t>
  </si>
  <si>
    <t>Agree</t>
  </si>
  <si>
    <t>Disagree</t>
  </si>
  <si>
    <t>Neutral</t>
  </si>
  <si>
    <t>Strongly agree</t>
  </si>
  <si>
    <t>Response_1</t>
  </si>
  <si>
    <t>Temp_F</t>
  </si>
  <si>
    <t>Temp_C</t>
  </si>
  <si>
    <t>D1_inch</t>
  </si>
  <si>
    <t>D2_inch</t>
  </si>
  <si>
    <t>D1_cm</t>
  </si>
  <si>
    <t>D2_cm</t>
  </si>
  <si>
    <t>Thickness</t>
  </si>
  <si>
    <t>Vol_ellipsoid</t>
  </si>
  <si>
    <t>Vol_cookie</t>
  </si>
  <si>
    <t>Vol_change</t>
  </si>
  <si>
    <t>Error_percent</t>
  </si>
  <si>
    <t>Expected_vol</t>
  </si>
  <si>
    <t>Temp_increase_ratio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</si>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</sst>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3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2" xfId="0" applyNumberFormat="1" applyFont="1" applyBorder="1"/>
    <xf numFmtId="164" fontId="3" fillId="0" borderId="7" xfId="0" applyNumberFormat="1" applyFont="1" applyBorder="1"/>
    <xf numFmtId="0" fontId="0" fillId="0" borderId="1" xfId="0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7" xfId="0" applyFont="1" applyBorder="1" applyAlignment="1"/>
    <xf numFmtId="0" fontId="0" fillId="0" borderId="8" xfId="0" applyBorder="1" applyAlignment="1"/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7" xfId="0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  <xf numFmtId="2" fontId="7" fillId="0" borderId="9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7" xfId="0" applyFont="1" applyBorder="1" applyAlignment="1"/>
    <xf numFmtId="2" fontId="3" fillId="4" borderId="2" xfId="0" applyNumberFormat="1" applyFont="1" applyFill="1" applyBorder="1" applyAlignment="1"/>
    <xf numFmtId="164" fontId="3" fillId="4" borderId="2" xfId="0" applyNumberFormat="1" applyFont="1" applyFill="1" applyBorder="1" applyAlignment="1"/>
    <xf numFmtId="0" fontId="0" fillId="4" borderId="2" xfId="0" applyFill="1" applyBorder="1" applyAlignment="1"/>
    <xf numFmtId="2" fontId="3" fillId="4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0" fontId="0" fillId="4" borderId="0" xfId="0" applyFill="1" applyBorder="1" applyAlignment="1"/>
    <xf numFmtId="2" fontId="3" fillId="4" borderId="7" xfId="0" applyNumberFormat="1" applyFont="1" applyFill="1" applyBorder="1" applyAlignment="1"/>
    <xf numFmtId="164" fontId="3" fillId="4" borderId="7" xfId="0" applyNumberFormat="1" applyFont="1" applyFill="1" applyBorder="1" applyAlignment="1"/>
    <xf numFmtId="0" fontId="0" fillId="4" borderId="7" xfId="0" applyFill="1" applyBorder="1" applyAlignment="1"/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7" fontId="0" fillId="0" borderId="0" xfId="0" applyNumberFormat="1"/>
    <xf numFmtId="0" fontId="1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 of cookie vs.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571741032371"/>
                  <c:y val="-0.14991360454943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1 - Oatmeal Raisin Walnut'!$B$3:$B$8</c:f>
              <c:numCache>
                <c:formatCode>General</c:formatCode>
                <c:ptCount val="6"/>
                <c:pt idx="0">
                  <c:v>162.77777777777777</c:v>
                </c:pt>
                <c:pt idx="1">
                  <c:v>176.66666666666669</c:v>
                </c:pt>
                <c:pt idx="2">
                  <c:v>190.55555555555557</c:v>
                </c:pt>
                <c:pt idx="3">
                  <c:v>204.44444444444446</c:v>
                </c:pt>
                <c:pt idx="4">
                  <c:v>218.33333333333334</c:v>
                </c:pt>
                <c:pt idx="5">
                  <c:v>232.22222222222223</c:v>
                </c:pt>
              </c:numCache>
            </c:numRef>
          </c:xVal>
          <c:yVal>
            <c:numRef>
              <c:f>'Trial 1 - Oatmeal Raisin Walnut'!$I$3:$I$8</c:f>
              <c:numCache>
                <c:formatCode>General</c:formatCode>
                <c:ptCount val="6"/>
                <c:pt idx="0">
                  <c:v>79.503238086850942</c:v>
                </c:pt>
                <c:pt idx="1">
                  <c:v>82.246895670986206</c:v>
                </c:pt>
                <c:pt idx="2">
                  <c:v>83.528665473650918</c:v>
                </c:pt>
                <c:pt idx="3">
                  <c:v>88.294461529146943</c:v>
                </c:pt>
                <c:pt idx="4">
                  <c:v>89.670479111419368</c:v>
                </c:pt>
                <c:pt idx="5">
                  <c:v>94.708546530226528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A-4913-8BC6-8C876927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87920"/>
        <c:axId val="1851213552"/>
      </c:scatterChart>
      <c:valAx>
        <c:axId val="1518087920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13552"/>
        <c:crosses val="autoZero"/>
        <c:crossBetween val="midCat"/>
      </c:valAx>
      <c:valAx>
        <c:axId val="18512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Vol. vs Temp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354330708661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1 - Oatmeal Raisin Walnut'!$B$3:$B$8</c:f>
              <c:numCache>
                <c:formatCode>General</c:formatCode>
                <c:ptCount val="6"/>
                <c:pt idx="0">
                  <c:v>162.77777777777777</c:v>
                </c:pt>
                <c:pt idx="1">
                  <c:v>176.66666666666669</c:v>
                </c:pt>
                <c:pt idx="2">
                  <c:v>190.55555555555557</c:v>
                </c:pt>
                <c:pt idx="3">
                  <c:v>204.44444444444446</c:v>
                </c:pt>
                <c:pt idx="4">
                  <c:v>218.33333333333334</c:v>
                </c:pt>
                <c:pt idx="5">
                  <c:v>232.22222222222223</c:v>
                </c:pt>
              </c:numCache>
            </c:numRef>
          </c:xVal>
          <c:yVal>
            <c:numRef>
              <c:f>'Trial 1 - Oatmeal Raisin Walnut'!$N$3:$N$8</c:f>
              <c:numCache>
                <c:formatCode>General</c:formatCode>
                <c:ptCount val="6"/>
                <c:pt idx="0">
                  <c:v>79.503238086850942</c:v>
                </c:pt>
                <c:pt idx="1">
                  <c:v>86.286790824636867</c:v>
                </c:pt>
                <c:pt idx="2">
                  <c:v>93.070343562422778</c:v>
                </c:pt>
                <c:pt idx="3">
                  <c:v>99.853896300208703</c:v>
                </c:pt>
                <c:pt idx="4">
                  <c:v>106.63744903799461</c:v>
                </c:pt>
                <c:pt idx="5">
                  <c:v>113.42100177578054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4843-98E2-DEA001CD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05392"/>
        <c:axId val="1851201584"/>
      </c:scatterChart>
      <c:valAx>
        <c:axId val="1851205392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1584"/>
        <c:crosses val="autoZero"/>
        <c:crossBetween val="midCat"/>
      </c:valAx>
      <c:valAx>
        <c:axId val="1851201584"/>
        <c:scaling>
          <c:orientation val="minMax"/>
          <c:max val="115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volumes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403225</xdr:colOff>
      <xdr:row>9</xdr:row>
      <xdr:rowOff>41275</xdr:rowOff>
    </xdr:from>
    <xdr:to>
      <xdr:col>11</xdr:col>
      <xdr:colOff>895350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90E09-49AC-4808-9620-513DFD30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1082674</xdr:colOff>
      <xdr:row>9</xdr:row>
      <xdr:rowOff>60324</xdr:rowOff>
    </xdr:from>
    <xdr:to>
      <xdr:col>19</xdr:col>
      <xdr:colOff>450849</xdr:colOff>
      <xdr:row>25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51234-C1B8-4CE0-B3BD-A1876530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1640625" customWidth="1"/>
    <col min="2" max="2" width="11.5" customWidth="1"/>
    <col min="3" max="4" width="14.5" customWidth="1"/>
    <col min="5" max="6" width="10.5" customWidth="1"/>
    <col min="7" max="7" width="15.6640625" customWidth="1"/>
    <col min="8" max="8" width="17" customWidth="1"/>
    <col min="9" max="10" width="13.33203125" customWidth="1"/>
    <col min="12" max="12" width="17.1640625" customWidth="1"/>
  </cols>
  <sheetData>
    <row r="1" spans="1:23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8</v>
      </c>
      <c r="I1" t="s">
        <v>7</v>
      </c>
      <c r="L1" t="s">
        <v>16</v>
      </c>
      <c r="N1" t="s">
        <v>22</v>
      </c>
      <c r="Q1" t="s">
        <v>17</v>
      </c>
      <c r="U1" t="s">
        <v>21</v>
      </c>
    </row>
    <row r="2" spans="1:23" x14ac:dyDescent="0.2">
      <c r="J2" t="s">
        <v>20</v>
      </c>
      <c r="O2" t="s">
        <v>20</v>
      </c>
    </row>
    <row r="3" spans="1:23" x14ac:dyDescent="0.2">
      <c r="A3">
        <v>325</v>
      </c>
      <c r="B3">
        <f t="shared" ref="B3:B8" si="0">(A3-32)*(5/9)</f>
        <v>162.77777777777777</v>
      </c>
      <c r="C3">
        <v>7.3</v>
      </c>
      <c r="D3">
        <v>6.5</v>
      </c>
      <c r="E3">
        <f t="shared" ref="E3:F8" si="1">C3/2</f>
        <v>3.65</v>
      </c>
      <c r="F3">
        <f t="shared" si="1"/>
        <v>3.25</v>
      </c>
      <c r="G3">
        <v>3.2</v>
      </c>
      <c r="H3">
        <f t="shared" ref="H3:H8" si="2">((4/3)*3.14159265359*E3*F3*G3)</f>
        <v>159.00647617370188</v>
      </c>
      <c r="I3">
        <f t="shared" ref="I3:I8" si="3">H3/2</f>
        <v>79.503238086850942</v>
      </c>
      <c r="L3">
        <f>B4/B3</f>
        <v>1.0853242320819114</v>
      </c>
      <c r="N3">
        <f>I3</f>
        <v>79.503238086850942</v>
      </c>
      <c r="U3">
        <f>B4/B3</f>
        <v>1.0853242320819114</v>
      </c>
      <c r="W3">
        <f>I3</f>
        <v>79.503238086850942</v>
      </c>
    </row>
    <row r="4" spans="1:23" x14ac:dyDescent="0.2">
      <c r="A4">
        <v>350</v>
      </c>
      <c r="B4">
        <f t="shared" si="0"/>
        <v>176.66666666666669</v>
      </c>
      <c r="C4">
        <v>7</v>
      </c>
      <c r="D4">
        <v>6.6</v>
      </c>
      <c r="E4">
        <f t="shared" si="1"/>
        <v>3.5</v>
      </c>
      <c r="F4">
        <f t="shared" si="1"/>
        <v>3.3</v>
      </c>
      <c r="G4">
        <v>3.4</v>
      </c>
      <c r="H4">
        <f t="shared" si="2"/>
        <v>164.49379134197241</v>
      </c>
      <c r="I4">
        <f t="shared" si="3"/>
        <v>82.246895670986206</v>
      </c>
      <c r="J4">
        <f>I4-I3</f>
        <v>2.7436575841352635</v>
      </c>
      <c r="L4">
        <f>B5/B4</f>
        <v>1.0786163522012577</v>
      </c>
      <c r="N4">
        <f>N3*L3</f>
        <v>86.286790824636867</v>
      </c>
      <c r="O4">
        <f>N4-N3</f>
        <v>6.783552737785925</v>
      </c>
      <c r="Q4">
        <f>-((I4-N4)/N4)*100</f>
        <v>4.6819392806728173</v>
      </c>
      <c r="R4" t="s">
        <v>18</v>
      </c>
      <c r="U4">
        <f>B5/B3</f>
        <v>1.1706484641638226</v>
      </c>
      <c r="W4">
        <f>U3*W3</f>
        <v>86.286790824636867</v>
      </c>
    </row>
    <row r="5" spans="1:23" x14ac:dyDescent="0.2">
      <c r="A5">
        <v>375</v>
      </c>
      <c r="B5">
        <f t="shared" si="0"/>
        <v>190.55555555555557</v>
      </c>
      <c r="C5">
        <v>6.9</v>
      </c>
      <c r="D5">
        <v>6.8</v>
      </c>
      <c r="E5">
        <f t="shared" si="1"/>
        <v>3.45</v>
      </c>
      <c r="F5">
        <f t="shared" si="1"/>
        <v>3.4</v>
      </c>
      <c r="G5">
        <v>3.4</v>
      </c>
      <c r="H5">
        <f t="shared" si="2"/>
        <v>167.05733094730184</v>
      </c>
      <c r="I5">
        <f t="shared" si="3"/>
        <v>83.528665473650918</v>
      </c>
      <c r="J5">
        <f>I5-I4</f>
        <v>1.2817698026647122</v>
      </c>
      <c r="L5">
        <f>B6/B5</f>
        <v>1.0728862973760933</v>
      </c>
      <c r="N5">
        <f>N4*L4</f>
        <v>93.070343562422778</v>
      </c>
      <c r="O5">
        <f>N5-N4</f>
        <v>6.7835527377859108</v>
      </c>
      <c r="Q5">
        <f>-((I5-N5)/N5)*100</f>
        <v>10.252114393853295</v>
      </c>
      <c r="R5" t="s">
        <v>18</v>
      </c>
      <c r="U5">
        <f>B6/B3</f>
        <v>1.2559726962457338</v>
      </c>
      <c r="W5">
        <f>U4*W3</f>
        <v>93.070343562422778</v>
      </c>
    </row>
    <row r="6" spans="1:23" x14ac:dyDescent="0.2">
      <c r="A6">
        <v>400</v>
      </c>
      <c r="B6">
        <f t="shared" si="0"/>
        <v>204.44444444444446</v>
      </c>
      <c r="C6">
        <v>7.3</v>
      </c>
      <c r="D6">
        <v>7</v>
      </c>
      <c r="E6">
        <f t="shared" si="1"/>
        <v>3.65</v>
      </c>
      <c r="F6">
        <f t="shared" si="1"/>
        <v>3.5</v>
      </c>
      <c r="G6">
        <v>3.3</v>
      </c>
      <c r="H6">
        <f t="shared" si="2"/>
        <v>176.58892305829389</v>
      </c>
      <c r="I6">
        <f t="shared" si="3"/>
        <v>88.294461529146943</v>
      </c>
      <c r="J6">
        <f>I6-I5</f>
        <v>4.7657960554960255</v>
      </c>
      <c r="L6">
        <f>B7/B6</f>
        <v>1.0679347826086956</v>
      </c>
      <c r="N6">
        <f>N5*L5</f>
        <v>99.853896300208703</v>
      </c>
      <c r="O6">
        <f>N6-N5</f>
        <v>6.783552737785925</v>
      </c>
      <c r="Q6">
        <f>-((I6-N6)/N6)*100</f>
        <v>11.576348244147184</v>
      </c>
      <c r="R6" t="s">
        <v>18</v>
      </c>
      <c r="U6">
        <f>B7/B3</f>
        <v>1.3412969283276452</v>
      </c>
      <c r="W6">
        <f>U5*W3</f>
        <v>99.853896300208689</v>
      </c>
    </row>
    <row r="7" spans="1:23" x14ac:dyDescent="0.2">
      <c r="A7">
        <v>425</v>
      </c>
      <c r="B7">
        <f t="shared" si="0"/>
        <v>218.33333333333334</v>
      </c>
      <c r="C7">
        <v>7.3</v>
      </c>
      <c r="D7">
        <v>6.9</v>
      </c>
      <c r="E7">
        <f t="shared" si="1"/>
        <v>3.65</v>
      </c>
      <c r="F7">
        <f t="shared" si="1"/>
        <v>3.45</v>
      </c>
      <c r="G7">
        <v>3.4</v>
      </c>
      <c r="H7">
        <f t="shared" si="2"/>
        <v>179.34095822283874</v>
      </c>
      <c r="I7">
        <f t="shared" si="3"/>
        <v>89.670479111419368</v>
      </c>
      <c r="J7">
        <f>I7-I6</f>
        <v>1.376017582272425</v>
      </c>
      <c r="L7">
        <f>B8/B7</f>
        <v>1.0636132315521629</v>
      </c>
      <c r="N7">
        <f>N6*L6</f>
        <v>106.63744903799461</v>
      </c>
      <c r="O7">
        <f>N7-N6</f>
        <v>6.7835527377859108</v>
      </c>
      <c r="Q7">
        <f>-((I7-N7)/N7)*100</f>
        <v>15.910892542571947</v>
      </c>
      <c r="R7" t="s">
        <v>18</v>
      </c>
      <c r="U7">
        <f>B8/B3</f>
        <v>1.4266211604095564</v>
      </c>
      <c r="W7">
        <f>U6*W3</f>
        <v>106.63744903799463</v>
      </c>
    </row>
    <row r="8" spans="1:23" x14ac:dyDescent="0.2">
      <c r="A8">
        <v>450</v>
      </c>
      <c r="B8">
        <f t="shared" si="0"/>
        <v>232.22222222222223</v>
      </c>
      <c r="C8">
        <v>7</v>
      </c>
      <c r="D8">
        <v>6.8</v>
      </c>
      <c r="E8">
        <f t="shared" si="1"/>
        <v>3.5</v>
      </c>
      <c r="F8">
        <f t="shared" si="1"/>
        <v>3.4</v>
      </c>
      <c r="G8">
        <v>3.8</v>
      </c>
      <c r="H8">
        <f t="shared" si="2"/>
        <v>189.41709306045306</v>
      </c>
      <c r="I8">
        <f t="shared" si="3"/>
        <v>94.708546530226528</v>
      </c>
      <c r="J8">
        <f>I8-I7</f>
        <v>5.0380674188071595</v>
      </c>
      <c r="N8">
        <f>N7*L7</f>
        <v>113.42100177578054</v>
      </c>
      <c r="O8">
        <f>N8-N7</f>
        <v>6.783552737785925</v>
      </c>
      <c r="Q8">
        <f>-((I8-N8)/N8)*100</f>
        <v>16.498227799597686</v>
      </c>
      <c r="R8" t="s">
        <v>18</v>
      </c>
      <c r="W8">
        <f>U7*W3</f>
        <v>113.42100177578054</v>
      </c>
    </row>
    <row r="11" spans="1:23" x14ac:dyDescent="0.2">
      <c r="B11" t="s">
        <v>13</v>
      </c>
    </row>
    <row r="12" spans="1:23" x14ac:dyDescent="0.2">
      <c r="A12" t="s">
        <v>9</v>
      </c>
      <c r="B12">
        <v>84.007000000000005</v>
      </c>
      <c r="C12" t="s">
        <v>10</v>
      </c>
      <c r="D12" t="s">
        <v>14</v>
      </c>
    </row>
    <row r="13" spans="1:23" x14ac:dyDescent="0.2">
      <c r="A13" t="s">
        <v>11</v>
      </c>
      <c r="B13">
        <v>18.015280000000001</v>
      </c>
      <c r="C13" t="s">
        <v>10</v>
      </c>
    </row>
    <row r="14" spans="1:23" x14ac:dyDescent="0.2">
      <c r="A14" t="s">
        <v>12</v>
      </c>
      <c r="B14">
        <v>44.01</v>
      </c>
      <c r="C14" t="s">
        <v>10</v>
      </c>
    </row>
    <row r="17" spans="1:6" x14ac:dyDescent="0.2">
      <c r="A17">
        <v>4.7</v>
      </c>
      <c r="B17" t="s">
        <v>15</v>
      </c>
    </row>
    <row r="19" spans="1:6" x14ac:dyDescent="0.2">
      <c r="A19" t="s">
        <v>19</v>
      </c>
    </row>
    <row r="27" spans="1:6" x14ac:dyDescent="0.2">
      <c r="A27" s="1"/>
      <c r="F27" s="1"/>
    </row>
    <row r="28" spans="1:6" x14ac:dyDescent="0.2">
      <c r="F28" s="1"/>
    </row>
    <row r="29" spans="1:6" x14ac:dyDescent="0.2">
      <c r="F29" s="1"/>
    </row>
    <row r="30" spans="1:6" x14ac:dyDescent="0.2">
      <c r="F30" s="1"/>
    </row>
    <row r="35" spans="1:1" x14ac:dyDescent="0.2">
      <c r="A35" s="1"/>
    </row>
    <row r="36" spans="1:1" x14ac:dyDescent="0.2">
      <c r="A36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workbookViewId="0">
      <selection activeCell="Q6" sqref="Q6"/>
    </sheetView>
  </sheetViews>
  <sheetFormatPr baseColWidth="10" defaultColWidth="8.83203125" defaultRowHeight="15" x14ac:dyDescent="0.2"/>
  <cols>
    <col min="3" max="3" width="13.5" customWidth="1"/>
    <col min="4" max="4" width="13.1640625" customWidth="1"/>
    <col min="5" max="5" width="16.1640625" customWidth="1"/>
    <col min="6" max="6" width="15.5" customWidth="1"/>
    <col min="9" max="9" width="12.1640625" customWidth="1"/>
    <col min="10" max="10" width="13.1640625" customWidth="1"/>
    <col min="11" max="11" width="17.5" customWidth="1"/>
    <col min="12" max="12" width="15.5" customWidth="1"/>
    <col min="13" max="13" width="10.33203125" customWidth="1"/>
    <col min="14" max="14" width="18.1640625" customWidth="1"/>
    <col min="15" max="15" width="15.83203125" customWidth="1"/>
    <col min="16" max="16" width="12.1640625" customWidth="1"/>
  </cols>
  <sheetData>
    <row r="1" spans="1:16" x14ac:dyDescent="0.2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2</v>
      </c>
      <c r="H1" t="s">
        <v>3</v>
      </c>
      <c r="I1" t="s">
        <v>43</v>
      </c>
      <c r="J1" t="s">
        <v>150</v>
      </c>
      <c r="K1" t="s">
        <v>151</v>
      </c>
      <c r="L1" t="s">
        <v>152</v>
      </c>
      <c r="M1" t="s">
        <v>153</v>
      </c>
      <c r="N1" t="s">
        <v>156</v>
      </c>
      <c r="O1" t="s">
        <v>155</v>
      </c>
      <c r="P1" t="s">
        <v>154</v>
      </c>
    </row>
    <row r="2" spans="1:16" x14ac:dyDescent="0.2">
      <c r="A2">
        <v>325</v>
      </c>
      <c r="B2">
        <f t="shared" ref="B2:B7" si="0">(A2-32)*(5/9)</f>
        <v>162.77777777777777</v>
      </c>
      <c r="C2">
        <v>2.35</v>
      </c>
      <c r="D2">
        <v>2.2999999999999998</v>
      </c>
      <c r="E2">
        <f t="shared" ref="E2:F7" si="1">C2*2.54</f>
        <v>5.9690000000000003</v>
      </c>
      <c r="F2">
        <f t="shared" si="1"/>
        <v>5.8419999999999996</v>
      </c>
      <c r="G2">
        <f t="shared" ref="G2:H7" si="2">E2/2</f>
        <v>2.9845000000000002</v>
      </c>
      <c r="H2">
        <f>F2/2</f>
        <v>2.9209999999999998</v>
      </c>
      <c r="I2">
        <v>1.18</v>
      </c>
      <c r="J2" s="156">
        <f>I2*2.54</f>
        <v>2.9971999999999999</v>
      </c>
      <c r="K2">
        <f>((4/3)*3.14159265359*G2*H2*J2)</f>
        <v>109.44791016770407</v>
      </c>
      <c r="L2" s="156">
        <f>K2/2</f>
        <v>54.723955083852033</v>
      </c>
      <c r="M2" s="156">
        <v>0</v>
      </c>
      <c r="N2">
        <f>B3/B2</f>
        <v>1.0853242320819114</v>
      </c>
      <c r="O2" s="156">
        <f>L2</f>
        <v>54.723955083852033</v>
      </c>
      <c r="P2">
        <f t="shared" ref="P2:P7" si="3">-((L2-O2)/O2)*100</f>
        <v>0</v>
      </c>
    </row>
    <row r="3" spans="1:16" x14ac:dyDescent="0.2">
      <c r="A3">
        <v>350</v>
      </c>
      <c r="B3">
        <f t="shared" si="0"/>
        <v>176.66666666666669</v>
      </c>
      <c r="C3">
        <v>2.33</v>
      </c>
      <c r="D3">
        <v>2.39</v>
      </c>
      <c r="E3">
        <f t="shared" si="1"/>
        <v>5.9182000000000006</v>
      </c>
      <c r="F3">
        <f t="shared" si="1"/>
        <v>6.0706000000000007</v>
      </c>
      <c r="G3">
        <f t="shared" si="2"/>
        <v>2.9591000000000003</v>
      </c>
      <c r="H3">
        <f t="shared" si="2"/>
        <v>3.0353000000000003</v>
      </c>
      <c r="I3">
        <v>1.18</v>
      </c>
      <c r="J3" s="156">
        <f t="shared" ref="J3:J7" si="4">I3*2.54</f>
        <v>2.9971999999999999</v>
      </c>
      <c r="K3">
        <f t="shared" ref="K3:K7" si="5">((4/3)*3.14159265359*G3*H3*J3)</f>
        <v>112.76273401496647</v>
      </c>
      <c r="L3" s="156">
        <f t="shared" ref="L3:L7" si="6">K3/2</f>
        <v>56.381367007483234</v>
      </c>
      <c r="M3" s="156">
        <f>L3-L2</f>
        <v>1.6574119236312015</v>
      </c>
      <c r="N3">
        <f>B4/B3</f>
        <v>1.0786163522012577</v>
      </c>
      <c r="O3" s="156">
        <f>O2*N2</f>
        <v>59.393234527866717</v>
      </c>
      <c r="P3">
        <f>-((L3-O3)/O3)</f>
        <v>5.0710616189295843E-2</v>
      </c>
    </row>
    <row r="4" spans="1:16" x14ac:dyDescent="0.2">
      <c r="A4">
        <v>375</v>
      </c>
      <c r="B4">
        <f t="shared" si="0"/>
        <v>190.55555555555557</v>
      </c>
      <c r="C4">
        <v>2.4300000000000002</v>
      </c>
      <c r="D4">
        <v>2.38</v>
      </c>
      <c r="E4">
        <f t="shared" si="1"/>
        <v>6.1722000000000001</v>
      </c>
      <c r="F4">
        <f t="shared" si="1"/>
        <v>6.0451999999999995</v>
      </c>
      <c r="G4">
        <f t="shared" si="2"/>
        <v>3.0861000000000001</v>
      </c>
      <c r="H4">
        <f t="shared" si="2"/>
        <v>3.0225999999999997</v>
      </c>
      <c r="I4">
        <v>1.24</v>
      </c>
      <c r="J4" s="156">
        <f t="shared" si="4"/>
        <v>3.1496</v>
      </c>
      <c r="K4">
        <f t="shared" si="5"/>
        <v>123.0650361628805</v>
      </c>
      <c r="L4" s="156">
        <f t="shared" si="6"/>
        <v>61.532518081440251</v>
      </c>
      <c r="M4">
        <f>L4-L3</f>
        <v>5.151151073957017</v>
      </c>
      <c r="N4">
        <f>B5/B4</f>
        <v>1.0728862973760933</v>
      </c>
      <c r="O4" s="156">
        <f>O3*N3</f>
        <v>64.062513971881387</v>
      </c>
      <c r="P4">
        <f t="shared" ref="P4:P7" si="7">-((L4-O4)/O4)</f>
        <v>3.9492610164371833E-2</v>
      </c>
    </row>
    <row r="5" spans="1:16" x14ac:dyDescent="0.2">
      <c r="A5">
        <v>400</v>
      </c>
      <c r="B5">
        <f t="shared" si="0"/>
        <v>204.44444444444446</v>
      </c>
      <c r="C5">
        <v>2.42</v>
      </c>
      <c r="D5">
        <v>2.48</v>
      </c>
      <c r="E5">
        <f t="shared" si="1"/>
        <v>6.1467999999999998</v>
      </c>
      <c r="F5">
        <f t="shared" si="1"/>
        <v>6.2991999999999999</v>
      </c>
      <c r="G5">
        <f t="shared" si="2"/>
        <v>3.0733999999999999</v>
      </c>
      <c r="H5">
        <f t="shared" si="2"/>
        <v>3.1496</v>
      </c>
      <c r="I5">
        <v>1.28</v>
      </c>
      <c r="J5" s="156">
        <f t="shared" si="4"/>
        <v>3.2512000000000003</v>
      </c>
      <c r="K5">
        <f t="shared" si="5"/>
        <v>131.82773317361367</v>
      </c>
      <c r="L5" s="156">
        <f t="shared" si="6"/>
        <v>65.913866586806833</v>
      </c>
      <c r="M5">
        <f>L5-L4</f>
        <v>4.3813485053665815</v>
      </c>
      <c r="N5">
        <f>B6/B5</f>
        <v>1.0679347826086956</v>
      </c>
      <c r="O5" s="156">
        <f>O4*N4</f>
        <v>68.731793415896064</v>
      </c>
      <c r="P5">
        <f t="shared" si="7"/>
        <v>4.0998884054108065E-2</v>
      </c>
    </row>
    <row r="6" spans="1:16" x14ac:dyDescent="0.2">
      <c r="A6">
        <v>425</v>
      </c>
      <c r="B6">
        <f t="shared" si="0"/>
        <v>218.33333333333334</v>
      </c>
      <c r="C6">
        <v>2.52</v>
      </c>
      <c r="D6">
        <v>2.4500000000000002</v>
      </c>
      <c r="E6">
        <f t="shared" si="1"/>
        <v>6.4008000000000003</v>
      </c>
      <c r="F6">
        <f t="shared" si="1"/>
        <v>6.2230000000000008</v>
      </c>
      <c r="G6">
        <f t="shared" si="2"/>
        <v>3.2004000000000001</v>
      </c>
      <c r="H6">
        <f t="shared" si="2"/>
        <v>3.1115000000000004</v>
      </c>
      <c r="I6">
        <v>1.25</v>
      </c>
      <c r="J6" s="156">
        <f t="shared" si="4"/>
        <v>3.1749999999999998</v>
      </c>
      <c r="K6">
        <f t="shared" si="5"/>
        <v>132.43610698180532</v>
      </c>
      <c r="L6" s="156">
        <f t="shared" si="6"/>
        <v>66.218053490902662</v>
      </c>
      <c r="M6">
        <f>L6-L5</f>
        <v>0.30418690409582894</v>
      </c>
      <c r="N6">
        <f>B7/B6</f>
        <v>1.0636132315521629</v>
      </c>
      <c r="O6" s="156">
        <f>O5*N5</f>
        <v>73.401072859910741</v>
      </c>
      <c r="P6">
        <f t="shared" si="7"/>
        <v>9.7859868924766197E-2</v>
      </c>
    </row>
    <row r="7" spans="1:16" x14ac:dyDescent="0.2">
      <c r="A7">
        <v>450</v>
      </c>
      <c r="B7">
        <f t="shared" si="0"/>
        <v>232.22222222222223</v>
      </c>
      <c r="C7">
        <v>2.4500000000000002</v>
      </c>
      <c r="D7">
        <v>2.5</v>
      </c>
      <c r="E7">
        <f t="shared" si="1"/>
        <v>6.2230000000000008</v>
      </c>
      <c r="F7">
        <f t="shared" si="1"/>
        <v>6.35</v>
      </c>
      <c r="G7">
        <f t="shared" si="2"/>
        <v>3.1115000000000004</v>
      </c>
      <c r="H7">
        <f t="shared" si="2"/>
        <v>3.1749999999999998</v>
      </c>
      <c r="I7">
        <v>1.31</v>
      </c>
      <c r="J7" s="156">
        <f t="shared" si="4"/>
        <v>3.3274000000000004</v>
      </c>
      <c r="K7">
        <f t="shared" si="5"/>
        <v>137.69150805251192</v>
      </c>
      <c r="L7" s="156">
        <f t="shared" si="6"/>
        <v>68.84575402625596</v>
      </c>
      <c r="M7">
        <f>L7-L6</f>
        <v>2.6277005353532985</v>
      </c>
      <c r="N7">
        <v>0</v>
      </c>
      <c r="O7" s="156">
        <f>O6*N6</f>
        <v>78.070352303925418</v>
      </c>
      <c r="P7">
        <f t="shared" si="7"/>
        <v>0.11815750800967809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59"/>
  <sheetViews>
    <sheetView topLeftCell="A2" workbookViewId="0">
      <selection activeCell="A510" sqref="A510"/>
    </sheetView>
  </sheetViews>
  <sheetFormatPr baseColWidth="10" defaultColWidth="8.83203125" defaultRowHeight="15" x14ac:dyDescent="0.2"/>
  <cols>
    <col min="1" max="1" width="37.5" style="2" customWidth="1"/>
    <col min="2" max="2" width="36.33203125" style="2" customWidth="1"/>
    <col min="3" max="3" width="14.1640625" style="2" customWidth="1"/>
    <col min="4" max="4" width="14" style="2" customWidth="1"/>
    <col min="5" max="6" width="8.6640625" style="2"/>
    <col min="7" max="7" width="13.5" style="2" customWidth="1"/>
    <col min="8" max="8" width="16.5" style="2" customWidth="1"/>
    <col min="9" max="9" width="29.33203125" style="2" customWidth="1"/>
    <col min="10" max="11" width="18" style="2" customWidth="1"/>
    <col min="12" max="12" width="17.1640625" style="2" customWidth="1"/>
    <col min="13" max="14" width="8.6640625" style="2"/>
    <col min="15" max="15" width="19.5" style="2" customWidth="1"/>
    <col min="16" max="16" width="8.6640625" style="2"/>
    <col min="17" max="17" width="18.5" style="2" customWidth="1"/>
    <col min="18" max="18" width="22.1640625" style="2" customWidth="1"/>
    <col min="19" max="21" width="8.6640625" style="2"/>
    <col min="22" max="22" width="13" style="2" customWidth="1"/>
    <col min="23" max="23" width="8.6640625" style="2"/>
    <col min="24" max="24" width="24.1640625" style="2" customWidth="1"/>
    <col min="25" max="26" width="8.6640625" style="2"/>
  </cols>
  <sheetData>
    <row r="1" spans="1:25" x14ac:dyDescent="0.2">
      <c r="A1" s="2" t="s">
        <v>0</v>
      </c>
      <c r="B1" s="2" t="s">
        <v>1</v>
      </c>
      <c r="E1" s="2" t="s">
        <v>23</v>
      </c>
      <c r="F1" s="2" t="s">
        <v>24</v>
      </c>
      <c r="H1" s="2" t="s">
        <v>6</v>
      </c>
      <c r="I1" s="2" t="s">
        <v>25</v>
      </c>
      <c r="J1" s="2" t="s">
        <v>8</v>
      </c>
      <c r="L1" s="2" t="s">
        <v>7</v>
      </c>
      <c r="O1" s="2" t="s">
        <v>16</v>
      </c>
      <c r="Q1" s="2" t="s">
        <v>22</v>
      </c>
      <c r="T1" s="2" t="s">
        <v>17</v>
      </c>
      <c r="V1" s="2" t="s">
        <v>28</v>
      </c>
      <c r="X1" s="2" t="s">
        <v>29</v>
      </c>
    </row>
    <row r="3" spans="1:25" ht="16" thickBot="1" x14ac:dyDescent="0.25">
      <c r="A3" s="22" t="s">
        <v>31</v>
      </c>
      <c r="M3" s="2" t="s">
        <v>20</v>
      </c>
      <c r="R3" s="2" t="s">
        <v>26</v>
      </c>
    </row>
    <row r="4" spans="1:25" x14ac:dyDescent="0.2">
      <c r="A4" s="7">
        <v>325</v>
      </c>
      <c r="B4" s="8">
        <f t="shared" ref="B4:B9" si="0">(A4-32)*(5/9)</f>
        <v>162.77777777777777</v>
      </c>
      <c r="C4" s="8"/>
      <c r="D4" s="8"/>
      <c r="E4" s="5">
        <v>3.4</v>
      </c>
      <c r="F4" s="5">
        <v>3.4</v>
      </c>
      <c r="G4" s="5"/>
      <c r="H4" s="5">
        <v>1.1000000000000001</v>
      </c>
      <c r="I4" s="5">
        <v>26.63</v>
      </c>
      <c r="J4" s="5">
        <f t="shared" ref="J4:J9" si="1">((4/3)*3.14159265359*E4*F4*H4)</f>
        <v>53.264656244067261</v>
      </c>
      <c r="K4" s="8"/>
      <c r="L4" s="8">
        <f t="shared" ref="L4:L9" si="2">J4/2</f>
        <v>26.632328122033631</v>
      </c>
      <c r="M4" s="8"/>
      <c r="N4" s="8"/>
      <c r="O4" s="8">
        <f>B5/B4</f>
        <v>1.0853242320819114</v>
      </c>
      <c r="P4" s="8"/>
      <c r="Q4" s="8">
        <f>L4</f>
        <v>26.632328122033631</v>
      </c>
      <c r="R4" s="8"/>
      <c r="S4" s="8"/>
      <c r="T4" s="8"/>
      <c r="U4" s="8"/>
      <c r="V4" s="8">
        <f>AVERAGE(T5:T9)</f>
        <v>5.9005704775603718</v>
      </c>
      <c r="W4" s="8" t="s">
        <v>18</v>
      </c>
      <c r="X4" s="9">
        <f>_xlfn.STDEV.P(T5:T9)</f>
        <v>3.954844523585201</v>
      </c>
      <c r="Y4" s="2">
        <v>1</v>
      </c>
    </row>
    <row r="5" spans="1:25" x14ac:dyDescent="0.2">
      <c r="A5" s="10">
        <v>350</v>
      </c>
      <c r="B5" s="11">
        <f t="shared" si="0"/>
        <v>176.66666666666669</v>
      </c>
      <c r="C5" s="11"/>
      <c r="D5" s="11"/>
      <c r="E5" s="4">
        <v>3.45</v>
      </c>
      <c r="F5" s="4">
        <v>3.45</v>
      </c>
      <c r="G5" s="4"/>
      <c r="H5" s="4">
        <v>1.3</v>
      </c>
      <c r="I5" s="4">
        <v>32.409999999999997</v>
      </c>
      <c r="J5" s="4">
        <f t="shared" si="1"/>
        <v>64.814198036215302</v>
      </c>
      <c r="K5" s="11"/>
      <c r="L5" s="11">
        <f t="shared" si="2"/>
        <v>32.407099018107651</v>
      </c>
      <c r="M5" s="11">
        <f>L5-L4</f>
        <v>5.7747708960740205</v>
      </c>
      <c r="N5" s="11" t="s">
        <v>27</v>
      </c>
      <c r="O5" s="11">
        <f>B6/B5</f>
        <v>1.0786163522012577</v>
      </c>
      <c r="P5" s="11"/>
      <c r="Q5" s="11">
        <f>Q4*O4</f>
        <v>28.904711067599646</v>
      </c>
      <c r="R5" s="11">
        <f t="shared" ref="R5:R68" si="3">ABS(Q5-L5)</f>
        <v>3.5023879505080053</v>
      </c>
      <c r="S5" s="11" t="s">
        <v>27</v>
      </c>
      <c r="T5" s="11">
        <f>ABS((L5-Q5)/Q5)*100</f>
        <v>12.117014220681696</v>
      </c>
      <c r="U5" s="11" t="s">
        <v>18</v>
      </c>
      <c r="V5" s="11"/>
      <c r="W5" s="11"/>
      <c r="X5" s="12"/>
    </row>
    <row r="6" spans="1:25" x14ac:dyDescent="0.2">
      <c r="A6" s="10">
        <v>375</v>
      </c>
      <c r="B6" s="11">
        <f t="shared" si="0"/>
        <v>190.55555555555557</v>
      </c>
      <c r="C6" s="11"/>
      <c r="D6" s="11"/>
      <c r="E6" s="4">
        <v>3.5</v>
      </c>
      <c r="F6" s="4">
        <v>3.5</v>
      </c>
      <c r="G6" s="4"/>
      <c r="H6" s="4">
        <v>1.3</v>
      </c>
      <c r="I6" s="4">
        <v>33.35</v>
      </c>
      <c r="J6" s="4">
        <f t="shared" si="1"/>
        <v>66.706484011227673</v>
      </c>
      <c r="K6" s="11"/>
      <c r="L6" s="11">
        <f t="shared" si="2"/>
        <v>33.353242005613836</v>
      </c>
      <c r="M6" s="11">
        <f>L6-L5</f>
        <v>0.94614298750618531</v>
      </c>
      <c r="N6" s="11" t="s">
        <v>27</v>
      </c>
      <c r="O6" s="11">
        <f>B7/B6</f>
        <v>1.0728862973760933</v>
      </c>
      <c r="P6" s="11"/>
      <c r="Q6" s="11">
        <f>Q5*O5</f>
        <v>31.17709401316565</v>
      </c>
      <c r="R6" s="11">
        <f t="shared" si="3"/>
        <v>2.1761479924481861</v>
      </c>
      <c r="S6" s="11" t="s">
        <v>27</v>
      </c>
      <c r="T6" s="11">
        <f>ABS((L6-Q6)/Q6)*100</f>
        <v>6.9799577585044625</v>
      </c>
      <c r="U6" s="11" t="s">
        <v>18</v>
      </c>
      <c r="V6" s="11"/>
      <c r="W6" s="11"/>
      <c r="X6" s="12"/>
    </row>
    <row r="7" spans="1:25" x14ac:dyDescent="0.2">
      <c r="A7" s="10">
        <v>400</v>
      </c>
      <c r="B7" s="11">
        <f t="shared" si="0"/>
        <v>204.44444444444446</v>
      </c>
      <c r="C7" s="11"/>
      <c r="D7" s="11"/>
      <c r="E7" s="4">
        <v>3.3</v>
      </c>
      <c r="F7" s="4">
        <v>3.3</v>
      </c>
      <c r="G7" s="4"/>
      <c r="H7" s="4">
        <v>1.5</v>
      </c>
      <c r="I7" s="4">
        <v>34.21</v>
      </c>
      <c r="J7" s="4">
        <f t="shared" si="1"/>
        <v>68.423887995190185</v>
      </c>
      <c r="K7" s="11"/>
      <c r="L7" s="11">
        <f t="shared" si="2"/>
        <v>34.211943997595093</v>
      </c>
      <c r="M7" s="11">
        <f>L7-L6</f>
        <v>0.85870199198125619</v>
      </c>
      <c r="N7" s="11" t="s">
        <v>27</v>
      </c>
      <c r="O7" s="11">
        <f>B8/B7</f>
        <v>1.0679347826086956</v>
      </c>
      <c r="P7" s="11"/>
      <c r="Q7" s="11">
        <f>Q6*O6</f>
        <v>33.449476958731658</v>
      </c>
      <c r="R7" s="11">
        <f t="shared" si="3"/>
        <v>0.76246703886343425</v>
      </c>
      <c r="S7" s="11" t="s">
        <v>27</v>
      </c>
      <c r="T7" s="11">
        <f>ABS((L7-Q7)/Q7)*100</f>
        <v>2.2794587783962332</v>
      </c>
      <c r="U7" s="11" t="s">
        <v>18</v>
      </c>
      <c r="V7" s="11"/>
      <c r="W7" s="11"/>
      <c r="X7" s="12"/>
    </row>
    <row r="8" spans="1:25" x14ac:dyDescent="0.2">
      <c r="A8" s="10">
        <v>425</v>
      </c>
      <c r="B8" s="11">
        <f t="shared" si="0"/>
        <v>218.33333333333334</v>
      </c>
      <c r="C8" s="11"/>
      <c r="D8" s="11"/>
      <c r="E8" s="4">
        <v>3.25</v>
      </c>
      <c r="F8" s="4">
        <v>3.25</v>
      </c>
      <c r="G8" s="4"/>
      <c r="H8" s="4">
        <v>1.5</v>
      </c>
      <c r="I8" s="4">
        <v>32.18</v>
      </c>
      <c r="J8" s="4">
        <f t="shared" si="1"/>
        <v>66.366144807088745</v>
      </c>
      <c r="K8" s="11"/>
      <c r="L8" s="11">
        <f t="shared" si="2"/>
        <v>33.183072403544372</v>
      </c>
      <c r="M8" s="11">
        <f>L8-L7</f>
        <v>-1.0288715940507203</v>
      </c>
      <c r="N8" s="11" t="s">
        <v>27</v>
      </c>
      <c r="O8" s="11">
        <f>B9/B8</f>
        <v>1.0636132315521629</v>
      </c>
      <c r="P8" s="11"/>
      <c r="Q8" s="11">
        <f>Q7*O7</f>
        <v>35.721859904297666</v>
      </c>
      <c r="R8" s="11">
        <f t="shared" si="3"/>
        <v>2.5387875007532941</v>
      </c>
      <c r="S8" s="11" t="s">
        <v>27</v>
      </c>
      <c r="T8" s="11">
        <f>ABS((L8-Q8)/Q8)*100</f>
        <v>7.1070977478635005</v>
      </c>
      <c r="U8" s="11" t="s">
        <v>18</v>
      </c>
      <c r="V8" s="11"/>
      <c r="W8" s="11"/>
      <c r="X8" s="12"/>
    </row>
    <row r="9" spans="1:25" ht="16" thickBot="1" x14ac:dyDescent="0.25">
      <c r="A9" s="13">
        <v>450</v>
      </c>
      <c r="B9" s="14">
        <f t="shared" si="0"/>
        <v>232.22222222222223</v>
      </c>
      <c r="C9" s="14"/>
      <c r="D9" s="14"/>
      <c r="E9" s="6">
        <v>3.35</v>
      </c>
      <c r="F9" s="6">
        <v>3.35</v>
      </c>
      <c r="G9" s="6"/>
      <c r="H9" s="6">
        <v>1.6</v>
      </c>
      <c r="I9" s="6">
        <v>37.61</v>
      </c>
      <c r="J9" s="6">
        <f t="shared" si="1"/>
        <v>75.21391691714939</v>
      </c>
      <c r="K9" s="14"/>
      <c r="L9" s="14">
        <f t="shared" si="2"/>
        <v>37.606958458574695</v>
      </c>
      <c r="M9" s="14">
        <f>L9-L8</f>
        <v>4.423886055030323</v>
      </c>
      <c r="N9" s="14" t="s">
        <v>27</v>
      </c>
      <c r="O9" s="14"/>
      <c r="P9" s="14"/>
      <c r="Q9" s="14">
        <f>Q8*O8</f>
        <v>37.994242849863681</v>
      </c>
      <c r="R9" s="14">
        <f t="shared" si="3"/>
        <v>0.38728439128898628</v>
      </c>
      <c r="S9" s="14" t="s">
        <v>27</v>
      </c>
      <c r="T9" s="14">
        <f>ABS((L9-Q9)/Q9)*100</f>
        <v>1.0193238823559707</v>
      </c>
      <c r="U9" s="14" t="s">
        <v>18</v>
      </c>
      <c r="V9" s="14"/>
      <c r="W9" s="14"/>
      <c r="X9" s="15"/>
    </row>
    <row r="10" spans="1:25" x14ac:dyDescent="0.2">
      <c r="J10" s="5"/>
      <c r="M10" s="11"/>
      <c r="R10" s="8"/>
      <c r="T10" s="11"/>
    </row>
    <row r="11" spans="1:25" x14ac:dyDescent="0.2">
      <c r="J11" s="4"/>
      <c r="M11" s="11"/>
      <c r="R11" s="11"/>
      <c r="T11" s="11"/>
    </row>
    <row r="12" spans="1:25" ht="16" thickBot="1" x14ac:dyDescent="0.25">
      <c r="A12" s="22" t="s">
        <v>30</v>
      </c>
      <c r="J12" s="4"/>
      <c r="M12" s="11"/>
      <c r="R12" s="11"/>
      <c r="T12" s="11"/>
    </row>
    <row r="13" spans="1:25" x14ac:dyDescent="0.2">
      <c r="A13" s="7">
        <v>325</v>
      </c>
      <c r="B13" s="8">
        <f t="shared" ref="B13:B18" si="4">(A13-32)*(5/9)</f>
        <v>162.77777777777777</v>
      </c>
      <c r="C13" s="8"/>
      <c r="D13" s="8"/>
      <c r="E13" s="8">
        <v>3.25</v>
      </c>
      <c r="F13" s="8">
        <v>3.25</v>
      </c>
      <c r="G13" s="8"/>
      <c r="H13" s="8">
        <v>0.5</v>
      </c>
      <c r="I13" s="8">
        <v>11.06</v>
      </c>
      <c r="J13" s="5">
        <f t="shared" ref="J13:J18" si="5">((4/3)*3.14159265359*E13*F13*H13)</f>
        <v>22.122048269029584</v>
      </c>
      <c r="K13" s="8"/>
      <c r="L13" s="8">
        <f t="shared" ref="L13:L18" si="6">J13/2</f>
        <v>11.061024134514792</v>
      </c>
      <c r="M13" s="8"/>
      <c r="N13" s="8"/>
      <c r="O13" s="8">
        <f>B14/B13</f>
        <v>1.0853242320819114</v>
      </c>
      <c r="P13" s="8"/>
      <c r="Q13" s="8">
        <f>L13</f>
        <v>11.061024134514792</v>
      </c>
      <c r="R13" s="8"/>
      <c r="S13" s="8"/>
      <c r="T13" s="8"/>
      <c r="U13" s="8"/>
      <c r="V13" s="8">
        <f>AVERAGE(T14:T18)</f>
        <v>51.931886246991212</v>
      </c>
      <c r="W13" s="8" t="s">
        <v>18</v>
      </c>
      <c r="X13" s="9">
        <f>_xlfn.STDEV.P(T14:T18)</f>
        <v>16.437781143871707</v>
      </c>
      <c r="Y13" s="2">
        <v>2</v>
      </c>
    </row>
    <row r="14" spans="1:25" x14ac:dyDescent="0.2">
      <c r="A14" s="10">
        <v>350</v>
      </c>
      <c r="B14" s="11">
        <f t="shared" si="4"/>
        <v>176.66666666666669</v>
      </c>
      <c r="C14" s="11"/>
      <c r="D14" s="11"/>
      <c r="E14" s="11">
        <v>3</v>
      </c>
      <c r="F14" s="11">
        <v>3</v>
      </c>
      <c r="G14" s="11"/>
      <c r="H14" s="11">
        <v>1</v>
      </c>
      <c r="I14" s="11">
        <v>18.850000000000001</v>
      </c>
      <c r="J14" s="4">
        <f t="shared" si="5"/>
        <v>37.699111843080004</v>
      </c>
      <c r="K14" s="11"/>
      <c r="L14" s="11">
        <f t="shared" si="6"/>
        <v>18.849555921540002</v>
      </c>
      <c r="M14" s="11">
        <f t="shared" ref="M14:M27" si="7">L14-L13</f>
        <v>7.7885317870252102</v>
      </c>
      <c r="N14" s="11" t="s">
        <v>27</v>
      </c>
      <c r="O14" s="11">
        <f>B15/B14</f>
        <v>1.0786163522012577</v>
      </c>
      <c r="P14" s="11"/>
      <c r="Q14" s="11">
        <f>Q13*O13</f>
        <v>12.004797524831755</v>
      </c>
      <c r="R14" s="11">
        <f t="shared" si="3"/>
        <v>6.8447583967082473</v>
      </c>
      <c r="S14" s="11" t="s">
        <v>27</v>
      </c>
      <c r="T14" s="11">
        <f>ABS((L14-Q14)/Q14)*100</f>
        <v>57.01685832309925</v>
      </c>
      <c r="U14" s="11" t="s">
        <v>18</v>
      </c>
      <c r="V14" s="11"/>
      <c r="W14" s="11"/>
      <c r="X14" s="12"/>
    </row>
    <row r="15" spans="1:25" x14ac:dyDescent="0.2">
      <c r="A15" s="10">
        <v>375</v>
      </c>
      <c r="B15" s="11">
        <f t="shared" si="4"/>
        <v>190.55555555555557</v>
      </c>
      <c r="C15" s="11"/>
      <c r="D15" s="11"/>
      <c r="E15" s="11">
        <v>3</v>
      </c>
      <c r="F15" s="11">
        <v>3</v>
      </c>
      <c r="G15" s="11"/>
      <c r="H15" s="11">
        <v>1.25</v>
      </c>
      <c r="I15" s="11">
        <v>23.56</v>
      </c>
      <c r="J15" s="4">
        <f t="shared" si="5"/>
        <v>47.123889803850005</v>
      </c>
      <c r="K15" s="11"/>
      <c r="L15" s="11">
        <f t="shared" si="6"/>
        <v>23.561944901925003</v>
      </c>
      <c r="M15" s="11">
        <f>L15-L14</f>
        <v>4.7123889803850005</v>
      </c>
      <c r="N15" s="11" t="s">
        <v>27</v>
      </c>
      <c r="O15" s="11">
        <f>B16/B15</f>
        <v>1.0728862973760933</v>
      </c>
      <c r="P15" s="11"/>
      <c r="Q15" s="11">
        <f>Q14*O14</f>
        <v>12.948570915148716</v>
      </c>
      <c r="R15" s="11">
        <f t="shared" si="3"/>
        <v>10.613373986776287</v>
      </c>
      <c r="S15" s="11" t="s">
        <v>27</v>
      </c>
      <c r="T15" s="11">
        <f>ABS((L15-Q15)/Q15)*100</f>
        <v>81.965601117877412</v>
      </c>
      <c r="U15" s="11" t="s">
        <v>18</v>
      </c>
      <c r="V15" s="11"/>
      <c r="W15" s="11"/>
      <c r="X15" s="12"/>
    </row>
    <row r="16" spans="1:25" x14ac:dyDescent="0.2">
      <c r="A16" s="10">
        <v>400</v>
      </c>
      <c r="B16" s="11">
        <f t="shared" si="4"/>
        <v>204.44444444444446</v>
      </c>
      <c r="C16" s="11"/>
      <c r="D16" s="11"/>
      <c r="E16" s="11">
        <v>2.75</v>
      </c>
      <c r="F16" s="11">
        <v>2.75</v>
      </c>
      <c r="G16" s="11"/>
      <c r="H16" s="11">
        <v>1.25</v>
      </c>
      <c r="I16" s="11">
        <v>19.8</v>
      </c>
      <c r="J16" s="4">
        <f t="shared" si="5"/>
        <v>39.597157404623957</v>
      </c>
      <c r="K16" s="11"/>
      <c r="L16" s="11">
        <f t="shared" si="6"/>
        <v>19.798578702311978</v>
      </c>
      <c r="M16" s="11">
        <f t="shared" si="7"/>
        <v>-3.7633661996130243</v>
      </c>
      <c r="N16" s="11" t="s">
        <v>27</v>
      </c>
      <c r="O16" s="11">
        <f>B17/B16</f>
        <v>1.0679347826086956</v>
      </c>
      <c r="P16" s="11"/>
      <c r="Q16" s="11">
        <f>Q15*O15</f>
        <v>13.892344305465677</v>
      </c>
      <c r="R16" s="11">
        <f t="shared" si="3"/>
        <v>5.9062343968463011</v>
      </c>
      <c r="S16" s="11" t="s">
        <v>27</v>
      </c>
      <c r="T16" s="11">
        <f>ABS((L16-Q16)/Q16)*100</f>
        <v>42.514310522253659</v>
      </c>
      <c r="U16" s="11" t="s">
        <v>18</v>
      </c>
      <c r="V16" s="11"/>
      <c r="W16" s="11"/>
      <c r="X16" s="12"/>
    </row>
    <row r="17" spans="1:27" x14ac:dyDescent="0.2">
      <c r="A17" s="10">
        <v>425</v>
      </c>
      <c r="B17" s="11">
        <f t="shared" si="4"/>
        <v>218.33333333333334</v>
      </c>
      <c r="C17" s="11"/>
      <c r="D17" s="11"/>
      <c r="E17" s="11">
        <v>2.5</v>
      </c>
      <c r="F17" s="11">
        <v>3</v>
      </c>
      <c r="G17" s="11"/>
      <c r="H17" s="11">
        <v>1.3</v>
      </c>
      <c r="I17" s="11">
        <v>24.5</v>
      </c>
      <c r="J17" s="4">
        <f t="shared" si="5"/>
        <v>40.84070449667</v>
      </c>
      <c r="K17" s="11"/>
      <c r="L17" s="11">
        <f t="shared" si="6"/>
        <v>20.420352248335</v>
      </c>
      <c r="M17" s="11">
        <f t="shared" si="7"/>
        <v>0.62177354602302159</v>
      </c>
      <c r="N17" s="11" t="s">
        <v>27</v>
      </c>
      <c r="O17" s="11">
        <f>B18/B17</f>
        <v>1.0636132315521629</v>
      </c>
      <c r="P17" s="11"/>
      <c r="Q17" s="11">
        <f>Q16*O16</f>
        <v>14.836117695782638</v>
      </c>
      <c r="R17" s="11">
        <f t="shared" si="3"/>
        <v>5.5842345525523616</v>
      </c>
      <c r="S17" s="11" t="s">
        <v>27</v>
      </c>
      <c r="T17" s="11">
        <f>ABS((L17-Q17)/Q17)*100</f>
        <v>37.639459776864356</v>
      </c>
      <c r="U17" s="11" t="s">
        <v>18</v>
      </c>
      <c r="V17" s="11"/>
      <c r="W17" s="11"/>
      <c r="X17" s="12"/>
    </row>
    <row r="18" spans="1:27" ht="16" thickBot="1" x14ac:dyDescent="0.25">
      <c r="A18" s="13">
        <v>450</v>
      </c>
      <c r="B18" s="14">
        <f t="shared" si="4"/>
        <v>232.22222222222223</v>
      </c>
      <c r="C18" s="14"/>
      <c r="D18" s="14"/>
      <c r="E18" s="14">
        <v>2.75</v>
      </c>
      <c r="F18" s="14">
        <v>2.75</v>
      </c>
      <c r="G18" s="14"/>
      <c r="H18" s="14">
        <v>1.4</v>
      </c>
      <c r="I18" s="14">
        <v>22.17</v>
      </c>
      <c r="J18" s="6">
        <f t="shared" si="5"/>
        <v>44.348816293178828</v>
      </c>
      <c r="K18" s="14"/>
      <c r="L18" s="14">
        <f t="shared" si="6"/>
        <v>22.174408146589414</v>
      </c>
      <c r="M18" s="14">
        <f t="shared" si="7"/>
        <v>1.7540558982544141</v>
      </c>
      <c r="N18" s="14" t="s">
        <v>27</v>
      </c>
      <c r="O18" s="14"/>
      <c r="P18" s="14"/>
      <c r="Q18" s="14">
        <f>Q17*O17</f>
        <v>15.779891086099601</v>
      </c>
      <c r="R18" s="14">
        <f t="shared" si="3"/>
        <v>6.3945170604898127</v>
      </c>
      <c r="S18" s="14" t="s">
        <v>27</v>
      </c>
      <c r="T18" s="14">
        <f>ABS((L18-Q18)/Q18)*100</f>
        <v>40.523201494861389</v>
      </c>
      <c r="U18" s="14" t="s">
        <v>18</v>
      </c>
      <c r="V18" s="14"/>
      <c r="W18" s="14"/>
      <c r="X18" s="15"/>
    </row>
    <row r="19" spans="1:27" x14ac:dyDescent="0.2">
      <c r="J19" s="4"/>
      <c r="M19" s="11"/>
      <c r="N19" s="11"/>
      <c r="R19" s="8"/>
      <c r="T19" s="11"/>
      <c r="U19" s="11"/>
    </row>
    <row r="20" spans="1:27" x14ac:dyDescent="0.2">
      <c r="J20" s="4"/>
      <c r="M20" s="11"/>
      <c r="R20" s="11"/>
      <c r="T20" s="11"/>
    </row>
    <row r="21" spans="1:27" ht="16" thickBot="1" x14ac:dyDescent="0.25">
      <c r="A21" s="22" t="s">
        <v>33</v>
      </c>
      <c r="J21" s="4"/>
      <c r="M21" s="11"/>
      <c r="R21" s="11"/>
      <c r="T21" s="11"/>
    </row>
    <row r="22" spans="1:27" x14ac:dyDescent="0.2">
      <c r="A22" s="7">
        <v>325</v>
      </c>
      <c r="B22" s="8">
        <f t="shared" ref="B22:B27" si="8">(A22-32)*(5/9)</f>
        <v>162.77777777777777</v>
      </c>
      <c r="C22" s="8"/>
      <c r="D22" s="8"/>
      <c r="E22" s="16">
        <v>4.5</v>
      </c>
      <c r="F22" s="17">
        <v>4.5</v>
      </c>
      <c r="G22" s="8"/>
      <c r="H22" s="17">
        <v>2.2000000000000002</v>
      </c>
      <c r="I22" s="8">
        <v>93</v>
      </c>
      <c r="J22" s="5">
        <f t="shared" ref="J22:J85" si="9">((4/3)*3.14159265359*E22*F22*H22)</f>
        <v>186.61060362324605</v>
      </c>
      <c r="K22" s="8"/>
      <c r="L22" s="8">
        <f t="shared" ref="L22:L27" si="10">J22/2</f>
        <v>93.305301811623025</v>
      </c>
      <c r="M22" s="8"/>
      <c r="N22" s="8"/>
      <c r="O22" s="8">
        <f>B23/B22</f>
        <v>1.0853242320819114</v>
      </c>
      <c r="P22" s="8"/>
      <c r="Q22" s="8">
        <f>L22</f>
        <v>93.305301811623025</v>
      </c>
      <c r="R22" s="8"/>
      <c r="S22" s="8"/>
      <c r="T22" s="8"/>
      <c r="U22" s="8"/>
      <c r="V22" s="8">
        <f>AVERAGE(T23:T27)</f>
        <v>19.966238014371225</v>
      </c>
      <c r="W22" s="8" t="s">
        <v>18</v>
      </c>
      <c r="X22" s="9">
        <f>_xlfn.STDEV.P(T23:T27)</f>
        <v>15.481023696187496</v>
      </c>
      <c r="Y22" s="2">
        <v>3</v>
      </c>
    </row>
    <row r="23" spans="1:27" x14ac:dyDescent="0.2">
      <c r="A23" s="10">
        <v>350</v>
      </c>
      <c r="B23" s="11">
        <f t="shared" si="8"/>
        <v>176.66666666666669</v>
      </c>
      <c r="C23" s="11"/>
      <c r="D23" s="11"/>
      <c r="E23" s="18">
        <v>4.5999999999999996</v>
      </c>
      <c r="F23" s="19">
        <v>4.5999999999999996</v>
      </c>
      <c r="G23" s="11"/>
      <c r="H23" s="19">
        <v>2.4</v>
      </c>
      <c r="I23" s="11">
        <v>106</v>
      </c>
      <c r="J23" s="4">
        <f t="shared" si="9"/>
        <v>212.72352175988604</v>
      </c>
      <c r="K23" s="11"/>
      <c r="L23" s="11">
        <f t="shared" si="10"/>
        <v>106.36176087994302</v>
      </c>
      <c r="M23" s="11">
        <f t="shared" si="7"/>
        <v>13.056459068319995</v>
      </c>
      <c r="N23" s="11" t="s">
        <v>27</v>
      </c>
      <c r="O23" s="11">
        <f>B24/B23</f>
        <v>1.0786163522012577</v>
      </c>
      <c r="P23" s="11"/>
      <c r="Q23" s="11">
        <f>Q22*O22</f>
        <v>101.26650503787074</v>
      </c>
      <c r="R23" s="11">
        <f t="shared" si="3"/>
        <v>5.0952558420722767</v>
      </c>
      <c r="S23" s="11" t="s">
        <v>27</v>
      </c>
      <c r="T23" s="11">
        <f>ABS((L23-Q23)/Q23)*100</f>
        <v>5.0315312453676553</v>
      </c>
      <c r="U23" s="11" t="s">
        <v>18</v>
      </c>
      <c r="V23" s="11"/>
      <c r="W23" s="11"/>
      <c r="X23" s="12"/>
    </row>
    <row r="24" spans="1:27" x14ac:dyDescent="0.2">
      <c r="A24" s="10">
        <v>375</v>
      </c>
      <c r="B24" s="11">
        <f t="shared" si="8"/>
        <v>190.55555555555557</v>
      </c>
      <c r="C24" s="11"/>
      <c r="D24" s="11"/>
      <c r="E24" s="18">
        <v>4.7</v>
      </c>
      <c r="F24" s="19">
        <v>4.7</v>
      </c>
      <c r="G24" s="11"/>
      <c r="H24" s="19">
        <v>2.5</v>
      </c>
      <c r="I24" s="11">
        <v>116</v>
      </c>
      <c r="J24" s="4">
        <f t="shared" si="9"/>
        <v>231.32593905934368</v>
      </c>
      <c r="K24" s="11"/>
      <c r="L24" s="11">
        <f t="shared" si="10"/>
        <v>115.66296952967184</v>
      </c>
      <c r="M24" s="11">
        <f t="shared" si="7"/>
        <v>9.3012086497288209</v>
      </c>
      <c r="N24" s="11" t="s">
        <v>27</v>
      </c>
      <c r="O24" s="11">
        <f>B25/B24</f>
        <v>1.0728862973760933</v>
      </c>
      <c r="P24" s="11"/>
      <c r="Q24" s="11">
        <f>Q23*O23</f>
        <v>109.22770826411843</v>
      </c>
      <c r="R24" s="11">
        <f t="shared" si="3"/>
        <v>6.4352612655534074</v>
      </c>
      <c r="S24" s="11" t="s">
        <v>27</v>
      </c>
      <c r="T24" s="11">
        <f>ABS((L24-Q24)/Q24)*100</f>
        <v>5.8916014698327297</v>
      </c>
      <c r="U24" s="11" t="s">
        <v>18</v>
      </c>
      <c r="V24" s="11"/>
      <c r="W24" s="11"/>
      <c r="X24" s="12"/>
    </row>
    <row r="25" spans="1:27" x14ac:dyDescent="0.2">
      <c r="A25" s="10">
        <v>400</v>
      </c>
      <c r="B25" s="11">
        <f t="shared" si="8"/>
        <v>204.44444444444446</v>
      </c>
      <c r="C25" s="11"/>
      <c r="D25" s="11"/>
      <c r="E25" s="18">
        <v>4.9000000000000004</v>
      </c>
      <c r="F25" s="19">
        <v>4.9000000000000004</v>
      </c>
      <c r="G25" s="11"/>
      <c r="H25" s="19">
        <v>2.7</v>
      </c>
      <c r="I25" s="11">
        <v>136</v>
      </c>
      <c r="J25" s="4">
        <f t="shared" si="9"/>
        <v>271.54670260570526</v>
      </c>
      <c r="K25" s="11"/>
      <c r="L25" s="11">
        <f t="shared" si="10"/>
        <v>135.77335130285263</v>
      </c>
      <c r="M25" s="11">
        <f t="shared" si="7"/>
        <v>20.110381773180791</v>
      </c>
      <c r="N25" s="11" t="s">
        <v>27</v>
      </c>
      <c r="O25" s="11">
        <f>B26/B25</f>
        <v>1.0679347826086956</v>
      </c>
      <c r="P25" s="11"/>
      <c r="Q25" s="11">
        <f>Q24*O24</f>
        <v>117.18891149036614</v>
      </c>
      <c r="R25" s="11">
        <f t="shared" si="3"/>
        <v>18.584439812486494</v>
      </c>
      <c r="S25" s="11" t="s">
        <v>27</v>
      </c>
      <c r="T25" s="11">
        <f>ABS((L25-Q25)/Q25)*100</f>
        <v>15.858530961791791</v>
      </c>
      <c r="U25" s="11" t="s">
        <v>18</v>
      </c>
      <c r="V25" s="11"/>
      <c r="W25" s="11"/>
      <c r="X25" s="12"/>
      <c r="AA25" s="3"/>
    </row>
    <row r="26" spans="1:27" x14ac:dyDescent="0.2">
      <c r="A26" s="10">
        <v>425</v>
      </c>
      <c r="B26" s="11">
        <f t="shared" si="8"/>
        <v>218.33333333333334</v>
      </c>
      <c r="C26" s="11"/>
      <c r="D26" s="11"/>
      <c r="E26" s="18">
        <v>5.0999999999999996</v>
      </c>
      <c r="F26" s="19">
        <v>5.0999999999999996</v>
      </c>
      <c r="G26" s="11"/>
      <c r="H26" s="19">
        <v>2.9</v>
      </c>
      <c r="I26" s="11">
        <v>158</v>
      </c>
      <c r="J26" s="4">
        <f t="shared" si="9"/>
        <v>315.95625635685343</v>
      </c>
      <c r="K26" s="11"/>
      <c r="L26" s="11">
        <f t="shared" si="10"/>
        <v>157.97812817842672</v>
      </c>
      <c r="M26" s="11">
        <f t="shared" si="7"/>
        <v>22.204776875574083</v>
      </c>
      <c r="N26" s="11" t="s">
        <v>27</v>
      </c>
      <c r="O26" s="11">
        <f>B27/B26</f>
        <v>1.0636132315521629</v>
      </c>
      <c r="P26" s="11"/>
      <c r="Q26" s="11">
        <f>Q25*O25</f>
        <v>125.15011471661383</v>
      </c>
      <c r="R26" s="11">
        <f t="shared" si="3"/>
        <v>32.828013461812887</v>
      </c>
      <c r="S26" s="11" t="s">
        <v>27</v>
      </c>
      <c r="T26" s="11">
        <f>ABS((L26-Q26)/Q26)*100</f>
        <v>26.230909604955343</v>
      </c>
      <c r="U26" s="11" t="s">
        <v>18</v>
      </c>
      <c r="V26" s="11"/>
      <c r="W26" s="11"/>
      <c r="X26" s="12"/>
    </row>
    <row r="27" spans="1:27" ht="16" thickBot="1" x14ac:dyDescent="0.25">
      <c r="A27" s="13">
        <v>450</v>
      </c>
      <c r="B27" s="14">
        <f t="shared" si="8"/>
        <v>232.22222222222223</v>
      </c>
      <c r="C27" s="14"/>
      <c r="D27" s="14"/>
      <c r="E27" s="20">
        <v>5.4</v>
      </c>
      <c r="F27" s="21">
        <v>5.4</v>
      </c>
      <c r="G27" s="14"/>
      <c r="H27" s="21">
        <v>3.2</v>
      </c>
      <c r="I27" s="14">
        <v>195</v>
      </c>
      <c r="J27" s="6">
        <f t="shared" si="9"/>
        <v>390.86439158905353</v>
      </c>
      <c r="K27" s="14"/>
      <c r="L27" s="14">
        <f t="shared" si="10"/>
        <v>195.43219579452676</v>
      </c>
      <c r="M27" s="14">
        <f t="shared" si="7"/>
        <v>37.454067616100048</v>
      </c>
      <c r="N27" s="14" t="s">
        <v>27</v>
      </c>
      <c r="O27" s="14"/>
      <c r="P27" s="14"/>
      <c r="Q27" s="14">
        <f>Q26*O26</f>
        <v>133.11131794286155</v>
      </c>
      <c r="R27" s="14">
        <f t="shared" si="3"/>
        <v>62.320877851665216</v>
      </c>
      <c r="S27" s="14" t="s">
        <v>27</v>
      </c>
      <c r="T27" s="14">
        <f>ABS((L27-Q27)/Q27)*100</f>
        <v>46.818616789908617</v>
      </c>
      <c r="U27" s="14" t="s">
        <v>18</v>
      </c>
      <c r="V27" s="14"/>
      <c r="W27" s="14"/>
      <c r="X27" s="15"/>
    </row>
    <row r="28" spans="1:27" x14ac:dyDescent="0.2">
      <c r="J28" s="5"/>
      <c r="R28" s="11"/>
      <c r="T28" s="11"/>
    </row>
    <row r="29" spans="1:27" x14ac:dyDescent="0.2">
      <c r="J29" s="4"/>
      <c r="R29" s="11"/>
      <c r="T29" s="11"/>
    </row>
    <row r="30" spans="1:27" ht="16" thickBot="1" x14ac:dyDescent="0.25">
      <c r="A30" s="22" t="s">
        <v>32</v>
      </c>
      <c r="J30" s="4"/>
      <c r="R30" s="11"/>
      <c r="T30" s="11"/>
    </row>
    <row r="31" spans="1:27" x14ac:dyDescent="0.2">
      <c r="A31" s="7">
        <v>325</v>
      </c>
      <c r="B31" s="8">
        <f t="shared" ref="B31:B36" si="11">(A31-32)*(5/9)</f>
        <v>162.77777777777777</v>
      </c>
      <c r="C31" s="8"/>
      <c r="D31" s="8"/>
      <c r="E31" s="16">
        <v>3.19</v>
      </c>
      <c r="F31" s="16">
        <v>3.07</v>
      </c>
      <c r="G31" s="8"/>
      <c r="H31" s="16">
        <v>0.84</v>
      </c>
      <c r="I31" s="23">
        <v>17</v>
      </c>
      <c r="J31" s="5">
        <f t="shared" si="9"/>
        <v>34.458546454531302</v>
      </c>
      <c r="K31" s="8"/>
      <c r="L31" s="8">
        <f>J31/2</f>
        <v>17.229273227265651</v>
      </c>
      <c r="M31" s="8"/>
      <c r="N31" s="8"/>
      <c r="O31" s="8">
        <f>B32/B31</f>
        <v>1.0853242320819114</v>
      </c>
      <c r="P31" s="8"/>
      <c r="Q31" s="8">
        <f>L31</f>
        <v>17.229273227265651</v>
      </c>
      <c r="R31" s="8"/>
      <c r="S31" s="8"/>
      <c r="T31" s="8"/>
      <c r="U31" s="8"/>
      <c r="V31" s="8">
        <f>AVERAGE(T32:T36)</f>
        <v>15.287063881423256</v>
      </c>
      <c r="W31" s="8" t="s">
        <v>18</v>
      </c>
      <c r="X31" s="9">
        <f>_xlfn.STDEV.P(T32:T36)</f>
        <v>7.2748755283427968</v>
      </c>
      <c r="Y31" s="2">
        <v>4</v>
      </c>
    </row>
    <row r="32" spans="1:27" x14ac:dyDescent="0.2">
      <c r="A32" s="10">
        <v>350</v>
      </c>
      <c r="B32" s="11">
        <f t="shared" si="11"/>
        <v>176.66666666666669</v>
      </c>
      <c r="C32" s="11"/>
      <c r="D32" s="11"/>
      <c r="E32" s="18">
        <v>3.1</v>
      </c>
      <c r="F32" s="18">
        <v>3.13</v>
      </c>
      <c r="G32" s="11"/>
      <c r="H32" s="18">
        <v>0.93</v>
      </c>
      <c r="I32" s="24">
        <v>19</v>
      </c>
      <c r="J32" s="4">
        <f t="shared" si="9"/>
        <v>37.798763162051877</v>
      </c>
      <c r="K32" s="11"/>
      <c r="L32" s="11">
        <f t="shared" ref="L32:L95" si="12">J32/2</f>
        <v>18.899381581025938</v>
      </c>
      <c r="M32" s="11">
        <f>L32-L31</f>
        <v>1.6701083537602877</v>
      </c>
      <c r="N32" s="11" t="s">
        <v>27</v>
      </c>
      <c r="O32" s="11">
        <f t="shared" ref="O32:O95" si="13">B33/B32</f>
        <v>1.0786163522012577</v>
      </c>
      <c r="P32" s="11"/>
      <c r="Q32" s="11">
        <f>Q31*O31</f>
        <v>18.699347734711527</v>
      </c>
      <c r="R32" s="11">
        <f>ABS(Q32-L32)</f>
        <v>0.20003384631441179</v>
      </c>
      <c r="S32" s="11" t="s">
        <v>27</v>
      </c>
      <c r="T32" s="11">
        <f>ABS((L32-Q32)/Q32)*100</f>
        <v>1.0697370258701042</v>
      </c>
      <c r="U32" s="11" t="s">
        <v>18</v>
      </c>
      <c r="V32" s="11"/>
      <c r="W32" s="11"/>
      <c r="X32" s="12"/>
    </row>
    <row r="33" spans="1:25" x14ac:dyDescent="0.2">
      <c r="A33" s="10">
        <v>375</v>
      </c>
      <c r="B33" s="11">
        <f t="shared" si="11"/>
        <v>190.55555555555557</v>
      </c>
      <c r="C33" s="11"/>
      <c r="D33" s="11"/>
      <c r="E33" s="18">
        <v>3.2</v>
      </c>
      <c r="F33" s="18">
        <v>3.12</v>
      </c>
      <c r="G33" s="11"/>
      <c r="H33" s="18">
        <v>1.1200000000000001</v>
      </c>
      <c r="I33" s="11">
        <v>23.4</v>
      </c>
      <c r="J33" s="4">
        <f t="shared" si="9"/>
        <v>46.839387173140899</v>
      </c>
      <c r="K33" s="11"/>
      <c r="L33" s="11">
        <f t="shared" si="12"/>
        <v>23.41969358657045</v>
      </c>
      <c r="M33" s="11">
        <f t="shared" ref="M33:M96" si="14">L33-L32</f>
        <v>4.5203120055445112</v>
      </c>
      <c r="N33" s="11" t="s">
        <v>27</v>
      </c>
      <c r="O33" s="11">
        <f t="shared" si="13"/>
        <v>1.0728862973760933</v>
      </c>
      <c r="P33" s="11"/>
      <c r="Q33" s="11">
        <f>Q32*O32</f>
        <v>20.169422242157399</v>
      </c>
      <c r="R33" s="11">
        <f t="shared" si="3"/>
        <v>3.2502713444130507</v>
      </c>
      <c r="S33" s="11" t="s">
        <v>27</v>
      </c>
      <c r="T33" s="11">
        <f t="shared" ref="T33:T95" si="15">ABS((L33-Q33)/Q33)*100</f>
        <v>16.114846054536212</v>
      </c>
      <c r="U33" s="11" t="s">
        <v>18</v>
      </c>
      <c r="V33" s="11"/>
      <c r="W33" s="11"/>
      <c r="X33" s="12"/>
    </row>
    <row r="34" spans="1:25" x14ac:dyDescent="0.2">
      <c r="A34" s="10">
        <v>400</v>
      </c>
      <c r="B34" s="11">
        <f t="shared" si="11"/>
        <v>204.44444444444446</v>
      </c>
      <c r="C34" s="11"/>
      <c r="D34" s="11"/>
      <c r="E34" s="18">
        <v>3.21</v>
      </c>
      <c r="F34" s="18">
        <v>3.18</v>
      </c>
      <c r="G34" s="11"/>
      <c r="H34" s="18">
        <v>1.21</v>
      </c>
      <c r="I34" s="11">
        <v>25.9</v>
      </c>
      <c r="J34" s="4">
        <f t="shared" si="9"/>
        <v>51.737582509429814</v>
      </c>
      <c r="K34" s="11"/>
      <c r="L34" s="11">
        <f t="shared" si="12"/>
        <v>25.868791254714907</v>
      </c>
      <c r="M34" s="11">
        <f t="shared" si="14"/>
        <v>2.4490976681444572</v>
      </c>
      <c r="N34" s="11" t="s">
        <v>27</v>
      </c>
      <c r="O34" s="11">
        <f t="shared" si="13"/>
        <v>1.0679347826086956</v>
      </c>
      <c r="P34" s="11"/>
      <c r="Q34" s="11">
        <f>Q33*O33</f>
        <v>21.639496749603275</v>
      </c>
      <c r="R34" s="11">
        <f t="shared" si="3"/>
        <v>4.229294505111632</v>
      </c>
      <c r="S34" s="11" t="s">
        <v>27</v>
      </c>
      <c r="T34" s="11">
        <f t="shared" si="15"/>
        <v>19.544329306961213</v>
      </c>
      <c r="U34" s="11" t="s">
        <v>18</v>
      </c>
      <c r="V34" s="11"/>
      <c r="W34" s="11"/>
      <c r="X34" s="12"/>
    </row>
    <row r="35" spans="1:25" ht="16" thickBot="1" x14ac:dyDescent="0.25">
      <c r="A35" s="10">
        <v>425</v>
      </c>
      <c r="B35" s="11">
        <f t="shared" si="11"/>
        <v>218.33333333333334</v>
      </c>
      <c r="C35" s="11"/>
      <c r="D35" s="11"/>
      <c r="E35" s="18">
        <v>3.21</v>
      </c>
      <c r="F35" s="18">
        <v>3.35</v>
      </c>
      <c r="G35" s="11"/>
      <c r="H35" s="18">
        <v>1.24</v>
      </c>
      <c r="I35" s="11">
        <v>27.9</v>
      </c>
      <c r="J35" s="4">
        <f>((4/3)*3.14159265359*E35*F35*H35)</f>
        <v>55.85475277929504</v>
      </c>
      <c r="K35" s="11"/>
      <c r="L35" s="11">
        <f t="shared" si="12"/>
        <v>27.92737638964752</v>
      </c>
      <c r="M35" s="11">
        <f t="shared" si="14"/>
        <v>2.0585851349326134</v>
      </c>
      <c r="N35" s="11" t="s">
        <v>27</v>
      </c>
      <c r="O35" s="11">
        <f t="shared" si="13"/>
        <v>1.0636132315521629</v>
      </c>
      <c r="P35" s="11"/>
      <c r="Q35" s="11">
        <f>Q34*O34</f>
        <v>23.109571257049147</v>
      </c>
      <c r="R35" s="11">
        <f t="shared" si="3"/>
        <v>4.8178051325983731</v>
      </c>
      <c r="S35" s="11" t="s">
        <v>27</v>
      </c>
      <c r="T35" s="11">
        <f t="shared" si="15"/>
        <v>20.847661252602386</v>
      </c>
      <c r="U35" s="11" t="s">
        <v>18</v>
      </c>
      <c r="V35" s="11"/>
      <c r="W35" s="11"/>
      <c r="X35" s="12"/>
    </row>
    <row r="36" spans="1:25" ht="16" thickBot="1" x14ac:dyDescent="0.25">
      <c r="A36" s="13">
        <v>450</v>
      </c>
      <c r="B36" s="14">
        <f t="shared" si="11"/>
        <v>232.22222222222223</v>
      </c>
      <c r="C36" s="14"/>
      <c r="D36" s="14"/>
      <c r="E36" s="20">
        <v>2.89</v>
      </c>
      <c r="F36" s="20">
        <v>2.79</v>
      </c>
      <c r="G36" s="14"/>
      <c r="H36" s="20">
        <v>1.73</v>
      </c>
      <c r="I36" s="14">
        <v>29.2</v>
      </c>
      <c r="J36" s="6">
        <f t="shared" si="9"/>
        <v>58.4301173393726</v>
      </c>
      <c r="K36" s="14"/>
      <c r="L36" s="14">
        <f t="shared" si="12"/>
        <v>29.2150586696863</v>
      </c>
      <c r="M36" s="14">
        <f t="shared" si="14"/>
        <v>1.2876822800387799</v>
      </c>
      <c r="N36" s="14" t="s">
        <v>27</v>
      </c>
      <c r="O36" s="8"/>
      <c r="P36" s="14"/>
      <c r="Q36" s="14">
        <f>Q35*O35</f>
        <v>24.579645764495023</v>
      </c>
      <c r="R36" s="14">
        <f t="shared" si="3"/>
        <v>4.6354129051912771</v>
      </c>
      <c r="S36" s="14" t="s">
        <v>27</v>
      </c>
      <c r="T36" s="14">
        <f t="shared" si="15"/>
        <v>18.85874576714637</v>
      </c>
      <c r="U36" s="14" t="s">
        <v>18</v>
      </c>
      <c r="V36" s="14"/>
      <c r="W36" s="14"/>
      <c r="X36" s="15"/>
    </row>
    <row r="37" spans="1:25" x14ac:dyDescent="0.2">
      <c r="J37" s="5"/>
      <c r="L37" s="8"/>
      <c r="M37" s="11"/>
      <c r="O37" s="11"/>
      <c r="R37" s="11"/>
      <c r="T37" s="11"/>
    </row>
    <row r="38" spans="1:25" x14ac:dyDescent="0.2">
      <c r="J38" s="4"/>
      <c r="L38" s="11"/>
      <c r="M38" s="11"/>
      <c r="O38" s="11"/>
      <c r="R38" s="11"/>
      <c r="T38" s="11"/>
    </row>
    <row r="39" spans="1:25" ht="16" thickBot="1" x14ac:dyDescent="0.25">
      <c r="A39" s="22" t="s">
        <v>34</v>
      </c>
      <c r="J39" s="4"/>
      <c r="L39" s="11"/>
      <c r="M39" s="11"/>
      <c r="O39" s="11"/>
      <c r="R39" s="11"/>
      <c r="T39" s="11"/>
    </row>
    <row r="40" spans="1:25" x14ac:dyDescent="0.2">
      <c r="A40" s="7">
        <v>325</v>
      </c>
      <c r="B40" s="8">
        <f t="shared" ref="B40:B45" si="16">(A40-32)*(5/9)</f>
        <v>162.77777777777777</v>
      </c>
      <c r="C40" s="8"/>
      <c r="D40" s="8"/>
      <c r="E40" s="16">
        <v>2.9</v>
      </c>
      <c r="F40" s="17">
        <v>3</v>
      </c>
      <c r="G40" s="8"/>
      <c r="H40" s="43">
        <v>1</v>
      </c>
      <c r="I40" s="27">
        <v>18</v>
      </c>
      <c r="J40" s="5">
        <f t="shared" si="9"/>
        <v>36.442474781644002</v>
      </c>
      <c r="K40" s="8"/>
      <c r="L40" s="8">
        <f t="shared" si="12"/>
        <v>18.221237390822001</v>
      </c>
      <c r="M40" s="8"/>
      <c r="N40" s="8"/>
      <c r="O40" s="8">
        <f t="shared" si="13"/>
        <v>1.0853242320819114</v>
      </c>
      <c r="P40" s="8"/>
      <c r="Q40" s="8">
        <f>L40</f>
        <v>18.221237390822001</v>
      </c>
      <c r="R40" s="8"/>
      <c r="S40" s="8"/>
      <c r="T40" s="8"/>
      <c r="U40" s="8"/>
      <c r="V40" s="8">
        <f>AVERAGE(T41:T45)</f>
        <v>21.097171558843684</v>
      </c>
      <c r="W40" s="8" t="s">
        <v>18</v>
      </c>
      <c r="X40" s="9">
        <f>_xlfn.STDEV.P(T41:T45)</f>
        <v>12.255992735532677</v>
      </c>
      <c r="Y40" s="2">
        <v>5</v>
      </c>
    </row>
    <row r="41" spans="1:25" x14ac:dyDescent="0.2">
      <c r="A41" s="10">
        <v>350</v>
      </c>
      <c r="B41" s="11">
        <f t="shared" si="16"/>
        <v>176.66666666666669</v>
      </c>
      <c r="C41" s="11"/>
      <c r="D41" s="11"/>
      <c r="E41" s="18">
        <v>2.8</v>
      </c>
      <c r="F41" s="19">
        <v>2.9</v>
      </c>
      <c r="G41" s="11"/>
      <c r="H41" s="44">
        <v>1</v>
      </c>
      <c r="I41" s="26">
        <v>17</v>
      </c>
      <c r="J41" s="4">
        <f t="shared" si="9"/>
        <v>34.012976462867726</v>
      </c>
      <c r="K41" s="11"/>
      <c r="L41" s="11">
        <f t="shared" si="12"/>
        <v>17.006488231433863</v>
      </c>
      <c r="M41" s="11">
        <f t="shared" si="14"/>
        <v>-1.2147491593881377</v>
      </c>
      <c r="N41" s="11" t="s">
        <v>27</v>
      </c>
      <c r="O41" s="11">
        <f t="shared" si="13"/>
        <v>1.0786163522012577</v>
      </c>
      <c r="P41" s="11"/>
      <c r="Q41" s="11">
        <f>Q40*O40</f>
        <v>19.7759504787761</v>
      </c>
      <c r="R41" s="11">
        <f t="shared" si="3"/>
        <v>2.7694622473422363</v>
      </c>
      <c r="S41" s="11" t="s">
        <v>27</v>
      </c>
      <c r="T41" s="11">
        <f>ABS((L41-Q41)/Q41)*100</f>
        <v>14.004192872117436</v>
      </c>
      <c r="U41" s="11" t="s">
        <v>18</v>
      </c>
      <c r="V41" s="11"/>
      <c r="W41" s="11"/>
      <c r="X41" s="12"/>
    </row>
    <row r="42" spans="1:25" x14ac:dyDescent="0.2">
      <c r="A42" s="10">
        <v>375</v>
      </c>
      <c r="B42" s="11">
        <f t="shared" si="16"/>
        <v>190.55555555555557</v>
      </c>
      <c r="C42" s="11"/>
      <c r="D42" s="11"/>
      <c r="E42" s="18">
        <v>2.6</v>
      </c>
      <c r="F42" s="19">
        <v>2.7</v>
      </c>
      <c r="G42" s="11"/>
      <c r="H42" s="44">
        <v>1.3</v>
      </c>
      <c r="I42" s="26">
        <v>19</v>
      </c>
      <c r="J42" s="4">
        <f t="shared" si="9"/>
        <v>38.226899408883121</v>
      </c>
      <c r="K42" s="11"/>
      <c r="L42" s="11">
        <f t="shared" si="12"/>
        <v>19.11344970444156</v>
      </c>
      <c r="M42" s="11">
        <f t="shared" si="14"/>
        <v>2.1069614730076971</v>
      </c>
      <c r="N42" s="11" t="s">
        <v>27</v>
      </c>
      <c r="O42" s="11">
        <f t="shared" si="13"/>
        <v>1.0728862973760933</v>
      </c>
      <c r="P42" s="11"/>
      <c r="Q42" s="11">
        <f>Q41*O41</f>
        <v>21.330663566730191</v>
      </c>
      <c r="R42" s="11">
        <f t="shared" si="3"/>
        <v>2.2172138622886308</v>
      </c>
      <c r="S42" s="11" t="s">
        <v>27</v>
      </c>
      <c r="T42" s="11">
        <f t="shared" si="15"/>
        <v>10.394490801246606</v>
      </c>
      <c r="U42" s="11" t="s">
        <v>18</v>
      </c>
      <c r="V42" s="11"/>
      <c r="W42" s="11"/>
      <c r="X42" s="12"/>
    </row>
    <row r="43" spans="1:25" x14ac:dyDescent="0.2">
      <c r="A43" s="10">
        <v>400</v>
      </c>
      <c r="B43" s="11">
        <f t="shared" si="16"/>
        <v>204.44444444444446</v>
      </c>
      <c r="C43" s="11"/>
      <c r="D43" s="11"/>
      <c r="E43" s="18">
        <v>2.7</v>
      </c>
      <c r="F43" s="19">
        <v>2.8</v>
      </c>
      <c r="G43" s="11"/>
      <c r="H43" s="44">
        <v>1.3</v>
      </c>
      <c r="I43" s="26">
        <v>21</v>
      </c>
      <c r="J43" s="4">
        <f t="shared" si="9"/>
        <v>41.167430132643361</v>
      </c>
      <c r="K43" s="11"/>
      <c r="L43" s="11">
        <f t="shared" si="12"/>
        <v>20.58371506632168</v>
      </c>
      <c r="M43" s="11">
        <f t="shared" si="14"/>
        <v>1.47026536188012</v>
      </c>
      <c r="N43" s="11" t="s">
        <v>27</v>
      </c>
      <c r="O43" s="11">
        <f t="shared" si="13"/>
        <v>1.0679347826086956</v>
      </c>
      <c r="P43" s="11"/>
      <c r="Q43" s="11">
        <f>Q42*O42</f>
        <v>22.885376654684286</v>
      </c>
      <c r="R43" s="11">
        <f t="shared" si="3"/>
        <v>2.3016615883626059</v>
      </c>
      <c r="S43" s="11" t="s">
        <v>27</v>
      </c>
      <c r="T43" s="11">
        <f t="shared" si="15"/>
        <v>10.057346326836578</v>
      </c>
      <c r="U43" s="11" t="s">
        <v>18</v>
      </c>
      <c r="V43" s="11"/>
      <c r="W43" s="11"/>
      <c r="X43" s="12"/>
    </row>
    <row r="44" spans="1:25" ht="16" thickBot="1" x14ac:dyDescent="0.25">
      <c r="A44" s="10">
        <v>425</v>
      </c>
      <c r="B44" s="11">
        <f t="shared" si="16"/>
        <v>218.33333333333334</v>
      </c>
      <c r="C44" s="11"/>
      <c r="D44" s="11"/>
      <c r="E44" s="18">
        <v>2.7</v>
      </c>
      <c r="F44" s="19">
        <v>2.5</v>
      </c>
      <c r="G44" s="11"/>
      <c r="H44" s="44">
        <v>1.2</v>
      </c>
      <c r="I44" s="26">
        <v>18</v>
      </c>
      <c r="J44" s="4">
        <f t="shared" si="9"/>
        <v>33.929200658772004</v>
      </c>
      <c r="K44" s="11"/>
      <c r="L44" s="11">
        <f t="shared" si="12"/>
        <v>16.964600329386002</v>
      </c>
      <c r="M44" s="11">
        <f t="shared" si="14"/>
        <v>-3.6191147369356784</v>
      </c>
      <c r="N44" s="11" t="s">
        <v>27</v>
      </c>
      <c r="O44" s="11">
        <f t="shared" si="13"/>
        <v>1.0636132315521629</v>
      </c>
      <c r="P44" s="11"/>
      <c r="Q44" s="11">
        <f>Q43*O43</f>
        <v>24.440089742638381</v>
      </c>
      <c r="R44" s="11">
        <f t="shared" si="3"/>
        <v>7.4754894132523795</v>
      </c>
      <c r="S44" s="11" t="s">
        <v>27</v>
      </c>
      <c r="T44" s="11">
        <f t="shared" si="15"/>
        <v>30.586996578046843</v>
      </c>
      <c r="U44" s="11" t="s">
        <v>18</v>
      </c>
      <c r="V44" s="11"/>
      <c r="W44" s="11"/>
      <c r="X44" s="12"/>
    </row>
    <row r="45" spans="1:25" ht="16" thickBot="1" x14ac:dyDescent="0.25">
      <c r="A45" s="13">
        <v>450</v>
      </c>
      <c r="B45" s="14">
        <f t="shared" si="16"/>
        <v>232.22222222222223</v>
      </c>
      <c r="C45" s="14"/>
      <c r="D45" s="14"/>
      <c r="E45" s="20">
        <v>2.2000000000000002</v>
      </c>
      <c r="F45" s="21">
        <v>2.4</v>
      </c>
      <c r="G45" s="14"/>
      <c r="H45" s="45">
        <v>1.4</v>
      </c>
      <c r="I45" s="28">
        <v>16</v>
      </c>
      <c r="J45" s="6">
        <f t="shared" si="9"/>
        <v>30.963537193783043</v>
      </c>
      <c r="K45" s="14"/>
      <c r="L45" s="14">
        <f t="shared" si="12"/>
        <v>15.481768596891522</v>
      </c>
      <c r="M45" s="14">
        <f t="shared" si="14"/>
        <v>-1.4828317324944802</v>
      </c>
      <c r="N45" s="14" t="s">
        <v>27</v>
      </c>
      <c r="O45" s="8"/>
      <c r="P45" s="14"/>
      <c r="Q45" s="14">
        <f>Q44*O44</f>
        <v>25.99480283059248</v>
      </c>
      <c r="R45" s="14">
        <f t="shared" si="3"/>
        <v>10.513034233700958</v>
      </c>
      <c r="S45" s="11" t="s">
        <v>27</v>
      </c>
      <c r="T45" s="11">
        <f t="shared" si="15"/>
        <v>40.442831215970962</v>
      </c>
      <c r="U45" s="14" t="s">
        <v>18</v>
      </c>
      <c r="V45" s="14"/>
      <c r="W45" s="14"/>
      <c r="X45" s="15"/>
    </row>
    <row r="46" spans="1:25" x14ac:dyDescent="0.2">
      <c r="J46" s="5"/>
      <c r="L46" s="8"/>
      <c r="M46" s="11"/>
      <c r="N46" s="11"/>
      <c r="O46" s="11"/>
      <c r="R46" s="11"/>
      <c r="S46" s="11"/>
      <c r="T46" s="11"/>
    </row>
    <row r="47" spans="1:25" x14ac:dyDescent="0.2">
      <c r="J47" s="4"/>
      <c r="L47" s="11"/>
      <c r="M47" s="11"/>
      <c r="O47" s="11"/>
      <c r="R47" s="11"/>
      <c r="S47" s="11"/>
      <c r="T47" s="11"/>
    </row>
    <row r="48" spans="1:25" ht="16" thickBot="1" x14ac:dyDescent="0.25">
      <c r="A48" s="22" t="s">
        <v>35</v>
      </c>
      <c r="J48" s="4"/>
      <c r="L48" s="11"/>
      <c r="M48" s="11"/>
      <c r="O48" s="11"/>
      <c r="R48" s="11"/>
      <c r="T48" s="11"/>
    </row>
    <row r="49" spans="1:25" x14ac:dyDescent="0.2">
      <c r="A49" s="7">
        <v>325</v>
      </c>
      <c r="B49" s="8">
        <f t="shared" ref="B49:B54" si="17">(A49-32)*(5/9)</f>
        <v>162.77777777777777</v>
      </c>
      <c r="C49" s="8"/>
      <c r="D49" s="8"/>
      <c r="E49" s="16">
        <v>6.9</v>
      </c>
      <c r="F49" s="17">
        <v>6.6</v>
      </c>
      <c r="G49" s="8"/>
      <c r="H49" s="17">
        <v>2.54</v>
      </c>
      <c r="I49" s="49">
        <v>242.3</v>
      </c>
      <c r="J49" s="5">
        <f t="shared" si="9"/>
        <v>484.52406505200139</v>
      </c>
      <c r="K49" s="8"/>
      <c r="L49" s="8">
        <f t="shared" si="12"/>
        <v>242.2620325260007</v>
      </c>
      <c r="M49" s="8"/>
      <c r="N49" s="8"/>
      <c r="O49" s="8">
        <f t="shared" si="13"/>
        <v>1.0853242320819114</v>
      </c>
      <c r="P49" s="8"/>
      <c r="Q49" s="8">
        <f>L49</f>
        <v>242.2620325260007</v>
      </c>
      <c r="R49" s="8"/>
      <c r="S49" s="8"/>
      <c r="T49" s="8"/>
      <c r="U49" s="8"/>
      <c r="V49" s="8">
        <f>AVERAGE(T50:T54)</f>
        <v>30.730469480463437</v>
      </c>
      <c r="W49" s="8" t="s">
        <v>18</v>
      </c>
      <c r="X49" s="9">
        <f>_xlfn.STDEV.P(T50:T54)</f>
        <v>21.527568489235872</v>
      </c>
      <c r="Y49" s="2">
        <v>6</v>
      </c>
    </row>
    <row r="50" spans="1:25" x14ac:dyDescent="0.2">
      <c r="A50" s="10">
        <v>350</v>
      </c>
      <c r="B50" s="11">
        <f t="shared" si="17"/>
        <v>176.66666666666669</v>
      </c>
      <c r="C50" s="11"/>
      <c r="D50" s="11"/>
      <c r="E50" s="18">
        <v>6.1</v>
      </c>
      <c r="F50" s="19">
        <v>6.1</v>
      </c>
      <c r="G50" s="11"/>
      <c r="H50" s="19">
        <v>3.3</v>
      </c>
      <c r="I50" s="50">
        <v>257.2</v>
      </c>
      <c r="J50" s="4">
        <f t="shared" si="9"/>
        <v>514.35411561636909</v>
      </c>
      <c r="K50" s="11"/>
      <c r="L50" s="11">
        <f t="shared" si="12"/>
        <v>257.17705780818454</v>
      </c>
      <c r="M50" s="11">
        <f t="shared" si="14"/>
        <v>14.915025282183848</v>
      </c>
      <c r="N50" s="11" t="s">
        <v>27</v>
      </c>
      <c r="O50" s="11">
        <f t="shared" si="13"/>
        <v>1.0786163522012577</v>
      </c>
      <c r="P50" s="11"/>
      <c r="Q50" s="11">
        <f>Q49*O49</f>
        <v>262.93285441388474</v>
      </c>
      <c r="R50" s="11">
        <f t="shared" si="3"/>
        <v>5.7557966057001977</v>
      </c>
      <c r="S50" s="11" t="s">
        <v>27</v>
      </c>
      <c r="T50" s="11">
        <f t="shared" si="15"/>
        <v>2.1890747044642627</v>
      </c>
      <c r="U50" s="11" t="s">
        <v>18</v>
      </c>
      <c r="V50" s="11"/>
      <c r="W50" s="11"/>
      <c r="X50" s="12"/>
    </row>
    <row r="51" spans="1:25" x14ac:dyDescent="0.2">
      <c r="A51" s="10">
        <v>375</v>
      </c>
      <c r="B51" s="11">
        <f t="shared" si="17"/>
        <v>190.55555555555557</v>
      </c>
      <c r="C51" s="11"/>
      <c r="D51" s="11"/>
      <c r="E51" s="18">
        <v>6.6</v>
      </c>
      <c r="F51" s="19">
        <v>6.4</v>
      </c>
      <c r="G51" s="11"/>
      <c r="H51" s="19">
        <v>3.6</v>
      </c>
      <c r="I51" s="50">
        <v>318.5</v>
      </c>
      <c r="J51" s="4">
        <f t="shared" si="9"/>
        <v>636.96419370067963</v>
      </c>
      <c r="K51" s="11"/>
      <c r="L51" s="11">
        <f t="shared" si="12"/>
        <v>318.48209685033981</v>
      </c>
      <c r="M51" s="11">
        <f t="shared" si="14"/>
        <v>61.305039042155272</v>
      </c>
      <c r="N51" s="11" t="s">
        <v>27</v>
      </c>
      <c r="O51" s="11">
        <f t="shared" si="13"/>
        <v>1.0728862973760933</v>
      </c>
      <c r="P51" s="11"/>
      <c r="Q51" s="11">
        <f>Q50*O50</f>
        <v>283.6036763017687</v>
      </c>
      <c r="R51" s="11">
        <f t="shared" si="3"/>
        <v>34.878420548571114</v>
      </c>
      <c r="S51" s="11" t="s">
        <v>27</v>
      </c>
      <c r="T51" s="11">
        <f t="shared" si="15"/>
        <v>12.298296342061061</v>
      </c>
      <c r="U51" s="11" t="s">
        <v>18</v>
      </c>
      <c r="V51" s="11"/>
      <c r="W51" s="11"/>
      <c r="X51" s="12"/>
    </row>
    <row r="52" spans="1:25" x14ac:dyDescent="0.2">
      <c r="A52" s="10">
        <v>400</v>
      </c>
      <c r="B52" s="11">
        <f t="shared" si="17"/>
        <v>204.44444444444446</v>
      </c>
      <c r="C52" s="11"/>
      <c r="D52" s="11"/>
      <c r="E52" s="18">
        <v>5.0999999999999996</v>
      </c>
      <c r="F52" s="19">
        <v>5.8</v>
      </c>
      <c r="G52" s="11"/>
      <c r="H52" s="19">
        <v>2.54</v>
      </c>
      <c r="I52" s="50">
        <v>157.4</v>
      </c>
      <c r="J52" s="4">
        <f t="shared" si="9"/>
        <v>314.71721221427759</v>
      </c>
      <c r="K52" s="11"/>
      <c r="L52" s="11">
        <f t="shared" si="12"/>
        <v>157.3586061071388</v>
      </c>
      <c r="M52" s="11">
        <f t="shared" si="14"/>
        <v>-161.12349074320102</v>
      </c>
      <c r="N52" s="11" t="s">
        <v>27</v>
      </c>
      <c r="O52" s="11">
        <f t="shared" si="13"/>
        <v>1.0679347826086956</v>
      </c>
      <c r="P52" s="11"/>
      <c r="Q52" s="11">
        <f>Q51*O51</f>
        <v>304.27449818965272</v>
      </c>
      <c r="R52" s="11">
        <f t="shared" si="3"/>
        <v>146.91589208251392</v>
      </c>
      <c r="S52" s="11" t="s">
        <v>27</v>
      </c>
      <c r="T52" s="11">
        <f t="shared" si="15"/>
        <v>48.283997823222769</v>
      </c>
      <c r="U52" s="11" t="s">
        <v>18</v>
      </c>
      <c r="V52" s="11"/>
      <c r="W52" s="11"/>
      <c r="X52" s="12"/>
    </row>
    <row r="53" spans="1:25" ht="16" thickBot="1" x14ac:dyDescent="0.25">
      <c r="A53" s="10">
        <v>425</v>
      </c>
      <c r="B53" s="11">
        <f t="shared" si="17"/>
        <v>218.33333333333334</v>
      </c>
      <c r="C53" s="11"/>
      <c r="D53" s="11"/>
      <c r="E53" s="18">
        <v>5.6</v>
      </c>
      <c r="F53" s="19">
        <v>5.8</v>
      </c>
      <c r="G53" s="11"/>
      <c r="H53" s="19">
        <v>3.3</v>
      </c>
      <c r="I53" s="50">
        <v>224.5</v>
      </c>
      <c r="J53" s="4">
        <f t="shared" si="9"/>
        <v>448.97128930985394</v>
      </c>
      <c r="K53" s="11"/>
      <c r="L53" s="11">
        <f t="shared" si="12"/>
        <v>224.48564465492697</v>
      </c>
      <c r="M53" s="11">
        <f t="shared" si="14"/>
        <v>67.127038547788175</v>
      </c>
      <c r="N53" s="11" t="s">
        <v>27</v>
      </c>
      <c r="O53" s="11">
        <f t="shared" si="13"/>
        <v>1.0636132315521629</v>
      </c>
      <c r="P53" s="11"/>
      <c r="Q53" s="11">
        <f>Q52*O52</f>
        <v>324.94532007753673</v>
      </c>
      <c r="R53" s="11">
        <f t="shared" si="3"/>
        <v>100.45967542260976</v>
      </c>
      <c r="S53" s="11" t="s">
        <v>27</v>
      </c>
      <c r="T53" s="11">
        <f t="shared" si="15"/>
        <v>30.915870829787178</v>
      </c>
      <c r="U53" s="11" t="s">
        <v>18</v>
      </c>
      <c r="V53" s="11"/>
      <c r="W53" s="11"/>
      <c r="X53" s="12"/>
    </row>
    <row r="54" spans="1:25" ht="16" thickBot="1" x14ac:dyDescent="0.25">
      <c r="A54" s="13">
        <v>450</v>
      </c>
      <c r="B54" s="14">
        <f t="shared" si="17"/>
        <v>232.22222222222223</v>
      </c>
      <c r="C54" s="14"/>
      <c r="D54" s="14"/>
      <c r="E54" s="20">
        <v>5.0999999999999996</v>
      </c>
      <c r="F54" s="21">
        <v>5.0999999999999996</v>
      </c>
      <c r="G54" s="14"/>
      <c r="H54" s="21">
        <v>2.54</v>
      </c>
      <c r="I54" s="51">
        <v>138.4</v>
      </c>
      <c r="J54" s="6">
        <f t="shared" si="9"/>
        <v>276.73410039531302</v>
      </c>
      <c r="K54" s="14"/>
      <c r="L54" s="14">
        <f t="shared" si="12"/>
        <v>138.36705019765651</v>
      </c>
      <c r="M54" s="14">
        <f t="shared" si="14"/>
        <v>-86.118594457270461</v>
      </c>
      <c r="N54" s="14" t="s">
        <v>27</v>
      </c>
      <c r="O54" s="8"/>
      <c r="P54" s="14"/>
      <c r="Q54" s="14">
        <f>Q53*O53</f>
        <v>345.61614196542075</v>
      </c>
      <c r="R54" s="14">
        <f t="shared" si="3"/>
        <v>207.24909176776424</v>
      </c>
      <c r="S54" s="14" t="s">
        <v>27</v>
      </c>
      <c r="T54" s="14">
        <f t="shared" si="15"/>
        <v>59.965107702781928</v>
      </c>
      <c r="U54" s="14" t="s">
        <v>18</v>
      </c>
      <c r="V54" s="14"/>
      <c r="W54" s="14"/>
      <c r="X54" s="15"/>
    </row>
    <row r="55" spans="1:25" x14ac:dyDescent="0.2">
      <c r="J55" s="5"/>
      <c r="L55" s="8"/>
      <c r="M55" s="11"/>
      <c r="O55" s="11"/>
      <c r="R55" s="11"/>
      <c r="T55" s="11"/>
    </row>
    <row r="56" spans="1:25" x14ac:dyDescent="0.2">
      <c r="J56" s="4"/>
      <c r="L56" s="11"/>
      <c r="M56" s="11"/>
      <c r="O56" s="11"/>
      <c r="R56" s="11"/>
      <c r="T56" s="11"/>
    </row>
    <row r="57" spans="1:25" ht="16" thickBot="1" x14ac:dyDescent="0.25">
      <c r="A57" s="22" t="s">
        <v>36</v>
      </c>
      <c r="B57" s="2" t="s">
        <v>37</v>
      </c>
      <c r="J57" s="4"/>
      <c r="L57" s="11"/>
      <c r="M57" s="11"/>
      <c r="O57" s="11"/>
      <c r="R57" s="11"/>
      <c r="T57" s="11"/>
    </row>
    <row r="58" spans="1:25" x14ac:dyDescent="0.2">
      <c r="A58" s="7">
        <v>325</v>
      </c>
      <c r="B58" s="8">
        <f t="shared" ref="B58:B63" si="18">(A58-32)*(5/9)</f>
        <v>162.77777777777777</v>
      </c>
      <c r="C58" s="8"/>
      <c r="D58" s="8"/>
      <c r="E58" s="16">
        <v>1.905</v>
      </c>
      <c r="F58" s="29">
        <v>1.905</v>
      </c>
      <c r="G58" s="8"/>
      <c r="H58" s="29">
        <v>1.7529999999999999</v>
      </c>
      <c r="I58" s="46">
        <v>13.324</v>
      </c>
      <c r="J58" s="5">
        <f t="shared" si="9"/>
        <v>26.64774632573916</v>
      </c>
      <c r="K58" s="8"/>
      <c r="L58" s="8">
        <f t="shared" si="12"/>
        <v>13.32387316286958</v>
      </c>
      <c r="M58" s="8"/>
      <c r="N58" s="8"/>
      <c r="O58" s="8">
        <f>B59/B58</f>
        <v>1.0853242320819114</v>
      </c>
      <c r="P58" s="8"/>
      <c r="Q58" s="8">
        <f>L58</f>
        <v>13.32387316286958</v>
      </c>
      <c r="R58" s="8"/>
      <c r="S58" s="8"/>
      <c r="T58" s="8"/>
      <c r="U58" s="8"/>
      <c r="V58" s="8">
        <f>AVERAGE(T59:T63)</f>
        <v>4.7252823196976141</v>
      </c>
      <c r="W58" s="8" t="s">
        <v>18</v>
      </c>
      <c r="X58" s="9">
        <f>_xlfn.STDEV.P(T59:T63)</f>
        <v>1.8599703261923608</v>
      </c>
      <c r="Y58" s="2">
        <v>7</v>
      </c>
    </row>
    <row r="59" spans="1:25" x14ac:dyDescent="0.2">
      <c r="A59" s="10">
        <v>350</v>
      </c>
      <c r="B59" s="11">
        <f t="shared" si="18"/>
        <v>176.66666666666669</v>
      </c>
      <c r="C59" s="11"/>
      <c r="D59" s="11"/>
      <c r="E59" s="18">
        <v>1.905</v>
      </c>
      <c r="F59" s="25">
        <v>1.829</v>
      </c>
      <c r="G59" s="11"/>
      <c r="H59" s="25">
        <v>1.905</v>
      </c>
      <c r="I59" s="47">
        <v>13.901999999999999</v>
      </c>
      <c r="J59" s="4">
        <f t="shared" si="9"/>
        <v>27.803039378081532</v>
      </c>
      <c r="K59" s="11"/>
      <c r="L59" s="11">
        <f t="shared" si="12"/>
        <v>13.901519689040766</v>
      </c>
      <c r="M59" s="11">
        <f t="shared" si="14"/>
        <v>0.57764652617118628</v>
      </c>
      <c r="N59" s="11" t="s">
        <v>27</v>
      </c>
      <c r="O59" s="11">
        <f t="shared" si="13"/>
        <v>1.0786163522012577</v>
      </c>
      <c r="P59" s="11"/>
      <c r="Q59" s="11">
        <f>Q58*O58</f>
        <v>14.460722408848214</v>
      </c>
      <c r="R59" s="11">
        <f t="shared" si="3"/>
        <v>0.55920271980744829</v>
      </c>
      <c r="S59" s="11" t="s">
        <v>27</v>
      </c>
      <c r="T59" s="11">
        <f t="shared" si="15"/>
        <v>3.8670455320080261</v>
      </c>
      <c r="U59" s="11" t="s">
        <v>18</v>
      </c>
      <c r="V59" s="11"/>
      <c r="W59" s="11"/>
      <c r="X59" s="12"/>
    </row>
    <row r="60" spans="1:25" x14ac:dyDescent="0.2">
      <c r="A60" s="10">
        <v>375</v>
      </c>
      <c r="B60" s="11">
        <f t="shared" si="18"/>
        <v>190.55555555555557</v>
      </c>
      <c r="C60" s="11"/>
      <c r="D60" s="11"/>
      <c r="E60" s="18">
        <v>2.032</v>
      </c>
      <c r="F60" s="25">
        <v>1.905</v>
      </c>
      <c r="G60" s="11"/>
      <c r="H60" s="25">
        <v>2.0569999999999999</v>
      </c>
      <c r="I60" s="47">
        <v>16.677</v>
      </c>
      <c r="J60" s="4">
        <f t="shared" si="9"/>
        <v>33.353513104115883</v>
      </c>
      <c r="K60" s="11"/>
      <c r="L60" s="11">
        <f t="shared" si="12"/>
        <v>16.676756552057942</v>
      </c>
      <c r="M60" s="11">
        <f t="shared" si="14"/>
        <v>2.7752368630171755</v>
      </c>
      <c r="N60" s="11" t="s">
        <v>27</v>
      </c>
      <c r="O60" s="11">
        <f t="shared" si="13"/>
        <v>1.0728862973760933</v>
      </c>
      <c r="P60" s="11"/>
      <c r="Q60" s="11">
        <f>Q59*O59</f>
        <v>15.597571654826845</v>
      </c>
      <c r="R60" s="11">
        <f t="shared" si="3"/>
        <v>1.0791848972310962</v>
      </c>
      <c r="S60" s="11" t="s">
        <v>27</v>
      </c>
      <c r="T60" s="11">
        <f t="shared" si="15"/>
        <v>6.9189289276137433</v>
      </c>
      <c r="U60" s="11" t="s">
        <v>18</v>
      </c>
      <c r="V60" s="11"/>
      <c r="W60" s="11"/>
      <c r="X60" s="12"/>
    </row>
    <row r="61" spans="1:25" x14ac:dyDescent="0.2">
      <c r="A61" s="10">
        <v>400</v>
      </c>
      <c r="B61" s="11">
        <f t="shared" si="18"/>
        <v>204.44444444444446</v>
      </c>
      <c r="C61" s="11"/>
      <c r="D61" s="11"/>
      <c r="E61" s="18">
        <v>1.905</v>
      </c>
      <c r="F61" s="25">
        <v>1.905</v>
      </c>
      <c r="G61" s="11"/>
      <c r="H61" s="25">
        <v>2.0569999999999999</v>
      </c>
      <c r="I61" s="47">
        <v>15.634</v>
      </c>
      <c r="J61" s="4">
        <f t="shared" si="9"/>
        <v>31.268918535108643</v>
      </c>
      <c r="K61" s="11"/>
      <c r="L61" s="11">
        <f t="shared" si="12"/>
        <v>15.634459267554321</v>
      </c>
      <c r="M61" s="11">
        <f t="shared" si="14"/>
        <v>-1.0422972845036202</v>
      </c>
      <c r="N61" s="11" t="s">
        <v>27</v>
      </c>
      <c r="O61" s="11">
        <f t="shared" si="13"/>
        <v>1.0679347826086956</v>
      </c>
      <c r="P61" s="11"/>
      <c r="Q61" s="11">
        <f>Q60*O60</f>
        <v>16.734420900805478</v>
      </c>
      <c r="R61" s="11">
        <f t="shared" si="3"/>
        <v>1.0999616332511568</v>
      </c>
      <c r="S61" s="11" t="s">
        <v>27</v>
      </c>
      <c r="T61" s="11">
        <f t="shared" si="15"/>
        <v>6.5730486867233777</v>
      </c>
      <c r="U61" s="11" t="s">
        <v>18</v>
      </c>
      <c r="V61" s="11"/>
      <c r="W61" s="11"/>
      <c r="X61" s="12"/>
    </row>
    <row r="62" spans="1:25" x14ac:dyDescent="0.2">
      <c r="A62" s="10">
        <v>425</v>
      </c>
      <c r="B62" s="11">
        <f t="shared" si="18"/>
        <v>218.33333333333334</v>
      </c>
      <c r="C62" s="11"/>
      <c r="D62" s="11"/>
      <c r="E62" s="18">
        <v>1.9810000000000001</v>
      </c>
      <c r="F62" s="52">
        <v>1.9810000000000001</v>
      </c>
      <c r="G62" s="11"/>
      <c r="H62" s="25">
        <v>2.1339999999999999</v>
      </c>
      <c r="I62" s="47">
        <v>17.54</v>
      </c>
      <c r="J62" s="4">
        <f t="shared" si="9"/>
        <v>35.079385372551087</v>
      </c>
      <c r="K62" s="11"/>
      <c r="L62" s="11">
        <f t="shared" si="12"/>
        <v>17.539692686275544</v>
      </c>
      <c r="M62" s="11">
        <f t="shared" si="14"/>
        <v>1.9052334187212221</v>
      </c>
      <c r="N62" s="11" t="s">
        <v>27</v>
      </c>
      <c r="O62" s="11">
        <f t="shared" si="13"/>
        <v>1.0636132315521629</v>
      </c>
      <c r="P62" s="11"/>
      <c r="Q62" s="11">
        <f>Q61*O61</f>
        <v>17.871270146784109</v>
      </c>
      <c r="R62" s="11">
        <f t="shared" si="3"/>
        <v>0.33157746050856574</v>
      </c>
      <c r="S62" s="11" t="s">
        <v>27</v>
      </c>
      <c r="T62" s="11">
        <f t="shared" si="15"/>
        <v>1.8553659464894401</v>
      </c>
      <c r="U62" s="11" t="s">
        <v>18</v>
      </c>
      <c r="V62" s="11"/>
      <c r="W62" s="11"/>
      <c r="X62" s="12"/>
    </row>
    <row r="63" spans="1:25" ht="16" thickBot="1" x14ac:dyDescent="0.25">
      <c r="A63" s="13">
        <v>450</v>
      </c>
      <c r="B63" s="14">
        <f t="shared" si="18"/>
        <v>232.22222222222223</v>
      </c>
      <c r="C63" s="14"/>
      <c r="D63" s="14"/>
      <c r="E63" s="20">
        <v>2.1339999999999999</v>
      </c>
      <c r="F63" s="30">
        <v>2.1339999999999999</v>
      </c>
      <c r="G63" s="14"/>
      <c r="H63" s="30">
        <v>1.905</v>
      </c>
      <c r="I63" s="48">
        <v>18.169</v>
      </c>
      <c r="J63" s="6">
        <f t="shared" si="9"/>
        <v>36.338953774505136</v>
      </c>
      <c r="K63" s="14"/>
      <c r="L63" s="14">
        <f t="shared" si="12"/>
        <v>18.169476887252568</v>
      </c>
      <c r="M63" s="14">
        <f t="shared" si="14"/>
        <v>0.62978420097702426</v>
      </c>
      <c r="N63" s="14" t="s">
        <v>27</v>
      </c>
      <c r="O63" s="11"/>
      <c r="P63" s="14"/>
      <c r="Q63" s="14">
        <f>Q62*O62</f>
        <v>19.008119392762744</v>
      </c>
      <c r="R63" s="14">
        <f t="shared" si="3"/>
        <v>0.83864250551017605</v>
      </c>
      <c r="S63" s="14" t="s">
        <v>27</v>
      </c>
      <c r="T63" s="14">
        <f t="shared" si="15"/>
        <v>4.4120225056534812</v>
      </c>
      <c r="U63" s="14" t="s">
        <v>18</v>
      </c>
      <c r="V63" s="14"/>
      <c r="W63" s="14"/>
      <c r="X63" s="15"/>
    </row>
    <row r="64" spans="1:25" x14ac:dyDescent="0.2">
      <c r="J64" s="5"/>
      <c r="L64" s="8"/>
      <c r="M64" s="11"/>
      <c r="O64" s="8"/>
      <c r="R64" s="8"/>
      <c r="T64" s="11"/>
    </row>
    <row r="65" spans="1:25" x14ac:dyDescent="0.2">
      <c r="J65" s="4"/>
      <c r="L65" s="11"/>
      <c r="M65" s="11"/>
      <c r="O65" s="11"/>
      <c r="R65" s="11"/>
      <c r="T65" s="11"/>
    </row>
    <row r="66" spans="1:25" ht="16" thickBot="1" x14ac:dyDescent="0.25">
      <c r="A66" s="22" t="s">
        <v>38</v>
      </c>
      <c r="J66" s="4"/>
      <c r="L66" s="11"/>
      <c r="M66" s="11"/>
      <c r="O66" s="11"/>
      <c r="R66" s="11"/>
      <c r="T66" s="11"/>
    </row>
    <row r="67" spans="1:25" x14ac:dyDescent="0.2">
      <c r="A67" s="7">
        <v>325</v>
      </c>
      <c r="B67" s="8">
        <f t="shared" ref="B67:B72" si="19">(A67-32)*(5/9)</f>
        <v>162.77777777777777</v>
      </c>
      <c r="C67" s="8"/>
      <c r="D67" s="8"/>
      <c r="E67" s="53">
        <v>3.81</v>
      </c>
      <c r="F67" s="53">
        <v>3.1749999999999998</v>
      </c>
      <c r="G67" s="8"/>
      <c r="H67" s="53">
        <v>1.905</v>
      </c>
      <c r="I67" s="53">
        <v>48.264000000000003</v>
      </c>
      <c r="J67" s="5">
        <f t="shared" si="9"/>
        <v>96.527774768079681</v>
      </c>
      <c r="K67" s="8"/>
      <c r="L67" s="8">
        <f t="shared" si="12"/>
        <v>48.26388738403984</v>
      </c>
      <c r="M67" s="8"/>
      <c r="N67" s="8"/>
      <c r="O67" s="8">
        <f t="shared" si="13"/>
        <v>1.0853242320819114</v>
      </c>
      <c r="P67" s="8"/>
      <c r="Q67" s="8">
        <f>L67</f>
        <v>48.26388738403984</v>
      </c>
      <c r="R67" s="8"/>
      <c r="S67" s="8"/>
      <c r="T67" s="8"/>
      <c r="U67" s="8"/>
      <c r="V67" s="8">
        <f>AVERAGE(T68:T72)</f>
        <v>27.082751254163746</v>
      </c>
      <c r="W67" s="8" t="s">
        <v>18</v>
      </c>
      <c r="X67" s="9">
        <f>_xlfn.STDEV.P(T68:T72)</f>
        <v>16.92237075033362</v>
      </c>
      <c r="Y67" s="2">
        <v>8</v>
      </c>
    </row>
    <row r="68" spans="1:25" x14ac:dyDescent="0.2">
      <c r="A68" s="10">
        <v>350</v>
      </c>
      <c r="B68" s="11">
        <f t="shared" si="19"/>
        <v>176.66666666666669</v>
      </c>
      <c r="C68" s="11"/>
      <c r="D68" s="11"/>
      <c r="E68" s="3">
        <v>3.81</v>
      </c>
      <c r="F68" s="3">
        <v>3.1749999999999998</v>
      </c>
      <c r="G68" s="11"/>
      <c r="H68" s="3">
        <v>2.222</v>
      </c>
      <c r="I68" s="3">
        <v>56.295000000000002</v>
      </c>
      <c r="J68" s="4">
        <f t="shared" si="9"/>
        <v>112.59040185547141</v>
      </c>
      <c r="K68" s="11"/>
      <c r="L68" s="11">
        <f t="shared" si="12"/>
        <v>56.295200927735706</v>
      </c>
      <c r="M68" s="11">
        <f t="shared" si="14"/>
        <v>8.031313543695866</v>
      </c>
      <c r="N68" s="11" t="s">
        <v>27</v>
      </c>
      <c r="O68" s="11">
        <f t="shared" si="13"/>
        <v>1.0786163522012577</v>
      </c>
      <c r="P68" s="11"/>
      <c r="Q68" s="11">
        <f>Q67*O67</f>
        <v>52.381966512370894</v>
      </c>
      <c r="R68" s="11">
        <f t="shared" si="3"/>
        <v>3.913234415364812</v>
      </c>
      <c r="S68" s="11" t="s">
        <v>27</v>
      </c>
      <c r="T68" s="11">
        <f t="shared" si="15"/>
        <v>7.4705756120107383</v>
      </c>
      <c r="U68" s="11" t="s">
        <v>18</v>
      </c>
      <c r="V68" s="11"/>
      <c r="W68" s="11"/>
      <c r="X68" s="12"/>
    </row>
    <row r="69" spans="1:25" x14ac:dyDescent="0.2">
      <c r="A69" s="10">
        <v>375</v>
      </c>
      <c r="B69" s="11">
        <f t="shared" si="19"/>
        <v>190.55555555555557</v>
      </c>
      <c r="C69" s="11"/>
      <c r="D69" s="11"/>
      <c r="E69" s="3">
        <v>3.81</v>
      </c>
      <c r="F69" s="3">
        <v>3.492</v>
      </c>
      <c r="G69" s="11"/>
      <c r="H69" s="3">
        <v>2.54</v>
      </c>
      <c r="I69" s="3">
        <v>70.777000000000001</v>
      </c>
      <c r="J69" s="4">
        <f t="shared" si="9"/>
        <v>141.55380136068629</v>
      </c>
      <c r="K69" s="11"/>
      <c r="L69" s="11">
        <f t="shared" si="12"/>
        <v>70.776900680343147</v>
      </c>
      <c r="M69" s="11">
        <f t="shared" si="14"/>
        <v>14.48169975260744</v>
      </c>
      <c r="N69" s="11" t="s">
        <v>27</v>
      </c>
      <c r="O69" s="11">
        <f t="shared" si="13"/>
        <v>1.0728862973760933</v>
      </c>
      <c r="P69" s="11"/>
      <c r="Q69" s="11">
        <f>Q68*O68</f>
        <v>56.500045640701934</v>
      </c>
      <c r="R69" s="11">
        <f t="shared" ref="R69:R132" si="20">ABS(Q69-L69)</f>
        <v>14.276855039641212</v>
      </c>
      <c r="S69" s="11" t="s">
        <v>27</v>
      </c>
      <c r="T69" s="11">
        <f t="shared" si="15"/>
        <v>25.268749569569092</v>
      </c>
      <c r="U69" s="11" t="s">
        <v>18</v>
      </c>
      <c r="V69" s="11"/>
      <c r="W69" s="11"/>
      <c r="X69" s="12"/>
    </row>
    <row r="70" spans="1:25" x14ac:dyDescent="0.2">
      <c r="A70" s="10">
        <v>400</v>
      </c>
      <c r="B70" s="11">
        <f t="shared" si="19"/>
        <v>204.44444444444446</v>
      </c>
      <c r="C70" s="11"/>
      <c r="D70" s="11"/>
      <c r="E70" s="3">
        <v>3.1749999999999998</v>
      </c>
      <c r="F70" s="3">
        <v>3.1749999999999998</v>
      </c>
      <c r="G70" s="11"/>
      <c r="H70" s="3">
        <v>2.54</v>
      </c>
      <c r="I70" s="3">
        <v>53.625999999999998</v>
      </c>
      <c r="J70" s="4">
        <f t="shared" si="9"/>
        <v>107.25308307564407</v>
      </c>
      <c r="K70" s="11"/>
      <c r="L70" s="11">
        <f t="shared" si="12"/>
        <v>53.626541537822035</v>
      </c>
      <c r="M70" s="11">
        <f t="shared" si="14"/>
        <v>-17.150359142521111</v>
      </c>
      <c r="N70" s="11" t="s">
        <v>27</v>
      </c>
      <c r="O70" s="11">
        <f t="shared" si="13"/>
        <v>1.0679347826086956</v>
      </c>
      <c r="P70" s="11"/>
      <c r="Q70" s="11">
        <f>Q69*O69</f>
        <v>60.618124769032981</v>
      </c>
      <c r="R70" s="11">
        <f t="shared" si="20"/>
        <v>6.9915832312109458</v>
      </c>
      <c r="S70" s="11" t="s">
        <v>27</v>
      </c>
      <c r="T70" s="11">
        <f t="shared" si="15"/>
        <v>11.533816425120799</v>
      </c>
      <c r="U70" s="11" t="s">
        <v>18</v>
      </c>
      <c r="V70" s="11"/>
      <c r="W70" s="11"/>
      <c r="X70" s="12"/>
    </row>
    <row r="71" spans="1:25" x14ac:dyDescent="0.2">
      <c r="A71" s="10">
        <v>425</v>
      </c>
      <c r="B71" s="11">
        <f t="shared" si="19"/>
        <v>218.33333333333334</v>
      </c>
      <c r="C71" s="11"/>
      <c r="D71" s="11"/>
      <c r="E71" s="3">
        <v>3.1749999999999998</v>
      </c>
      <c r="F71" s="3">
        <v>3.1749999999999998</v>
      </c>
      <c r="G71" s="11"/>
      <c r="H71" s="3">
        <v>1.905</v>
      </c>
      <c r="I71" s="3">
        <v>40.22</v>
      </c>
      <c r="J71" s="4">
        <f t="shared" si="9"/>
        <v>80.439812306733046</v>
      </c>
      <c r="K71" s="11"/>
      <c r="L71" s="11">
        <f t="shared" si="12"/>
        <v>40.219906153366523</v>
      </c>
      <c r="M71" s="11">
        <f t="shared" si="14"/>
        <v>-13.406635384455512</v>
      </c>
      <c r="N71" s="11" t="s">
        <v>27</v>
      </c>
      <c r="O71" s="11">
        <f t="shared" si="13"/>
        <v>1.0636132315521629</v>
      </c>
      <c r="P71" s="11"/>
      <c r="Q71" s="11">
        <f>Q70*O70</f>
        <v>64.736203897364021</v>
      </c>
      <c r="R71" s="11">
        <f t="shared" si="20"/>
        <v>24.516297743997498</v>
      </c>
      <c r="S71" s="11" t="s">
        <v>27</v>
      </c>
      <c r="T71" s="11">
        <f t="shared" si="15"/>
        <v>37.8710771840543</v>
      </c>
      <c r="U71" s="11" t="s">
        <v>18</v>
      </c>
      <c r="V71" s="11"/>
      <c r="W71" s="11"/>
      <c r="X71" s="12"/>
    </row>
    <row r="72" spans="1:25" ht="16" thickBot="1" x14ac:dyDescent="0.25">
      <c r="A72" s="13">
        <v>450</v>
      </c>
      <c r="B72" s="14">
        <f t="shared" si="19"/>
        <v>232.22222222222223</v>
      </c>
      <c r="C72" s="14"/>
      <c r="D72" s="14"/>
      <c r="E72" s="54">
        <v>2.54</v>
      </c>
      <c r="F72" s="54">
        <v>3.1749999999999998</v>
      </c>
      <c r="G72" s="14"/>
      <c r="H72" s="54">
        <v>1.905</v>
      </c>
      <c r="I72" s="54">
        <v>32.176000000000002</v>
      </c>
      <c r="J72" s="6">
        <f t="shared" si="9"/>
        <v>64.351849845386454</v>
      </c>
      <c r="K72" s="14"/>
      <c r="L72" s="14">
        <f t="shared" si="12"/>
        <v>32.175924922693227</v>
      </c>
      <c r="M72" s="14">
        <f t="shared" si="14"/>
        <v>-8.0439812306732961</v>
      </c>
      <c r="N72" s="14" t="s">
        <v>27</v>
      </c>
      <c r="O72" s="11"/>
      <c r="P72" s="14"/>
      <c r="Q72" s="14">
        <f>Q71*O71</f>
        <v>68.854283025695068</v>
      </c>
      <c r="R72" s="14">
        <f t="shared" si="20"/>
        <v>36.678358103001841</v>
      </c>
      <c r="S72" s="14" t="s">
        <v>27</v>
      </c>
      <c r="T72" s="14">
        <f t="shared" si="15"/>
        <v>53.269537480063804</v>
      </c>
      <c r="U72" s="14" t="s">
        <v>18</v>
      </c>
      <c r="V72" s="14"/>
      <c r="W72" s="14"/>
      <c r="X72" s="15"/>
    </row>
    <row r="73" spans="1:25" x14ac:dyDescent="0.2">
      <c r="J73" s="5"/>
      <c r="L73" s="8"/>
      <c r="M73" s="8"/>
      <c r="O73" s="8"/>
      <c r="R73" s="11"/>
      <c r="T73" s="11"/>
    </row>
    <row r="74" spans="1:25" x14ac:dyDescent="0.2">
      <c r="J74" s="4"/>
      <c r="L74" s="11"/>
      <c r="M74" s="11"/>
      <c r="O74" s="11"/>
      <c r="R74" s="11"/>
      <c r="T74" s="11"/>
    </row>
    <row r="75" spans="1:25" ht="16" thickBot="1" x14ac:dyDescent="0.25">
      <c r="A75" s="22" t="s">
        <v>39</v>
      </c>
      <c r="J75" s="4"/>
      <c r="L75" s="11"/>
      <c r="M75" s="11"/>
      <c r="O75" s="11"/>
      <c r="R75" s="11"/>
      <c r="T75" s="11"/>
    </row>
    <row r="76" spans="1:25" x14ac:dyDescent="0.2">
      <c r="A76" s="7">
        <v>325</v>
      </c>
      <c r="B76" s="8">
        <f t="shared" ref="B76:B81" si="21">(A76-32)*(5/9)</f>
        <v>162.77777777777777</v>
      </c>
      <c r="C76" s="8"/>
      <c r="D76" s="8"/>
      <c r="E76" s="8">
        <v>5.75</v>
      </c>
      <c r="F76" s="8">
        <v>6</v>
      </c>
      <c r="G76" s="8"/>
      <c r="H76" s="8">
        <v>0.7</v>
      </c>
      <c r="I76" s="8">
        <v>51</v>
      </c>
      <c r="J76" s="5">
        <f t="shared" si="9"/>
        <v>101.15928344559799</v>
      </c>
      <c r="K76" s="8"/>
      <c r="L76" s="8">
        <f t="shared" si="12"/>
        <v>50.579641722798996</v>
      </c>
      <c r="M76" s="8"/>
      <c r="N76" s="8"/>
      <c r="O76" s="8">
        <f t="shared" si="13"/>
        <v>1.0853242320819114</v>
      </c>
      <c r="P76" s="8"/>
      <c r="Q76" s="8">
        <f>L76</f>
        <v>50.579641722798996</v>
      </c>
      <c r="R76" s="8"/>
      <c r="S76" s="8"/>
      <c r="T76" s="8"/>
      <c r="U76" s="8"/>
      <c r="V76" s="8">
        <f>AVERAGE(T77:T81)</f>
        <v>37.906614806768332</v>
      </c>
      <c r="W76" s="8" t="s">
        <v>18</v>
      </c>
      <c r="X76" s="9">
        <f>_xlfn.STDEV.P(T77:T81)</f>
        <v>13.690101773436318</v>
      </c>
      <c r="Y76" s="2">
        <v>9</v>
      </c>
    </row>
    <row r="77" spans="1:25" x14ac:dyDescent="0.2">
      <c r="A77" s="10">
        <v>350</v>
      </c>
      <c r="B77" s="11">
        <f t="shared" si="21"/>
        <v>176.66666666666669</v>
      </c>
      <c r="C77" s="11"/>
      <c r="D77" s="11"/>
      <c r="E77" s="11">
        <v>5.85</v>
      </c>
      <c r="F77" s="11">
        <v>6.1</v>
      </c>
      <c r="G77" s="11"/>
      <c r="H77" s="11">
        <v>1</v>
      </c>
      <c r="I77" s="11">
        <v>75</v>
      </c>
      <c r="J77" s="4">
        <f t="shared" si="9"/>
        <v>149.47697845781218</v>
      </c>
      <c r="K77" s="11"/>
      <c r="L77" s="11">
        <f t="shared" si="12"/>
        <v>74.73848922890609</v>
      </c>
      <c r="M77" s="11">
        <f t="shared" si="14"/>
        <v>24.158847506107094</v>
      </c>
      <c r="N77" s="11" t="s">
        <v>27</v>
      </c>
      <c r="O77" s="11">
        <f t="shared" si="13"/>
        <v>1.0786163522012577</v>
      </c>
      <c r="P77" s="11"/>
      <c r="Q77" s="11">
        <f>Q76*O76</f>
        <v>54.895310811775026</v>
      </c>
      <c r="R77" s="11">
        <f t="shared" si="20"/>
        <v>19.843178417131064</v>
      </c>
      <c r="S77" s="11" t="s">
        <v>27</v>
      </c>
      <c r="T77" s="11">
        <f t="shared" si="15"/>
        <v>36.147310441814113</v>
      </c>
      <c r="U77" s="11" t="s">
        <v>18</v>
      </c>
      <c r="V77" s="11"/>
      <c r="W77" s="11"/>
      <c r="X77" s="12"/>
    </row>
    <row r="78" spans="1:25" x14ac:dyDescent="0.2">
      <c r="A78" s="10">
        <v>375</v>
      </c>
      <c r="B78" s="11">
        <f t="shared" si="21"/>
        <v>190.55555555555557</v>
      </c>
      <c r="C78" s="11"/>
      <c r="D78" s="11"/>
      <c r="E78" s="11">
        <v>6.25</v>
      </c>
      <c r="F78" s="11">
        <v>6.5</v>
      </c>
      <c r="G78" s="11"/>
      <c r="H78" s="11">
        <v>0.8</v>
      </c>
      <c r="I78" s="11">
        <v>68</v>
      </c>
      <c r="J78" s="4">
        <f t="shared" si="9"/>
        <v>136.13568165556669</v>
      </c>
      <c r="K78" s="11"/>
      <c r="L78" s="11">
        <f t="shared" si="12"/>
        <v>68.067840827783343</v>
      </c>
      <c r="M78" s="11">
        <f t="shared" si="14"/>
        <v>-6.6706484011227474</v>
      </c>
      <c r="N78" s="11" t="s">
        <v>27</v>
      </c>
      <c r="O78" s="11">
        <f t="shared" si="13"/>
        <v>1.0728862973760933</v>
      </c>
      <c r="P78" s="11"/>
      <c r="Q78" s="11">
        <f>Q77*O77</f>
        <v>59.210979900751042</v>
      </c>
      <c r="R78" s="11">
        <f t="shared" si="20"/>
        <v>8.8568609270323009</v>
      </c>
      <c r="S78" s="11" t="s">
        <v>27</v>
      </c>
      <c r="T78" s="11">
        <f t="shared" si="15"/>
        <v>14.958139422583614</v>
      </c>
      <c r="U78" s="11" t="s">
        <v>18</v>
      </c>
      <c r="V78" s="11"/>
      <c r="W78" s="11"/>
      <c r="X78" s="12"/>
    </row>
    <row r="79" spans="1:25" x14ac:dyDescent="0.2">
      <c r="A79" s="10">
        <v>400</v>
      </c>
      <c r="B79" s="11">
        <f t="shared" si="21"/>
        <v>204.44444444444446</v>
      </c>
      <c r="C79" s="11"/>
      <c r="D79" s="11"/>
      <c r="E79" s="11">
        <v>5.5</v>
      </c>
      <c r="F79" s="11">
        <v>6</v>
      </c>
      <c r="G79" s="11"/>
      <c r="H79" s="11">
        <v>0.5</v>
      </c>
      <c r="I79" s="11">
        <v>35</v>
      </c>
      <c r="J79" s="4">
        <f t="shared" si="9"/>
        <v>69.115038378979989</v>
      </c>
      <c r="K79" s="11"/>
      <c r="L79" s="11">
        <f t="shared" si="12"/>
        <v>34.557519189489994</v>
      </c>
      <c r="M79" s="11">
        <f t="shared" si="14"/>
        <v>-33.510321638293348</v>
      </c>
      <c r="N79" s="11" t="s">
        <v>27</v>
      </c>
      <c r="O79" s="11">
        <f t="shared" si="13"/>
        <v>1.0679347826086956</v>
      </c>
      <c r="P79" s="11"/>
      <c r="Q79" s="11">
        <f>Q78*O78</f>
        <v>63.526648989727065</v>
      </c>
      <c r="R79" s="11">
        <f t="shared" si="20"/>
        <v>28.96912980023707</v>
      </c>
      <c r="S79" s="11" t="s">
        <v>27</v>
      </c>
      <c r="T79" s="11">
        <f t="shared" si="15"/>
        <v>45.601539292465567</v>
      </c>
      <c r="U79" s="11" t="s">
        <v>18</v>
      </c>
      <c r="V79" s="11"/>
      <c r="W79" s="11"/>
      <c r="X79" s="12"/>
    </row>
    <row r="80" spans="1:25" x14ac:dyDescent="0.2">
      <c r="A80" s="10">
        <v>425</v>
      </c>
      <c r="B80" s="11">
        <f t="shared" si="21"/>
        <v>218.33333333333334</v>
      </c>
      <c r="C80" s="11"/>
      <c r="D80" s="11"/>
      <c r="E80" s="11">
        <v>6.25</v>
      </c>
      <c r="F80" s="11">
        <v>5.5</v>
      </c>
      <c r="G80" s="11"/>
      <c r="H80" s="11">
        <v>0.6</v>
      </c>
      <c r="I80" s="11">
        <v>43</v>
      </c>
      <c r="J80" s="4">
        <f t="shared" si="9"/>
        <v>86.393797973725</v>
      </c>
      <c r="K80" s="11"/>
      <c r="L80" s="11">
        <f t="shared" si="12"/>
        <v>43.1968989868625</v>
      </c>
      <c r="M80" s="11">
        <f t="shared" si="14"/>
        <v>8.6393797973725057</v>
      </c>
      <c r="N80" s="11" t="s">
        <v>27</v>
      </c>
      <c r="O80" s="11">
        <f t="shared" si="13"/>
        <v>1.0636132315521629</v>
      </c>
      <c r="P80" s="11"/>
      <c r="Q80" s="11">
        <f>Q79*O79</f>
        <v>67.842318078703087</v>
      </c>
      <c r="R80" s="11">
        <f t="shared" si="20"/>
        <v>24.645419091840587</v>
      </c>
      <c r="S80" s="11" t="s">
        <v>27</v>
      </c>
      <c r="T80" s="11">
        <f t="shared" si="15"/>
        <v>36.327501461918978</v>
      </c>
      <c r="U80" s="11" t="s">
        <v>18</v>
      </c>
      <c r="V80" s="11"/>
      <c r="W80" s="11"/>
      <c r="X80" s="12"/>
    </row>
    <row r="81" spans="1:25" ht="16" thickBot="1" x14ac:dyDescent="0.25">
      <c r="A81" s="13">
        <v>450</v>
      </c>
      <c r="B81" s="14">
        <f t="shared" si="21"/>
        <v>232.22222222222223</v>
      </c>
      <c r="C81" s="14"/>
      <c r="D81" s="14"/>
      <c r="E81" s="14">
        <v>5.45</v>
      </c>
      <c r="F81" s="14">
        <v>5.5</v>
      </c>
      <c r="G81" s="14"/>
      <c r="H81" s="14">
        <v>0.5</v>
      </c>
      <c r="I81" s="14">
        <v>31</v>
      </c>
      <c r="J81" s="6">
        <f t="shared" si="9"/>
        <v>62.779493194240167</v>
      </c>
      <c r="K81" s="14"/>
      <c r="L81" s="14">
        <f t="shared" si="12"/>
        <v>31.389746597120084</v>
      </c>
      <c r="M81" s="14">
        <f t="shared" si="14"/>
        <v>-11.807152389742416</v>
      </c>
      <c r="N81" s="14" t="s">
        <v>27</v>
      </c>
      <c r="O81" s="11"/>
      <c r="P81" s="14"/>
      <c r="Q81" s="14">
        <f>Q80*O80</f>
        <v>72.15798716767911</v>
      </c>
      <c r="R81" s="14">
        <f t="shared" si="20"/>
        <v>40.76824057055903</v>
      </c>
      <c r="S81" s="14" t="s">
        <v>27</v>
      </c>
      <c r="T81" s="14">
        <f t="shared" si="15"/>
        <v>56.498583415059386</v>
      </c>
      <c r="U81" s="14" t="s">
        <v>18</v>
      </c>
      <c r="V81" s="14"/>
      <c r="W81" s="14"/>
      <c r="X81" s="15"/>
    </row>
    <row r="82" spans="1:25" x14ac:dyDescent="0.2">
      <c r="J82" s="5"/>
      <c r="L82" s="8"/>
      <c r="M82" s="11"/>
      <c r="O82" s="8"/>
      <c r="R82" s="11"/>
      <c r="T82" s="11"/>
    </row>
    <row r="83" spans="1:25" x14ac:dyDescent="0.2">
      <c r="J83" s="4"/>
      <c r="L83" s="11"/>
      <c r="M83" s="11"/>
      <c r="O83" s="11"/>
      <c r="R83" s="11"/>
      <c r="T83" s="11"/>
    </row>
    <row r="84" spans="1:25" ht="16" thickBot="1" x14ac:dyDescent="0.25">
      <c r="A84" s="22" t="s">
        <v>40</v>
      </c>
      <c r="J84" s="4"/>
      <c r="L84" s="11"/>
      <c r="M84" s="11"/>
      <c r="O84" s="11"/>
      <c r="R84" s="11"/>
      <c r="T84" s="11"/>
    </row>
    <row r="85" spans="1:25" x14ac:dyDescent="0.2">
      <c r="A85" s="7">
        <v>325</v>
      </c>
      <c r="B85" s="8">
        <f t="shared" ref="B85:B90" si="22">(A85-32)*(5/9)</f>
        <v>162.77777777777777</v>
      </c>
      <c r="C85" s="8"/>
      <c r="D85" s="8"/>
      <c r="E85" s="55">
        <v>2.6</v>
      </c>
      <c r="F85" s="55">
        <v>3</v>
      </c>
      <c r="G85" s="8"/>
      <c r="H85" s="55">
        <v>2.2000000000000002</v>
      </c>
      <c r="I85" s="55">
        <v>36</v>
      </c>
      <c r="J85" s="5">
        <f t="shared" si="9"/>
        <v>71.879639914139204</v>
      </c>
      <c r="K85" s="8"/>
      <c r="L85" s="8">
        <f t="shared" si="12"/>
        <v>35.939819957069602</v>
      </c>
      <c r="M85" s="8"/>
      <c r="N85" s="8"/>
      <c r="O85" s="8">
        <f t="shared" si="13"/>
        <v>1.0853242320819114</v>
      </c>
      <c r="P85" s="8"/>
      <c r="Q85" s="8">
        <f>L85</f>
        <v>35.939819957069602</v>
      </c>
      <c r="R85" s="8"/>
      <c r="S85" s="8"/>
      <c r="T85" s="8"/>
      <c r="U85" s="8"/>
      <c r="V85" s="8">
        <f>AVERAGE(T86:T90)</f>
        <v>27.449705119549396</v>
      </c>
      <c r="W85" s="8" t="s">
        <v>18</v>
      </c>
      <c r="X85" s="9">
        <f>_xlfn.STDEV.P(T86:T90)</f>
        <v>14.822334436881084</v>
      </c>
      <c r="Y85" s="2">
        <v>10</v>
      </c>
    </row>
    <row r="86" spans="1:25" x14ac:dyDescent="0.2">
      <c r="A86" s="10">
        <v>350</v>
      </c>
      <c r="B86" s="11">
        <f t="shared" si="22"/>
        <v>176.66666666666669</v>
      </c>
      <c r="C86" s="11"/>
      <c r="D86" s="11"/>
      <c r="E86" s="56">
        <v>3</v>
      </c>
      <c r="F86" s="56">
        <v>3.1</v>
      </c>
      <c r="G86" s="11"/>
      <c r="H86" s="56">
        <v>2.6</v>
      </c>
      <c r="I86" s="56">
        <v>51</v>
      </c>
      <c r="J86" s="4">
        <f t="shared" ref="J86:J149" si="23">((4/3)*3.14159265359*E86*F86*H86)</f>
        <v>101.2849471517416</v>
      </c>
      <c r="K86" s="11"/>
      <c r="L86" s="11">
        <f t="shared" si="12"/>
        <v>50.642473575870802</v>
      </c>
      <c r="M86" s="11">
        <f t="shared" si="14"/>
        <v>14.7026536188012</v>
      </c>
      <c r="N86" s="11" t="s">
        <v>27</v>
      </c>
      <c r="O86" s="11">
        <f t="shared" si="13"/>
        <v>1.0786163522012577</v>
      </c>
      <c r="P86" s="11"/>
      <c r="Q86" s="11">
        <f>Q85*O85</f>
        <v>39.006357496068723</v>
      </c>
      <c r="R86" s="11">
        <f t="shared" si="20"/>
        <v>11.636116079802079</v>
      </c>
      <c r="S86" s="11" t="s">
        <v>27</v>
      </c>
      <c r="T86" s="11">
        <f t="shared" si="15"/>
        <v>29.831332189822728</v>
      </c>
      <c r="U86" s="11" t="s">
        <v>18</v>
      </c>
      <c r="V86" s="11"/>
      <c r="W86" s="11"/>
      <c r="X86" s="12"/>
    </row>
    <row r="87" spans="1:25" x14ac:dyDescent="0.2">
      <c r="A87" s="10">
        <v>375</v>
      </c>
      <c r="B87" s="11">
        <f t="shared" si="22"/>
        <v>190.55555555555557</v>
      </c>
      <c r="C87" s="11"/>
      <c r="D87" s="11"/>
      <c r="E87" s="56">
        <v>3.2</v>
      </c>
      <c r="F87" s="56">
        <v>3.1</v>
      </c>
      <c r="G87" s="11"/>
      <c r="H87" s="56">
        <v>3.1</v>
      </c>
      <c r="I87" s="56">
        <v>64</v>
      </c>
      <c r="J87" s="4">
        <f t="shared" si="23"/>
        <v>128.81367637759959</v>
      </c>
      <c r="K87" s="11"/>
      <c r="L87" s="11">
        <f t="shared" si="12"/>
        <v>64.406838188799796</v>
      </c>
      <c r="M87" s="11">
        <f t="shared" si="14"/>
        <v>13.764364612928993</v>
      </c>
      <c r="N87" s="11" t="s">
        <v>27</v>
      </c>
      <c r="O87" s="11">
        <f t="shared" si="13"/>
        <v>1.0728862973760933</v>
      </c>
      <c r="P87" s="11"/>
      <c r="Q87" s="11">
        <f>Q86*O86</f>
        <v>42.07289503506783</v>
      </c>
      <c r="R87" s="11">
        <f t="shared" si="20"/>
        <v>22.333943153731965</v>
      </c>
      <c r="S87" s="11" t="s">
        <v>27</v>
      </c>
      <c r="T87" s="11">
        <f t="shared" si="15"/>
        <v>53.083922879841253</v>
      </c>
      <c r="U87" s="11" t="s">
        <v>18</v>
      </c>
      <c r="V87" s="11"/>
      <c r="W87" s="11"/>
      <c r="X87" s="12"/>
    </row>
    <row r="88" spans="1:25" x14ac:dyDescent="0.2">
      <c r="A88" s="10">
        <v>400</v>
      </c>
      <c r="B88" s="11">
        <f t="shared" si="22"/>
        <v>204.44444444444446</v>
      </c>
      <c r="C88" s="11"/>
      <c r="D88" s="11"/>
      <c r="E88" s="56">
        <v>2.8</v>
      </c>
      <c r="F88" s="56">
        <v>3.4</v>
      </c>
      <c r="G88" s="11"/>
      <c r="H88" s="56">
        <v>2.9</v>
      </c>
      <c r="I88" s="56">
        <v>58</v>
      </c>
      <c r="J88" s="4">
        <f t="shared" si="23"/>
        <v>115.64411997375028</v>
      </c>
      <c r="K88" s="11"/>
      <c r="L88" s="11">
        <f t="shared" si="12"/>
        <v>57.822059986875139</v>
      </c>
      <c r="M88" s="11">
        <f t="shared" si="14"/>
        <v>-6.5847782019246566</v>
      </c>
      <c r="N88" s="11" t="s">
        <v>27</v>
      </c>
      <c r="O88" s="11">
        <f t="shared" si="13"/>
        <v>1.0679347826086956</v>
      </c>
      <c r="P88" s="11"/>
      <c r="Q88" s="11">
        <f>Q87*O87</f>
        <v>45.139432574066944</v>
      </c>
      <c r="R88" s="11">
        <f t="shared" si="20"/>
        <v>12.682627412808195</v>
      </c>
      <c r="S88" s="11" t="s">
        <v>27</v>
      </c>
      <c r="T88" s="11">
        <f t="shared" si="15"/>
        <v>28.096559237863548</v>
      </c>
      <c r="U88" s="11" t="s">
        <v>18</v>
      </c>
      <c r="V88" s="11"/>
      <c r="W88" s="11"/>
      <c r="X88" s="12"/>
    </row>
    <row r="89" spans="1:25" ht="16" thickBot="1" x14ac:dyDescent="0.25">
      <c r="A89" s="10">
        <v>425</v>
      </c>
      <c r="B89" s="11">
        <f t="shared" si="22"/>
        <v>218.33333333333334</v>
      </c>
      <c r="C89" s="11"/>
      <c r="D89" s="11"/>
      <c r="E89" s="56">
        <v>2.9</v>
      </c>
      <c r="F89" s="56">
        <v>2.9</v>
      </c>
      <c r="G89" s="11"/>
      <c r="H89" s="56">
        <v>3</v>
      </c>
      <c r="I89" s="56">
        <v>53</v>
      </c>
      <c r="J89" s="4">
        <f t="shared" si="23"/>
        <v>105.68317686676761</v>
      </c>
      <c r="K89" s="11"/>
      <c r="L89" s="11">
        <f t="shared" si="12"/>
        <v>52.841588433383805</v>
      </c>
      <c r="M89" s="11">
        <f t="shared" si="14"/>
        <v>-4.9804715534913342</v>
      </c>
      <c r="N89" s="11" t="s">
        <v>27</v>
      </c>
      <c r="O89" s="11">
        <f t="shared" si="13"/>
        <v>1.0636132315521629</v>
      </c>
      <c r="P89" s="11"/>
      <c r="Q89" s="11">
        <f>Q88*O88</f>
        <v>48.205970113066051</v>
      </c>
      <c r="R89" s="11">
        <f t="shared" si="20"/>
        <v>4.6356183203177537</v>
      </c>
      <c r="S89" s="11" t="s">
        <v>27</v>
      </c>
      <c r="T89" s="11">
        <f t="shared" si="15"/>
        <v>9.6162743109308089</v>
      </c>
      <c r="U89" s="11" t="s">
        <v>18</v>
      </c>
      <c r="V89" s="11"/>
      <c r="W89" s="11"/>
      <c r="X89" s="12"/>
    </row>
    <row r="90" spans="1:25" ht="16" thickBot="1" x14ac:dyDescent="0.25">
      <c r="A90" s="13">
        <v>450</v>
      </c>
      <c r="B90" s="14">
        <f t="shared" si="22"/>
        <v>232.22222222222223</v>
      </c>
      <c r="C90" s="14"/>
      <c r="D90" s="14"/>
      <c r="E90" s="57">
        <v>2.8</v>
      </c>
      <c r="F90" s="57">
        <v>2.7</v>
      </c>
      <c r="G90" s="14"/>
      <c r="H90" s="57">
        <v>2.7</v>
      </c>
      <c r="I90" s="57">
        <v>43</v>
      </c>
      <c r="J90" s="6">
        <f t="shared" si="23"/>
        <v>85.501585660105448</v>
      </c>
      <c r="K90" s="14"/>
      <c r="L90" s="14">
        <f t="shared" si="12"/>
        <v>42.750792830052724</v>
      </c>
      <c r="M90" s="14">
        <f t="shared" si="14"/>
        <v>-10.090795603331081</v>
      </c>
      <c r="N90" s="14" t="s">
        <v>27</v>
      </c>
      <c r="O90" s="8"/>
      <c r="P90" s="14"/>
      <c r="Q90" s="14">
        <f>Q89*O89</f>
        <v>51.272507652065165</v>
      </c>
      <c r="R90" s="11">
        <f t="shared" si="20"/>
        <v>8.5217148220124415</v>
      </c>
      <c r="S90" s="14" t="s">
        <v>27</v>
      </c>
      <c r="T90" s="14">
        <f t="shared" si="15"/>
        <v>16.620436979288648</v>
      </c>
      <c r="U90" s="14" t="s">
        <v>18</v>
      </c>
      <c r="V90" s="14"/>
      <c r="W90" s="14"/>
      <c r="X90" s="15"/>
    </row>
    <row r="91" spans="1:25" x14ac:dyDescent="0.2">
      <c r="J91" s="5"/>
      <c r="L91" s="8"/>
      <c r="M91" s="11"/>
      <c r="O91" s="11"/>
      <c r="R91" s="11"/>
      <c r="T91" s="11"/>
    </row>
    <row r="92" spans="1:25" x14ac:dyDescent="0.2">
      <c r="J92" s="4"/>
      <c r="L92" s="11"/>
      <c r="M92" s="11"/>
      <c r="O92" s="11"/>
      <c r="R92" s="11"/>
      <c r="T92" s="11"/>
    </row>
    <row r="93" spans="1:25" ht="16" thickBot="1" x14ac:dyDescent="0.25">
      <c r="A93" s="22" t="s">
        <v>41</v>
      </c>
      <c r="J93" s="4"/>
      <c r="L93" s="11"/>
      <c r="M93" s="11"/>
      <c r="O93" s="11"/>
      <c r="R93" s="11"/>
      <c r="T93" s="11"/>
    </row>
    <row r="94" spans="1:25" x14ac:dyDescent="0.2">
      <c r="A94" s="7">
        <v>325</v>
      </c>
      <c r="B94" s="8">
        <f t="shared" ref="B94:B99" si="24">(A94-32)*(5/9)</f>
        <v>162.77777777777777</v>
      </c>
      <c r="C94" s="8"/>
      <c r="D94" s="8"/>
      <c r="E94" s="16">
        <v>3.81</v>
      </c>
      <c r="F94" s="16">
        <v>4.45</v>
      </c>
      <c r="G94" s="8"/>
      <c r="H94" s="16">
        <v>0.76200000000000001</v>
      </c>
      <c r="I94" s="8">
        <v>27.1</v>
      </c>
      <c r="J94" s="5">
        <f t="shared" si="23"/>
        <v>54.116358767616333</v>
      </c>
      <c r="K94" s="8"/>
      <c r="L94" s="8">
        <f t="shared" si="12"/>
        <v>27.058179383808167</v>
      </c>
      <c r="M94" s="8"/>
      <c r="N94" s="8"/>
      <c r="O94" s="8">
        <f t="shared" si="13"/>
        <v>1.0853242320819114</v>
      </c>
      <c r="P94" s="8"/>
      <c r="Q94" s="8">
        <f>L94</f>
        <v>27.058179383808167</v>
      </c>
      <c r="R94" s="8"/>
      <c r="S94" s="8"/>
      <c r="T94" s="8"/>
      <c r="U94" s="8"/>
      <c r="V94" s="8">
        <f>AVERAGE(T95:T99)</f>
        <v>30.805436757594613</v>
      </c>
      <c r="W94" s="8" t="s">
        <v>18</v>
      </c>
      <c r="X94" s="9">
        <f>_xlfn.STDEV.P(T95:T99)</f>
        <v>8.4216198106985765</v>
      </c>
      <c r="Y94" s="2">
        <v>11</v>
      </c>
    </row>
    <row r="95" spans="1:25" ht="16" thickBot="1" x14ac:dyDescent="0.25">
      <c r="A95" s="10">
        <v>350</v>
      </c>
      <c r="B95" s="11">
        <f t="shared" si="24"/>
        <v>176.66666666666669</v>
      </c>
      <c r="C95" s="11"/>
      <c r="D95" s="11"/>
      <c r="E95" s="18">
        <v>3.81</v>
      </c>
      <c r="F95" s="18">
        <v>4.1900000000000004</v>
      </c>
      <c r="G95" s="11"/>
      <c r="H95" s="18">
        <v>1.02</v>
      </c>
      <c r="I95" s="11">
        <v>34.1</v>
      </c>
      <c r="J95" s="4">
        <f t="shared" si="23"/>
        <v>68.206816509197765</v>
      </c>
      <c r="K95" s="11"/>
      <c r="L95" s="11">
        <f t="shared" si="12"/>
        <v>34.103408254598882</v>
      </c>
      <c r="M95" s="11">
        <f t="shared" si="14"/>
        <v>7.0452288707907158</v>
      </c>
      <c r="N95" s="11" t="s">
        <v>27</v>
      </c>
      <c r="O95" s="11">
        <f t="shared" si="13"/>
        <v>1.0786163522012577</v>
      </c>
      <c r="P95" s="11"/>
      <c r="Q95" s="11">
        <f>Q94*O94</f>
        <v>29.366897761266205</v>
      </c>
      <c r="R95" s="11">
        <f t="shared" si="20"/>
        <v>4.7365104933326769</v>
      </c>
      <c r="S95" s="11" t="s">
        <v>27</v>
      </c>
      <c r="T95" s="14">
        <f t="shared" si="15"/>
        <v>16.128739684516319</v>
      </c>
      <c r="U95" s="11" t="s">
        <v>18</v>
      </c>
      <c r="V95" s="11"/>
      <c r="W95" s="11"/>
      <c r="X95" s="12"/>
    </row>
    <row r="96" spans="1:25" x14ac:dyDescent="0.2">
      <c r="A96" s="10">
        <v>375</v>
      </c>
      <c r="B96" s="11">
        <f t="shared" si="24"/>
        <v>190.55555555555557</v>
      </c>
      <c r="C96" s="11"/>
      <c r="D96" s="11"/>
      <c r="E96" s="18">
        <v>3.94</v>
      </c>
      <c r="F96" s="18">
        <v>4.1900000000000004</v>
      </c>
      <c r="G96" s="11"/>
      <c r="H96" s="18">
        <v>1.27</v>
      </c>
      <c r="I96" s="11">
        <v>43.9</v>
      </c>
      <c r="J96" s="4">
        <f t="shared" si="23"/>
        <v>87.821848707921291</v>
      </c>
      <c r="K96" s="11"/>
      <c r="L96" s="11">
        <f t="shared" ref="L96:L159" si="25">J96/2</f>
        <v>43.910924353960645</v>
      </c>
      <c r="M96" s="11">
        <f t="shared" si="14"/>
        <v>9.8075160993617629</v>
      </c>
      <c r="N96" s="11" t="s">
        <v>27</v>
      </c>
      <c r="O96" s="11">
        <f t="shared" ref="O96:O159" si="26">B97/B96</f>
        <v>1.0728862973760933</v>
      </c>
      <c r="P96" s="11"/>
      <c r="Q96" s="11">
        <f>Q95*O95</f>
        <v>31.675616138724237</v>
      </c>
      <c r="R96" s="11">
        <f t="shared" si="20"/>
        <v>12.235308215236408</v>
      </c>
      <c r="S96" s="11" t="s">
        <v>27</v>
      </c>
      <c r="T96" s="11">
        <f t="shared" ref="T96:T117" si="27">ABS((L96-Q96)/Q96)*100</f>
        <v>38.626898879098476</v>
      </c>
      <c r="U96" s="11" t="s">
        <v>18</v>
      </c>
      <c r="V96" s="11"/>
      <c r="W96" s="11"/>
      <c r="X96" s="12"/>
    </row>
    <row r="97" spans="1:25" x14ac:dyDescent="0.2">
      <c r="A97" s="10">
        <v>400</v>
      </c>
      <c r="B97" s="11">
        <f t="shared" si="24"/>
        <v>204.44444444444446</v>
      </c>
      <c r="C97" s="11"/>
      <c r="D97" s="11"/>
      <c r="E97" s="18">
        <v>3.81</v>
      </c>
      <c r="F97" s="18">
        <v>4.0599999999999996</v>
      </c>
      <c r="G97" s="11"/>
      <c r="H97" s="18">
        <v>1.4</v>
      </c>
      <c r="I97" s="11">
        <v>45.4</v>
      </c>
      <c r="J97" s="4">
        <f t="shared" si="23"/>
        <v>90.712608226468234</v>
      </c>
      <c r="K97" s="11"/>
      <c r="L97" s="11">
        <f t="shared" si="25"/>
        <v>45.356304113234117</v>
      </c>
      <c r="M97" s="11">
        <f t="shared" ref="M97:M160" si="28">L97-L96</f>
        <v>1.4453797592734716</v>
      </c>
      <c r="N97" s="11" t="s">
        <v>27</v>
      </c>
      <c r="O97" s="11">
        <f t="shared" si="26"/>
        <v>1.0679347826086956</v>
      </c>
      <c r="P97" s="11"/>
      <c r="Q97" s="11">
        <f>Q96*O96</f>
        <v>33.984334516182273</v>
      </c>
      <c r="R97" s="11">
        <f t="shared" si="20"/>
        <v>11.371969597051844</v>
      </c>
      <c r="S97" s="11" t="s">
        <v>27</v>
      </c>
      <c r="T97" s="11">
        <f t="shared" si="27"/>
        <v>33.462387182061399</v>
      </c>
      <c r="U97" s="11" t="s">
        <v>18</v>
      </c>
      <c r="V97" s="11"/>
      <c r="W97" s="11"/>
      <c r="X97" s="12"/>
    </row>
    <row r="98" spans="1:25" x14ac:dyDescent="0.2">
      <c r="A98" s="10">
        <v>425</v>
      </c>
      <c r="B98" s="11">
        <f t="shared" si="24"/>
        <v>218.33333333333334</v>
      </c>
      <c r="C98" s="11"/>
      <c r="D98" s="11"/>
      <c r="E98" s="18">
        <v>3.81</v>
      </c>
      <c r="F98" s="18">
        <v>3.81</v>
      </c>
      <c r="G98" s="11"/>
      <c r="H98" s="18">
        <v>1.52</v>
      </c>
      <c r="I98" s="11">
        <v>46.2</v>
      </c>
      <c r="J98" s="4">
        <f t="shared" si="23"/>
        <v>92.423444187389677</v>
      </c>
      <c r="K98" s="11"/>
      <c r="L98" s="11">
        <f t="shared" si="25"/>
        <v>46.211722093694839</v>
      </c>
      <c r="M98" s="11">
        <f t="shared" si="28"/>
        <v>0.85541798046072159</v>
      </c>
      <c r="N98" s="11" t="s">
        <v>27</v>
      </c>
      <c r="O98" s="11">
        <f t="shared" si="26"/>
        <v>1.0636132315521629</v>
      </c>
      <c r="P98" s="11"/>
      <c r="Q98" s="11">
        <f>Q97*O97</f>
        <v>36.293052893640308</v>
      </c>
      <c r="R98" s="11">
        <f t="shared" si="20"/>
        <v>9.9186692000545307</v>
      </c>
      <c r="S98" s="11" t="s">
        <v>27</v>
      </c>
      <c r="T98" s="11">
        <f t="shared" si="27"/>
        <v>27.32938788346625</v>
      </c>
      <c r="U98" s="11" t="s">
        <v>18</v>
      </c>
      <c r="V98" s="11"/>
      <c r="W98" s="11"/>
      <c r="X98" s="12"/>
    </row>
    <row r="99" spans="1:25" ht="16" thickBot="1" x14ac:dyDescent="0.25">
      <c r="A99" s="13">
        <v>450</v>
      </c>
      <c r="B99" s="14">
        <f t="shared" si="24"/>
        <v>232.22222222222223</v>
      </c>
      <c r="C99" s="14"/>
      <c r="D99" s="14"/>
      <c r="E99" s="20">
        <v>3.81</v>
      </c>
      <c r="F99" s="20">
        <v>4.0599999999999996</v>
      </c>
      <c r="G99" s="14"/>
      <c r="H99" s="20">
        <v>1.65</v>
      </c>
      <c r="I99" s="14">
        <v>53.5</v>
      </c>
      <c r="J99" s="6">
        <f t="shared" si="23"/>
        <v>106.91128826690898</v>
      </c>
      <c r="K99" s="14"/>
      <c r="L99" s="14">
        <f t="shared" si="25"/>
        <v>53.455644133454491</v>
      </c>
      <c r="M99" s="14">
        <f t="shared" si="28"/>
        <v>7.2439220397596529</v>
      </c>
      <c r="N99" s="14" t="s">
        <v>27</v>
      </c>
      <c r="O99" s="11"/>
      <c r="P99" s="14"/>
      <c r="Q99" s="14">
        <f>Q98*O98</f>
        <v>38.601771271098343</v>
      </c>
      <c r="R99" s="14">
        <f t="shared" si="20"/>
        <v>14.853872862356148</v>
      </c>
      <c r="S99" s="14" t="s">
        <v>27</v>
      </c>
      <c r="T99" s="14">
        <f t="shared" si="27"/>
        <v>38.479770158830611</v>
      </c>
      <c r="U99" s="14" t="s">
        <v>18</v>
      </c>
      <c r="V99" s="14"/>
      <c r="W99" s="14"/>
      <c r="X99" s="15"/>
    </row>
    <row r="100" spans="1:25" ht="16" thickBot="1" x14ac:dyDescent="0.25">
      <c r="J100" s="5"/>
      <c r="L100" s="8"/>
      <c r="M100" s="8"/>
      <c r="O100" s="8"/>
      <c r="R100" s="11"/>
      <c r="T100" s="14"/>
    </row>
    <row r="101" spans="1:25" x14ac:dyDescent="0.2">
      <c r="J101" s="4"/>
      <c r="L101" s="11"/>
      <c r="M101" s="11"/>
      <c r="O101" s="11"/>
      <c r="R101" s="11"/>
      <c r="T101" s="11"/>
    </row>
    <row r="102" spans="1:25" ht="16" thickBot="1" x14ac:dyDescent="0.25">
      <c r="A102" s="22" t="s">
        <v>42</v>
      </c>
      <c r="J102" s="4"/>
      <c r="L102" s="11"/>
      <c r="M102" s="11"/>
      <c r="O102" s="11"/>
      <c r="R102" s="11"/>
      <c r="T102" s="11"/>
    </row>
    <row r="103" spans="1:25" x14ac:dyDescent="0.2">
      <c r="A103" s="7">
        <v>325</v>
      </c>
      <c r="B103" s="8">
        <f t="shared" ref="B103:B108" si="29">(A103-32)*(5/9)</f>
        <v>162.77777777777777</v>
      </c>
      <c r="C103" s="8"/>
      <c r="D103" s="8"/>
      <c r="E103" s="16">
        <v>3.9</v>
      </c>
      <c r="F103" s="16">
        <v>3.25</v>
      </c>
      <c r="G103" s="8"/>
      <c r="H103" s="16">
        <v>1.9</v>
      </c>
      <c r="I103" s="49">
        <v>50.4</v>
      </c>
      <c r="J103" s="5">
        <f t="shared" si="23"/>
        <v>100.8765401067749</v>
      </c>
      <c r="K103" s="8"/>
      <c r="L103" s="8">
        <f t="shared" si="25"/>
        <v>50.438270053387448</v>
      </c>
      <c r="M103" s="8"/>
      <c r="N103" s="8"/>
      <c r="O103" s="8">
        <f t="shared" si="26"/>
        <v>1.0853242320819114</v>
      </c>
      <c r="P103" s="8"/>
      <c r="Q103" s="8">
        <f>L103</f>
        <v>50.438270053387448</v>
      </c>
      <c r="R103" s="8"/>
      <c r="S103" s="8"/>
      <c r="T103" s="8"/>
      <c r="U103" s="8"/>
      <c r="V103" s="8">
        <f>AVERAGE(T104:T108)</f>
        <v>36.39901881926108</v>
      </c>
      <c r="W103" s="8" t="s">
        <v>18</v>
      </c>
      <c r="X103" s="9">
        <f>_xlfn.STDEV.P(T104:T108)</f>
        <v>16.372220482198504</v>
      </c>
      <c r="Y103" s="2">
        <v>12</v>
      </c>
    </row>
    <row r="104" spans="1:25" x14ac:dyDescent="0.2">
      <c r="A104" s="10">
        <v>350</v>
      </c>
      <c r="B104" s="11">
        <f t="shared" si="29"/>
        <v>176.66666666666669</v>
      </c>
      <c r="C104" s="11"/>
      <c r="D104" s="11"/>
      <c r="E104" s="58">
        <v>4.1500000000000004</v>
      </c>
      <c r="F104" s="58">
        <v>3.5</v>
      </c>
      <c r="G104" s="11"/>
      <c r="H104" s="58">
        <v>2</v>
      </c>
      <c r="I104" s="60">
        <v>60.8</v>
      </c>
      <c r="J104" s="4">
        <f t="shared" si="23"/>
        <v>121.68435544905267</v>
      </c>
      <c r="K104" s="11"/>
      <c r="L104" s="11">
        <f t="shared" si="25"/>
        <v>60.842177724526337</v>
      </c>
      <c r="M104" s="11">
        <f t="shared" si="28"/>
        <v>10.403907671138889</v>
      </c>
      <c r="N104" s="11" t="s">
        <v>27</v>
      </c>
      <c r="O104" s="11">
        <f t="shared" si="26"/>
        <v>1.0786163522012577</v>
      </c>
      <c r="P104" s="11"/>
      <c r="Q104" s="11">
        <f>Q103*O103</f>
        <v>54.741876713232799</v>
      </c>
      <c r="R104" s="11">
        <f t="shared" si="20"/>
        <v>6.1003010112935385</v>
      </c>
      <c r="S104" s="11" t="s">
        <v>27</v>
      </c>
      <c r="T104" s="11">
        <f t="shared" si="27"/>
        <v>11.143755708724008</v>
      </c>
      <c r="U104" s="11" t="s">
        <v>18</v>
      </c>
      <c r="V104" s="11"/>
      <c r="W104" s="11"/>
      <c r="X104" s="12"/>
    </row>
    <row r="105" spans="1:25" x14ac:dyDescent="0.2">
      <c r="A105" s="10">
        <v>375</v>
      </c>
      <c r="B105" s="11">
        <f t="shared" si="29"/>
        <v>190.55555555555557</v>
      </c>
      <c r="C105" s="11"/>
      <c r="D105" s="11"/>
      <c r="E105" s="58">
        <v>4.6500000000000004</v>
      </c>
      <c r="F105" s="58">
        <v>3.8</v>
      </c>
      <c r="G105" s="11"/>
      <c r="H105" s="58">
        <v>2.0299999999999998</v>
      </c>
      <c r="I105" s="60">
        <v>76.900000000000006</v>
      </c>
      <c r="J105" s="4">
        <f t="shared" si="23"/>
        <v>150.25232352471824</v>
      </c>
      <c r="K105" s="11"/>
      <c r="L105" s="11">
        <f t="shared" si="25"/>
        <v>75.126161762359118</v>
      </c>
      <c r="M105" s="11">
        <f t="shared" si="28"/>
        <v>14.283984037832781</v>
      </c>
      <c r="N105" s="11" t="s">
        <v>27</v>
      </c>
      <c r="O105" s="11">
        <f t="shared" si="26"/>
        <v>1.0728862973760933</v>
      </c>
      <c r="P105" s="11"/>
      <c r="Q105" s="11">
        <f>Q104*O104</f>
        <v>59.045483373078135</v>
      </c>
      <c r="R105" s="11">
        <f t="shared" si="20"/>
        <v>16.080678389280983</v>
      </c>
      <c r="S105" s="11" t="s">
        <v>27</v>
      </c>
      <c r="T105" s="11">
        <f t="shared" si="27"/>
        <v>27.234391981644762</v>
      </c>
      <c r="U105" s="11" t="s">
        <v>18</v>
      </c>
      <c r="V105" s="11"/>
      <c r="W105" s="11"/>
      <c r="X105" s="12"/>
    </row>
    <row r="106" spans="1:25" x14ac:dyDescent="0.2">
      <c r="A106" s="10">
        <v>400</v>
      </c>
      <c r="B106" s="11">
        <f t="shared" si="29"/>
        <v>204.44444444444446</v>
      </c>
      <c r="C106" s="11"/>
      <c r="D106" s="11"/>
      <c r="E106" s="58">
        <v>4.55</v>
      </c>
      <c r="F106" s="58">
        <v>3.94</v>
      </c>
      <c r="G106" s="11"/>
      <c r="H106" s="58">
        <v>2.41</v>
      </c>
      <c r="I106" s="60">
        <v>90.5</v>
      </c>
      <c r="J106" s="4">
        <f t="shared" si="23"/>
        <v>180.97278522291748</v>
      </c>
      <c r="K106" s="11"/>
      <c r="L106" s="11">
        <f t="shared" si="25"/>
        <v>90.48639261145874</v>
      </c>
      <c r="M106" s="11">
        <f t="shared" si="28"/>
        <v>15.360230849099622</v>
      </c>
      <c r="N106" s="11" t="s">
        <v>27</v>
      </c>
      <c r="O106" s="11">
        <f t="shared" si="26"/>
        <v>1.0679347826086956</v>
      </c>
      <c r="P106" s="11"/>
      <c r="Q106" s="11">
        <f>Q105*O105</f>
        <v>63.349090032923478</v>
      </c>
      <c r="R106" s="11">
        <f t="shared" si="20"/>
        <v>27.137302578535262</v>
      </c>
      <c r="S106" s="11" t="s">
        <v>27</v>
      </c>
      <c r="T106" s="11">
        <f t="shared" si="27"/>
        <v>42.837714897611939</v>
      </c>
      <c r="U106" s="11" t="s">
        <v>18</v>
      </c>
      <c r="V106" s="11"/>
      <c r="W106" s="11"/>
      <c r="X106" s="12"/>
    </row>
    <row r="107" spans="1:25" x14ac:dyDescent="0.2">
      <c r="A107" s="10">
        <v>425</v>
      </c>
      <c r="B107" s="11">
        <f t="shared" si="29"/>
        <v>218.33333333333334</v>
      </c>
      <c r="C107" s="11"/>
      <c r="D107" s="11"/>
      <c r="E107" s="58">
        <v>4.6500000000000004</v>
      </c>
      <c r="F107" s="58">
        <v>3.97</v>
      </c>
      <c r="G107" s="11"/>
      <c r="H107" s="58">
        <v>2.8</v>
      </c>
      <c r="I107" s="61">
        <v>109</v>
      </c>
      <c r="J107" s="4">
        <f t="shared" si="23"/>
        <v>216.51605241129997</v>
      </c>
      <c r="K107" s="11"/>
      <c r="L107" s="11">
        <f t="shared" si="25"/>
        <v>108.25802620564998</v>
      </c>
      <c r="M107" s="11">
        <f t="shared" si="28"/>
        <v>17.771633594191243</v>
      </c>
      <c r="N107" s="11" t="s">
        <v>27</v>
      </c>
      <c r="O107" s="11">
        <f t="shared" si="26"/>
        <v>1.0636132315521629</v>
      </c>
      <c r="P107" s="11"/>
      <c r="Q107" s="11">
        <f>Q106*O106</f>
        <v>67.652696692768814</v>
      </c>
      <c r="R107" s="11">
        <f t="shared" si="20"/>
        <v>40.60532951288117</v>
      </c>
      <c r="S107" s="11" t="s">
        <v>27</v>
      </c>
      <c r="T107" s="11">
        <f t="shared" si="27"/>
        <v>60.020267480662525</v>
      </c>
      <c r="U107" s="11" t="s">
        <v>18</v>
      </c>
      <c r="V107" s="11"/>
      <c r="W107" s="11"/>
      <c r="X107" s="12"/>
    </row>
    <row r="108" spans="1:25" ht="16" thickBot="1" x14ac:dyDescent="0.25">
      <c r="A108" s="13">
        <v>450</v>
      </c>
      <c r="B108" s="14">
        <f t="shared" si="29"/>
        <v>232.22222222222223</v>
      </c>
      <c r="C108" s="14"/>
      <c r="D108" s="14"/>
      <c r="E108" s="59">
        <v>4.03</v>
      </c>
      <c r="F108" s="59">
        <v>4</v>
      </c>
      <c r="G108" s="14"/>
      <c r="H108" s="59">
        <v>3</v>
      </c>
      <c r="I108" s="62">
        <v>122</v>
      </c>
      <c r="J108" s="6">
        <f t="shared" si="23"/>
        <v>202.56989430348324</v>
      </c>
      <c r="K108" s="14"/>
      <c r="L108" s="14">
        <f t="shared" si="25"/>
        <v>101.28494715174162</v>
      </c>
      <c r="M108" s="14">
        <f t="shared" si="28"/>
        <v>-6.9730790539083642</v>
      </c>
      <c r="N108" s="14" t="s">
        <v>27</v>
      </c>
      <c r="O108" s="11"/>
      <c r="P108" s="14"/>
      <c r="Q108" s="14">
        <f>Q107*O107</f>
        <v>71.956303352614157</v>
      </c>
      <c r="R108" s="14">
        <f t="shared" si="20"/>
        <v>29.328643799127462</v>
      </c>
      <c r="S108" s="14" t="s">
        <v>27</v>
      </c>
      <c r="T108" s="14">
        <f t="shared" si="27"/>
        <v>40.758964027662159</v>
      </c>
      <c r="U108" s="14" t="s">
        <v>18</v>
      </c>
      <c r="V108" s="14"/>
      <c r="W108" s="14"/>
      <c r="X108" s="15"/>
    </row>
    <row r="109" spans="1:25" x14ac:dyDescent="0.2">
      <c r="J109" s="5"/>
      <c r="L109" s="8"/>
      <c r="M109" s="11"/>
      <c r="O109" s="8"/>
      <c r="R109" s="8"/>
      <c r="S109" s="8"/>
      <c r="T109" s="11"/>
    </row>
    <row r="110" spans="1:25" x14ac:dyDescent="0.2">
      <c r="J110" s="4"/>
      <c r="L110" s="11"/>
      <c r="M110" s="11"/>
      <c r="O110" s="11"/>
      <c r="R110" s="11"/>
      <c r="T110" s="11"/>
    </row>
    <row r="111" spans="1:25" ht="16" thickBot="1" x14ac:dyDescent="0.25">
      <c r="A111" s="22" t="s">
        <v>44</v>
      </c>
      <c r="J111" s="4"/>
      <c r="L111" s="11"/>
      <c r="M111" s="11"/>
      <c r="O111" s="11"/>
      <c r="R111" s="11"/>
      <c r="T111" s="11"/>
    </row>
    <row r="112" spans="1:25" x14ac:dyDescent="0.2">
      <c r="A112" s="7">
        <v>325</v>
      </c>
      <c r="B112" s="8">
        <f t="shared" ref="B112:B117" si="30">(A112-32)*(5/9)</f>
        <v>162.77777777777777</v>
      </c>
      <c r="C112" s="8"/>
      <c r="D112" s="8"/>
      <c r="E112" s="8">
        <v>3.81</v>
      </c>
      <c r="F112" s="8">
        <v>3.302</v>
      </c>
      <c r="G112" s="8"/>
      <c r="H112" s="8">
        <v>1.524</v>
      </c>
      <c r="I112" s="8">
        <v>40.200000000000003</v>
      </c>
      <c r="J112" s="5">
        <f t="shared" si="23"/>
        <v>80.3111086070423</v>
      </c>
      <c r="K112" s="8"/>
      <c r="L112" s="8">
        <f t="shared" si="25"/>
        <v>40.15555430352115</v>
      </c>
      <c r="M112" s="8"/>
      <c r="N112" s="8"/>
      <c r="O112" s="8">
        <f t="shared" si="26"/>
        <v>1.0853242320819114</v>
      </c>
      <c r="P112" s="8"/>
      <c r="Q112" s="8">
        <f>L112</f>
        <v>40.15555430352115</v>
      </c>
      <c r="R112" s="8"/>
      <c r="S112" s="8"/>
      <c r="T112" s="8"/>
      <c r="U112" s="8"/>
      <c r="V112" s="8">
        <f>AVERAGE(T113:T117)</f>
        <v>19.018888729223768</v>
      </c>
      <c r="W112" s="8" t="s">
        <v>18</v>
      </c>
      <c r="X112" s="9">
        <f>_xlfn.STDEV.P(T113:T117)</f>
        <v>9.4964535358644682</v>
      </c>
      <c r="Y112" s="2">
        <v>13</v>
      </c>
    </row>
    <row r="113" spans="1:25" x14ac:dyDescent="0.2">
      <c r="A113" s="10">
        <v>350</v>
      </c>
      <c r="B113" s="11">
        <f t="shared" si="30"/>
        <v>176.66666666666669</v>
      </c>
      <c r="C113" s="11"/>
      <c r="D113" s="11"/>
      <c r="E113" s="11">
        <v>3.81</v>
      </c>
      <c r="F113" s="11">
        <v>3.556</v>
      </c>
      <c r="G113" s="11"/>
      <c r="H113" s="11">
        <v>2.032</v>
      </c>
      <c r="I113" s="11">
        <v>57.7</v>
      </c>
      <c r="J113" s="4">
        <f t="shared" si="23"/>
        <v>115.31851492293252</v>
      </c>
      <c r="K113" s="11"/>
      <c r="L113" s="11">
        <f t="shared" si="25"/>
        <v>57.659257461466261</v>
      </c>
      <c r="M113" s="11">
        <f t="shared" si="28"/>
        <v>17.503703157945111</v>
      </c>
      <c r="N113" s="11" t="s">
        <v>27</v>
      </c>
      <c r="O113" s="11">
        <f t="shared" si="26"/>
        <v>1.0786163522012577</v>
      </c>
      <c r="P113" s="11"/>
      <c r="Q113" s="11">
        <f>Q112*O112</f>
        <v>43.581796138292589</v>
      </c>
      <c r="R113" s="11">
        <f t="shared" si="20"/>
        <v>14.077461323173672</v>
      </c>
      <c r="S113" s="11" t="s">
        <v>27</v>
      </c>
      <c r="T113" s="11">
        <f t="shared" si="27"/>
        <v>32.301241735203959</v>
      </c>
      <c r="U113" s="11" t="s">
        <v>18</v>
      </c>
      <c r="V113" s="11"/>
      <c r="W113" s="11"/>
      <c r="X113" s="12"/>
    </row>
    <row r="114" spans="1:25" x14ac:dyDescent="0.2">
      <c r="A114" s="10">
        <v>375</v>
      </c>
      <c r="B114" s="11">
        <f t="shared" si="30"/>
        <v>190.55555555555557</v>
      </c>
      <c r="C114" s="11"/>
      <c r="D114" s="11"/>
      <c r="E114" s="11">
        <v>3.18</v>
      </c>
      <c r="F114" s="11">
        <v>3.556</v>
      </c>
      <c r="G114" s="11"/>
      <c r="H114" s="11">
        <v>2.54</v>
      </c>
      <c r="I114" s="11">
        <v>60.1</v>
      </c>
      <c r="J114" s="4">
        <f t="shared" si="23"/>
        <v>120.31262383691781</v>
      </c>
      <c r="K114" s="11"/>
      <c r="L114" s="11">
        <f t="shared" si="25"/>
        <v>60.156311918458904</v>
      </c>
      <c r="M114" s="11">
        <f t="shared" si="28"/>
        <v>2.4970544569926432</v>
      </c>
      <c r="N114" s="11" t="s">
        <v>27</v>
      </c>
      <c r="O114" s="11">
        <f t="shared" si="26"/>
        <v>1.0728862973760933</v>
      </c>
      <c r="P114" s="11"/>
      <c r="Q114" s="11">
        <f>Q113*O113</f>
        <v>47.008037973064013</v>
      </c>
      <c r="R114" s="11">
        <f t="shared" si="20"/>
        <v>13.148273945394891</v>
      </c>
      <c r="S114" s="11" t="s">
        <v>27</v>
      </c>
      <c r="T114" s="11">
        <f t="shared" si="27"/>
        <v>27.970267452832125</v>
      </c>
      <c r="U114" s="11" t="s">
        <v>18</v>
      </c>
      <c r="V114" s="11"/>
      <c r="W114" s="11"/>
      <c r="X114" s="12"/>
    </row>
    <row r="115" spans="1:25" x14ac:dyDescent="0.2">
      <c r="A115" s="10">
        <v>400</v>
      </c>
      <c r="B115" s="11">
        <f t="shared" si="30"/>
        <v>204.44444444444446</v>
      </c>
      <c r="C115" s="11"/>
      <c r="D115" s="11"/>
      <c r="E115" s="11">
        <v>3.56</v>
      </c>
      <c r="F115" s="11">
        <v>3.81</v>
      </c>
      <c r="G115" s="11"/>
      <c r="H115" s="11">
        <v>1.905</v>
      </c>
      <c r="I115" s="11">
        <v>54.1</v>
      </c>
      <c r="J115" s="4">
        <f t="shared" si="23"/>
        <v>108.23271753523264</v>
      </c>
      <c r="K115" s="11"/>
      <c r="L115" s="11">
        <f t="shared" si="25"/>
        <v>54.116358767616319</v>
      </c>
      <c r="M115" s="11">
        <f t="shared" si="28"/>
        <v>-6.0399531508425852</v>
      </c>
      <c r="N115" s="11" t="s">
        <v>27</v>
      </c>
      <c r="O115" s="11">
        <f t="shared" si="26"/>
        <v>1.0679347826086956</v>
      </c>
      <c r="P115" s="11"/>
      <c r="Q115" s="11">
        <f>Q114*O114</f>
        <v>50.434279807835445</v>
      </c>
      <c r="R115" s="11">
        <f t="shared" si="20"/>
        <v>3.6820789597808741</v>
      </c>
      <c r="S115" s="11" t="s">
        <v>27</v>
      </c>
      <c r="T115" s="11">
        <f t="shared" si="27"/>
        <v>7.3007465830984835</v>
      </c>
      <c r="U115" s="11" t="s">
        <v>18</v>
      </c>
      <c r="V115" s="11"/>
      <c r="W115" s="11"/>
      <c r="X115" s="12"/>
    </row>
    <row r="116" spans="1:25" x14ac:dyDescent="0.2">
      <c r="A116" s="10">
        <v>425</v>
      </c>
      <c r="B116" s="11">
        <f t="shared" si="30"/>
        <v>218.33333333333334</v>
      </c>
      <c r="C116" s="11"/>
      <c r="D116" s="11"/>
      <c r="E116" s="11">
        <v>3.81</v>
      </c>
      <c r="F116" s="11">
        <v>3.81</v>
      </c>
      <c r="G116" s="11"/>
      <c r="H116" s="11">
        <v>2.032</v>
      </c>
      <c r="I116" s="11">
        <v>61.8</v>
      </c>
      <c r="J116" s="4">
        <f t="shared" si="23"/>
        <v>123.55555170314199</v>
      </c>
      <c r="K116" s="11"/>
      <c r="L116" s="11">
        <f t="shared" si="25"/>
        <v>61.777775851570993</v>
      </c>
      <c r="M116" s="11">
        <f t="shared" si="28"/>
        <v>7.6614170839546745</v>
      </c>
      <c r="N116" s="11" t="s">
        <v>27</v>
      </c>
      <c r="O116" s="11">
        <f t="shared" si="26"/>
        <v>1.0636132315521629</v>
      </c>
      <c r="P116" s="11"/>
      <c r="Q116" s="11">
        <f>Q115*O115</f>
        <v>53.860521642606869</v>
      </c>
      <c r="R116" s="11">
        <f t="shared" si="20"/>
        <v>7.917254208964124</v>
      </c>
      <c r="S116" s="11" t="s">
        <v>27</v>
      </c>
      <c r="T116" s="11">
        <f t="shared" si="27"/>
        <v>14.699549814053615</v>
      </c>
      <c r="U116" s="11" t="s">
        <v>18</v>
      </c>
      <c r="V116" s="11"/>
      <c r="W116" s="11"/>
      <c r="X116" s="12"/>
    </row>
    <row r="117" spans="1:25" ht="16" thickBot="1" x14ac:dyDescent="0.25">
      <c r="A117" s="13">
        <v>450</v>
      </c>
      <c r="B117" s="14">
        <f t="shared" si="30"/>
        <v>232.22222222222223</v>
      </c>
      <c r="C117" s="14"/>
      <c r="D117" s="14"/>
      <c r="E117" s="14">
        <v>3.3</v>
      </c>
      <c r="F117" s="14">
        <v>3.556</v>
      </c>
      <c r="G117" s="14"/>
      <c r="H117" s="14">
        <v>2.032</v>
      </c>
      <c r="I117" s="14">
        <v>50</v>
      </c>
      <c r="J117" s="6">
        <f t="shared" si="23"/>
        <v>99.882178279705329</v>
      </c>
      <c r="K117" s="14"/>
      <c r="L117" s="14">
        <f t="shared" si="25"/>
        <v>49.941089139852664</v>
      </c>
      <c r="M117" s="14">
        <f t="shared" si="28"/>
        <v>-11.836686711718329</v>
      </c>
      <c r="N117" s="14" t="s">
        <v>27</v>
      </c>
      <c r="O117" s="11"/>
      <c r="P117" s="14"/>
      <c r="Q117" s="14">
        <f>Q116*O116</f>
        <v>57.286763477378301</v>
      </c>
      <c r="R117" s="14">
        <f t="shared" si="20"/>
        <v>7.3456743375256366</v>
      </c>
      <c r="S117" s="14" t="s">
        <v>27</v>
      </c>
      <c r="T117" s="14">
        <f t="shared" si="27"/>
        <v>12.822638060930663</v>
      </c>
      <c r="U117" s="14" t="s">
        <v>18</v>
      </c>
      <c r="V117" s="14"/>
      <c r="W117" s="14"/>
      <c r="X117" s="15"/>
    </row>
    <row r="118" spans="1:25" x14ac:dyDescent="0.2">
      <c r="J118" s="5"/>
      <c r="L118" s="8"/>
      <c r="M118" s="11"/>
      <c r="O118" s="8"/>
      <c r="R118" s="11"/>
    </row>
    <row r="119" spans="1:25" x14ac:dyDescent="0.2">
      <c r="J119" s="4"/>
      <c r="L119" s="11"/>
      <c r="M119" s="11"/>
      <c r="O119" s="11"/>
      <c r="R119" s="11"/>
    </row>
    <row r="120" spans="1:25" ht="16" thickBot="1" x14ac:dyDescent="0.25">
      <c r="A120" s="22" t="s">
        <v>45</v>
      </c>
      <c r="J120" s="4"/>
      <c r="L120" s="11"/>
      <c r="M120" s="11"/>
      <c r="O120" s="11"/>
      <c r="R120" s="11"/>
    </row>
    <row r="121" spans="1:25" x14ac:dyDescent="0.2">
      <c r="A121" s="7">
        <v>325</v>
      </c>
      <c r="B121" s="8">
        <f t="shared" ref="B121:B126" si="31">(A121-32)*(5/9)</f>
        <v>162.77777777777777</v>
      </c>
      <c r="C121" s="8"/>
      <c r="D121" s="8"/>
      <c r="E121" s="49">
        <v>5</v>
      </c>
      <c r="F121" s="49">
        <v>4.5</v>
      </c>
      <c r="G121" s="8"/>
      <c r="H121" s="49">
        <v>1.3</v>
      </c>
      <c r="I121" s="49">
        <v>61</v>
      </c>
      <c r="J121" s="5">
        <f t="shared" si="23"/>
        <v>122.52211349001</v>
      </c>
      <c r="K121" s="8"/>
      <c r="L121" s="8">
        <f t="shared" si="25"/>
        <v>61.261056745005</v>
      </c>
      <c r="M121" s="8"/>
      <c r="N121" s="8"/>
      <c r="O121" s="8">
        <f t="shared" si="26"/>
        <v>1.0853242320819114</v>
      </c>
      <c r="P121" s="8"/>
      <c r="Q121" s="8">
        <f>L121</f>
        <v>61.261056745005</v>
      </c>
      <c r="R121" s="8"/>
      <c r="S121" s="8"/>
      <c r="T121" s="8"/>
      <c r="U121" s="8"/>
      <c r="V121" s="8">
        <f>AVERAGE(T122:T126)</f>
        <v>23.984576837713544</v>
      </c>
      <c r="W121" s="8" t="s">
        <v>18</v>
      </c>
      <c r="X121" s="9">
        <f>_xlfn.STDEV.P(T122:T126)</f>
        <v>4.3437539916982617</v>
      </c>
      <c r="Y121" s="2">
        <v>14</v>
      </c>
    </row>
    <row r="122" spans="1:25" x14ac:dyDescent="0.2">
      <c r="A122" s="10">
        <v>350</v>
      </c>
      <c r="B122" s="11">
        <f t="shared" si="31"/>
        <v>176.66666666666669</v>
      </c>
      <c r="C122" s="11"/>
      <c r="D122" s="11"/>
      <c r="E122" s="50">
        <v>5</v>
      </c>
      <c r="F122" s="50">
        <v>4.5</v>
      </c>
      <c r="G122" s="11"/>
      <c r="H122" s="50">
        <v>1.7</v>
      </c>
      <c r="I122" s="50">
        <v>80</v>
      </c>
      <c r="J122" s="4">
        <f t="shared" si="23"/>
        <v>160.22122533308999</v>
      </c>
      <c r="K122" s="11"/>
      <c r="L122" s="11">
        <f t="shared" si="25"/>
        <v>80.110612666544995</v>
      </c>
      <c r="M122" s="11">
        <f t="shared" si="28"/>
        <v>18.849555921539995</v>
      </c>
      <c r="N122" s="11" t="s">
        <v>27</v>
      </c>
      <c r="O122" s="11">
        <f t="shared" si="26"/>
        <v>1.0786163522012577</v>
      </c>
      <c r="P122" s="11"/>
      <c r="Q122" s="11">
        <f>Q121*O121</f>
        <v>66.48810936829895</v>
      </c>
      <c r="R122" s="11">
        <f t="shared" si="20"/>
        <v>13.622503298246045</v>
      </c>
      <c r="S122" s="11" t="s">
        <v>27</v>
      </c>
      <c r="T122" s="11">
        <f t="shared" ref="T122:T185" si="32">ABS((L122-Q122)/Q122)*100</f>
        <v>20.488630865989336</v>
      </c>
      <c r="U122" s="11" t="s">
        <v>18</v>
      </c>
      <c r="V122" s="11"/>
      <c r="W122" s="11"/>
      <c r="X122" s="12"/>
    </row>
    <row r="123" spans="1:25" x14ac:dyDescent="0.2">
      <c r="A123" s="10">
        <v>375</v>
      </c>
      <c r="B123" s="11">
        <f t="shared" si="31"/>
        <v>190.55555555555557</v>
      </c>
      <c r="C123" s="11"/>
      <c r="D123" s="11"/>
      <c r="E123" s="50">
        <v>4.5999999999999996</v>
      </c>
      <c r="F123" s="50">
        <v>4.4000000000000004</v>
      </c>
      <c r="G123" s="11"/>
      <c r="H123" s="50">
        <v>2</v>
      </c>
      <c r="I123" s="50">
        <v>85</v>
      </c>
      <c r="J123" s="4">
        <f t="shared" si="23"/>
        <v>169.56222748976427</v>
      </c>
      <c r="K123" s="11"/>
      <c r="L123" s="11">
        <f t="shared" si="25"/>
        <v>84.781113744882134</v>
      </c>
      <c r="M123" s="11">
        <f t="shared" si="28"/>
        <v>4.6705010783371392</v>
      </c>
      <c r="N123" s="11" t="s">
        <v>27</v>
      </c>
      <c r="O123" s="11">
        <f t="shared" si="26"/>
        <v>1.0728862973760933</v>
      </c>
      <c r="P123" s="11"/>
      <c r="Q123" s="11">
        <f>Q122*O122</f>
        <v>71.715161991592879</v>
      </c>
      <c r="R123" s="11">
        <f t="shared" si="20"/>
        <v>13.065951753289255</v>
      </c>
      <c r="S123" s="11" t="s">
        <v>27</v>
      </c>
      <c r="T123" s="11">
        <f t="shared" si="32"/>
        <v>18.219232015150393</v>
      </c>
      <c r="U123" s="11" t="s">
        <v>18</v>
      </c>
      <c r="V123" s="11"/>
      <c r="W123" s="11"/>
      <c r="X123" s="12"/>
    </row>
    <row r="124" spans="1:25" x14ac:dyDescent="0.2">
      <c r="A124" s="10">
        <v>400</v>
      </c>
      <c r="B124" s="11">
        <f t="shared" si="31"/>
        <v>204.44444444444446</v>
      </c>
      <c r="C124" s="11"/>
      <c r="D124" s="11"/>
      <c r="E124" s="50">
        <v>5</v>
      </c>
      <c r="F124" s="50">
        <v>4.5999999999999996</v>
      </c>
      <c r="G124" s="11"/>
      <c r="H124" s="50">
        <v>2</v>
      </c>
      <c r="I124" s="50">
        <v>96</v>
      </c>
      <c r="J124" s="4">
        <f t="shared" si="23"/>
        <v>192.68434942018666</v>
      </c>
      <c r="K124" s="11"/>
      <c r="L124" s="11">
        <f t="shared" si="25"/>
        <v>96.342174710093332</v>
      </c>
      <c r="M124" s="11">
        <f t="shared" si="28"/>
        <v>11.561060965211198</v>
      </c>
      <c r="N124" s="11" t="s">
        <v>27</v>
      </c>
      <c r="O124" s="11">
        <f t="shared" si="26"/>
        <v>1.0679347826086956</v>
      </c>
      <c r="P124" s="11"/>
      <c r="Q124" s="11">
        <f>Q123*O123</f>
        <v>76.942214614886822</v>
      </c>
      <c r="R124" s="11">
        <f t="shared" si="20"/>
        <v>19.399960095206509</v>
      </c>
      <c r="S124" s="11" t="s">
        <v>27</v>
      </c>
      <c r="T124" s="11">
        <f t="shared" si="32"/>
        <v>25.21367521367522</v>
      </c>
      <c r="U124" s="11" t="s">
        <v>18</v>
      </c>
      <c r="V124" s="11"/>
      <c r="W124" s="11"/>
      <c r="X124" s="12"/>
    </row>
    <row r="125" spans="1:25" ht="16" thickBot="1" x14ac:dyDescent="0.25">
      <c r="A125" s="10">
        <v>425</v>
      </c>
      <c r="B125" s="11">
        <f t="shared" si="31"/>
        <v>218.33333333333334</v>
      </c>
      <c r="C125" s="11"/>
      <c r="D125" s="11"/>
      <c r="E125" s="50">
        <v>4.5</v>
      </c>
      <c r="F125" s="50">
        <v>4.2</v>
      </c>
      <c r="G125" s="11"/>
      <c r="H125" s="50">
        <v>2.6</v>
      </c>
      <c r="I125" s="50">
        <v>100</v>
      </c>
      <c r="J125" s="4">
        <f t="shared" si="23"/>
        <v>205.83715066321682</v>
      </c>
      <c r="K125" s="11"/>
      <c r="L125" s="11">
        <f t="shared" si="25"/>
        <v>102.91857533160841</v>
      </c>
      <c r="M125" s="11">
        <f t="shared" si="28"/>
        <v>6.5764006215150772</v>
      </c>
      <c r="N125" s="11" t="s">
        <v>27</v>
      </c>
      <c r="O125" s="11">
        <f t="shared" si="26"/>
        <v>1.0636132315521629</v>
      </c>
      <c r="P125" s="11"/>
      <c r="Q125" s="11">
        <f>Q124*O124</f>
        <v>82.169267238180751</v>
      </c>
      <c r="R125" s="11">
        <f t="shared" si="20"/>
        <v>20.749308093427658</v>
      </c>
      <c r="S125" s="11" t="s">
        <v>27</v>
      </c>
      <c r="T125" s="11">
        <f t="shared" si="32"/>
        <v>25.251908396946597</v>
      </c>
      <c r="U125" s="11" t="s">
        <v>18</v>
      </c>
      <c r="V125" s="11"/>
      <c r="W125" s="11"/>
      <c r="X125" s="12"/>
    </row>
    <row r="126" spans="1:25" ht="16" thickBot="1" x14ac:dyDescent="0.25">
      <c r="A126" s="13">
        <v>450</v>
      </c>
      <c r="B126" s="14">
        <f t="shared" si="31"/>
        <v>232.22222222222223</v>
      </c>
      <c r="C126" s="14"/>
      <c r="D126" s="14"/>
      <c r="E126" s="51">
        <v>4.4000000000000004</v>
      </c>
      <c r="F126" s="51">
        <v>4</v>
      </c>
      <c r="G126" s="14"/>
      <c r="H126" s="51">
        <v>3.1</v>
      </c>
      <c r="I126" s="51">
        <v>110</v>
      </c>
      <c r="J126" s="6">
        <f t="shared" si="23"/>
        <v>228.54039357316057</v>
      </c>
      <c r="K126" s="14"/>
      <c r="L126" s="14">
        <f t="shared" si="25"/>
        <v>114.27019678658029</v>
      </c>
      <c r="M126" s="14">
        <f t="shared" si="28"/>
        <v>11.351621454971877</v>
      </c>
      <c r="N126" s="14" t="s">
        <v>27</v>
      </c>
      <c r="O126" s="8"/>
      <c r="P126" s="14"/>
      <c r="Q126" s="14">
        <f>Q125*O125</f>
        <v>87.396319861474694</v>
      </c>
      <c r="R126" s="14">
        <f t="shared" si="20"/>
        <v>26.873876925105591</v>
      </c>
      <c r="S126" s="14" t="s">
        <v>27</v>
      </c>
      <c r="T126" s="14">
        <f t="shared" si="32"/>
        <v>30.749437696806165</v>
      </c>
      <c r="U126" s="14" t="s">
        <v>18</v>
      </c>
      <c r="V126" s="14"/>
      <c r="W126" s="14"/>
      <c r="X126" s="15"/>
    </row>
    <row r="127" spans="1:25" x14ac:dyDescent="0.2">
      <c r="J127" s="5"/>
      <c r="L127" s="8"/>
      <c r="M127" s="11"/>
      <c r="O127" s="11"/>
      <c r="R127" s="11"/>
      <c r="T127" s="11"/>
    </row>
    <row r="128" spans="1:25" x14ac:dyDescent="0.2">
      <c r="J128" s="4"/>
      <c r="L128" s="11"/>
      <c r="M128" s="11"/>
      <c r="O128" s="11"/>
      <c r="R128" s="11"/>
      <c r="T128" s="11"/>
    </row>
    <row r="129" spans="1:25" ht="16" thickBot="1" x14ac:dyDescent="0.25">
      <c r="A129" s="22" t="s">
        <v>46</v>
      </c>
      <c r="J129" s="4"/>
      <c r="L129" s="11"/>
      <c r="M129" s="11"/>
      <c r="O129" s="11"/>
      <c r="R129" s="11"/>
      <c r="T129" s="11"/>
    </row>
    <row r="130" spans="1:25" x14ac:dyDescent="0.2">
      <c r="A130" s="7">
        <v>325</v>
      </c>
      <c r="B130" s="8">
        <f t="shared" ref="B130:B135" si="33">(A130-32)*(5/9)</f>
        <v>162.77777777777777</v>
      </c>
      <c r="C130" s="8"/>
      <c r="D130" s="8"/>
      <c r="E130" s="16">
        <v>6.25</v>
      </c>
      <c r="F130" s="17">
        <v>6.1</v>
      </c>
      <c r="G130" s="8"/>
      <c r="H130" s="17">
        <v>1.55</v>
      </c>
      <c r="I130" s="49">
        <v>123.8</v>
      </c>
      <c r="J130" s="5">
        <f t="shared" si="23"/>
        <v>247.53132116411211</v>
      </c>
      <c r="K130" s="8"/>
      <c r="L130" s="8">
        <f t="shared" si="25"/>
        <v>123.76566058205606</v>
      </c>
      <c r="M130" s="8"/>
      <c r="N130" s="8"/>
      <c r="O130" s="8">
        <f t="shared" si="26"/>
        <v>1.0853242320819114</v>
      </c>
      <c r="P130" s="8"/>
      <c r="Q130" s="8">
        <f>L130</f>
        <v>123.76566058205606</v>
      </c>
      <c r="R130" s="8"/>
      <c r="S130" s="8"/>
      <c r="T130" s="8"/>
      <c r="U130" s="8"/>
      <c r="V130" s="8">
        <f>AVERAGE(T131:T135)</f>
        <v>17.247757602144418</v>
      </c>
      <c r="W130" s="8" t="s">
        <v>18</v>
      </c>
      <c r="X130" s="9">
        <f>_xlfn.STDEV.P(T131:T135)</f>
        <v>10.546736843786148</v>
      </c>
      <c r="Y130" s="2">
        <v>15</v>
      </c>
    </row>
    <row r="131" spans="1:25" x14ac:dyDescent="0.2">
      <c r="A131" s="10">
        <v>350</v>
      </c>
      <c r="B131" s="11">
        <f t="shared" si="33"/>
        <v>176.66666666666669</v>
      </c>
      <c r="C131" s="11"/>
      <c r="D131" s="11"/>
      <c r="E131" s="18">
        <v>5.6</v>
      </c>
      <c r="F131" s="19">
        <v>5.25</v>
      </c>
      <c r="G131" s="11"/>
      <c r="H131" s="19">
        <v>2</v>
      </c>
      <c r="I131" s="50">
        <v>123.2</v>
      </c>
      <c r="J131" s="4">
        <f t="shared" si="23"/>
        <v>246.30086404145598</v>
      </c>
      <c r="K131" s="11"/>
      <c r="L131" s="11">
        <f t="shared" si="25"/>
        <v>123.15043202072799</v>
      </c>
      <c r="M131" s="11">
        <f t="shared" si="28"/>
        <v>-0.6152285613280668</v>
      </c>
      <c r="N131" s="11" t="s">
        <v>27</v>
      </c>
      <c r="O131" s="11">
        <f t="shared" si="26"/>
        <v>1.0786163522012577</v>
      </c>
      <c r="P131" s="11"/>
      <c r="Q131" s="11">
        <f>Q130*O130</f>
        <v>134.32587052933047</v>
      </c>
      <c r="R131" s="11">
        <f t="shared" si="20"/>
        <v>11.175438508602483</v>
      </c>
      <c r="S131" s="11" t="s">
        <v>27</v>
      </c>
      <c r="T131" s="11">
        <f t="shared" si="32"/>
        <v>8.3196471867735191</v>
      </c>
      <c r="U131" s="11" t="s">
        <v>18</v>
      </c>
      <c r="V131" s="11"/>
      <c r="W131" s="11"/>
      <c r="X131" s="12"/>
    </row>
    <row r="132" spans="1:25" x14ac:dyDescent="0.2">
      <c r="A132" s="10">
        <v>375</v>
      </c>
      <c r="B132" s="11">
        <f t="shared" si="33"/>
        <v>190.55555555555557</v>
      </c>
      <c r="C132" s="11"/>
      <c r="D132" s="11"/>
      <c r="E132" s="18">
        <v>5.95</v>
      </c>
      <c r="F132" s="19">
        <v>5.35</v>
      </c>
      <c r="G132" s="11"/>
      <c r="H132" s="19">
        <v>2</v>
      </c>
      <c r="I132" s="50">
        <v>133.30000000000001</v>
      </c>
      <c r="J132" s="4">
        <f t="shared" si="23"/>
        <v>266.67932838774317</v>
      </c>
      <c r="K132" s="11"/>
      <c r="L132" s="11">
        <f t="shared" si="25"/>
        <v>133.33966419387158</v>
      </c>
      <c r="M132" s="11">
        <f t="shared" si="28"/>
        <v>10.189232173143594</v>
      </c>
      <c r="N132" s="11" t="s">
        <v>27</v>
      </c>
      <c r="O132" s="11">
        <f t="shared" si="26"/>
        <v>1.0728862973760933</v>
      </c>
      <c r="P132" s="11"/>
      <c r="Q132" s="11">
        <f>Q131*O131</f>
        <v>144.88608047660486</v>
      </c>
      <c r="R132" s="11">
        <f t="shared" si="20"/>
        <v>11.546416282733276</v>
      </c>
      <c r="S132" s="11" t="s">
        <v>27</v>
      </c>
      <c r="T132" s="11">
        <f t="shared" si="32"/>
        <v>7.9693068131535982</v>
      </c>
      <c r="U132" s="11" t="s">
        <v>18</v>
      </c>
      <c r="V132" s="11"/>
      <c r="W132" s="11"/>
      <c r="X132" s="12"/>
    </row>
    <row r="133" spans="1:25" x14ac:dyDescent="0.2">
      <c r="A133" s="10">
        <v>400</v>
      </c>
      <c r="B133" s="11">
        <f t="shared" si="33"/>
        <v>204.44444444444446</v>
      </c>
      <c r="C133" s="11"/>
      <c r="D133" s="11"/>
      <c r="E133" s="18">
        <v>5.2</v>
      </c>
      <c r="F133" s="19">
        <v>5.05</v>
      </c>
      <c r="G133" s="11"/>
      <c r="H133" s="19">
        <v>2.5</v>
      </c>
      <c r="I133" s="50">
        <v>137.5</v>
      </c>
      <c r="J133" s="4">
        <f t="shared" si="23"/>
        <v>274.99407694424468</v>
      </c>
      <c r="K133" s="11"/>
      <c r="L133" s="11">
        <f t="shared" si="25"/>
        <v>137.49703847212234</v>
      </c>
      <c r="M133" s="11">
        <f t="shared" si="28"/>
        <v>4.1573742782507566</v>
      </c>
      <c r="N133" s="11" t="s">
        <v>27</v>
      </c>
      <c r="O133" s="11">
        <f t="shared" si="26"/>
        <v>1.0679347826086956</v>
      </c>
      <c r="P133" s="11"/>
      <c r="Q133" s="11">
        <f>Q132*O132</f>
        <v>155.44629042387928</v>
      </c>
      <c r="R133" s="11">
        <f t="shared" ref="R133:R196" si="34">ABS(Q133-L133)</f>
        <v>17.949251951756935</v>
      </c>
      <c r="S133" s="11" t="s">
        <v>27</v>
      </c>
      <c r="T133" s="11">
        <f t="shared" si="32"/>
        <v>11.546915595613092</v>
      </c>
      <c r="U133" s="11" t="s">
        <v>18</v>
      </c>
      <c r="V133" s="11"/>
      <c r="W133" s="11"/>
      <c r="X133" s="12"/>
    </row>
    <row r="134" spans="1:25" x14ac:dyDescent="0.2">
      <c r="A134" s="10">
        <v>425</v>
      </c>
      <c r="B134" s="11">
        <f t="shared" si="33"/>
        <v>218.33333333333334</v>
      </c>
      <c r="C134" s="11"/>
      <c r="D134" s="11"/>
      <c r="E134" s="18">
        <v>4.95</v>
      </c>
      <c r="F134" s="19">
        <v>4.7300000000000004</v>
      </c>
      <c r="G134" s="11"/>
      <c r="H134" s="19">
        <v>2.6</v>
      </c>
      <c r="I134" s="50">
        <v>127.5</v>
      </c>
      <c r="J134" s="4">
        <f t="shared" si="23"/>
        <v>254.99302259540889</v>
      </c>
      <c r="K134" s="11"/>
      <c r="L134" s="11">
        <f t="shared" si="25"/>
        <v>127.49651129770444</v>
      </c>
      <c r="M134" s="11">
        <f t="shared" si="28"/>
        <v>-10.000527174417897</v>
      </c>
      <c r="N134" s="11" t="s">
        <v>27</v>
      </c>
      <c r="O134" s="11">
        <f t="shared" si="26"/>
        <v>1.0636132315521629</v>
      </c>
      <c r="P134" s="11"/>
      <c r="Q134" s="11">
        <f>Q133*O133</f>
        <v>166.00650037115366</v>
      </c>
      <c r="R134" s="11">
        <f t="shared" si="34"/>
        <v>38.509989073449219</v>
      </c>
      <c r="S134" s="11" t="s">
        <v>27</v>
      </c>
      <c r="T134" s="11">
        <f t="shared" si="32"/>
        <v>23.197880195865487</v>
      </c>
      <c r="U134" s="11" t="s">
        <v>18</v>
      </c>
      <c r="V134" s="11"/>
      <c r="W134" s="11"/>
      <c r="X134" s="12"/>
    </row>
    <row r="135" spans="1:25" ht="16" thickBot="1" x14ac:dyDescent="0.25">
      <c r="A135" s="13">
        <v>450</v>
      </c>
      <c r="B135" s="14">
        <f t="shared" si="33"/>
        <v>232.22222222222223</v>
      </c>
      <c r="C135" s="14"/>
      <c r="D135" s="14"/>
      <c r="E135" s="20">
        <v>4.75</v>
      </c>
      <c r="F135" s="21">
        <v>5</v>
      </c>
      <c r="G135" s="14"/>
      <c r="H135" s="21">
        <v>2.2999999999999998</v>
      </c>
      <c r="I135" s="51">
        <v>114.4</v>
      </c>
      <c r="J135" s="6">
        <f t="shared" si="23"/>
        <v>228.81266493647163</v>
      </c>
      <c r="K135" s="14"/>
      <c r="L135" s="14">
        <f t="shared" si="25"/>
        <v>114.40633246823582</v>
      </c>
      <c r="M135" s="14">
        <f t="shared" si="28"/>
        <v>-13.090178829468627</v>
      </c>
      <c r="N135" s="14" t="s">
        <v>27</v>
      </c>
      <c r="O135" s="11"/>
      <c r="P135" s="14"/>
      <c r="Q135" s="14">
        <f>Q134*O134</f>
        <v>176.56671031842808</v>
      </c>
      <c r="R135" s="14">
        <f t="shared" si="34"/>
        <v>62.160377850192262</v>
      </c>
      <c r="S135" s="14" t="s">
        <v>27</v>
      </c>
      <c r="T135" s="14">
        <f t="shared" si="32"/>
        <v>35.205038219316393</v>
      </c>
      <c r="U135" s="14" t="s">
        <v>18</v>
      </c>
      <c r="V135" s="14"/>
      <c r="W135" s="14"/>
      <c r="X135" s="15"/>
    </row>
    <row r="136" spans="1:25" x14ac:dyDescent="0.2">
      <c r="J136" s="5"/>
      <c r="L136" s="8"/>
      <c r="M136" s="11"/>
      <c r="O136" s="8"/>
      <c r="R136" s="11"/>
      <c r="T136" s="11"/>
    </row>
    <row r="137" spans="1:25" x14ac:dyDescent="0.2">
      <c r="J137" s="4"/>
      <c r="L137" s="11"/>
      <c r="M137" s="11"/>
      <c r="O137" s="11"/>
      <c r="Q137" s="11"/>
      <c r="R137" s="11"/>
      <c r="T137" s="11"/>
    </row>
    <row r="138" spans="1:25" ht="16" thickBot="1" x14ac:dyDescent="0.25">
      <c r="A138" s="22" t="s">
        <v>47</v>
      </c>
      <c r="J138" s="4"/>
      <c r="L138" s="11"/>
      <c r="M138" s="11"/>
      <c r="O138" s="11"/>
      <c r="R138" s="11"/>
      <c r="T138" s="11"/>
    </row>
    <row r="139" spans="1:25" x14ac:dyDescent="0.2">
      <c r="A139" s="7">
        <v>325</v>
      </c>
      <c r="B139" s="8">
        <f t="shared" ref="B139:B144" si="35">(A139-32)*(5/9)</f>
        <v>162.77777777777777</v>
      </c>
      <c r="C139" s="8"/>
      <c r="D139" s="8"/>
      <c r="E139" s="16">
        <v>3.6</v>
      </c>
      <c r="F139" s="17">
        <v>4</v>
      </c>
      <c r="G139" s="8"/>
      <c r="H139" s="17">
        <v>1.2</v>
      </c>
      <c r="I139" s="8">
        <v>36</v>
      </c>
      <c r="J139" s="5">
        <f t="shared" si="23"/>
        <v>72.382294738713597</v>
      </c>
      <c r="K139" s="8"/>
      <c r="L139" s="8">
        <f t="shared" si="25"/>
        <v>36.191147369356798</v>
      </c>
      <c r="M139" s="8"/>
      <c r="N139" s="8"/>
      <c r="O139" s="8">
        <f t="shared" si="26"/>
        <v>1.0853242320819114</v>
      </c>
      <c r="P139" s="8"/>
      <c r="Q139" s="8">
        <f>L139</f>
        <v>36.191147369356798</v>
      </c>
      <c r="R139" s="8"/>
      <c r="S139" s="8"/>
      <c r="T139" s="8"/>
      <c r="U139" s="8"/>
      <c r="V139" s="8">
        <f>AVERAGE(T140:T144)</f>
        <v>3.4095141069493473</v>
      </c>
      <c r="W139" s="8" t="s">
        <v>18</v>
      </c>
      <c r="X139" s="9">
        <f>_xlfn.STDEV.P(T140:T144)</f>
        <v>2.1299501840704349</v>
      </c>
      <c r="Y139" s="2">
        <v>16</v>
      </c>
    </row>
    <row r="140" spans="1:25" x14ac:dyDescent="0.2">
      <c r="A140" s="10">
        <v>350</v>
      </c>
      <c r="B140" s="11">
        <f t="shared" si="35"/>
        <v>176.66666666666669</v>
      </c>
      <c r="C140" s="11"/>
      <c r="D140" s="11"/>
      <c r="E140" s="18">
        <v>3.4</v>
      </c>
      <c r="F140" s="19">
        <v>3.6</v>
      </c>
      <c r="G140" s="11"/>
      <c r="H140" s="19">
        <v>1.5</v>
      </c>
      <c r="I140" s="11">
        <v>38</v>
      </c>
      <c r="J140" s="4">
        <f t="shared" si="23"/>
        <v>76.9061881598832</v>
      </c>
      <c r="K140" s="11"/>
      <c r="L140" s="11">
        <f t="shared" si="25"/>
        <v>38.4530940799416</v>
      </c>
      <c r="M140" s="11">
        <f t="shared" si="28"/>
        <v>2.2619467105848017</v>
      </c>
      <c r="N140" s="11" t="s">
        <v>27</v>
      </c>
      <c r="O140" s="11">
        <f t="shared" si="26"/>
        <v>1.0786163522012577</v>
      </c>
      <c r="P140" s="11"/>
      <c r="Q140" s="11">
        <f>Q139*O139</f>
        <v>39.279129226810454</v>
      </c>
      <c r="R140" s="11">
        <f t="shared" si="34"/>
        <v>0.82603514686885404</v>
      </c>
      <c r="S140" s="11" t="s">
        <v>27</v>
      </c>
      <c r="T140" s="11">
        <f t="shared" si="32"/>
        <v>2.102987421383653</v>
      </c>
      <c r="U140" s="11" t="s">
        <v>18</v>
      </c>
      <c r="V140" s="11"/>
      <c r="W140" s="11"/>
      <c r="X140" s="12"/>
    </row>
    <row r="141" spans="1:25" x14ac:dyDescent="0.2">
      <c r="A141" s="10">
        <v>375</v>
      </c>
      <c r="B141" s="11">
        <f t="shared" si="35"/>
        <v>190.55555555555557</v>
      </c>
      <c r="C141" s="11"/>
      <c r="D141" s="11"/>
      <c r="E141" s="18">
        <v>3.4</v>
      </c>
      <c r="F141" s="19">
        <v>3.7</v>
      </c>
      <c r="G141" s="11"/>
      <c r="H141" s="19">
        <v>1.5</v>
      </c>
      <c r="I141" s="11">
        <v>40</v>
      </c>
      <c r="J141" s="4">
        <f t="shared" si="23"/>
        <v>79.042471164324411</v>
      </c>
      <c r="K141" s="11"/>
      <c r="L141" s="11">
        <f t="shared" si="25"/>
        <v>39.521235582162205</v>
      </c>
      <c r="M141" s="11">
        <f t="shared" si="28"/>
        <v>1.0681415022206053</v>
      </c>
      <c r="N141" s="11" t="s">
        <v>27</v>
      </c>
      <c r="O141" s="11">
        <f t="shared" si="26"/>
        <v>1.0728862973760933</v>
      </c>
      <c r="P141" s="11"/>
      <c r="Q141" s="11">
        <f>Q140*O140</f>
        <v>42.367111084264103</v>
      </c>
      <c r="R141" s="11">
        <f t="shared" si="34"/>
        <v>2.8458755021018973</v>
      </c>
      <c r="S141" s="11" t="s">
        <v>27</v>
      </c>
      <c r="T141" s="11">
        <f t="shared" si="32"/>
        <v>6.7171809199870269</v>
      </c>
      <c r="U141" s="11" t="s">
        <v>18</v>
      </c>
      <c r="V141" s="11"/>
      <c r="W141" s="11"/>
      <c r="X141" s="12"/>
    </row>
    <row r="142" spans="1:25" x14ac:dyDescent="0.2">
      <c r="A142" s="10">
        <v>400</v>
      </c>
      <c r="B142" s="11">
        <f t="shared" si="35"/>
        <v>204.44444444444446</v>
      </c>
      <c r="C142" s="11"/>
      <c r="D142" s="11"/>
      <c r="E142" s="18">
        <v>3.6</v>
      </c>
      <c r="F142" s="19">
        <v>3.6</v>
      </c>
      <c r="G142" s="11"/>
      <c r="H142" s="19">
        <v>1.6</v>
      </c>
      <c r="I142" s="11">
        <v>43</v>
      </c>
      <c r="J142" s="4">
        <f t="shared" si="23"/>
        <v>86.858753686456325</v>
      </c>
      <c r="K142" s="11"/>
      <c r="L142" s="11">
        <f t="shared" si="25"/>
        <v>43.429376843228162</v>
      </c>
      <c r="M142" s="11">
        <f t="shared" si="28"/>
        <v>3.9081412610659569</v>
      </c>
      <c r="N142" s="11" t="s">
        <v>27</v>
      </c>
      <c r="O142" s="11">
        <f t="shared" si="26"/>
        <v>1.0679347826086956</v>
      </c>
      <c r="P142" s="11"/>
      <c r="Q142" s="11">
        <f>Q141*O141</f>
        <v>45.455092941717758</v>
      </c>
      <c r="R142" s="11">
        <f t="shared" si="34"/>
        <v>2.0257160984895961</v>
      </c>
      <c r="S142" s="11" t="s">
        <v>27</v>
      </c>
      <c r="T142" s="11">
        <f t="shared" si="32"/>
        <v>4.4565217391304355</v>
      </c>
      <c r="U142" s="11" t="s">
        <v>18</v>
      </c>
      <c r="V142" s="11"/>
      <c r="W142" s="11"/>
      <c r="X142" s="12"/>
    </row>
    <row r="143" spans="1:25" ht="16" thickBot="1" x14ac:dyDescent="0.25">
      <c r="A143" s="10">
        <v>425</v>
      </c>
      <c r="B143" s="11">
        <f t="shared" si="35"/>
        <v>218.33333333333334</v>
      </c>
      <c r="C143" s="11"/>
      <c r="D143" s="11"/>
      <c r="E143" s="18">
        <v>3.5</v>
      </c>
      <c r="F143" s="19">
        <v>3.5</v>
      </c>
      <c r="G143" s="11"/>
      <c r="H143" s="19">
        <v>1.9</v>
      </c>
      <c r="I143" s="11">
        <v>49</v>
      </c>
      <c r="J143" s="4">
        <f t="shared" si="23"/>
        <v>97.494092016409667</v>
      </c>
      <c r="K143" s="11"/>
      <c r="L143" s="11">
        <f t="shared" si="25"/>
        <v>48.747046008204833</v>
      </c>
      <c r="M143" s="11">
        <f t="shared" si="28"/>
        <v>5.317669164976671</v>
      </c>
      <c r="N143" s="11" t="s">
        <v>27</v>
      </c>
      <c r="O143" s="11">
        <f t="shared" si="26"/>
        <v>1.0636132315521629</v>
      </c>
      <c r="P143" s="11"/>
      <c r="Q143" s="11">
        <f>Q142*O142</f>
        <v>48.543074799171407</v>
      </c>
      <c r="R143" s="11">
        <f t="shared" si="34"/>
        <v>0.20397120903342625</v>
      </c>
      <c r="S143" s="11" t="s">
        <v>27</v>
      </c>
      <c r="T143" s="11">
        <f t="shared" si="32"/>
        <v>0.42018600980115062</v>
      </c>
      <c r="U143" s="11" t="s">
        <v>18</v>
      </c>
      <c r="V143" s="11"/>
      <c r="W143" s="11"/>
      <c r="X143" s="12"/>
    </row>
    <row r="144" spans="1:25" ht="16" thickBot="1" x14ac:dyDescent="0.25">
      <c r="A144" s="13">
        <v>450</v>
      </c>
      <c r="B144" s="14">
        <f t="shared" si="35"/>
        <v>232.22222222222223</v>
      </c>
      <c r="C144" s="14"/>
      <c r="D144" s="14"/>
      <c r="E144" s="20">
        <v>3.3</v>
      </c>
      <c r="F144" s="21">
        <v>3.8</v>
      </c>
      <c r="G144" s="14"/>
      <c r="H144" s="21">
        <v>1.9</v>
      </c>
      <c r="I144" s="14">
        <v>50</v>
      </c>
      <c r="J144" s="6">
        <f t="shared" si="23"/>
        <v>99.802115419247102</v>
      </c>
      <c r="K144" s="14"/>
      <c r="L144" s="14">
        <f t="shared" si="25"/>
        <v>49.901057709623551</v>
      </c>
      <c r="M144" s="14">
        <f t="shared" si="28"/>
        <v>1.1540117014187175</v>
      </c>
      <c r="N144" s="14" t="s">
        <v>27</v>
      </c>
      <c r="O144" s="8"/>
      <c r="P144" s="14"/>
      <c r="Q144" s="14">
        <f>Q143*O143</f>
        <v>51.631056656625063</v>
      </c>
      <c r="R144" s="14">
        <f t="shared" si="34"/>
        <v>1.729998947001512</v>
      </c>
      <c r="S144" s="14" t="s">
        <v>27</v>
      </c>
      <c r="T144" s="14">
        <f t="shared" si="32"/>
        <v>3.3506944444444686</v>
      </c>
      <c r="U144" s="14" t="s">
        <v>18</v>
      </c>
      <c r="V144" s="14"/>
      <c r="W144" s="14"/>
      <c r="X144" s="15"/>
    </row>
    <row r="145" spans="1:25" x14ac:dyDescent="0.2">
      <c r="J145" s="5"/>
      <c r="L145" s="8"/>
      <c r="M145" s="11"/>
      <c r="O145" s="11"/>
      <c r="R145" s="11"/>
      <c r="T145" s="11"/>
    </row>
    <row r="146" spans="1:25" x14ac:dyDescent="0.2">
      <c r="J146" s="4"/>
      <c r="L146" s="11"/>
      <c r="M146" s="11"/>
      <c r="O146" s="11"/>
      <c r="R146" s="11"/>
      <c r="T146" s="11"/>
    </row>
    <row r="147" spans="1:25" ht="16" thickBot="1" x14ac:dyDescent="0.25">
      <c r="A147" s="22" t="s">
        <v>48</v>
      </c>
      <c r="J147" s="4"/>
      <c r="L147" s="11"/>
      <c r="M147" s="11"/>
      <c r="O147" s="11"/>
      <c r="R147" s="11"/>
      <c r="T147" s="11"/>
    </row>
    <row r="148" spans="1:25" x14ac:dyDescent="0.2">
      <c r="A148" s="7">
        <v>325</v>
      </c>
      <c r="B148" s="8">
        <f t="shared" ref="B148:B153" si="36">(A148-32)*(5/9)</f>
        <v>162.77777777777777</v>
      </c>
      <c r="C148" s="8"/>
      <c r="D148" s="8"/>
      <c r="E148" s="16">
        <v>3.5</v>
      </c>
      <c r="F148" s="17">
        <v>3.71</v>
      </c>
      <c r="G148" s="8"/>
      <c r="H148" s="17">
        <v>1.89</v>
      </c>
      <c r="I148" s="8">
        <v>24.2</v>
      </c>
      <c r="J148" s="5">
        <f t="shared" si="23"/>
        <v>102.79982312930269</v>
      </c>
      <c r="K148" s="8"/>
      <c r="L148" s="8">
        <f t="shared" si="25"/>
        <v>51.399911564651347</v>
      </c>
      <c r="M148" s="8"/>
      <c r="N148" s="8"/>
      <c r="O148" s="8">
        <f t="shared" si="26"/>
        <v>1.0853242320819114</v>
      </c>
      <c r="P148" s="8"/>
      <c r="Q148" s="8">
        <f>L148</f>
        <v>51.399911564651347</v>
      </c>
      <c r="R148" s="8"/>
      <c r="S148" s="8"/>
      <c r="T148" s="8"/>
      <c r="U148" s="8"/>
      <c r="V148" s="8">
        <f>AVERAGE(T149:T153)</f>
        <v>19.153826803147247</v>
      </c>
      <c r="W148" s="8" t="s">
        <v>18</v>
      </c>
      <c r="X148" s="9">
        <f>_xlfn.STDEV.P(T149:T153)</f>
        <v>4.2935773844602876</v>
      </c>
      <c r="Y148" s="2">
        <v>17</v>
      </c>
    </row>
    <row r="149" spans="1:25" x14ac:dyDescent="0.2">
      <c r="A149" s="10">
        <v>350</v>
      </c>
      <c r="B149" s="11">
        <f t="shared" si="36"/>
        <v>176.66666666666669</v>
      </c>
      <c r="C149" s="11"/>
      <c r="D149" s="11"/>
      <c r="E149" s="18">
        <v>3.57</v>
      </c>
      <c r="F149" s="19">
        <v>3.35</v>
      </c>
      <c r="G149" s="11"/>
      <c r="H149" s="19">
        <v>1.87</v>
      </c>
      <c r="I149" s="11">
        <v>46.8</v>
      </c>
      <c r="J149" s="4">
        <f t="shared" si="23"/>
        <v>93.679214169253299</v>
      </c>
      <c r="K149" s="11"/>
      <c r="L149" s="11">
        <f t="shared" si="25"/>
        <v>46.83960708462665</v>
      </c>
      <c r="M149" s="11">
        <f t="shared" si="28"/>
        <v>-4.5603044800246977</v>
      </c>
      <c r="N149" s="11" t="s">
        <v>27</v>
      </c>
      <c r="O149" s="11">
        <f t="shared" si="26"/>
        <v>1.0786163522012577</v>
      </c>
      <c r="P149" s="11"/>
      <c r="Q149" s="11">
        <f>Q148*O148</f>
        <v>55.785569547983378</v>
      </c>
      <c r="R149" s="11">
        <f t="shared" si="34"/>
        <v>8.9459624633567287</v>
      </c>
      <c r="S149" s="11" t="s">
        <v>27</v>
      </c>
      <c r="T149" s="11">
        <f t="shared" si="32"/>
        <v>16.036337955933124</v>
      </c>
      <c r="U149" s="11" t="s">
        <v>18</v>
      </c>
      <c r="V149" s="11"/>
      <c r="W149" s="11"/>
      <c r="X149" s="12"/>
    </row>
    <row r="150" spans="1:25" x14ac:dyDescent="0.2">
      <c r="A150" s="10">
        <v>375</v>
      </c>
      <c r="B150" s="11">
        <f t="shared" si="36"/>
        <v>190.55555555555557</v>
      </c>
      <c r="C150" s="11"/>
      <c r="D150" s="11"/>
      <c r="E150" s="18">
        <v>3.36</v>
      </c>
      <c r="F150" s="19">
        <v>3.54</v>
      </c>
      <c r="G150" s="11"/>
      <c r="H150" s="19">
        <v>1.87</v>
      </c>
      <c r="I150" s="11">
        <v>46.6</v>
      </c>
      <c r="J150" s="4">
        <f t="shared" ref="J150:J170" si="37">((4/3)*3.14159265359*E150*F150*H150)</f>
        <v>93.169283416093165</v>
      </c>
      <c r="K150" s="11"/>
      <c r="L150" s="11">
        <f t="shared" si="25"/>
        <v>46.584641708046583</v>
      </c>
      <c r="M150" s="11">
        <f t="shared" si="28"/>
        <v>-0.25496537658006702</v>
      </c>
      <c r="N150" s="11" t="s">
        <v>27</v>
      </c>
      <c r="O150" s="11">
        <f t="shared" si="26"/>
        <v>1.0728862973760933</v>
      </c>
      <c r="P150" s="11"/>
      <c r="Q150" s="11">
        <f>Q149*O149</f>
        <v>60.171227531315395</v>
      </c>
      <c r="R150" s="11">
        <f t="shared" si="34"/>
        <v>13.586585823268813</v>
      </c>
      <c r="S150" s="11" t="s">
        <v>27</v>
      </c>
      <c r="T150" s="11">
        <f t="shared" si="32"/>
        <v>22.579871444699773</v>
      </c>
      <c r="U150" s="11" t="s">
        <v>18</v>
      </c>
      <c r="V150" s="11"/>
      <c r="W150" s="11"/>
      <c r="X150" s="12"/>
    </row>
    <row r="151" spans="1:25" x14ac:dyDescent="0.2">
      <c r="A151" s="10">
        <v>400</v>
      </c>
      <c r="B151" s="11">
        <f t="shared" si="36"/>
        <v>204.44444444444446</v>
      </c>
      <c r="C151" s="11"/>
      <c r="D151" s="11"/>
      <c r="E151" s="18">
        <v>3.48</v>
      </c>
      <c r="F151" s="19">
        <v>3.39</v>
      </c>
      <c r="G151" s="11"/>
      <c r="H151" s="19">
        <v>2.23</v>
      </c>
      <c r="I151" s="11">
        <v>55.1</v>
      </c>
      <c r="J151" s="4">
        <f t="shared" si="37"/>
        <v>110.19767064271767</v>
      </c>
      <c r="K151" s="11"/>
      <c r="L151" s="11">
        <f t="shared" si="25"/>
        <v>55.098835321358834</v>
      </c>
      <c r="M151" s="11">
        <f t="shared" si="28"/>
        <v>8.5141936133122513</v>
      </c>
      <c r="N151" s="11" t="s">
        <v>27</v>
      </c>
      <c r="O151" s="11">
        <f t="shared" si="26"/>
        <v>1.0679347826086956</v>
      </c>
      <c r="P151" s="11"/>
      <c r="Q151" s="11">
        <f>Q150*O150</f>
        <v>64.556885514647419</v>
      </c>
      <c r="R151" s="11">
        <f t="shared" si="34"/>
        <v>9.4580501932885852</v>
      </c>
      <c r="S151" s="11" t="s">
        <v>27</v>
      </c>
      <c r="T151" s="11">
        <f t="shared" si="32"/>
        <v>14.650722564896091</v>
      </c>
      <c r="U151" s="11" t="s">
        <v>18</v>
      </c>
      <c r="V151" s="11"/>
      <c r="W151" s="11"/>
      <c r="X151" s="12"/>
    </row>
    <row r="152" spans="1:25" x14ac:dyDescent="0.2">
      <c r="A152" s="10">
        <v>425</v>
      </c>
      <c r="B152" s="11">
        <f t="shared" si="36"/>
        <v>218.33333333333334</v>
      </c>
      <c r="C152" s="11"/>
      <c r="D152" s="11"/>
      <c r="E152" s="18">
        <v>3.71</v>
      </c>
      <c r="F152" s="19">
        <v>3.36</v>
      </c>
      <c r="G152" s="11"/>
      <c r="H152" s="19">
        <v>2.2000000000000002</v>
      </c>
      <c r="I152" s="11">
        <v>57.4</v>
      </c>
      <c r="J152" s="4">
        <f t="shared" si="37"/>
        <v>114.87472298893508</v>
      </c>
      <c r="K152" s="11"/>
      <c r="L152" s="11">
        <f t="shared" si="25"/>
        <v>57.437361494467538</v>
      </c>
      <c r="M152" s="11">
        <f t="shared" si="28"/>
        <v>2.3385261731087041</v>
      </c>
      <c r="N152" s="11" t="s">
        <v>27</v>
      </c>
      <c r="O152" s="11">
        <f t="shared" si="26"/>
        <v>1.0636132315521629</v>
      </c>
      <c r="P152" s="11"/>
      <c r="Q152" s="11">
        <f>Q151*O151</f>
        <v>68.942543497979443</v>
      </c>
      <c r="R152" s="11">
        <f t="shared" si="34"/>
        <v>11.505182003511905</v>
      </c>
      <c r="S152" s="11" t="s">
        <v>27</v>
      </c>
      <c r="T152" s="11">
        <f t="shared" si="32"/>
        <v>16.688073023950874</v>
      </c>
      <c r="U152" s="11" t="s">
        <v>18</v>
      </c>
      <c r="V152" s="11"/>
      <c r="W152" s="11"/>
      <c r="X152" s="12"/>
    </row>
    <row r="153" spans="1:25" ht="16" thickBot="1" x14ac:dyDescent="0.25">
      <c r="A153" s="13">
        <v>450</v>
      </c>
      <c r="B153" s="14">
        <f t="shared" si="36"/>
        <v>232.22222222222223</v>
      </c>
      <c r="C153" s="14"/>
      <c r="D153" s="14"/>
      <c r="E153" s="20">
        <v>3.54</v>
      </c>
      <c r="F153" s="21">
        <v>3.32</v>
      </c>
      <c r="G153" s="14"/>
      <c r="H153" s="21">
        <v>2.21</v>
      </c>
      <c r="I153" s="14">
        <v>54.4</v>
      </c>
      <c r="J153" s="6">
        <f t="shared" si="37"/>
        <v>108.79832987658497</v>
      </c>
      <c r="K153" s="14"/>
      <c r="L153" s="14">
        <f t="shared" si="25"/>
        <v>54.399164938292486</v>
      </c>
      <c r="M153" s="14">
        <f t="shared" si="28"/>
        <v>-3.0381965561750519</v>
      </c>
      <c r="N153" s="14" t="s">
        <v>27</v>
      </c>
      <c r="O153" s="11"/>
      <c r="P153" s="14"/>
      <c r="Q153" s="14">
        <f>Q152*O152</f>
        <v>73.328201481311467</v>
      </c>
      <c r="R153" s="14">
        <f t="shared" si="34"/>
        <v>18.929036543018981</v>
      </c>
      <c r="S153" s="14" t="s">
        <v>27</v>
      </c>
      <c r="T153" s="14">
        <f t="shared" si="32"/>
        <v>25.814129026256378</v>
      </c>
      <c r="U153" s="14" t="s">
        <v>18</v>
      </c>
      <c r="V153" s="14"/>
      <c r="W153" s="14"/>
      <c r="X153" s="15"/>
    </row>
    <row r="154" spans="1:25" x14ac:dyDescent="0.2">
      <c r="J154" s="5"/>
      <c r="L154" s="8"/>
      <c r="M154" s="11"/>
      <c r="O154" s="8"/>
      <c r="R154" s="11"/>
      <c r="T154" s="11"/>
    </row>
    <row r="155" spans="1:25" x14ac:dyDescent="0.2">
      <c r="J155" s="4"/>
      <c r="L155" s="11"/>
      <c r="M155" s="11"/>
      <c r="O155" s="11"/>
      <c r="R155" s="11"/>
      <c r="S155" s="11"/>
      <c r="T155" s="11"/>
    </row>
    <row r="156" spans="1:25" ht="16" thickBot="1" x14ac:dyDescent="0.25">
      <c r="A156" s="22" t="s">
        <v>49</v>
      </c>
      <c r="J156" s="4"/>
      <c r="L156" s="11"/>
      <c r="M156" s="11"/>
      <c r="O156" s="11"/>
      <c r="R156" s="11"/>
      <c r="T156" s="11"/>
    </row>
    <row r="157" spans="1:25" x14ac:dyDescent="0.2">
      <c r="A157" s="7">
        <v>325</v>
      </c>
      <c r="B157" s="8">
        <f t="shared" ref="B157:B162" si="38">(A157-32)*(5/9)</f>
        <v>162.77777777777777</v>
      </c>
      <c r="C157" s="8"/>
      <c r="D157" s="8"/>
      <c r="E157" s="16">
        <v>3</v>
      </c>
      <c r="F157" s="17">
        <v>3</v>
      </c>
      <c r="G157" s="8"/>
      <c r="H157" s="17">
        <v>0.9</v>
      </c>
      <c r="I157" s="49">
        <v>16.964600000000001</v>
      </c>
      <c r="J157" s="5">
        <f t="shared" si="37"/>
        <v>33.929200658772004</v>
      </c>
      <c r="K157" s="8"/>
      <c r="L157" s="8">
        <f t="shared" si="25"/>
        <v>16.964600329386002</v>
      </c>
      <c r="M157" s="8"/>
      <c r="N157" s="8"/>
      <c r="O157" s="8">
        <f t="shared" si="26"/>
        <v>1.0853242320819114</v>
      </c>
      <c r="P157" s="8"/>
      <c r="Q157" s="8">
        <f>L157</f>
        <v>16.964600329386002</v>
      </c>
      <c r="R157" s="8"/>
      <c r="S157" s="8"/>
      <c r="T157" s="8"/>
      <c r="U157" s="8"/>
      <c r="V157" s="8">
        <f>AVERAGE(T158:T162)</f>
        <v>15.946762580798417</v>
      </c>
      <c r="W157" s="8" t="s">
        <v>18</v>
      </c>
      <c r="X157" s="9">
        <f>_xlfn.STDEV.P(T158:T162)</f>
        <v>6.6584444175847555</v>
      </c>
      <c r="Y157" s="2">
        <v>18</v>
      </c>
    </row>
    <row r="158" spans="1:25" x14ac:dyDescent="0.2">
      <c r="A158" s="10">
        <v>350</v>
      </c>
      <c r="B158" s="11">
        <f t="shared" si="38"/>
        <v>176.66666666666669</v>
      </c>
      <c r="C158" s="11"/>
      <c r="D158" s="11"/>
      <c r="E158" s="18">
        <v>3.1</v>
      </c>
      <c r="F158" s="19">
        <v>3</v>
      </c>
      <c r="G158" s="11"/>
      <c r="H158" s="19">
        <v>1.1000000000000001</v>
      </c>
      <c r="I158" s="50">
        <v>21.425699999999999</v>
      </c>
      <c r="J158" s="4">
        <f t="shared" si="37"/>
        <v>42.851323794967605</v>
      </c>
      <c r="K158" s="11"/>
      <c r="L158" s="11">
        <f t="shared" si="25"/>
        <v>21.425661897483803</v>
      </c>
      <c r="M158" s="11">
        <f t="shared" si="28"/>
        <v>4.4610615680978007</v>
      </c>
      <c r="N158" s="11" t="s">
        <v>27</v>
      </c>
      <c r="O158" s="11">
        <f t="shared" si="26"/>
        <v>1.0786163522012577</v>
      </c>
      <c r="P158" s="11"/>
      <c r="Q158" s="11">
        <f>Q157*O157</f>
        <v>18.412091825067403</v>
      </c>
      <c r="R158" s="11">
        <f t="shared" si="34"/>
        <v>3.0135700724163996</v>
      </c>
      <c r="S158" s="11" t="s">
        <v>27</v>
      </c>
      <c r="T158" s="11">
        <f t="shared" si="32"/>
        <v>16.367342184952239</v>
      </c>
      <c r="U158" s="11" t="s">
        <v>18</v>
      </c>
      <c r="V158" s="11"/>
      <c r="W158" s="11"/>
      <c r="X158" s="12"/>
    </row>
    <row r="159" spans="1:25" x14ac:dyDescent="0.2">
      <c r="A159" s="10">
        <v>375</v>
      </c>
      <c r="B159" s="11">
        <f t="shared" si="38"/>
        <v>190.55555555555557</v>
      </c>
      <c r="C159" s="11"/>
      <c r="D159" s="11"/>
      <c r="E159" s="18">
        <v>2.7</v>
      </c>
      <c r="F159" s="19">
        <v>2.85</v>
      </c>
      <c r="G159" s="11"/>
      <c r="H159" s="19">
        <v>1.4</v>
      </c>
      <c r="I159" s="50">
        <v>22.562899999999999</v>
      </c>
      <c r="J159" s="4">
        <f t="shared" si="37"/>
        <v>45.125836876166765</v>
      </c>
      <c r="K159" s="11"/>
      <c r="L159" s="11">
        <f t="shared" si="25"/>
        <v>22.562918438083383</v>
      </c>
      <c r="M159" s="11">
        <f t="shared" si="28"/>
        <v>1.13725654059958</v>
      </c>
      <c r="N159" s="11" t="s">
        <v>27</v>
      </c>
      <c r="O159" s="11">
        <f t="shared" si="26"/>
        <v>1.0728862973760933</v>
      </c>
      <c r="P159" s="11"/>
      <c r="Q159" s="11">
        <f>Q158*O158</f>
        <v>19.859583320748801</v>
      </c>
      <c r="R159" s="11">
        <f t="shared" si="34"/>
        <v>2.7033351173345821</v>
      </c>
      <c r="S159" s="11" t="s">
        <v>27</v>
      </c>
      <c r="T159" s="11">
        <f t="shared" si="32"/>
        <v>13.612244897959187</v>
      </c>
      <c r="U159" s="11" t="s">
        <v>18</v>
      </c>
      <c r="V159" s="11"/>
      <c r="W159" s="11"/>
      <c r="X159" s="12"/>
    </row>
    <row r="160" spans="1:25" x14ac:dyDescent="0.2">
      <c r="A160" s="10">
        <v>400</v>
      </c>
      <c r="B160" s="11">
        <f t="shared" si="38"/>
        <v>204.44444444444446</v>
      </c>
      <c r="C160" s="11"/>
      <c r="D160" s="11"/>
      <c r="E160" s="18">
        <v>3.05</v>
      </c>
      <c r="F160" s="19">
        <v>3.05</v>
      </c>
      <c r="G160" s="11"/>
      <c r="H160" s="19">
        <v>1.4</v>
      </c>
      <c r="I160" s="50">
        <v>27.276399999999999</v>
      </c>
      <c r="J160" s="4">
        <f t="shared" si="37"/>
        <v>54.552709232039142</v>
      </c>
      <c r="K160" s="11"/>
      <c r="L160" s="11">
        <f t="shared" ref="L160:L223" si="39">J160/2</f>
        <v>27.276354616019571</v>
      </c>
      <c r="M160" s="11">
        <f t="shared" si="28"/>
        <v>4.7134361779361882</v>
      </c>
      <c r="N160" s="11" t="s">
        <v>27</v>
      </c>
      <c r="O160" s="11">
        <f t="shared" ref="O160:O223" si="40">B161/B160</f>
        <v>1.0679347826086956</v>
      </c>
      <c r="P160" s="11"/>
      <c r="Q160" s="11">
        <f>Q159*O159</f>
        <v>21.307074816430202</v>
      </c>
      <c r="R160" s="11">
        <f t="shared" si="34"/>
        <v>5.9692797995893692</v>
      </c>
      <c r="S160" s="11" t="s">
        <v>27</v>
      </c>
      <c r="T160" s="11">
        <f t="shared" si="32"/>
        <v>28.015482420826576</v>
      </c>
      <c r="U160" s="11" t="s">
        <v>18</v>
      </c>
      <c r="V160" s="11"/>
      <c r="W160" s="11"/>
      <c r="X160" s="12"/>
    </row>
    <row r="161" spans="1:25" x14ac:dyDescent="0.2">
      <c r="A161" s="10">
        <v>425</v>
      </c>
      <c r="B161" s="11">
        <f t="shared" si="38"/>
        <v>218.33333333333334</v>
      </c>
      <c r="C161" s="11"/>
      <c r="D161" s="11"/>
      <c r="E161" s="18">
        <v>2.7</v>
      </c>
      <c r="F161" s="19">
        <v>2.65</v>
      </c>
      <c r="G161" s="11"/>
      <c r="H161" s="19">
        <v>1.4</v>
      </c>
      <c r="I161" s="50">
        <v>20.979600000000001</v>
      </c>
      <c r="J161" s="4">
        <f t="shared" si="37"/>
        <v>41.959111481348039</v>
      </c>
      <c r="K161" s="11"/>
      <c r="L161" s="11">
        <f t="shared" si="39"/>
        <v>20.979555740674019</v>
      </c>
      <c r="M161" s="11">
        <f t="shared" ref="M161:M224" si="41">L161-L160</f>
        <v>-6.2967988753455515</v>
      </c>
      <c r="N161" s="11" t="s">
        <v>27</v>
      </c>
      <c r="O161" s="11">
        <f t="shared" si="40"/>
        <v>1.0636132315521629</v>
      </c>
      <c r="P161" s="11"/>
      <c r="Q161" s="11">
        <f>Q160*O160</f>
        <v>22.754566312111599</v>
      </c>
      <c r="R161" s="11">
        <f t="shared" si="34"/>
        <v>1.7750105714375799</v>
      </c>
      <c r="S161" s="11" t="s">
        <v>27</v>
      </c>
      <c r="T161" s="11">
        <f t="shared" si="32"/>
        <v>7.8006785411365671</v>
      </c>
      <c r="U161" s="11" t="s">
        <v>18</v>
      </c>
      <c r="V161" s="11"/>
      <c r="W161" s="11"/>
      <c r="X161" s="12"/>
    </row>
    <row r="162" spans="1:25" ht="16" thickBot="1" x14ac:dyDescent="0.25">
      <c r="A162" s="13">
        <v>450</v>
      </c>
      <c r="B162" s="14">
        <f t="shared" si="38"/>
        <v>232.22222222222223</v>
      </c>
      <c r="C162" s="14"/>
      <c r="D162" s="14"/>
      <c r="E162" s="20">
        <v>2.6</v>
      </c>
      <c r="F162" s="21">
        <v>2.5499999999999998</v>
      </c>
      <c r="G162" s="14"/>
      <c r="H162" s="21">
        <v>1.5</v>
      </c>
      <c r="I162" s="51">
        <v>20.828800000000001</v>
      </c>
      <c r="J162" s="6">
        <f t="shared" si="37"/>
        <v>41.657518586603395</v>
      </c>
      <c r="K162" s="14"/>
      <c r="L162" s="14">
        <f t="shared" si="39"/>
        <v>20.828759293301697</v>
      </c>
      <c r="M162" s="14">
        <f t="shared" si="41"/>
        <v>-0.15079644737232201</v>
      </c>
      <c r="N162" s="14" t="s">
        <v>27</v>
      </c>
      <c r="O162" s="11"/>
      <c r="P162" s="14"/>
      <c r="Q162" s="14">
        <f>Q161*O161</f>
        <v>24.202057807793</v>
      </c>
      <c r="R162" s="14">
        <f t="shared" si="34"/>
        <v>3.373298514491303</v>
      </c>
      <c r="S162" s="14" t="s">
        <v>27</v>
      </c>
      <c r="T162" s="14">
        <f t="shared" si="32"/>
        <v>13.938064859117516</v>
      </c>
      <c r="U162" s="14" t="s">
        <v>18</v>
      </c>
      <c r="V162" s="14"/>
      <c r="W162" s="14"/>
      <c r="X162" s="15"/>
    </row>
    <row r="163" spans="1:25" x14ac:dyDescent="0.2">
      <c r="J163" s="5"/>
      <c r="L163" s="8"/>
      <c r="M163" s="11"/>
      <c r="O163" s="8"/>
      <c r="R163" s="11"/>
      <c r="T163" s="11"/>
    </row>
    <row r="164" spans="1:25" x14ac:dyDescent="0.2">
      <c r="J164" s="4"/>
      <c r="L164" s="11"/>
      <c r="M164" s="11"/>
      <c r="N164" s="11"/>
      <c r="O164" s="11"/>
      <c r="R164" s="11"/>
      <c r="S164" s="11"/>
      <c r="T164" s="11"/>
    </row>
    <row r="165" spans="1:25" ht="16" thickBot="1" x14ac:dyDescent="0.25">
      <c r="A165" s="22" t="s">
        <v>50</v>
      </c>
      <c r="J165" s="4"/>
      <c r="L165" s="11"/>
      <c r="M165" s="11"/>
      <c r="O165" s="11"/>
      <c r="R165" s="11"/>
      <c r="T165" s="11"/>
    </row>
    <row r="166" spans="1:25" x14ac:dyDescent="0.2">
      <c r="A166" s="7">
        <v>325</v>
      </c>
      <c r="B166" s="8">
        <f t="shared" ref="B166:B171" si="42">(A166-32)*(5/9)</f>
        <v>162.77777777777777</v>
      </c>
      <c r="C166" s="8"/>
      <c r="D166" s="16">
        <v>10.5</v>
      </c>
      <c r="E166" s="8">
        <f t="shared" ref="E166:E171" si="43">D166/2</f>
        <v>5.25</v>
      </c>
      <c r="F166" s="8">
        <f t="shared" ref="F166:F171" si="44">G166/2</f>
        <v>4.5</v>
      </c>
      <c r="G166" s="17">
        <v>9</v>
      </c>
      <c r="H166" s="17">
        <v>0.2</v>
      </c>
      <c r="I166" s="49">
        <v>39.6</v>
      </c>
      <c r="J166" s="5">
        <f>((4/3)*3.14159265359*E166*F166*H166)</f>
        <v>19.792033717617002</v>
      </c>
      <c r="K166" s="8"/>
      <c r="L166" s="8">
        <f>J166/2</f>
        <v>9.8960168588085011</v>
      </c>
      <c r="M166" s="8"/>
      <c r="N166" s="8"/>
      <c r="O166" s="8">
        <f t="shared" si="40"/>
        <v>1.0853242320819114</v>
      </c>
      <c r="P166" s="8"/>
      <c r="Q166" s="8">
        <f>L166</f>
        <v>9.8960168588085011</v>
      </c>
      <c r="R166" s="8"/>
      <c r="S166" s="8"/>
      <c r="T166" s="8"/>
      <c r="U166" s="8"/>
      <c r="V166" s="8">
        <f>AVERAGE(T167:T171)</f>
        <v>231.8475329224807</v>
      </c>
      <c r="W166" s="8" t="s">
        <v>18</v>
      </c>
      <c r="X166" s="9">
        <f>_xlfn.STDEV.P(T167:T171)</f>
        <v>139.37931729888547</v>
      </c>
      <c r="Y166" s="2">
        <v>19</v>
      </c>
    </row>
    <row r="167" spans="1:25" x14ac:dyDescent="0.2">
      <c r="A167" s="10">
        <v>350</v>
      </c>
      <c r="B167" s="11">
        <f t="shared" si="42"/>
        <v>176.66666666666669</v>
      </c>
      <c r="C167" s="11"/>
      <c r="D167" s="18">
        <v>9.5</v>
      </c>
      <c r="E167" s="11">
        <f t="shared" si="43"/>
        <v>4.75</v>
      </c>
      <c r="F167" s="11">
        <f t="shared" si="44"/>
        <v>4.5</v>
      </c>
      <c r="G167" s="19">
        <v>9</v>
      </c>
      <c r="H167" s="19">
        <v>0.3</v>
      </c>
      <c r="I167" s="50">
        <v>53.7</v>
      </c>
      <c r="J167" s="4">
        <f>((4/3)*3.14159265359*E167*F167*H167)</f>
        <v>26.8606171881945</v>
      </c>
      <c r="K167" s="11"/>
      <c r="L167" s="11">
        <f t="shared" si="39"/>
        <v>13.43030859409725</v>
      </c>
      <c r="M167" s="11">
        <f>L167-L166</f>
        <v>3.5342917352887486</v>
      </c>
      <c r="N167" s="11" t="s">
        <v>27</v>
      </c>
      <c r="O167" s="11">
        <f t="shared" si="40"/>
        <v>1.0786163522012577</v>
      </c>
      <c r="P167" s="11"/>
      <c r="Q167" s="11">
        <f>Q166*O166</f>
        <v>10.740386897955986</v>
      </c>
      <c r="R167" s="11">
        <f>ABS(Q167-L167)</f>
        <v>2.6899216961412638</v>
      </c>
      <c r="S167" s="11" t="s">
        <v>27</v>
      </c>
      <c r="T167" s="11">
        <f>ABS((L167-Q167)/Q167)*100</f>
        <v>25.044923629829253</v>
      </c>
      <c r="U167" s="11" t="s">
        <v>18</v>
      </c>
      <c r="V167" s="11"/>
      <c r="W167" s="11"/>
      <c r="X167" s="12"/>
    </row>
    <row r="168" spans="1:25" x14ac:dyDescent="0.2">
      <c r="A168" s="10">
        <v>375</v>
      </c>
      <c r="B168" s="11">
        <f t="shared" si="42"/>
        <v>190.55555555555557</v>
      </c>
      <c r="C168" s="11"/>
      <c r="D168" s="18">
        <v>10.5</v>
      </c>
      <c r="E168" s="11">
        <f t="shared" si="43"/>
        <v>5.25</v>
      </c>
      <c r="F168" s="11">
        <f t="shared" si="44"/>
        <v>4.5</v>
      </c>
      <c r="G168" s="19">
        <v>9</v>
      </c>
      <c r="H168" s="19">
        <v>0.5</v>
      </c>
      <c r="I168" s="50">
        <v>98.9</v>
      </c>
      <c r="J168" s="4">
        <f t="shared" si="37"/>
        <v>49.480084294042506</v>
      </c>
      <c r="K168" s="11"/>
      <c r="L168" s="11">
        <f t="shared" si="39"/>
        <v>24.740042147021253</v>
      </c>
      <c r="M168" s="11">
        <f t="shared" si="41"/>
        <v>11.309733552924003</v>
      </c>
      <c r="N168" s="11" t="s">
        <v>27</v>
      </c>
      <c r="O168" s="11">
        <f t="shared" si="40"/>
        <v>1.0728862973760933</v>
      </c>
      <c r="P168" s="11"/>
      <c r="Q168" s="11">
        <f>Q167*O167</f>
        <v>11.584756937103467</v>
      </c>
      <c r="R168" s="11">
        <f t="shared" si="34"/>
        <v>13.155285209917785</v>
      </c>
      <c r="S168" s="11" t="s">
        <v>27</v>
      </c>
      <c r="T168" s="11">
        <f t="shared" si="32"/>
        <v>113.55685131195334</v>
      </c>
      <c r="U168" s="11" t="s">
        <v>18</v>
      </c>
      <c r="V168" s="11"/>
      <c r="W168" s="11"/>
      <c r="X168" s="12"/>
    </row>
    <row r="169" spans="1:25" x14ac:dyDescent="0.2">
      <c r="A169" s="10">
        <v>400</v>
      </c>
      <c r="B169" s="11">
        <f t="shared" si="42"/>
        <v>204.44444444444446</v>
      </c>
      <c r="C169" s="11"/>
      <c r="D169" s="18">
        <v>10.5</v>
      </c>
      <c r="E169" s="11">
        <f t="shared" si="43"/>
        <v>5.25</v>
      </c>
      <c r="F169" s="11">
        <f t="shared" si="44"/>
        <v>4.5</v>
      </c>
      <c r="G169" s="19">
        <v>9</v>
      </c>
      <c r="H169" s="19">
        <v>1</v>
      </c>
      <c r="I169" s="50">
        <v>197.8</v>
      </c>
      <c r="J169" s="4">
        <f t="shared" si="37"/>
        <v>98.960168588085011</v>
      </c>
      <c r="K169" s="11"/>
      <c r="L169" s="11">
        <f t="shared" si="39"/>
        <v>49.480084294042506</v>
      </c>
      <c r="M169" s="11">
        <f t="shared" si="41"/>
        <v>24.740042147021253</v>
      </c>
      <c r="N169" s="11" t="s">
        <v>27</v>
      </c>
      <c r="O169" s="11">
        <f t="shared" si="40"/>
        <v>1.0679347826086956</v>
      </c>
      <c r="P169" s="11"/>
      <c r="Q169" s="11">
        <f>Q168*O168</f>
        <v>12.42912697625095</v>
      </c>
      <c r="R169" s="11">
        <f t="shared" si="34"/>
        <v>37.050957317791557</v>
      </c>
      <c r="S169" s="11" t="s">
        <v>27</v>
      </c>
      <c r="T169" s="11">
        <f>ABS((L169-Q169)/Q169)*100</f>
        <v>298.09782608695656</v>
      </c>
      <c r="U169" s="11" t="s">
        <v>18</v>
      </c>
      <c r="V169" s="11"/>
      <c r="W169" s="11"/>
      <c r="X169" s="12"/>
    </row>
    <row r="170" spans="1:25" x14ac:dyDescent="0.2">
      <c r="A170" s="10">
        <v>425</v>
      </c>
      <c r="B170" s="11">
        <f t="shared" si="42"/>
        <v>218.33333333333334</v>
      </c>
      <c r="C170" s="11"/>
      <c r="D170" s="18">
        <v>10</v>
      </c>
      <c r="E170" s="11">
        <f t="shared" si="43"/>
        <v>5</v>
      </c>
      <c r="F170" s="11">
        <f t="shared" si="44"/>
        <v>4.5</v>
      </c>
      <c r="G170" s="19">
        <v>9</v>
      </c>
      <c r="H170" s="19">
        <v>1.2</v>
      </c>
      <c r="I170" s="50">
        <v>226</v>
      </c>
      <c r="J170" s="4">
        <f t="shared" si="37"/>
        <v>113.09733552924</v>
      </c>
      <c r="K170" s="11"/>
      <c r="L170" s="11">
        <f t="shared" si="39"/>
        <v>56.548667764619999</v>
      </c>
      <c r="M170" s="11">
        <f t="shared" si="41"/>
        <v>7.0685834705774937</v>
      </c>
      <c r="N170" s="11" t="s">
        <v>27</v>
      </c>
      <c r="O170" s="11">
        <f t="shared" si="40"/>
        <v>1.0636132315521629</v>
      </c>
      <c r="P170" s="11"/>
      <c r="Q170" s="11">
        <f>Q169*O169</f>
        <v>13.273497015398432</v>
      </c>
      <c r="R170" s="11">
        <f t="shared" si="34"/>
        <v>43.275170749221566</v>
      </c>
      <c r="S170" s="11" t="s">
        <v>27</v>
      </c>
      <c r="T170" s="11">
        <f t="shared" si="32"/>
        <v>326.02689930934201</v>
      </c>
      <c r="U170" s="11" t="s">
        <v>18</v>
      </c>
      <c r="V170" s="11"/>
      <c r="W170" s="11"/>
      <c r="X170" s="12"/>
    </row>
    <row r="171" spans="1:25" ht="16" thickBot="1" x14ac:dyDescent="0.25">
      <c r="A171" s="13">
        <v>450</v>
      </c>
      <c r="B171" s="14">
        <f t="shared" si="42"/>
        <v>232.22222222222223</v>
      </c>
      <c r="C171" s="14"/>
      <c r="D171" s="20">
        <v>10.5</v>
      </c>
      <c r="E171" s="14">
        <f t="shared" si="43"/>
        <v>5.25</v>
      </c>
      <c r="F171" s="14">
        <f t="shared" si="44"/>
        <v>4.25</v>
      </c>
      <c r="G171" s="21">
        <v>8.5</v>
      </c>
      <c r="H171" s="21">
        <v>1.5</v>
      </c>
      <c r="I171" s="51">
        <v>280.2</v>
      </c>
      <c r="J171" s="6">
        <f>((4/3)*3.14159265359*E171*F171*H171)</f>
        <v>140.19357216645375</v>
      </c>
      <c r="K171" s="14"/>
      <c r="L171" s="14">
        <f t="shared" si="39"/>
        <v>70.096786083226874</v>
      </c>
      <c r="M171" s="14">
        <f t="shared" si="41"/>
        <v>13.548118318606875</v>
      </c>
      <c r="N171" s="14" t="s">
        <v>27</v>
      </c>
      <c r="O171" s="11"/>
      <c r="P171" s="14"/>
      <c r="Q171" s="14">
        <f>Q170*O170</f>
        <v>14.117867054545915</v>
      </c>
      <c r="R171" s="14">
        <f t="shared" si="34"/>
        <v>55.978919028680963</v>
      </c>
      <c r="S171" s="14" t="s">
        <v>27</v>
      </c>
      <c r="T171" s="14">
        <f>ABS((L171-Q171)/Q171)*100</f>
        <v>396.5111642743222</v>
      </c>
      <c r="U171" s="14" t="s">
        <v>18</v>
      </c>
      <c r="V171" s="14"/>
      <c r="W171" s="14"/>
      <c r="X171" s="15"/>
    </row>
    <row r="172" spans="1:25" x14ac:dyDescent="0.2">
      <c r="J172" s="5"/>
      <c r="L172" s="8"/>
      <c r="M172" s="11"/>
      <c r="O172" s="8"/>
      <c r="R172" s="11"/>
      <c r="T172" s="11"/>
    </row>
    <row r="173" spans="1:25" ht="16" thickBot="1" x14ac:dyDescent="0.25">
      <c r="J173" s="4"/>
      <c r="L173" s="11"/>
      <c r="M173" s="11"/>
      <c r="N173" s="11"/>
      <c r="O173" s="11"/>
      <c r="R173" s="11"/>
      <c r="S173" s="11"/>
      <c r="T173" s="11"/>
    </row>
    <row r="174" spans="1:25" ht="16" thickBot="1" x14ac:dyDescent="0.25">
      <c r="A174" s="66" t="s">
        <v>51</v>
      </c>
      <c r="J174" s="4"/>
      <c r="L174" s="11"/>
      <c r="M174" s="11"/>
      <c r="O174" s="11"/>
      <c r="R174" s="11"/>
      <c r="T174" s="11"/>
    </row>
    <row r="175" spans="1:25" x14ac:dyDescent="0.2">
      <c r="A175" s="7">
        <v>325</v>
      </c>
      <c r="B175" s="8">
        <f t="shared" ref="B175:B180" si="45">(A175-32)*(5/9)</f>
        <v>162.77777777777777</v>
      </c>
      <c r="C175" s="8"/>
      <c r="D175" s="8"/>
      <c r="E175" s="16">
        <v>4</v>
      </c>
      <c r="F175" s="16">
        <v>4</v>
      </c>
      <c r="G175" s="8"/>
      <c r="H175" s="16">
        <v>1.5</v>
      </c>
      <c r="I175" s="63">
        <v>50</v>
      </c>
      <c r="J175" s="5">
        <f t="shared" ref="J175:J234" si="46">((4/3)*3.14159265359*E175*F175*H175)</f>
        <v>100.53096491488</v>
      </c>
      <c r="K175" s="8"/>
      <c r="L175" s="8">
        <f t="shared" si="39"/>
        <v>50.265482457440001</v>
      </c>
      <c r="M175" s="8"/>
      <c r="N175" s="8"/>
      <c r="O175" s="8">
        <f t="shared" si="40"/>
        <v>1.0853242320819114</v>
      </c>
      <c r="P175" s="8"/>
      <c r="Q175" s="8">
        <f>L175</f>
        <v>50.265482457440001</v>
      </c>
      <c r="R175" s="8"/>
      <c r="S175" s="8"/>
      <c r="T175" s="8"/>
      <c r="U175" s="8"/>
      <c r="V175" s="8">
        <f>AVERAGE(T176:T180)</f>
        <v>16.246440156510243</v>
      </c>
      <c r="W175" s="8" t="s">
        <v>18</v>
      </c>
      <c r="X175" s="9">
        <f>_xlfn.STDEV.P(T176:T180)</f>
        <v>10.819000268756728</v>
      </c>
      <c r="Y175" s="2">
        <v>20</v>
      </c>
    </row>
    <row r="176" spans="1:25" x14ac:dyDescent="0.2">
      <c r="A176" s="10">
        <v>350</v>
      </c>
      <c r="B176" s="11">
        <f t="shared" si="45"/>
        <v>176.66666666666669</v>
      </c>
      <c r="C176" s="11"/>
      <c r="D176" s="11"/>
      <c r="E176" s="18">
        <v>4</v>
      </c>
      <c r="F176" s="18">
        <v>4.1500000000000004</v>
      </c>
      <c r="G176" s="11"/>
      <c r="H176" s="18">
        <v>1.6</v>
      </c>
      <c r="I176" s="64">
        <v>56</v>
      </c>
      <c r="J176" s="4">
        <f t="shared" si="46"/>
        <v>111.25426783913389</v>
      </c>
      <c r="K176" s="11"/>
      <c r="L176" s="11">
        <f t="shared" si="39"/>
        <v>55.627133919566944</v>
      </c>
      <c r="M176" s="11">
        <f t="shared" si="41"/>
        <v>5.3616514621269431</v>
      </c>
      <c r="N176" s="11" t="s">
        <v>27</v>
      </c>
      <c r="O176" s="11">
        <f t="shared" si="40"/>
        <v>1.0786163522012577</v>
      </c>
      <c r="P176" s="11"/>
      <c r="Q176" s="11">
        <f>Q175*O175</f>
        <v>54.554346148347861</v>
      </c>
      <c r="R176" s="11">
        <f t="shared" si="34"/>
        <v>1.0727877712190832</v>
      </c>
      <c r="S176" s="11" t="s">
        <v>27</v>
      </c>
      <c r="T176" s="11">
        <f t="shared" si="32"/>
        <v>1.9664570230607956</v>
      </c>
      <c r="U176" s="11" t="s">
        <v>18</v>
      </c>
      <c r="V176" s="11"/>
      <c r="W176" s="11"/>
      <c r="X176" s="12"/>
    </row>
    <row r="177" spans="1:25" x14ac:dyDescent="0.2">
      <c r="A177" s="10">
        <v>375</v>
      </c>
      <c r="B177" s="11">
        <f t="shared" si="45"/>
        <v>190.55555555555557</v>
      </c>
      <c r="C177" s="11"/>
      <c r="D177" s="11"/>
      <c r="E177" s="18">
        <v>4</v>
      </c>
      <c r="F177" s="18">
        <v>4</v>
      </c>
      <c r="G177" s="11"/>
      <c r="H177" s="18">
        <v>1.6</v>
      </c>
      <c r="I177" s="64">
        <v>54</v>
      </c>
      <c r="J177" s="4">
        <f t="shared" si="46"/>
        <v>107.23302924253868</v>
      </c>
      <c r="K177" s="11"/>
      <c r="L177" s="11">
        <f t="shared" si="39"/>
        <v>53.616514621269339</v>
      </c>
      <c r="M177" s="11">
        <f t="shared" si="41"/>
        <v>-2.0106192982976054</v>
      </c>
      <c r="N177" s="11" t="s">
        <v>27</v>
      </c>
      <c r="O177" s="11">
        <f t="shared" si="40"/>
        <v>1.0728862973760933</v>
      </c>
      <c r="P177" s="11"/>
      <c r="Q177" s="11">
        <f>Q176*O176</f>
        <v>58.843209839255707</v>
      </c>
      <c r="R177" s="11">
        <f t="shared" si="34"/>
        <v>5.2266952179863679</v>
      </c>
      <c r="S177" s="11" t="s">
        <v>27</v>
      </c>
      <c r="T177" s="11">
        <f t="shared" si="32"/>
        <v>8.8824101068999042</v>
      </c>
      <c r="U177" s="11" t="s">
        <v>18</v>
      </c>
      <c r="V177" s="11"/>
      <c r="W177" s="11"/>
      <c r="X177" s="12"/>
    </row>
    <row r="178" spans="1:25" x14ac:dyDescent="0.2">
      <c r="A178" s="10">
        <v>400</v>
      </c>
      <c r="B178" s="11">
        <f t="shared" si="45"/>
        <v>204.44444444444446</v>
      </c>
      <c r="C178" s="11"/>
      <c r="D178" s="11"/>
      <c r="E178" s="18">
        <v>4</v>
      </c>
      <c r="F178" s="18">
        <v>3.75</v>
      </c>
      <c r="G178" s="11"/>
      <c r="H178" s="18">
        <v>1.7</v>
      </c>
      <c r="I178" s="64">
        <v>53</v>
      </c>
      <c r="J178" s="4">
        <f t="shared" si="46"/>
        <v>106.81415022205999</v>
      </c>
      <c r="K178" s="11"/>
      <c r="L178" s="11">
        <f t="shared" si="39"/>
        <v>53.407075111029997</v>
      </c>
      <c r="M178" s="11">
        <f t="shared" si="41"/>
        <v>-0.20943951023934204</v>
      </c>
      <c r="N178" s="11" t="s">
        <v>27</v>
      </c>
      <c r="O178" s="11">
        <f t="shared" si="40"/>
        <v>1.0679347826086956</v>
      </c>
      <c r="P178" s="11"/>
      <c r="Q178" s="11">
        <f>Q177*O177</f>
        <v>63.132073530163559</v>
      </c>
      <c r="R178" s="11">
        <f t="shared" si="34"/>
        <v>9.7249984191335628</v>
      </c>
      <c r="S178" s="11" t="s">
        <v>27</v>
      </c>
      <c r="T178" s="11">
        <f t="shared" si="32"/>
        <v>15.404211956521758</v>
      </c>
      <c r="U178" s="11" t="s">
        <v>18</v>
      </c>
      <c r="V178" s="11"/>
      <c r="W178" s="11"/>
      <c r="X178" s="12"/>
    </row>
    <row r="179" spans="1:25" ht="16" thickBot="1" x14ac:dyDescent="0.25">
      <c r="A179" s="10">
        <v>425</v>
      </c>
      <c r="B179" s="11">
        <f t="shared" si="45"/>
        <v>218.33333333333334</v>
      </c>
      <c r="C179" s="11"/>
      <c r="D179" s="11"/>
      <c r="E179" s="18">
        <v>3.65</v>
      </c>
      <c r="F179" s="18">
        <v>3.85</v>
      </c>
      <c r="G179" s="11"/>
      <c r="H179" s="18">
        <v>1.8</v>
      </c>
      <c r="I179" s="64">
        <v>53</v>
      </c>
      <c r="J179" s="4">
        <f t="shared" si="46"/>
        <v>105.95335383497634</v>
      </c>
      <c r="K179" s="11"/>
      <c r="L179" s="11">
        <f t="shared" si="39"/>
        <v>52.97667691748817</v>
      </c>
      <c r="M179" s="11">
        <f t="shared" si="41"/>
        <v>-0.4303981935418264</v>
      </c>
      <c r="N179" s="11" t="s">
        <v>27</v>
      </c>
      <c r="O179" s="11">
        <f t="shared" si="40"/>
        <v>1.0636132315521629</v>
      </c>
      <c r="P179" s="11"/>
      <c r="Q179" s="11">
        <f>Q178*O178</f>
        <v>67.420937221071398</v>
      </c>
      <c r="R179" s="11">
        <f t="shared" si="34"/>
        <v>14.444260303583228</v>
      </c>
      <c r="S179" s="11" t="s">
        <v>27</v>
      </c>
      <c r="T179" s="11">
        <f t="shared" si="32"/>
        <v>21.423998091603053</v>
      </c>
      <c r="U179" s="11" t="s">
        <v>18</v>
      </c>
      <c r="V179" s="11"/>
      <c r="W179" s="11"/>
      <c r="X179" s="12"/>
    </row>
    <row r="180" spans="1:25" ht="16" thickBot="1" x14ac:dyDescent="0.25">
      <c r="A180" s="13">
        <v>450</v>
      </c>
      <c r="B180" s="14">
        <f t="shared" si="45"/>
        <v>232.22222222222223</v>
      </c>
      <c r="C180" s="14"/>
      <c r="D180" s="14"/>
      <c r="E180" s="20">
        <v>3.25</v>
      </c>
      <c r="F180" s="20">
        <v>3.5</v>
      </c>
      <c r="G180" s="14"/>
      <c r="H180" s="20">
        <v>2</v>
      </c>
      <c r="I180" s="65">
        <v>48</v>
      </c>
      <c r="J180" s="6">
        <f t="shared" si="46"/>
        <v>95.294977158896671</v>
      </c>
      <c r="K180" s="14"/>
      <c r="L180" s="14">
        <f t="shared" si="39"/>
        <v>47.647488579448336</v>
      </c>
      <c r="M180" s="14">
        <f t="shared" si="41"/>
        <v>-5.3291883380398346</v>
      </c>
      <c r="N180" s="14" t="s">
        <v>27</v>
      </c>
      <c r="O180" s="8"/>
      <c r="P180" s="14"/>
      <c r="Q180" s="14">
        <f>Q179*O179</f>
        <v>71.709800911979258</v>
      </c>
      <c r="R180" s="14">
        <f t="shared" si="34"/>
        <v>24.062312332530922</v>
      </c>
      <c r="S180" s="14" t="s">
        <v>27</v>
      </c>
      <c r="T180" s="14">
        <f t="shared" si="32"/>
        <v>33.555123604465713</v>
      </c>
      <c r="U180" s="14" t="s">
        <v>18</v>
      </c>
      <c r="V180" s="14"/>
      <c r="W180" s="14"/>
      <c r="X180" s="15"/>
    </row>
    <row r="181" spans="1:25" x14ac:dyDescent="0.2">
      <c r="J181" s="5"/>
      <c r="L181" s="8"/>
      <c r="M181" s="11"/>
      <c r="O181" s="11"/>
      <c r="R181" s="11"/>
      <c r="T181" s="11"/>
    </row>
    <row r="182" spans="1:25" x14ac:dyDescent="0.2">
      <c r="J182" s="4"/>
      <c r="L182" s="11"/>
      <c r="M182" s="11"/>
      <c r="O182" s="11"/>
      <c r="R182" s="11"/>
      <c r="T182" s="11"/>
    </row>
    <row r="183" spans="1:25" ht="16" thickBot="1" x14ac:dyDescent="0.25">
      <c r="A183" s="22" t="s">
        <v>52</v>
      </c>
      <c r="J183" s="4"/>
      <c r="L183" s="11"/>
      <c r="M183" s="11"/>
      <c r="O183" s="11"/>
      <c r="R183" s="11"/>
      <c r="T183" s="11"/>
    </row>
    <row r="184" spans="1:25" x14ac:dyDescent="0.2">
      <c r="A184" s="7">
        <v>325</v>
      </c>
      <c r="B184" s="8">
        <f t="shared" ref="B184:B189" si="47">(A184-32)*(5/9)</f>
        <v>162.77777777777777</v>
      </c>
      <c r="C184" s="8"/>
      <c r="D184" s="8"/>
      <c r="E184" s="16">
        <v>3.51</v>
      </c>
      <c r="F184" s="17">
        <v>3.18</v>
      </c>
      <c r="G184" s="8"/>
      <c r="H184" s="17">
        <v>1.27</v>
      </c>
      <c r="I184" s="8">
        <v>29.69</v>
      </c>
      <c r="J184" s="5">
        <f t="shared" si="46"/>
        <v>59.378136904890532</v>
      </c>
      <c r="K184" s="8"/>
      <c r="L184" s="8">
        <f t="shared" si="39"/>
        <v>29.689068452445266</v>
      </c>
      <c r="M184" s="8"/>
      <c r="N184" s="8"/>
      <c r="O184" s="8">
        <f t="shared" si="40"/>
        <v>1.0853242320819114</v>
      </c>
      <c r="P184" s="8"/>
      <c r="Q184" s="8">
        <f>L184</f>
        <v>29.689068452445266</v>
      </c>
      <c r="R184" s="8"/>
      <c r="S184" s="8"/>
      <c r="T184" s="8"/>
      <c r="U184" s="8"/>
      <c r="V184" s="8">
        <f>AVERAGE(T185:T189)</f>
        <v>23.645408381312365</v>
      </c>
      <c r="W184" s="8" t="s">
        <v>18</v>
      </c>
      <c r="X184" s="9">
        <f>_xlfn.STDEV.P(T185:T189)</f>
        <v>14.55032471069425</v>
      </c>
      <c r="Y184" s="2">
        <v>21</v>
      </c>
    </row>
    <row r="185" spans="1:25" x14ac:dyDescent="0.2">
      <c r="A185" s="10">
        <v>350</v>
      </c>
      <c r="B185" s="11">
        <f t="shared" si="47"/>
        <v>176.66666666666669</v>
      </c>
      <c r="C185" s="11"/>
      <c r="D185" s="11"/>
      <c r="E185" s="18">
        <v>4.1399999999999997</v>
      </c>
      <c r="F185" s="19">
        <v>3.51</v>
      </c>
      <c r="G185" s="11"/>
      <c r="H185" s="19">
        <v>1.6</v>
      </c>
      <c r="I185" s="11">
        <v>48.7</v>
      </c>
      <c r="J185" s="4">
        <f t="shared" si="46"/>
        <v>97.390377570939151</v>
      </c>
      <c r="K185" s="11"/>
      <c r="L185" s="11">
        <f t="shared" si="39"/>
        <v>48.695188785469576</v>
      </c>
      <c r="M185" s="11">
        <f t="shared" si="41"/>
        <v>19.00612033302431</v>
      </c>
      <c r="N185" s="11" t="s">
        <v>27</v>
      </c>
      <c r="O185" s="11">
        <f t="shared" si="40"/>
        <v>1.0786163522012577</v>
      </c>
      <c r="P185" s="11"/>
      <c r="Q185" s="11">
        <f>Q184*O184</f>
        <v>32.222265419377457</v>
      </c>
      <c r="R185" s="11">
        <f t="shared" si="34"/>
        <v>16.472923366092118</v>
      </c>
      <c r="S185" s="11" t="s">
        <v>27</v>
      </c>
      <c r="T185" s="11">
        <f t="shared" si="32"/>
        <v>51.122797083614799</v>
      </c>
      <c r="U185" s="11" t="s">
        <v>18</v>
      </c>
      <c r="V185" s="11"/>
      <c r="W185" s="11"/>
      <c r="X185" s="12"/>
    </row>
    <row r="186" spans="1:25" x14ac:dyDescent="0.2">
      <c r="A186" s="10">
        <v>375</v>
      </c>
      <c r="B186" s="11">
        <f t="shared" si="47"/>
        <v>190.55555555555557</v>
      </c>
      <c r="C186" s="11"/>
      <c r="D186" s="11"/>
      <c r="E186" s="18">
        <v>3.56</v>
      </c>
      <c r="F186" s="19">
        <v>3.35</v>
      </c>
      <c r="G186" s="11"/>
      <c r="H186" s="19">
        <v>1.65</v>
      </c>
      <c r="I186" s="11">
        <v>41.21</v>
      </c>
      <c r="J186" s="4">
        <f t="shared" si="46"/>
        <v>82.426594770771544</v>
      </c>
      <c r="K186" s="11"/>
      <c r="L186" s="11">
        <f t="shared" si="39"/>
        <v>41.213297385385772</v>
      </c>
      <c r="M186" s="11">
        <f t="shared" si="41"/>
        <v>-7.4818914000838035</v>
      </c>
      <c r="N186" s="11" t="s">
        <v>27</v>
      </c>
      <c r="O186" s="11">
        <f t="shared" si="40"/>
        <v>1.0728862973760933</v>
      </c>
      <c r="P186" s="11"/>
      <c r="Q186" s="11">
        <f>Q185*O185</f>
        <v>34.755462386309645</v>
      </c>
      <c r="R186" s="11">
        <f t="shared" si="34"/>
        <v>6.4578349990761268</v>
      </c>
      <c r="S186" s="11" t="s">
        <v>27</v>
      </c>
      <c r="T186" s="11">
        <f t="shared" ref="T186:T249" si="48">ABS((L186-Q186)/Q186)*100</f>
        <v>18.580777108636312</v>
      </c>
      <c r="U186" s="11" t="s">
        <v>18</v>
      </c>
      <c r="V186" s="11"/>
      <c r="W186" s="11"/>
      <c r="X186" s="12"/>
    </row>
    <row r="187" spans="1:25" x14ac:dyDescent="0.2">
      <c r="A187" s="10">
        <v>400</v>
      </c>
      <c r="B187" s="11">
        <f t="shared" si="47"/>
        <v>204.44444444444446</v>
      </c>
      <c r="C187" s="11"/>
      <c r="D187" s="11"/>
      <c r="E187" s="18">
        <v>3.56</v>
      </c>
      <c r="F187" s="19">
        <v>3.25</v>
      </c>
      <c r="G187" s="11"/>
      <c r="H187" s="19">
        <v>1.91</v>
      </c>
      <c r="I187" s="11">
        <v>46.28</v>
      </c>
      <c r="J187" s="4">
        <f t="shared" si="46"/>
        <v>92.566818098519107</v>
      </c>
      <c r="K187" s="11"/>
      <c r="L187" s="11">
        <f t="shared" si="39"/>
        <v>46.283409049259554</v>
      </c>
      <c r="M187" s="11">
        <f t="shared" si="41"/>
        <v>5.0701116638737815</v>
      </c>
      <c r="N187" s="11" t="s">
        <v>27</v>
      </c>
      <c r="O187" s="11">
        <f t="shared" si="40"/>
        <v>1.0679347826086956</v>
      </c>
      <c r="P187" s="11"/>
      <c r="Q187" s="11">
        <f>Q186*O186</f>
        <v>37.288659353241833</v>
      </c>
      <c r="R187" s="11">
        <f t="shared" si="34"/>
        <v>8.9947496960177205</v>
      </c>
      <c r="S187" s="11" t="s">
        <v>27</v>
      </c>
      <c r="T187" s="11">
        <f t="shared" si="48"/>
        <v>24.121944451820916</v>
      </c>
      <c r="U187" s="11" t="s">
        <v>18</v>
      </c>
      <c r="V187" s="11"/>
      <c r="W187" s="11"/>
      <c r="X187" s="12"/>
    </row>
    <row r="188" spans="1:25" x14ac:dyDescent="0.2">
      <c r="A188" s="10">
        <v>425</v>
      </c>
      <c r="B188" s="11">
        <f t="shared" si="47"/>
        <v>218.33333333333334</v>
      </c>
      <c r="C188" s="11"/>
      <c r="D188" s="11"/>
      <c r="E188" s="18">
        <v>3.63</v>
      </c>
      <c r="F188" s="19">
        <v>3.18</v>
      </c>
      <c r="G188" s="11"/>
      <c r="H188" s="19">
        <v>1.4</v>
      </c>
      <c r="I188" s="11">
        <v>33.85</v>
      </c>
      <c r="J188" s="4">
        <f t="shared" si="46"/>
        <v>67.694033189908168</v>
      </c>
      <c r="K188" s="11"/>
      <c r="L188" s="11">
        <f t="shared" si="39"/>
        <v>33.847016594954084</v>
      </c>
      <c r="M188" s="11">
        <f t="shared" si="41"/>
        <v>-12.436392454305469</v>
      </c>
      <c r="N188" s="11" t="s">
        <v>27</v>
      </c>
      <c r="O188" s="11">
        <f t="shared" si="40"/>
        <v>1.0636132315521629</v>
      </c>
      <c r="P188" s="11"/>
      <c r="Q188" s="11">
        <f>Q187*O187</f>
        <v>39.821856320174021</v>
      </c>
      <c r="R188" s="11">
        <f t="shared" si="34"/>
        <v>5.9748397252199368</v>
      </c>
      <c r="S188" s="11" t="s">
        <v>27</v>
      </c>
      <c r="T188" s="11">
        <f t="shared" si="48"/>
        <v>15.003920653977756</v>
      </c>
      <c r="U188" s="11" t="s">
        <v>18</v>
      </c>
      <c r="V188" s="11"/>
      <c r="W188" s="11"/>
      <c r="X188" s="12"/>
    </row>
    <row r="189" spans="1:25" ht="16" thickBot="1" x14ac:dyDescent="0.25">
      <c r="A189" s="13">
        <v>450</v>
      </c>
      <c r="B189" s="14">
        <f t="shared" si="47"/>
        <v>232.22222222222223</v>
      </c>
      <c r="C189" s="14"/>
      <c r="D189" s="14"/>
      <c r="E189" s="20">
        <v>3.51</v>
      </c>
      <c r="F189" s="21">
        <v>3.3</v>
      </c>
      <c r="G189" s="14"/>
      <c r="H189" s="21">
        <v>1.91</v>
      </c>
      <c r="I189" s="14">
        <v>46.34</v>
      </c>
      <c r="J189" s="6">
        <f t="shared" si="46"/>
        <v>92.670825759303952</v>
      </c>
      <c r="K189" s="14"/>
      <c r="L189" s="14">
        <f t="shared" si="39"/>
        <v>46.335412879651976</v>
      </c>
      <c r="M189" s="14">
        <f t="shared" si="41"/>
        <v>12.488396284697892</v>
      </c>
      <c r="N189" s="14" t="s">
        <v>27</v>
      </c>
      <c r="O189" s="11"/>
      <c r="P189" s="14"/>
      <c r="Q189" s="14">
        <f>Q188*O188</f>
        <v>42.355053287106216</v>
      </c>
      <c r="R189" s="14">
        <f t="shared" si="34"/>
        <v>3.98035959254576</v>
      </c>
      <c r="S189" s="14" t="s">
        <v>27</v>
      </c>
      <c r="T189" s="14">
        <f t="shared" si="48"/>
        <v>9.3976026085120434</v>
      </c>
      <c r="U189" s="14" t="s">
        <v>18</v>
      </c>
      <c r="V189" s="14"/>
      <c r="W189" s="14"/>
      <c r="X189" s="15"/>
    </row>
    <row r="190" spans="1:25" x14ac:dyDescent="0.2">
      <c r="J190" s="5"/>
      <c r="L190" s="8"/>
      <c r="M190" s="11"/>
      <c r="O190" s="8"/>
      <c r="R190" s="11"/>
      <c r="T190" s="11"/>
    </row>
    <row r="191" spans="1:25" x14ac:dyDescent="0.2">
      <c r="J191" s="4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5" ht="16" thickBot="1" x14ac:dyDescent="0.25">
      <c r="A192" s="22" t="s">
        <v>53</v>
      </c>
      <c r="J192" s="4"/>
      <c r="L192" s="11"/>
      <c r="M192" s="11"/>
      <c r="O192" s="11"/>
      <c r="R192" s="11"/>
      <c r="T192" s="11"/>
    </row>
    <row r="193" spans="1:25" x14ac:dyDescent="0.2">
      <c r="A193" s="7">
        <v>325</v>
      </c>
      <c r="B193" s="8">
        <f t="shared" ref="B193:B198" si="49">(A193-32)*(5/9)</f>
        <v>162.77777777777777</v>
      </c>
      <c r="C193" s="8"/>
      <c r="D193" s="8"/>
      <c r="E193" s="16">
        <v>2.7</v>
      </c>
      <c r="F193" s="16">
        <v>2.86</v>
      </c>
      <c r="G193" s="8"/>
      <c r="H193" s="16">
        <v>1.1100000000000001</v>
      </c>
      <c r="I193" s="23">
        <v>18</v>
      </c>
      <c r="J193" s="5">
        <f t="shared" si="46"/>
        <v>35.903880137112537</v>
      </c>
      <c r="K193" s="8"/>
      <c r="L193" s="8">
        <f t="shared" si="39"/>
        <v>17.951940068556269</v>
      </c>
      <c r="M193" s="8"/>
      <c r="N193" s="8"/>
      <c r="O193" s="8">
        <f t="shared" si="40"/>
        <v>1.0853242320819114</v>
      </c>
      <c r="P193" s="8"/>
      <c r="Q193" s="8">
        <f>L193</f>
        <v>17.951940068556269</v>
      </c>
      <c r="R193" s="8"/>
      <c r="S193" s="8"/>
      <c r="T193" s="8"/>
      <c r="U193" s="8"/>
      <c r="V193" s="8">
        <f>AVERAGE(T194:T198)</f>
        <v>5.498537580928315</v>
      </c>
      <c r="W193" s="8" t="s">
        <v>18</v>
      </c>
      <c r="X193" s="9">
        <f>_xlfn.STDEV.P(T194:T198)</f>
        <v>2.1667555296467227</v>
      </c>
      <c r="Y193" s="2">
        <v>22</v>
      </c>
    </row>
    <row r="194" spans="1:25" x14ac:dyDescent="0.2">
      <c r="A194" s="10">
        <v>350</v>
      </c>
      <c r="B194" s="11">
        <f t="shared" si="49"/>
        <v>176.66666666666669</v>
      </c>
      <c r="C194" s="11"/>
      <c r="D194" s="11"/>
      <c r="E194" s="18">
        <v>2.78</v>
      </c>
      <c r="F194" s="18">
        <v>2.86</v>
      </c>
      <c r="G194" s="11"/>
      <c r="H194" s="18">
        <v>1.27</v>
      </c>
      <c r="I194" s="24">
        <v>21.2</v>
      </c>
      <c r="J194" s="4">
        <f t="shared" si="46"/>
        <v>42.29637611347664</v>
      </c>
      <c r="K194" s="11"/>
      <c r="L194" s="11">
        <f t="shared" si="39"/>
        <v>21.14818805673832</v>
      </c>
      <c r="M194" s="11">
        <f t="shared" si="41"/>
        <v>3.1962479881820514</v>
      </c>
      <c r="N194" s="11" t="s">
        <v>27</v>
      </c>
      <c r="O194" s="11">
        <f t="shared" si="40"/>
        <v>1.0786163522012577</v>
      </c>
      <c r="P194" s="11"/>
      <c r="Q194" s="11">
        <f>Q193*O193</f>
        <v>19.48367556928633</v>
      </c>
      <c r="R194" s="11">
        <f t="shared" si="34"/>
        <v>1.6645124874519901</v>
      </c>
      <c r="S194" s="11" t="s">
        <v>27</v>
      </c>
      <c r="T194" s="11">
        <f t="shared" si="48"/>
        <v>8.5431133439518661</v>
      </c>
      <c r="U194" s="11" t="s">
        <v>18</v>
      </c>
      <c r="V194" s="11"/>
      <c r="W194" s="11"/>
      <c r="X194" s="12"/>
    </row>
    <row r="195" spans="1:25" x14ac:dyDescent="0.2">
      <c r="A195" s="10">
        <v>375</v>
      </c>
      <c r="B195" s="11">
        <f t="shared" si="49"/>
        <v>190.55555555555557</v>
      </c>
      <c r="C195" s="11"/>
      <c r="D195" s="11"/>
      <c r="E195" s="18">
        <v>2.94</v>
      </c>
      <c r="F195" s="18">
        <v>2.86</v>
      </c>
      <c r="G195" s="11"/>
      <c r="H195" s="18">
        <v>1.1100000000000001</v>
      </c>
      <c r="I195" s="24">
        <v>19.600000000000001</v>
      </c>
      <c r="J195" s="4">
        <f t="shared" si="46"/>
        <v>39.095336149300309</v>
      </c>
      <c r="K195" s="11"/>
      <c r="L195" s="11">
        <f t="shared" si="39"/>
        <v>19.547668074650154</v>
      </c>
      <c r="M195" s="11">
        <f t="shared" si="41"/>
        <v>-1.6005199820881657</v>
      </c>
      <c r="N195" s="11" t="s">
        <v>27</v>
      </c>
      <c r="O195" s="11">
        <f t="shared" si="40"/>
        <v>1.0728862973760933</v>
      </c>
      <c r="P195" s="11"/>
      <c r="Q195" s="11">
        <f>Q194*O194</f>
        <v>21.015411070016384</v>
      </c>
      <c r="R195" s="11">
        <f t="shared" si="34"/>
        <v>1.4677429953662298</v>
      </c>
      <c r="S195" s="11" t="s">
        <v>27</v>
      </c>
      <c r="T195" s="11">
        <f t="shared" si="48"/>
        <v>6.9841269841270135</v>
      </c>
      <c r="U195" s="11" t="s">
        <v>18</v>
      </c>
      <c r="V195" s="11"/>
      <c r="W195" s="11"/>
      <c r="X195" s="12"/>
    </row>
    <row r="196" spans="1:25" x14ac:dyDescent="0.2">
      <c r="A196" s="10">
        <v>400</v>
      </c>
      <c r="B196" s="11">
        <f t="shared" si="49"/>
        <v>204.44444444444446</v>
      </c>
      <c r="C196" s="11"/>
      <c r="D196" s="11"/>
      <c r="E196" s="18">
        <v>2.78</v>
      </c>
      <c r="F196" s="18">
        <v>2.86</v>
      </c>
      <c r="G196" s="11"/>
      <c r="H196" s="18">
        <v>1.43</v>
      </c>
      <c r="I196" s="24">
        <v>23.8</v>
      </c>
      <c r="J196" s="4">
        <f t="shared" si="46"/>
        <v>47.625053419111488</v>
      </c>
      <c r="K196" s="11"/>
      <c r="L196" s="11">
        <f t="shared" si="39"/>
        <v>23.812526709555744</v>
      </c>
      <c r="M196" s="11">
        <f t="shared" si="41"/>
        <v>4.2648586349055897</v>
      </c>
      <c r="N196" s="11" t="s">
        <v>27</v>
      </c>
      <c r="O196" s="11">
        <f t="shared" si="40"/>
        <v>1.0679347826086956</v>
      </c>
      <c r="P196" s="11"/>
      <c r="Q196" s="11">
        <f>Q195*O195</f>
        <v>22.547146570746442</v>
      </c>
      <c r="R196" s="11">
        <f t="shared" si="34"/>
        <v>1.2653801388093022</v>
      </c>
      <c r="S196" s="11" t="s">
        <v>27</v>
      </c>
      <c r="T196" s="11">
        <f t="shared" si="48"/>
        <v>5.6121520070794961</v>
      </c>
      <c r="U196" s="11" t="s">
        <v>18</v>
      </c>
      <c r="V196" s="11"/>
      <c r="W196" s="11"/>
      <c r="X196" s="12"/>
    </row>
    <row r="197" spans="1:25" x14ac:dyDescent="0.2">
      <c r="A197" s="10">
        <v>425</v>
      </c>
      <c r="B197" s="11">
        <f t="shared" si="49"/>
        <v>218.33333333333334</v>
      </c>
      <c r="C197" s="11"/>
      <c r="D197" s="11"/>
      <c r="E197" s="18">
        <v>2.86</v>
      </c>
      <c r="F197" s="18">
        <v>2.7</v>
      </c>
      <c r="G197" s="11"/>
      <c r="H197" s="18">
        <v>1.43</v>
      </c>
      <c r="I197" s="24">
        <v>23.1</v>
      </c>
      <c r="J197" s="4">
        <f t="shared" si="46"/>
        <v>46.254548284748573</v>
      </c>
      <c r="K197" s="11"/>
      <c r="L197" s="11">
        <f t="shared" si="39"/>
        <v>23.127274142374286</v>
      </c>
      <c r="M197" s="11">
        <f t="shared" si="41"/>
        <v>-0.68525256718145755</v>
      </c>
      <c r="N197" s="11" t="s">
        <v>27</v>
      </c>
      <c r="O197" s="11">
        <f t="shared" si="40"/>
        <v>1.0636132315521629</v>
      </c>
      <c r="P197" s="11"/>
      <c r="Q197" s="11">
        <f>Q196*O196</f>
        <v>24.078882071476496</v>
      </c>
      <c r="R197" s="11">
        <f t="shared" ref="R197:R260" si="50">ABS(Q197-L197)</f>
        <v>0.95160792910220948</v>
      </c>
      <c r="S197" s="11" t="s">
        <v>27</v>
      </c>
      <c r="T197" s="11">
        <f t="shared" si="48"/>
        <v>3.952043646700155</v>
      </c>
      <c r="U197" s="11" t="s">
        <v>18</v>
      </c>
      <c r="V197" s="11"/>
      <c r="W197" s="11"/>
      <c r="X197" s="12"/>
    </row>
    <row r="198" spans="1:25" ht="16" thickBot="1" x14ac:dyDescent="0.25">
      <c r="A198" s="13">
        <v>450</v>
      </c>
      <c r="B198" s="14">
        <f t="shared" si="49"/>
        <v>232.22222222222223</v>
      </c>
      <c r="C198" s="14"/>
      <c r="D198" s="14"/>
      <c r="E198" s="20">
        <v>2.78</v>
      </c>
      <c r="F198" s="20">
        <v>2.7</v>
      </c>
      <c r="G198" s="14"/>
      <c r="H198" s="20">
        <v>1.59</v>
      </c>
      <c r="I198" s="67">
        <v>25</v>
      </c>
      <c r="J198" s="6">
        <f t="shared" si="46"/>
        <v>49.991284250634664</v>
      </c>
      <c r="K198" s="14"/>
      <c r="L198" s="14">
        <f t="shared" si="39"/>
        <v>24.995642125317332</v>
      </c>
      <c r="M198" s="14">
        <f t="shared" si="41"/>
        <v>1.8683679829430453</v>
      </c>
      <c r="N198" s="14" t="s">
        <v>27</v>
      </c>
      <c r="O198" s="11"/>
      <c r="P198" s="14"/>
      <c r="Q198" s="14">
        <f>Q197*O197</f>
        <v>25.610617572206554</v>
      </c>
      <c r="R198" s="14">
        <f t="shared" si="50"/>
        <v>0.6149754468892219</v>
      </c>
      <c r="S198" s="14" t="s">
        <v>27</v>
      </c>
      <c r="T198" s="14">
        <f t="shared" si="48"/>
        <v>2.4012519227830436</v>
      </c>
      <c r="U198" s="14" t="s">
        <v>18</v>
      </c>
      <c r="V198" s="14"/>
      <c r="W198" s="14"/>
      <c r="X198" s="15"/>
    </row>
    <row r="199" spans="1:25" x14ac:dyDescent="0.2">
      <c r="J199" s="5"/>
      <c r="L199" s="8"/>
      <c r="M199" s="11"/>
      <c r="O199" s="8"/>
      <c r="R199" s="11"/>
      <c r="T199" s="11"/>
    </row>
    <row r="200" spans="1:25" x14ac:dyDescent="0.2">
      <c r="J200" s="4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5" ht="16" thickBot="1" x14ac:dyDescent="0.25">
      <c r="A201" s="22" t="s">
        <v>54</v>
      </c>
      <c r="J201" s="4"/>
      <c r="L201" s="11"/>
      <c r="M201" s="11"/>
      <c r="O201" s="11"/>
      <c r="R201" s="11"/>
      <c r="T201" s="11"/>
    </row>
    <row r="202" spans="1:25" ht="16" x14ac:dyDescent="0.2">
      <c r="A202" s="7">
        <v>325</v>
      </c>
      <c r="B202" s="8">
        <f t="shared" ref="B202:B207" si="51">(A202-32)*(5/9)</f>
        <v>162.77777777777777</v>
      </c>
      <c r="C202" s="8"/>
      <c r="D202" s="8"/>
      <c r="E202" s="81">
        <v>4.5</v>
      </c>
      <c r="F202" s="82">
        <v>4.2</v>
      </c>
      <c r="G202" s="8"/>
      <c r="H202" s="83">
        <v>1.2</v>
      </c>
      <c r="I202" s="84">
        <v>47.5</v>
      </c>
      <c r="J202" s="5">
        <f t="shared" si="46"/>
        <v>95.001761844561614</v>
      </c>
      <c r="K202" s="8"/>
      <c r="L202" s="8">
        <f t="shared" si="39"/>
        <v>47.500880922280807</v>
      </c>
      <c r="M202" s="8"/>
      <c r="N202" s="8"/>
      <c r="O202" s="8">
        <f t="shared" si="40"/>
        <v>1.0853242320819114</v>
      </c>
      <c r="P202" s="8"/>
      <c r="Q202" s="8">
        <f>L202</f>
        <v>47.500880922280807</v>
      </c>
      <c r="R202" s="8"/>
      <c r="S202" s="8"/>
      <c r="T202" s="8"/>
      <c r="U202" s="8"/>
      <c r="V202" s="8">
        <f>AVERAGE(T203:T207)</f>
        <v>19.441015524602882</v>
      </c>
      <c r="W202" s="8" t="s">
        <v>18</v>
      </c>
      <c r="X202" s="9">
        <f>_xlfn.STDEV.P(T203:T207)</f>
        <v>7.4852384020909213</v>
      </c>
      <c r="Y202" s="2">
        <v>23</v>
      </c>
    </row>
    <row r="203" spans="1:25" ht="16" x14ac:dyDescent="0.2">
      <c r="A203" s="10">
        <v>350</v>
      </c>
      <c r="B203" s="11">
        <f t="shared" si="51"/>
        <v>176.66666666666669</v>
      </c>
      <c r="C203" s="11"/>
      <c r="D203" s="11"/>
      <c r="E203" s="78">
        <v>4.25</v>
      </c>
      <c r="F203" s="79">
        <v>4.25</v>
      </c>
      <c r="G203" s="11"/>
      <c r="H203" s="78">
        <v>1.25</v>
      </c>
      <c r="I203" s="80">
        <v>47.3</v>
      </c>
      <c r="J203" s="4">
        <f t="shared" si="46"/>
        <v>94.575028842448958</v>
      </c>
      <c r="K203" s="11"/>
      <c r="L203" s="11">
        <f t="shared" si="39"/>
        <v>47.287514421224479</v>
      </c>
      <c r="M203" s="11">
        <f t="shared" si="41"/>
        <v>-0.21336650105632771</v>
      </c>
      <c r="N203" s="11" t="s">
        <v>27</v>
      </c>
      <c r="O203" s="11">
        <f t="shared" si="40"/>
        <v>1.0786163522012577</v>
      </c>
      <c r="P203" s="11"/>
      <c r="Q203" s="11">
        <f>Q202*O202</f>
        <v>51.55385711018873</v>
      </c>
      <c r="R203" s="11">
        <f t="shared" si="50"/>
        <v>4.2663426889642508</v>
      </c>
      <c r="S203" s="11" t="s">
        <v>27</v>
      </c>
      <c r="T203" s="11">
        <f t="shared" si="48"/>
        <v>8.2755062920812605</v>
      </c>
      <c r="U203" s="11" t="s">
        <v>18</v>
      </c>
      <c r="V203" s="11"/>
      <c r="W203" s="11"/>
      <c r="X203" s="12"/>
    </row>
    <row r="204" spans="1:25" ht="16" x14ac:dyDescent="0.2">
      <c r="A204" s="10">
        <v>375</v>
      </c>
      <c r="B204" s="11">
        <f t="shared" si="51"/>
        <v>190.55555555555557</v>
      </c>
      <c r="C204" s="11"/>
      <c r="D204" s="11"/>
      <c r="E204" s="78">
        <v>4.53</v>
      </c>
      <c r="F204" s="79">
        <v>4.53</v>
      </c>
      <c r="G204" s="11"/>
      <c r="H204" s="78">
        <v>1.1100000000000001</v>
      </c>
      <c r="I204" s="80">
        <v>47.7</v>
      </c>
      <c r="J204" s="4">
        <f t="shared" si="46"/>
        <v>95.413096853881456</v>
      </c>
      <c r="K204" s="11"/>
      <c r="L204" s="11">
        <f t="shared" si="39"/>
        <v>47.706548426940728</v>
      </c>
      <c r="M204" s="11">
        <f t="shared" si="41"/>
        <v>0.41903400571624871</v>
      </c>
      <c r="N204" s="11" t="s">
        <v>27</v>
      </c>
      <c r="O204" s="11">
        <f t="shared" si="40"/>
        <v>1.0728862973760933</v>
      </c>
      <c r="P204" s="11"/>
      <c r="Q204" s="11">
        <f>Q203*O203</f>
        <v>55.606833298096639</v>
      </c>
      <c r="R204" s="11">
        <f t="shared" si="50"/>
        <v>7.900284871155911</v>
      </c>
      <c r="S204" s="11" t="s">
        <v>27</v>
      </c>
      <c r="T204" s="11">
        <f t="shared" si="48"/>
        <v>14.207399347494096</v>
      </c>
      <c r="U204" s="11" t="s">
        <v>18</v>
      </c>
      <c r="V204" s="11"/>
      <c r="W204" s="11"/>
      <c r="X204" s="12"/>
    </row>
    <row r="205" spans="1:25" ht="16" x14ac:dyDescent="0.2">
      <c r="A205" s="10">
        <v>400</v>
      </c>
      <c r="B205" s="11">
        <f t="shared" si="51"/>
        <v>204.44444444444446</v>
      </c>
      <c r="C205" s="11"/>
      <c r="D205" s="11"/>
      <c r="E205" s="78">
        <v>4.25</v>
      </c>
      <c r="F205" s="79">
        <v>4.0999999999999996</v>
      </c>
      <c r="G205" s="11"/>
      <c r="H205" s="78">
        <v>1.3</v>
      </c>
      <c r="I205" s="80">
        <v>47.4</v>
      </c>
      <c r="J205" s="4">
        <f t="shared" si="46"/>
        <v>94.886570113929963</v>
      </c>
      <c r="K205" s="11"/>
      <c r="L205" s="11">
        <f t="shared" si="39"/>
        <v>47.443285056964982</v>
      </c>
      <c r="M205" s="11">
        <f t="shared" si="41"/>
        <v>-0.26326336997574629</v>
      </c>
      <c r="N205" s="11" t="s">
        <v>27</v>
      </c>
      <c r="O205" s="11">
        <f t="shared" si="40"/>
        <v>1.0679347826086956</v>
      </c>
      <c r="P205" s="11"/>
      <c r="Q205" s="11">
        <f>Q204*O204</f>
        <v>59.659809486004555</v>
      </c>
      <c r="R205" s="11">
        <f t="shared" si="50"/>
        <v>12.216524429039573</v>
      </c>
      <c r="S205" s="11" t="s">
        <v>27</v>
      </c>
      <c r="T205" s="11">
        <f t="shared" si="48"/>
        <v>20.476975260716205</v>
      </c>
      <c r="U205" s="11" t="s">
        <v>18</v>
      </c>
      <c r="V205" s="11"/>
      <c r="W205" s="11"/>
      <c r="X205" s="12"/>
    </row>
    <row r="206" spans="1:25" ht="16" x14ac:dyDescent="0.2">
      <c r="A206" s="10">
        <v>425</v>
      </c>
      <c r="B206" s="11">
        <f t="shared" si="51"/>
        <v>218.33333333333334</v>
      </c>
      <c r="C206" s="11"/>
      <c r="D206" s="11"/>
      <c r="E206" s="78">
        <v>3.9</v>
      </c>
      <c r="F206" s="79">
        <v>3.9</v>
      </c>
      <c r="G206" s="11"/>
      <c r="H206" s="78">
        <v>1.5</v>
      </c>
      <c r="I206" s="80">
        <v>47.8</v>
      </c>
      <c r="J206" s="4">
        <f t="shared" si="46"/>
        <v>95.567248522207791</v>
      </c>
      <c r="K206" s="11"/>
      <c r="L206" s="11">
        <f t="shared" si="39"/>
        <v>47.783624261103895</v>
      </c>
      <c r="M206" s="11">
        <f t="shared" si="41"/>
        <v>0.34033920413891394</v>
      </c>
      <c r="N206" s="11" t="s">
        <v>27</v>
      </c>
      <c r="O206" s="11">
        <f t="shared" si="40"/>
        <v>1.0636132315521629</v>
      </c>
      <c r="P206" s="11"/>
      <c r="Q206" s="11">
        <f>Q205*O205</f>
        <v>63.712785673912471</v>
      </c>
      <c r="R206" s="11">
        <f t="shared" si="50"/>
        <v>15.929161412808575</v>
      </c>
      <c r="S206" s="11" t="s">
        <v>27</v>
      </c>
      <c r="T206" s="11">
        <f t="shared" si="48"/>
        <v>25.001514600751246</v>
      </c>
      <c r="U206" s="11" t="s">
        <v>18</v>
      </c>
      <c r="V206" s="11"/>
      <c r="W206" s="11"/>
      <c r="X206" s="12"/>
    </row>
    <row r="207" spans="1:25" ht="17" thickBot="1" x14ac:dyDescent="0.25">
      <c r="A207" s="13">
        <v>450</v>
      </c>
      <c r="B207" s="14">
        <f t="shared" si="51"/>
        <v>232.22222222222223</v>
      </c>
      <c r="C207" s="14"/>
      <c r="D207" s="14"/>
      <c r="E207" s="68">
        <v>3.7</v>
      </c>
      <c r="F207" s="69">
        <v>3.75</v>
      </c>
      <c r="G207" s="14"/>
      <c r="H207" s="70">
        <v>1.65</v>
      </c>
      <c r="I207" s="71">
        <v>47.9</v>
      </c>
      <c r="J207" s="6">
        <f t="shared" si="46"/>
        <v>95.897115750834757</v>
      </c>
      <c r="K207" s="14"/>
      <c r="L207" s="14">
        <f t="shared" si="39"/>
        <v>47.948557875417379</v>
      </c>
      <c r="M207" s="14">
        <f t="shared" si="41"/>
        <v>0.16493361431348319</v>
      </c>
      <c r="N207" s="14" t="s">
        <v>27</v>
      </c>
      <c r="O207" s="11"/>
      <c r="P207" s="14"/>
      <c r="Q207" s="14">
        <f>Q206*O206</f>
        <v>67.765761861820394</v>
      </c>
      <c r="R207" s="14">
        <f t="shared" si="50"/>
        <v>19.817203986403015</v>
      </c>
      <c r="S207" s="14" t="s">
        <v>27</v>
      </c>
      <c r="T207" s="14">
        <f t="shared" si="48"/>
        <v>29.243682121971592</v>
      </c>
      <c r="U207" s="14" t="s">
        <v>18</v>
      </c>
      <c r="V207" s="14"/>
      <c r="W207" s="14"/>
      <c r="X207" s="15"/>
    </row>
    <row r="208" spans="1:25" x14ac:dyDescent="0.2">
      <c r="J208" s="5"/>
      <c r="L208" s="8"/>
      <c r="M208" s="11"/>
      <c r="O208" s="8"/>
      <c r="R208" s="11"/>
      <c r="S208" s="11"/>
      <c r="T208" s="11"/>
    </row>
    <row r="209" spans="1:25" x14ac:dyDescent="0.2">
      <c r="J209" s="4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5" ht="16" thickBot="1" x14ac:dyDescent="0.25">
      <c r="A210" s="22" t="s">
        <v>55</v>
      </c>
      <c r="J210" s="4"/>
      <c r="L210" s="11"/>
      <c r="M210" s="11"/>
      <c r="O210" s="11"/>
      <c r="R210" s="11"/>
      <c r="S210" s="11"/>
      <c r="T210" s="11"/>
    </row>
    <row r="211" spans="1:25" x14ac:dyDescent="0.2">
      <c r="A211" s="7">
        <v>325</v>
      </c>
      <c r="B211" s="8">
        <f t="shared" ref="B211:B216" si="52">(A211-32)*(5/9)</f>
        <v>162.77777777777777</v>
      </c>
      <c r="C211" s="8"/>
      <c r="D211" s="8"/>
      <c r="E211" s="72">
        <v>4.0999999999999996</v>
      </c>
      <c r="F211" s="72">
        <v>3.5</v>
      </c>
      <c r="G211" s="8"/>
      <c r="H211" s="72">
        <v>0.8</v>
      </c>
      <c r="I211" s="75">
        <f t="shared" ref="I211:I216" si="53">SUM(4/3*3.14*(E211*F211*H211)/2)</f>
        <v>24.031466666666663</v>
      </c>
      <c r="J211" s="5">
        <f t="shared" si="46"/>
        <v>48.087311550950936</v>
      </c>
      <c r="K211" s="8"/>
      <c r="L211" s="8">
        <f t="shared" si="39"/>
        <v>24.043655775475468</v>
      </c>
      <c r="M211" s="8"/>
      <c r="N211" s="8"/>
      <c r="O211" s="8">
        <f t="shared" si="40"/>
        <v>1.0853242320819114</v>
      </c>
      <c r="P211" s="8"/>
      <c r="Q211" s="8">
        <f>L211</f>
        <v>24.043655775475468</v>
      </c>
      <c r="R211" s="8"/>
      <c r="S211" s="8"/>
      <c r="T211" s="8"/>
      <c r="U211" s="8"/>
      <c r="V211" s="8">
        <f>AVERAGE(T212:T216)</f>
        <v>8.0494860349185835</v>
      </c>
      <c r="W211" s="8" t="s">
        <v>18</v>
      </c>
      <c r="X211" s="9">
        <f>_xlfn.STDEV.P(T212:T216)</f>
        <v>2.3658585033660735</v>
      </c>
      <c r="Y211" s="2">
        <v>24</v>
      </c>
    </row>
    <row r="212" spans="1:25" x14ac:dyDescent="0.2">
      <c r="A212" s="10">
        <v>350</v>
      </c>
      <c r="B212" s="11">
        <f t="shared" si="52"/>
        <v>176.66666666666669</v>
      </c>
      <c r="C212" s="11"/>
      <c r="D212" s="11"/>
      <c r="E212" s="73">
        <v>3.35</v>
      </c>
      <c r="F212" s="73">
        <v>3.3</v>
      </c>
      <c r="G212" s="11"/>
      <c r="H212" s="73">
        <v>1</v>
      </c>
      <c r="I212" s="76">
        <f t="shared" si="53"/>
        <v>23.1418</v>
      </c>
      <c r="J212" s="4">
        <f t="shared" si="46"/>
        <v>46.307075713916603</v>
      </c>
      <c r="K212" s="11"/>
      <c r="L212" s="11">
        <f t="shared" si="39"/>
        <v>23.153537856958302</v>
      </c>
      <c r="M212" s="11">
        <f t="shared" si="41"/>
        <v>-0.89011791851716637</v>
      </c>
      <c r="N212" s="11" t="s">
        <v>27</v>
      </c>
      <c r="O212" s="11">
        <f t="shared" si="40"/>
        <v>1.0786163522012577</v>
      </c>
      <c r="P212" s="11"/>
      <c r="Q212" s="11">
        <f>Q211*O211</f>
        <v>26.095162240959727</v>
      </c>
      <c r="R212" s="11">
        <f t="shared" si="50"/>
        <v>2.9416243840014253</v>
      </c>
      <c r="S212" s="11" t="s">
        <v>27</v>
      </c>
      <c r="T212" s="11">
        <f t="shared" si="48"/>
        <v>11.272680954572362</v>
      </c>
      <c r="U212" s="11" t="s">
        <v>18</v>
      </c>
      <c r="V212" s="11"/>
      <c r="W212" s="11"/>
      <c r="X212" s="12"/>
    </row>
    <row r="213" spans="1:25" x14ac:dyDescent="0.2">
      <c r="A213" s="10">
        <v>375</v>
      </c>
      <c r="B213" s="11">
        <f t="shared" si="52"/>
        <v>190.55555555555557</v>
      </c>
      <c r="C213" s="11"/>
      <c r="D213" s="11"/>
      <c r="E213" s="73">
        <v>3.3</v>
      </c>
      <c r="F213" s="73">
        <v>3.35</v>
      </c>
      <c r="G213" s="11"/>
      <c r="H213" s="73">
        <v>1.3</v>
      </c>
      <c r="I213" s="76">
        <f t="shared" si="53"/>
        <v>30.084339999999997</v>
      </c>
      <c r="J213" s="4">
        <f t="shared" si="46"/>
        <v>60.199198428091577</v>
      </c>
      <c r="K213" s="11"/>
      <c r="L213" s="11">
        <f t="shared" si="39"/>
        <v>30.099599214045789</v>
      </c>
      <c r="M213" s="11">
        <f t="shared" si="41"/>
        <v>6.946061357087487</v>
      </c>
      <c r="N213" s="11" t="s">
        <v>27</v>
      </c>
      <c r="O213" s="11">
        <f t="shared" si="40"/>
        <v>1.0728862973760933</v>
      </c>
      <c r="P213" s="11"/>
      <c r="Q213" s="11">
        <f>Q212*O212</f>
        <v>28.146668706443979</v>
      </c>
      <c r="R213" s="11">
        <f t="shared" si="50"/>
        <v>1.9529305076018098</v>
      </c>
      <c r="S213" s="11" t="s">
        <v>27</v>
      </c>
      <c r="T213" s="11">
        <f t="shared" si="48"/>
        <v>6.9384072693288221</v>
      </c>
      <c r="U213" s="11" t="s">
        <v>18</v>
      </c>
      <c r="V213" s="11"/>
      <c r="W213" s="11"/>
      <c r="X213" s="12"/>
    </row>
    <row r="214" spans="1:25" x14ac:dyDescent="0.2">
      <c r="A214" s="10">
        <v>400</v>
      </c>
      <c r="B214" s="11">
        <f t="shared" si="52"/>
        <v>204.44444444444446</v>
      </c>
      <c r="C214" s="11"/>
      <c r="D214" s="11"/>
      <c r="E214" s="73">
        <v>3.25</v>
      </c>
      <c r="F214" s="73">
        <v>3.2</v>
      </c>
      <c r="G214" s="11"/>
      <c r="H214" s="73">
        <v>1.5</v>
      </c>
      <c r="I214" s="76">
        <f t="shared" si="53"/>
        <v>32.655999999999999</v>
      </c>
      <c r="J214" s="4">
        <f t="shared" si="46"/>
        <v>65.345127194672017</v>
      </c>
      <c r="K214" s="11"/>
      <c r="L214" s="11">
        <f t="shared" si="39"/>
        <v>32.672563597336008</v>
      </c>
      <c r="M214" s="11">
        <f t="shared" si="41"/>
        <v>2.5729643832902198</v>
      </c>
      <c r="N214" s="11" t="s">
        <v>27</v>
      </c>
      <c r="O214" s="11">
        <f t="shared" si="40"/>
        <v>1.0679347826086956</v>
      </c>
      <c r="P214" s="11"/>
      <c r="Q214" s="11">
        <f>Q213*O213</f>
        <v>30.198175171928234</v>
      </c>
      <c r="R214" s="11">
        <f t="shared" si="50"/>
        <v>2.4743884254077742</v>
      </c>
      <c r="S214" s="11" t="s">
        <v>27</v>
      </c>
      <c r="T214" s="11">
        <f t="shared" si="48"/>
        <v>8.1938342675352374</v>
      </c>
      <c r="U214" s="11" t="s">
        <v>18</v>
      </c>
      <c r="V214" s="11"/>
      <c r="W214" s="11"/>
      <c r="X214" s="12"/>
    </row>
    <row r="215" spans="1:25" ht="16" thickBot="1" x14ac:dyDescent="0.25">
      <c r="A215" s="10">
        <v>425</v>
      </c>
      <c r="B215" s="11">
        <f t="shared" si="52"/>
        <v>218.33333333333334</v>
      </c>
      <c r="C215" s="11"/>
      <c r="D215" s="11"/>
      <c r="E215" s="73">
        <v>3.15</v>
      </c>
      <c r="F215" s="73">
        <v>3.15</v>
      </c>
      <c r="G215" s="11"/>
      <c r="H215" s="73">
        <v>1.7</v>
      </c>
      <c r="I215" s="76">
        <f t="shared" si="53"/>
        <v>35.310870000000001</v>
      </c>
      <c r="J215" s="4">
        <f t="shared" si="46"/>
        <v>70.657560371892686</v>
      </c>
      <c r="K215" s="11"/>
      <c r="L215" s="11">
        <f t="shared" si="39"/>
        <v>35.328780185946343</v>
      </c>
      <c r="M215" s="11">
        <f t="shared" si="41"/>
        <v>2.6562165886103344</v>
      </c>
      <c r="N215" s="11" t="s">
        <v>27</v>
      </c>
      <c r="O215" s="11">
        <f t="shared" si="40"/>
        <v>1.0636132315521629</v>
      </c>
      <c r="P215" s="11"/>
      <c r="Q215" s="11">
        <f>Q214*O214</f>
        <v>32.249681637412486</v>
      </c>
      <c r="R215" s="11">
        <f t="shared" si="50"/>
        <v>3.0790985485338567</v>
      </c>
      <c r="S215" s="11" t="s">
        <v>27</v>
      </c>
      <c r="T215" s="11">
        <f t="shared" si="48"/>
        <v>9.5476866505306202</v>
      </c>
      <c r="U215" s="11" t="s">
        <v>18</v>
      </c>
      <c r="V215" s="11"/>
      <c r="W215" s="11"/>
      <c r="X215" s="12"/>
    </row>
    <row r="216" spans="1:25" ht="16" thickBot="1" x14ac:dyDescent="0.25">
      <c r="A216" s="13">
        <v>450</v>
      </c>
      <c r="B216" s="14">
        <f t="shared" si="52"/>
        <v>232.22222222222223</v>
      </c>
      <c r="C216" s="14"/>
      <c r="D216" s="14"/>
      <c r="E216" s="74">
        <v>3.1</v>
      </c>
      <c r="F216" s="74">
        <v>2.9</v>
      </c>
      <c r="G216" s="14"/>
      <c r="H216" s="74">
        <v>1.9</v>
      </c>
      <c r="I216" s="77">
        <f t="shared" si="53"/>
        <v>35.756226666666663</v>
      </c>
      <c r="J216" s="6">
        <f t="shared" si="46"/>
        <v>71.548725487961036</v>
      </c>
      <c r="K216" s="14"/>
      <c r="L216" s="14">
        <f t="shared" si="39"/>
        <v>35.774362743980518</v>
      </c>
      <c r="M216" s="14">
        <f t="shared" si="41"/>
        <v>0.44558255803417524</v>
      </c>
      <c r="N216" s="14" t="s">
        <v>27</v>
      </c>
      <c r="O216" s="8"/>
      <c r="P216" s="14"/>
      <c r="Q216" s="14">
        <f>Q215*O215</f>
        <v>34.301188102896745</v>
      </c>
      <c r="R216" s="14">
        <f t="shared" si="50"/>
        <v>1.4731746410837729</v>
      </c>
      <c r="S216" s="14" t="s">
        <v>27</v>
      </c>
      <c r="T216" s="14">
        <f t="shared" si="48"/>
        <v>4.2948210326258724</v>
      </c>
      <c r="U216" s="14" t="s">
        <v>18</v>
      </c>
      <c r="V216" s="14"/>
      <c r="W216" s="14"/>
      <c r="X216" s="15"/>
    </row>
    <row r="217" spans="1:25" x14ac:dyDescent="0.2">
      <c r="J217" s="5"/>
      <c r="L217" s="8"/>
      <c r="M217" s="11"/>
      <c r="O217" s="11"/>
      <c r="R217" s="11"/>
      <c r="T217" s="11"/>
    </row>
    <row r="218" spans="1:25" x14ac:dyDescent="0.2">
      <c r="J218" s="4"/>
      <c r="L218" s="11"/>
      <c r="M218" s="11"/>
      <c r="O218" s="11"/>
      <c r="R218" s="11"/>
      <c r="T218" s="11"/>
    </row>
    <row r="219" spans="1:25" ht="16" thickBot="1" x14ac:dyDescent="0.25">
      <c r="A219" s="22" t="s">
        <v>56</v>
      </c>
      <c r="J219" s="4"/>
      <c r="L219" s="11"/>
      <c r="M219" s="11"/>
      <c r="O219" s="11"/>
      <c r="R219" s="11"/>
      <c r="T219" s="11"/>
    </row>
    <row r="220" spans="1:25" ht="16" thickBot="1" x14ac:dyDescent="0.25">
      <c r="A220" s="7">
        <v>325</v>
      </c>
      <c r="B220" s="8">
        <f t="shared" ref="B220:B225" si="54">(A220-32)*(5/9)</f>
        <v>162.77777777777777</v>
      </c>
      <c r="C220" s="8"/>
      <c r="D220" s="8"/>
      <c r="E220" s="16">
        <v>3.73</v>
      </c>
      <c r="F220" s="17">
        <v>3.69</v>
      </c>
      <c r="G220" s="8"/>
      <c r="H220" s="17">
        <v>0.7</v>
      </c>
      <c r="I220" s="49">
        <v>6.8339999999999996</v>
      </c>
      <c r="J220" s="5">
        <f t="shared" si="46"/>
        <v>40.357276219135564</v>
      </c>
      <c r="K220" s="8"/>
      <c r="L220" s="8">
        <f t="shared" si="39"/>
        <v>20.178638109567782</v>
      </c>
      <c r="M220" s="8"/>
      <c r="N220" s="8"/>
      <c r="O220" s="8">
        <f t="shared" si="40"/>
        <v>1.0853242320819114</v>
      </c>
      <c r="P220" s="8"/>
      <c r="Q220" s="8">
        <f>L220</f>
        <v>20.178638109567782</v>
      </c>
      <c r="R220" s="8"/>
      <c r="S220" s="8"/>
      <c r="T220" s="8"/>
      <c r="U220" s="8"/>
      <c r="V220" s="8">
        <f>AVERAGE(T221:T225)</f>
        <v>53.144107481032151</v>
      </c>
      <c r="W220" s="8" t="s">
        <v>18</v>
      </c>
      <c r="X220" s="9">
        <f>_xlfn.STDEV.P(T221:T225)</f>
        <v>31.573499047678574</v>
      </c>
      <c r="Y220" s="2">
        <v>25</v>
      </c>
    </row>
    <row r="221" spans="1:25" ht="16" thickBot="1" x14ac:dyDescent="0.25">
      <c r="A221" s="10">
        <v>350</v>
      </c>
      <c r="B221" s="11">
        <f t="shared" si="54"/>
        <v>176.66666666666669</v>
      </c>
      <c r="C221" s="11"/>
      <c r="D221" s="11"/>
      <c r="E221" s="18">
        <v>3.5</v>
      </c>
      <c r="F221" s="19">
        <v>4.84</v>
      </c>
      <c r="G221" s="11"/>
      <c r="H221" s="19">
        <v>0.9</v>
      </c>
      <c r="I221" s="50">
        <v>31.9</v>
      </c>
      <c r="J221" s="4">
        <f t="shared" si="46"/>
        <v>63.862295462177514</v>
      </c>
      <c r="K221" s="11"/>
      <c r="L221" s="11">
        <f t="shared" si="39"/>
        <v>31.931147731088757</v>
      </c>
      <c r="M221" s="14">
        <f t="shared" si="41"/>
        <v>11.752509621520975</v>
      </c>
      <c r="N221" s="11" t="s">
        <v>27</v>
      </c>
      <c r="O221" s="8">
        <f t="shared" si="40"/>
        <v>1.0786163522012577</v>
      </c>
      <c r="P221" s="11"/>
      <c r="Q221" s="11">
        <f>Q220*O220</f>
        <v>21.900364910725447</v>
      </c>
      <c r="R221" s="14">
        <f t="shared" si="50"/>
        <v>10.03078282036331</v>
      </c>
      <c r="S221" s="11" t="s">
        <v>27</v>
      </c>
      <c r="T221" s="14">
        <f t="shared" si="48"/>
        <v>45.801898101939173</v>
      </c>
      <c r="U221" s="11" t="s">
        <v>18</v>
      </c>
      <c r="V221" s="11"/>
      <c r="W221" s="11"/>
      <c r="X221" s="12"/>
    </row>
    <row r="222" spans="1:25" ht="16" thickBot="1" x14ac:dyDescent="0.25">
      <c r="A222" s="10">
        <v>375</v>
      </c>
      <c r="B222" s="11">
        <f t="shared" si="54"/>
        <v>190.55555555555557</v>
      </c>
      <c r="C222" s="11"/>
      <c r="D222" s="11"/>
      <c r="E222" s="18">
        <v>3.89</v>
      </c>
      <c r="F222" s="19">
        <v>4.21</v>
      </c>
      <c r="G222" s="11"/>
      <c r="H222" s="19">
        <v>0.8</v>
      </c>
      <c r="I222" s="50">
        <v>27.4</v>
      </c>
      <c r="J222" s="6">
        <f t="shared" si="46"/>
        <v>54.879518643816624</v>
      </c>
      <c r="K222" s="11"/>
      <c r="L222" s="14">
        <f t="shared" si="39"/>
        <v>27.439759321908312</v>
      </c>
      <c r="M222" s="11">
        <f t="shared" si="41"/>
        <v>-4.4913884091804448</v>
      </c>
      <c r="N222" s="11" t="s">
        <v>27</v>
      </c>
      <c r="O222" s="11">
        <f t="shared" si="40"/>
        <v>1.0728862973760933</v>
      </c>
      <c r="P222" s="11"/>
      <c r="Q222" s="11">
        <f>Q221*O221</f>
        <v>23.622091711883105</v>
      </c>
      <c r="R222" s="11">
        <f t="shared" si="50"/>
        <v>3.8176676100252074</v>
      </c>
      <c r="S222" s="11" t="s">
        <v>27</v>
      </c>
      <c r="T222" s="11">
        <f t="shared" si="48"/>
        <v>16.16142912570578</v>
      </c>
      <c r="U222" s="11" t="s">
        <v>18</v>
      </c>
      <c r="V222" s="11"/>
      <c r="W222" s="11"/>
      <c r="X222" s="12"/>
    </row>
    <row r="223" spans="1:25" x14ac:dyDescent="0.2">
      <c r="A223" s="10">
        <v>400</v>
      </c>
      <c r="B223" s="11">
        <f t="shared" si="54"/>
        <v>204.44444444444446</v>
      </c>
      <c r="C223" s="11"/>
      <c r="D223" s="11"/>
      <c r="E223" s="18">
        <v>3.89</v>
      </c>
      <c r="F223" s="19">
        <v>4.05</v>
      </c>
      <c r="G223" s="11"/>
      <c r="H223" s="19">
        <v>1.1000000000000001</v>
      </c>
      <c r="I223" s="50">
        <v>36.299999999999997</v>
      </c>
      <c r="J223" s="5">
        <f t="shared" si="46"/>
        <v>72.591524809442703</v>
      </c>
      <c r="K223" s="11"/>
      <c r="L223" s="8">
        <f t="shared" si="39"/>
        <v>36.295762404721351</v>
      </c>
      <c r="M223" s="11">
        <f t="shared" si="41"/>
        <v>8.8560030828130394</v>
      </c>
      <c r="N223" s="11" t="s">
        <v>27</v>
      </c>
      <c r="O223" s="11">
        <f t="shared" si="40"/>
        <v>1.0679347826086956</v>
      </c>
      <c r="P223" s="11"/>
      <c r="Q223" s="11">
        <f>Q222*O222</f>
        <v>25.343818513040766</v>
      </c>
      <c r="R223" s="11">
        <f t="shared" si="50"/>
        <v>10.951943891680585</v>
      </c>
      <c r="S223" s="11" t="s">
        <v>27</v>
      </c>
      <c r="T223" s="11">
        <f t="shared" si="48"/>
        <v>43.21347190063414</v>
      </c>
      <c r="U223" s="11" t="s">
        <v>18</v>
      </c>
      <c r="V223" s="11"/>
      <c r="W223" s="11"/>
      <c r="X223" s="12"/>
    </row>
    <row r="224" spans="1:25" ht="16" thickBot="1" x14ac:dyDescent="0.25">
      <c r="A224" s="10">
        <v>425</v>
      </c>
      <c r="B224" s="11">
        <f t="shared" si="54"/>
        <v>218.33333333333334</v>
      </c>
      <c r="C224" s="11"/>
      <c r="D224" s="11"/>
      <c r="E224" s="18">
        <v>3.65</v>
      </c>
      <c r="F224" s="19">
        <v>5</v>
      </c>
      <c r="G224" s="11"/>
      <c r="H224" s="19">
        <v>1.5</v>
      </c>
      <c r="I224" s="50">
        <v>57.3</v>
      </c>
      <c r="J224" s="4">
        <f t="shared" si="46"/>
        <v>114.668131856035</v>
      </c>
      <c r="K224" s="11"/>
      <c r="L224" s="11">
        <f t="shared" ref="L224:L288" si="55">J224/2</f>
        <v>57.334065928017502</v>
      </c>
      <c r="M224" s="11">
        <f t="shared" si="41"/>
        <v>21.03830352329615</v>
      </c>
      <c r="N224" s="11" t="s">
        <v>27</v>
      </c>
      <c r="O224" s="11">
        <f>B225/B224</f>
        <v>1.0636132315521629</v>
      </c>
      <c r="P224" s="11"/>
      <c r="Q224" s="11">
        <f>Q223*O223</f>
        <v>27.065545314198424</v>
      </c>
      <c r="R224" s="11">
        <f t="shared" si="50"/>
        <v>30.268520613819078</v>
      </c>
      <c r="S224" s="11" t="s">
        <v>27</v>
      </c>
      <c r="T224" s="11">
        <f t="shared" si="48"/>
        <v>111.83414286480455</v>
      </c>
      <c r="U224" s="11" t="s">
        <v>18</v>
      </c>
      <c r="V224" s="11"/>
      <c r="W224" s="11"/>
      <c r="X224" s="12"/>
    </row>
    <row r="225" spans="1:25" ht="16" thickBot="1" x14ac:dyDescent="0.25">
      <c r="A225" s="13">
        <v>450</v>
      </c>
      <c r="B225" s="14">
        <f t="shared" si="54"/>
        <v>232.22222222222223</v>
      </c>
      <c r="C225" s="14"/>
      <c r="D225" s="14"/>
      <c r="E225" s="20">
        <v>3.65</v>
      </c>
      <c r="F225" s="21">
        <v>3.5</v>
      </c>
      <c r="G225" s="14"/>
      <c r="H225" s="21">
        <v>1.6</v>
      </c>
      <c r="I225" s="51">
        <v>42.8</v>
      </c>
      <c r="J225" s="6">
        <f t="shared" si="46"/>
        <v>85.618871785839474</v>
      </c>
      <c r="K225" s="14"/>
      <c r="L225" s="14">
        <f t="shared" si="55"/>
        <v>42.809435892919737</v>
      </c>
      <c r="M225" s="14">
        <f>L225-L224</f>
        <v>-14.524630035097765</v>
      </c>
      <c r="N225" s="14" t="s">
        <v>27</v>
      </c>
      <c r="O225" s="8"/>
      <c r="P225" s="14"/>
      <c r="Q225" s="14">
        <f>Q224*O224</f>
        <v>28.787272115356085</v>
      </c>
      <c r="R225" s="14">
        <f t="shared" si="50"/>
        <v>14.022163777563652</v>
      </c>
      <c r="S225" s="14" t="s">
        <v>27</v>
      </c>
      <c r="T225" s="14">
        <f t="shared" si="48"/>
        <v>48.709595412077142</v>
      </c>
      <c r="U225" s="14" t="s">
        <v>18</v>
      </c>
      <c r="V225" s="14"/>
      <c r="W225" s="14"/>
      <c r="X225" s="15"/>
    </row>
    <row r="226" spans="1:25" ht="16" thickBot="1" x14ac:dyDescent="0.25">
      <c r="J226" s="5"/>
      <c r="L226" s="8"/>
      <c r="M226" s="14"/>
      <c r="O226" s="8"/>
      <c r="R226" s="14"/>
      <c r="T226" s="14"/>
    </row>
    <row r="227" spans="1:25" x14ac:dyDescent="0.2">
      <c r="J227" s="4"/>
      <c r="L227" s="11"/>
      <c r="M227" s="11"/>
      <c r="O227" s="11"/>
      <c r="R227" s="11"/>
      <c r="T227" s="11"/>
    </row>
    <row r="228" spans="1:25" ht="16" thickBot="1" x14ac:dyDescent="0.25">
      <c r="A228" s="22" t="s">
        <v>57</v>
      </c>
      <c r="J228" s="4"/>
      <c r="L228" s="11"/>
      <c r="M228" s="11"/>
      <c r="O228" s="11"/>
      <c r="R228" s="11"/>
      <c r="T228" s="11"/>
    </row>
    <row r="229" spans="1:25" ht="16" thickBot="1" x14ac:dyDescent="0.25">
      <c r="A229" s="7">
        <v>325</v>
      </c>
      <c r="B229" s="8">
        <f t="shared" ref="B229:B234" si="56">(A229-32)*(5/9)</f>
        <v>162.77777777777777</v>
      </c>
      <c r="C229" s="8"/>
      <c r="D229" s="8"/>
      <c r="E229" s="8">
        <v>3.7</v>
      </c>
      <c r="F229" s="8">
        <v>2.8</v>
      </c>
      <c r="G229" s="8"/>
      <c r="H229" s="8">
        <v>1.7</v>
      </c>
      <c r="I229" s="8">
        <v>37</v>
      </c>
      <c r="J229" s="5">
        <f t="shared" si="46"/>
        <v>73.772973086702777</v>
      </c>
      <c r="K229" s="8"/>
      <c r="L229" s="8">
        <f t="shared" si="55"/>
        <v>36.886486543351388</v>
      </c>
      <c r="M229" s="8"/>
      <c r="N229" s="8"/>
      <c r="O229" s="8">
        <f t="shared" ref="O229:O287" si="57">B230/B229</f>
        <v>1.0853242320819114</v>
      </c>
      <c r="P229" s="8"/>
      <c r="Q229" s="8">
        <f>L229</f>
        <v>36.886486543351388</v>
      </c>
      <c r="R229" s="8"/>
      <c r="S229" s="8"/>
      <c r="T229" s="8"/>
      <c r="U229" s="8"/>
      <c r="V229" s="8">
        <f>AVERAGE(T230:T234)</f>
        <v>40.795413095270369</v>
      </c>
      <c r="W229" s="8" t="s">
        <v>18</v>
      </c>
      <c r="X229" s="9">
        <f>_xlfn.STDEV.P(T230:T234)</f>
        <v>18.919209872098907</v>
      </c>
      <c r="Y229" s="2">
        <v>26</v>
      </c>
    </row>
    <row r="230" spans="1:25" ht="16" thickBot="1" x14ac:dyDescent="0.25">
      <c r="A230" s="10">
        <v>350</v>
      </c>
      <c r="B230" s="11">
        <f t="shared" si="56"/>
        <v>176.66666666666669</v>
      </c>
      <c r="C230" s="11"/>
      <c r="D230" s="11"/>
      <c r="E230" s="11">
        <v>3.8</v>
      </c>
      <c r="F230" s="11">
        <v>3</v>
      </c>
      <c r="G230" s="11"/>
      <c r="H230" s="11">
        <v>1.9</v>
      </c>
      <c r="I230" s="11">
        <v>45</v>
      </c>
      <c r="J230" s="4">
        <f t="shared" si="46"/>
        <v>90.729195835679192</v>
      </c>
      <c r="K230" s="11"/>
      <c r="L230" s="11">
        <f t="shared" si="55"/>
        <v>45.364597917839596</v>
      </c>
      <c r="M230" s="14">
        <f t="shared" ref="M230:M288" si="58">L230-L229</f>
        <v>8.4781113744882077</v>
      </c>
      <c r="N230" s="11" t="s">
        <v>27</v>
      </c>
      <c r="O230" s="8">
        <f t="shared" si="57"/>
        <v>1.0786163522012577</v>
      </c>
      <c r="P230" s="11"/>
      <c r="Q230" s="11">
        <f>Q229*O229</f>
        <v>40.033797681862602</v>
      </c>
      <c r="R230" s="14">
        <f t="shared" si="50"/>
        <v>5.3308002359769944</v>
      </c>
      <c r="S230" s="11" t="s">
        <v>27</v>
      </c>
      <c r="T230" s="14">
        <f t="shared" si="48"/>
        <v>13.315749553263403</v>
      </c>
      <c r="U230" s="11" t="s">
        <v>18</v>
      </c>
      <c r="V230" s="11"/>
      <c r="W230" s="11"/>
      <c r="X230" s="12"/>
    </row>
    <row r="231" spans="1:25" ht="16" thickBot="1" x14ac:dyDescent="0.25">
      <c r="A231" s="10">
        <v>375</v>
      </c>
      <c r="B231" s="11">
        <f t="shared" si="56"/>
        <v>190.55555555555557</v>
      </c>
      <c r="C231" s="11"/>
      <c r="D231" s="11"/>
      <c r="E231" s="11">
        <v>4</v>
      </c>
      <c r="F231" s="11">
        <v>3</v>
      </c>
      <c r="G231" s="11"/>
      <c r="H231" s="11">
        <v>2.2000000000000002</v>
      </c>
      <c r="I231" s="11">
        <v>55</v>
      </c>
      <c r="J231" s="6">
        <f t="shared" si="46"/>
        <v>110.58406140636801</v>
      </c>
      <c r="K231" s="11"/>
      <c r="L231" s="14">
        <f t="shared" si="55"/>
        <v>55.292030703184004</v>
      </c>
      <c r="M231" s="14">
        <f t="shared" si="58"/>
        <v>9.9274327853444078</v>
      </c>
      <c r="N231" s="11" t="s">
        <v>27</v>
      </c>
      <c r="O231" s="8">
        <f t="shared" si="57"/>
        <v>1.0728862973760933</v>
      </c>
      <c r="P231" s="11"/>
      <c r="Q231" s="11">
        <f>Q230*O230</f>
        <v>43.181108820373808</v>
      </c>
      <c r="R231" s="14">
        <f t="shared" si="50"/>
        <v>12.110921882810196</v>
      </c>
      <c r="S231" s="11" t="s">
        <v>27</v>
      </c>
      <c r="T231" s="14">
        <f t="shared" si="48"/>
        <v>28.046806146617509</v>
      </c>
      <c r="U231" s="11" t="s">
        <v>18</v>
      </c>
      <c r="V231" s="11"/>
      <c r="W231" s="11"/>
      <c r="X231" s="12"/>
    </row>
    <row r="232" spans="1:25" x14ac:dyDescent="0.2">
      <c r="A232" s="10">
        <v>400</v>
      </c>
      <c r="B232" s="11">
        <f t="shared" si="56"/>
        <v>204.44444444444446</v>
      </c>
      <c r="C232" s="11"/>
      <c r="D232" s="11"/>
      <c r="E232" s="11">
        <v>4.0999999999999996</v>
      </c>
      <c r="F232" s="11">
        <v>3.3</v>
      </c>
      <c r="G232" s="11"/>
      <c r="H232" s="11">
        <v>2.2999999999999998</v>
      </c>
      <c r="I232" s="11">
        <v>65</v>
      </c>
      <c r="J232" s="5">
        <f t="shared" si="46"/>
        <v>130.35096238275625</v>
      </c>
      <c r="K232" s="11"/>
      <c r="L232" s="8">
        <f t="shared" si="55"/>
        <v>65.175481191378125</v>
      </c>
      <c r="M232" s="11">
        <f t="shared" si="58"/>
        <v>9.8834504881941214</v>
      </c>
      <c r="N232" s="11" t="s">
        <v>27</v>
      </c>
      <c r="O232" s="11">
        <f t="shared" si="57"/>
        <v>1.0679347826086956</v>
      </c>
      <c r="P232" s="11"/>
      <c r="Q232" s="11">
        <f>Q231*O231</f>
        <v>46.328419958885021</v>
      </c>
      <c r="R232" s="11">
        <f t="shared" si="50"/>
        <v>18.847061232493104</v>
      </c>
      <c r="S232" s="11" t="s">
        <v>27</v>
      </c>
      <c r="T232" s="11">
        <f t="shared" si="48"/>
        <v>40.681424596865732</v>
      </c>
      <c r="U232" s="11" t="s">
        <v>18</v>
      </c>
      <c r="V232" s="11"/>
      <c r="W232" s="11"/>
      <c r="X232" s="12"/>
    </row>
    <row r="233" spans="1:25" ht="16" thickBot="1" x14ac:dyDescent="0.25">
      <c r="A233" s="10">
        <v>425</v>
      </c>
      <c r="B233" s="11">
        <f t="shared" si="56"/>
        <v>218.33333333333334</v>
      </c>
      <c r="C233" s="11"/>
      <c r="D233" s="11"/>
      <c r="E233" s="11">
        <v>4.2</v>
      </c>
      <c r="F233" s="11">
        <v>3.5</v>
      </c>
      <c r="G233" s="11"/>
      <c r="H233" s="11">
        <v>2.5</v>
      </c>
      <c r="I233" s="11">
        <v>77</v>
      </c>
      <c r="J233" s="4">
        <f t="shared" si="46"/>
        <v>153.93804002591</v>
      </c>
      <c r="K233" s="11"/>
      <c r="L233" s="11">
        <f t="shared" si="55"/>
        <v>76.969020012954999</v>
      </c>
      <c r="M233" s="11">
        <f t="shared" si="58"/>
        <v>11.793538821576874</v>
      </c>
      <c r="N233" s="11" t="s">
        <v>27</v>
      </c>
      <c r="O233" s="11">
        <f t="shared" si="57"/>
        <v>1.0636132315521629</v>
      </c>
      <c r="P233" s="11"/>
      <c r="Q233" s="11">
        <f>Q232*O232</f>
        <v>49.475731097396228</v>
      </c>
      <c r="R233" s="11">
        <f t="shared" si="50"/>
        <v>27.493288915558772</v>
      </c>
      <c r="S233" s="11" t="s">
        <v>27</v>
      </c>
      <c r="T233" s="11">
        <f t="shared" si="48"/>
        <v>55.569242345174096</v>
      </c>
      <c r="U233" s="11" t="s">
        <v>18</v>
      </c>
      <c r="V233" s="11"/>
      <c r="W233" s="11"/>
      <c r="X233" s="12"/>
    </row>
    <row r="234" spans="1:25" ht="16" thickBot="1" x14ac:dyDescent="0.25">
      <c r="A234" s="13">
        <v>450</v>
      </c>
      <c r="B234" s="14">
        <f t="shared" si="56"/>
        <v>232.22222222222223</v>
      </c>
      <c r="C234" s="14"/>
      <c r="D234" s="14"/>
      <c r="E234" s="14">
        <v>4.4000000000000004</v>
      </c>
      <c r="F234" s="14">
        <v>3.8</v>
      </c>
      <c r="G234" s="14"/>
      <c r="H234" s="14">
        <v>2.5</v>
      </c>
      <c r="I234" s="14">
        <v>88</v>
      </c>
      <c r="J234" s="6">
        <f t="shared" si="46"/>
        <v>175.0914305600827</v>
      </c>
      <c r="K234" s="14"/>
      <c r="L234" s="14">
        <f t="shared" si="55"/>
        <v>87.54571528004135</v>
      </c>
      <c r="M234" s="14">
        <f t="shared" si="58"/>
        <v>10.57669526708635</v>
      </c>
      <c r="N234" s="14" t="s">
        <v>27</v>
      </c>
      <c r="O234" s="8"/>
      <c r="P234" s="14"/>
      <c r="Q234" s="14">
        <f>Q233*O233</f>
        <v>52.623042235907441</v>
      </c>
      <c r="R234" s="14">
        <f t="shared" si="50"/>
        <v>34.922673044133909</v>
      </c>
      <c r="S234" s="14" t="s">
        <v>27</v>
      </c>
      <c r="T234" s="14">
        <f t="shared" si="48"/>
        <v>66.363842834431097</v>
      </c>
      <c r="U234" s="14" t="s">
        <v>18</v>
      </c>
      <c r="V234" s="14"/>
      <c r="W234" s="14"/>
      <c r="X234" s="15"/>
    </row>
    <row r="235" spans="1:25" ht="16" thickBot="1" x14ac:dyDescent="0.25">
      <c r="J235" s="5"/>
      <c r="L235" s="8"/>
      <c r="M235" s="14"/>
      <c r="O235" s="8"/>
      <c r="R235" s="14"/>
      <c r="T235" s="14"/>
    </row>
    <row r="236" spans="1:25" ht="16" thickBot="1" x14ac:dyDescent="0.25">
      <c r="J236" s="4"/>
      <c r="L236" s="11"/>
      <c r="M236" s="14"/>
      <c r="O236" s="8"/>
      <c r="R236" s="14"/>
      <c r="T236" s="14"/>
    </row>
    <row r="237" spans="1:25" ht="16" thickBot="1" x14ac:dyDescent="0.25">
      <c r="A237" s="22" t="s">
        <v>58</v>
      </c>
      <c r="J237" s="4"/>
      <c r="L237" s="11"/>
      <c r="M237" s="11"/>
      <c r="O237" s="11"/>
      <c r="R237" s="11"/>
      <c r="T237" s="11"/>
    </row>
    <row r="238" spans="1:25" ht="16" thickBot="1" x14ac:dyDescent="0.25">
      <c r="A238" s="7">
        <v>325</v>
      </c>
      <c r="B238" s="8">
        <f t="shared" ref="B238:B243" si="59">(A238-32)*(5/9)</f>
        <v>162.77777777777777</v>
      </c>
      <c r="C238" s="8"/>
      <c r="D238" s="8"/>
      <c r="E238" s="16">
        <v>2.5</v>
      </c>
      <c r="F238" s="17">
        <v>2.5</v>
      </c>
      <c r="G238" s="8"/>
      <c r="H238" s="17">
        <v>2.1</v>
      </c>
      <c r="I238" s="49">
        <v>27.5</v>
      </c>
      <c r="J238" s="5">
        <f t="shared" ref="J238:J297" si="60">((4/3)*3.14159265359*E238*F238*H238)</f>
        <v>54.977871437825009</v>
      </c>
      <c r="K238" s="8"/>
      <c r="L238" s="8">
        <f t="shared" si="55"/>
        <v>27.488935718912504</v>
      </c>
      <c r="M238" s="8"/>
      <c r="N238" s="8"/>
      <c r="O238" s="8">
        <f t="shared" si="57"/>
        <v>1.0853242320819114</v>
      </c>
      <c r="P238" s="8"/>
      <c r="Q238" s="8">
        <f>L238</f>
        <v>27.488935718912504</v>
      </c>
      <c r="R238" s="8"/>
      <c r="S238" s="8"/>
      <c r="T238" s="8"/>
      <c r="U238" s="8"/>
      <c r="V238" s="8">
        <f>AVERAGE(T239:T243)</f>
        <v>33.386324924911385</v>
      </c>
      <c r="W238" s="8" t="s">
        <v>18</v>
      </c>
      <c r="X238" s="9">
        <f>_xlfn.STDEV.P(T239:T243)</f>
        <v>9.6006889406137699</v>
      </c>
      <c r="Y238" s="2">
        <v>27</v>
      </c>
    </row>
    <row r="239" spans="1:25" ht="16" thickBot="1" x14ac:dyDescent="0.25">
      <c r="A239" s="10">
        <v>350</v>
      </c>
      <c r="B239" s="11">
        <f t="shared" si="59"/>
        <v>176.66666666666669</v>
      </c>
      <c r="C239" s="11"/>
      <c r="D239" s="11"/>
      <c r="E239" s="18">
        <v>2.1</v>
      </c>
      <c r="F239" s="19">
        <v>2.4</v>
      </c>
      <c r="G239" s="11"/>
      <c r="H239" s="19">
        <v>2.4</v>
      </c>
      <c r="I239" s="50">
        <v>25.3</v>
      </c>
      <c r="J239" s="4">
        <f t="shared" si="60"/>
        <v>50.667606317099519</v>
      </c>
      <c r="K239" s="11"/>
      <c r="L239" s="11">
        <f t="shared" si="55"/>
        <v>25.33380315854976</v>
      </c>
      <c r="M239" s="14">
        <f t="shared" si="58"/>
        <v>-2.1551325603627447</v>
      </c>
      <c r="N239" s="11" t="s">
        <v>27</v>
      </c>
      <c r="O239" s="8">
        <f t="shared" si="57"/>
        <v>1.0786163522012577</v>
      </c>
      <c r="P239" s="11"/>
      <c r="Q239" s="11">
        <f>Q238*O238</f>
        <v>29.834408049877741</v>
      </c>
      <c r="R239" s="14">
        <f t="shared" si="50"/>
        <v>4.5006048913279812</v>
      </c>
      <c r="S239" s="11" t="s">
        <v>27</v>
      </c>
      <c r="T239" s="14">
        <f t="shared" si="48"/>
        <v>15.085283018867957</v>
      </c>
      <c r="U239" s="11" t="s">
        <v>18</v>
      </c>
      <c r="V239" s="11"/>
      <c r="W239" s="11"/>
      <c r="X239" s="12"/>
    </row>
    <row r="240" spans="1:25" ht="16" thickBot="1" x14ac:dyDescent="0.25">
      <c r="A240" s="10">
        <v>375</v>
      </c>
      <c r="B240" s="11">
        <f t="shared" si="59"/>
        <v>190.55555555555557</v>
      </c>
      <c r="C240" s="11"/>
      <c r="D240" s="11"/>
      <c r="E240" s="18">
        <v>2.1</v>
      </c>
      <c r="F240" s="19">
        <v>2.5</v>
      </c>
      <c r="G240" s="11"/>
      <c r="H240" s="19">
        <v>1.9</v>
      </c>
      <c r="I240" s="50">
        <v>20.9</v>
      </c>
      <c r="J240" s="6">
        <f t="shared" si="60"/>
        <v>41.783182292746993</v>
      </c>
      <c r="K240" s="11"/>
      <c r="L240" s="14">
        <f t="shared" si="55"/>
        <v>20.891591146373496</v>
      </c>
      <c r="M240" s="14">
        <f t="shared" si="58"/>
        <v>-4.4422120121762632</v>
      </c>
      <c r="N240" s="11" t="s">
        <v>27</v>
      </c>
      <c r="O240" s="8">
        <f t="shared" si="57"/>
        <v>1.0728862973760933</v>
      </c>
      <c r="P240" s="11"/>
      <c r="Q240" s="11">
        <f>Q239*O239</f>
        <v>32.179880380842967</v>
      </c>
      <c r="R240" s="14">
        <f t="shared" si="50"/>
        <v>11.28828923446947</v>
      </c>
      <c r="S240" s="11" t="s">
        <v>27</v>
      </c>
      <c r="T240" s="14">
        <f t="shared" si="48"/>
        <v>35.078717201166207</v>
      </c>
      <c r="U240" s="11" t="s">
        <v>18</v>
      </c>
      <c r="V240" s="11"/>
      <c r="W240" s="11"/>
      <c r="X240" s="12"/>
    </row>
    <row r="241" spans="1:25" ht="16" thickBot="1" x14ac:dyDescent="0.25">
      <c r="A241" s="10">
        <v>400</v>
      </c>
      <c r="B241" s="11">
        <f t="shared" si="59"/>
        <v>204.44444444444446</v>
      </c>
      <c r="C241" s="11"/>
      <c r="D241" s="11"/>
      <c r="E241" s="18">
        <v>2.2000000000000002</v>
      </c>
      <c r="F241" s="19">
        <v>2.2999999999999998</v>
      </c>
      <c r="G241" s="11"/>
      <c r="H241" s="19">
        <v>2</v>
      </c>
      <c r="I241" s="50">
        <v>21.2</v>
      </c>
      <c r="J241" s="5">
        <f t="shared" si="60"/>
        <v>42.390556872441067</v>
      </c>
      <c r="K241" s="11"/>
      <c r="L241" s="8">
        <f t="shared" si="55"/>
        <v>21.195278436220534</v>
      </c>
      <c r="M241" s="14">
        <f t="shared" si="58"/>
        <v>0.30368728984703708</v>
      </c>
      <c r="N241" s="11" t="s">
        <v>27</v>
      </c>
      <c r="O241" s="8">
        <f t="shared" si="57"/>
        <v>1.0679347826086956</v>
      </c>
      <c r="P241" s="11"/>
      <c r="Q241" s="11">
        <f>Q240*O240</f>
        <v>34.525352711808196</v>
      </c>
      <c r="R241" s="14">
        <f t="shared" si="50"/>
        <v>13.330074275587663</v>
      </c>
      <c r="S241" s="11" t="s">
        <v>27</v>
      </c>
      <c r="T241" s="14">
        <f t="shared" si="48"/>
        <v>38.609523809523814</v>
      </c>
      <c r="U241" s="11" t="s">
        <v>18</v>
      </c>
      <c r="V241" s="11"/>
      <c r="W241" s="11"/>
      <c r="X241" s="12"/>
    </row>
    <row r="242" spans="1:25" ht="16" thickBot="1" x14ac:dyDescent="0.25">
      <c r="A242" s="10">
        <v>425</v>
      </c>
      <c r="B242" s="11">
        <f t="shared" si="59"/>
        <v>218.33333333333334</v>
      </c>
      <c r="C242" s="11"/>
      <c r="D242" s="11"/>
      <c r="E242" s="18">
        <v>2.4</v>
      </c>
      <c r="F242" s="19">
        <v>2.2000000000000002</v>
      </c>
      <c r="G242" s="11"/>
      <c r="H242" s="19">
        <v>1.9</v>
      </c>
      <c r="I242" s="50">
        <v>21</v>
      </c>
      <c r="J242" s="4">
        <f t="shared" si="60"/>
        <v>42.021943334419845</v>
      </c>
      <c r="K242" s="11"/>
      <c r="L242" s="11">
        <f t="shared" si="55"/>
        <v>21.010971667209922</v>
      </c>
      <c r="M242" s="11">
        <f t="shared" si="58"/>
        <v>-0.18430676901061105</v>
      </c>
      <c r="N242" s="11" t="s">
        <v>27</v>
      </c>
      <c r="O242" s="11">
        <f t="shared" si="57"/>
        <v>1.0636132315521629</v>
      </c>
      <c r="P242" s="11"/>
      <c r="Q242" s="11">
        <f>Q241*O241</f>
        <v>36.870825042773426</v>
      </c>
      <c r="R242" s="11">
        <f t="shared" si="50"/>
        <v>15.859853375563503</v>
      </c>
      <c r="S242" s="11" t="s">
        <v>27</v>
      </c>
      <c r="T242" s="11">
        <f t="shared" si="48"/>
        <v>43.014641948382405</v>
      </c>
      <c r="U242" s="11" t="s">
        <v>18</v>
      </c>
      <c r="V242" s="11"/>
      <c r="W242" s="11"/>
      <c r="X242" s="12"/>
    </row>
    <row r="243" spans="1:25" ht="16" thickBot="1" x14ac:dyDescent="0.25">
      <c r="A243" s="13">
        <v>450</v>
      </c>
      <c r="B243" s="14">
        <f t="shared" si="59"/>
        <v>232.22222222222223</v>
      </c>
      <c r="C243" s="14"/>
      <c r="D243" s="14"/>
      <c r="E243" s="20">
        <v>2.2999999999999998</v>
      </c>
      <c r="F243" s="21">
        <v>2.4</v>
      </c>
      <c r="G243" s="14"/>
      <c r="H243" s="21">
        <v>2.2000000000000002</v>
      </c>
      <c r="I243" s="51">
        <v>25.4</v>
      </c>
      <c r="J243" s="6">
        <f t="shared" si="60"/>
        <v>50.868668246929282</v>
      </c>
      <c r="K243" s="14"/>
      <c r="L243" s="14">
        <f t="shared" si="55"/>
        <v>25.434334123464641</v>
      </c>
      <c r="M243" s="14">
        <f t="shared" si="58"/>
        <v>4.4233624562547185</v>
      </c>
      <c r="N243" s="14" t="s">
        <v>27</v>
      </c>
      <c r="O243" s="8"/>
      <c r="P243" s="14"/>
      <c r="Q243" s="14">
        <f>Q242*O242</f>
        <v>39.216297373738662</v>
      </c>
      <c r="R243" s="14">
        <f t="shared" si="50"/>
        <v>13.781963250274021</v>
      </c>
      <c r="S243" s="14" t="s">
        <v>27</v>
      </c>
      <c r="T243" s="14">
        <f t="shared" si="48"/>
        <v>35.143458646616551</v>
      </c>
      <c r="U243" s="14" t="s">
        <v>18</v>
      </c>
      <c r="V243" s="14"/>
      <c r="W243" s="14"/>
      <c r="X243" s="15"/>
    </row>
    <row r="244" spans="1:25" ht="16" thickBot="1" x14ac:dyDescent="0.25">
      <c r="J244" s="5"/>
      <c r="L244" s="8"/>
      <c r="M244" s="14"/>
      <c r="O244" s="8"/>
      <c r="R244" s="14"/>
      <c r="T244" s="14"/>
    </row>
    <row r="245" spans="1:25" ht="16" thickBot="1" x14ac:dyDescent="0.25">
      <c r="J245" s="4"/>
      <c r="L245" s="11"/>
      <c r="M245" s="14"/>
      <c r="O245" s="8"/>
      <c r="R245" s="14"/>
      <c r="T245" s="14"/>
    </row>
    <row r="246" spans="1:25" ht="16" thickBot="1" x14ac:dyDescent="0.25">
      <c r="A246" s="22" t="s">
        <v>59</v>
      </c>
      <c r="J246" s="4"/>
      <c r="L246" s="11"/>
      <c r="M246" s="11"/>
      <c r="O246" s="8"/>
      <c r="R246" s="11"/>
      <c r="T246" s="11"/>
    </row>
    <row r="247" spans="1:25" ht="16" thickBot="1" x14ac:dyDescent="0.25">
      <c r="A247" s="7">
        <v>325</v>
      </c>
      <c r="B247" s="8">
        <f t="shared" ref="B247:B252" si="61">(A247-32)*(5/9)</f>
        <v>162.77777777777777</v>
      </c>
      <c r="C247" s="8"/>
      <c r="D247" s="8"/>
      <c r="E247" s="85">
        <v>4</v>
      </c>
      <c r="F247" s="85">
        <v>4</v>
      </c>
      <c r="G247" s="8"/>
      <c r="H247" s="85">
        <v>1.5</v>
      </c>
      <c r="I247" s="8">
        <v>50</v>
      </c>
      <c r="J247" s="5">
        <f t="shared" si="60"/>
        <v>100.53096491488</v>
      </c>
      <c r="K247" s="8"/>
      <c r="L247" s="8">
        <f t="shared" si="55"/>
        <v>50.265482457440001</v>
      </c>
      <c r="M247" s="8"/>
      <c r="N247" s="8"/>
      <c r="O247" s="8">
        <f t="shared" si="57"/>
        <v>1.0853242320819114</v>
      </c>
      <c r="P247" s="8"/>
      <c r="Q247" s="8">
        <f>L247</f>
        <v>50.265482457440001</v>
      </c>
      <c r="R247" s="8"/>
      <c r="S247" s="8"/>
      <c r="T247" s="8"/>
      <c r="U247" s="8"/>
      <c r="V247" s="8">
        <f>AVERAGE(T248:T252)</f>
        <v>16.246440156510243</v>
      </c>
      <c r="W247" s="8" t="s">
        <v>18</v>
      </c>
      <c r="X247" s="9">
        <f>_xlfn.STDEV.P(T248:T252)</f>
        <v>10.819000268756728</v>
      </c>
      <c r="Y247" s="2">
        <v>28</v>
      </c>
    </row>
    <row r="248" spans="1:25" ht="16" thickBot="1" x14ac:dyDescent="0.25">
      <c r="A248" s="10">
        <v>350</v>
      </c>
      <c r="B248" s="11">
        <f t="shared" si="61"/>
        <v>176.66666666666669</v>
      </c>
      <c r="C248" s="11"/>
      <c r="D248" s="11"/>
      <c r="E248" s="86">
        <v>4</v>
      </c>
      <c r="F248" s="18">
        <v>4.1500000000000004</v>
      </c>
      <c r="G248" s="11"/>
      <c r="H248" s="86">
        <v>1.6</v>
      </c>
      <c r="I248" s="11">
        <v>56</v>
      </c>
      <c r="J248" s="4">
        <f t="shared" si="60"/>
        <v>111.25426783913389</v>
      </c>
      <c r="K248" s="11"/>
      <c r="L248" s="11">
        <f t="shared" si="55"/>
        <v>55.627133919566944</v>
      </c>
      <c r="M248" s="14">
        <f t="shared" si="58"/>
        <v>5.3616514621269431</v>
      </c>
      <c r="N248" s="11" t="s">
        <v>27</v>
      </c>
      <c r="O248" s="8">
        <f t="shared" si="57"/>
        <v>1.0786163522012577</v>
      </c>
      <c r="P248" s="11"/>
      <c r="Q248" s="11">
        <f>Q247*O247</f>
        <v>54.554346148347861</v>
      </c>
      <c r="R248" s="14">
        <f t="shared" si="50"/>
        <v>1.0727877712190832</v>
      </c>
      <c r="S248" s="11" t="s">
        <v>27</v>
      </c>
      <c r="T248" s="14">
        <f t="shared" si="48"/>
        <v>1.9664570230607956</v>
      </c>
      <c r="U248" s="11" t="s">
        <v>18</v>
      </c>
      <c r="V248" s="11"/>
      <c r="W248" s="11"/>
      <c r="X248" s="12"/>
    </row>
    <row r="249" spans="1:25" ht="16" thickBot="1" x14ac:dyDescent="0.25">
      <c r="A249" s="10">
        <v>375</v>
      </c>
      <c r="B249" s="11">
        <f t="shared" si="61"/>
        <v>190.55555555555557</v>
      </c>
      <c r="C249" s="11"/>
      <c r="D249" s="11"/>
      <c r="E249" s="86">
        <v>4</v>
      </c>
      <c r="F249" s="86">
        <v>4</v>
      </c>
      <c r="G249" s="11"/>
      <c r="H249" s="86">
        <v>1.6</v>
      </c>
      <c r="I249" s="11">
        <v>54</v>
      </c>
      <c r="J249" s="6">
        <f t="shared" si="60"/>
        <v>107.23302924253868</v>
      </c>
      <c r="K249" s="11"/>
      <c r="L249" s="14">
        <f t="shared" si="55"/>
        <v>53.616514621269339</v>
      </c>
      <c r="M249" s="14">
        <f t="shared" si="58"/>
        <v>-2.0106192982976054</v>
      </c>
      <c r="N249" s="11" t="s">
        <v>27</v>
      </c>
      <c r="O249" s="8">
        <f t="shared" si="57"/>
        <v>1.0728862973760933</v>
      </c>
      <c r="P249" s="11"/>
      <c r="Q249" s="11">
        <f>Q248*O248</f>
        <v>58.843209839255707</v>
      </c>
      <c r="R249" s="14">
        <f t="shared" si="50"/>
        <v>5.2266952179863679</v>
      </c>
      <c r="S249" s="11" t="s">
        <v>27</v>
      </c>
      <c r="T249" s="14">
        <f t="shared" si="48"/>
        <v>8.8824101068999042</v>
      </c>
      <c r="U249" s="11" t="s">
        <v>18</v>
      </c>
      <c r="V249" s="11"/>
      <c r="W249" s="11"/>
      <c r="X249" s="12"/>
    </row>
    <row r="250" spans="1:25" ht="16" thickBot="1" x14ac:dyDescent="0.25">
      <c r="A250" s="10">
        <v>400</v>
      </c>
      <c r="B250" s="11">
        <f t="shared" si="61"/>
        <v>204.44444444444446</v>
      </c>
      <c r="C250" s="11"/>
      <c r="D250" s="11"/>
      <c r="E250" s="86">
        <v>4</v>
      </c>
      <c r="F250" s="18">
        <v>3.75</v>
      </c>
      <c r="G250" s="11"/>
      <c r="H250" s="86">
        <v>1.7</v>
      </c>
      <c r="I250" s="11">
        <v>53</v>
      </c>
      <c r="J250" s="5">
        <f t="shared" si="60"/>
        <v>106.81415022205999</v>
      </c>
      <c r="K250" s="11"/>
      <c r="L250" s="8">
        <f t="shared" si="55"/>
        <v>53.407075111029997</v>
      </c>
      <c r="M250" s="14">
        <f t="shared" si="58"/>
        <v>-0.20943951023934204</v>
      </c>
      <c r="N250" s="11" t="s">
        <v>27</v>
      </c>
      <c r="O250" s="8">
        <f t="shared" si="57"/>
        <v>1.0679347826086956</v>
      </c>
      <c r="P250" s="11"/>
      <c r="Q250" s="11">
        <f>Q249*O249</f>
        <v>63.132073530163559</v>
      </c>
      <c r="R250" s="14">
        <f t="shared" si="50"/>
        <v>9.7249984191335628</v>
      </c>
      <c r="S250" s="11" t="s">
        <v>27</v>
      </c>
      <c r="T250" s="14">
        <f t="shared" ref="T250:T313" si="62">ABS((L250-Q250)/Q250)*100</f>
        <v>15.404211956521758</v>
      </c>
      <c r="U250" s="11" t="s">
        <v>18</v>
      </c>
      <c r="V250" s="11"/>
      <c r="W250" s="11"/>
      <c r="X250" s="12"/>
    </row>
    <row r="251" spans="1:25" ht="16" thickBot="1" x14ac:dyDescent="0.25">
      <c r="A251" s="10">
        <v>425</v>
      </c>
      <c r="B251" s="11">
        <f t="shared" si="61"/>
        <v>218.33333333333334</v>
      </c>
      <c r="C251" s="11"/>
      <c r="D251" s="11"/>
      <c r="E251" s="18">
        <v>3.65</v>
      </c>
      <c r="F251" s="18">
        <v>3.85</v>
      </c>
      <c r="G251" s="11"/>
      <c r="H251" s="86">
        <v>1.8</v>
      </c>
      <c r="I251" s="11">
        <v>53</v>
      </c>
      <c r="J251" s="4">
        <f t="shared" si="60"/>
        <v>105.95335383497634</v>
      </c>
      <c r="K251" s="11"/>
      <c r="L251" s="11">
        <f t="shared" si="55"/>
        <v>52.97667691748817</v>
      </c>
      <c r="M251" s="14">
        <f t="shared" si="58"/>
        <v>-0.4303981935418264</v>
      </c>
      <c r="N251" s="11" t="s">
        <v>27</v>
      </c>
      <c r="O251" s="8">
        <f t="shared" si="57"/>
        <v>1.0636132315521629</v>
      </c>
      <c r="P251" s="11"/>
      <c r="Q251" s="11">
        <f>Q250*O250</f>
        <v>67.420937221071398</v>
      </c>
      <c r="R251" s="14">
        <f t="shared" si="50"/>
        <v>14.444260303583228</v>
      </c>
      <c r="S251" s="11" t="s">
        <v>27</v>
      </c>
      <c r="T251" s="14">
        <f t="shared" si="62"/>
        <v>21.423998091603053</v>
      </c>
      <c r="U251" s="11" t="s">
        <v>18</v>
      </c>
      <c r="V251" s="11"/>
      <c r="W251" s="11"/>
      <c r="X251" s="12"/>
    </row>
    <row r="252" spans="1:25" ht="16" thickBot="1" x14ac:dyDescent="0.25">
      <c r="A252" s="13">
        <v>450</v>
      </c>
      <c r="B252" s="14">
        <f t="shared" si="61"/>
        <v>232.22222222222223</v>
      </c>
      <c r="C252" s="14"/>
      <c r="D252" s="14"/>
      <c r="E252" s="20">
        <v>3.25</v>
      </c>
      <c r="F252" s="87">
        <v>3.5</v>
      </c>
      <c r="G252" s="14"/>
      <c r="H252" s="87">
        <v>2</v>
      </c>
      <c r="I252" s="14">
        <v>48</v>
      </c>
      <c r="J252" s="6">
        <f t="shared" si="60"/>
        <v>95.294977158896671</v>
      </c>
      <c r="K252" s="14"/>
      <c r="L252" s="14">
        <f t="shared" si="55"/>
        <v>47.647488579448336</v>
      </c>
      <c r="M252" s="14">
        <f t="shared" si="58"/>
        <v>-5.3291883380398346</v>
      </c>
      <c r="N252" s="14" t="s">
        <v>27</v>
      </c>
      <c r="O252" s="8"/>
      <c r="P252" s="14"/>
      <c r="Q252" s="14">
        <f>Q251*O251</f>
        <v>71.709800911979258</v>
      </c>
      <c r="R252" s="14">
        <f t="shared" si="50"/>
        <v>24.062312332530922</v>
      </c>
      <c r="S252" s="14" t="s">
        <v>27</v>
      </c>
      <c r="T252" s="14">
        <f t="shared" si="62"/>
        <v>33.555123604465713</v>
      </c>
      <c r="U252" s="14" t="s">
        <v>18</v>
      </c>
      <c r="V252" s="14"/>
      <c r="W252" s="14"/>
      <c r="X252" s="15"/>
    </row>
    <row r="253" spans="1:25" ht="16" thickBot="1" x14ac:dyDescent="0.25">
      <c r="J253" s="5"/>
      <c r="L253" s="8"/>
      <c r="M253" s="14"/>
      <c r="O253" s="8"/>
      <c r="R253" s="14"/>
      <c r="T253" s="14"/>
    </row>
    <row r="254" spans="1:25" ht="16" thickBot="1" x14ac:dyDescent="0.25">
      <c r="J254" s="4"/>
      <c r="L254" s="11"/>
      <c r="M254" s="14"/>
      <c r="O254" s="8"/>
      <c r="R254" s="14"/>
      <c r="T254" s="14"/>
    </row>
    <row r="255" spans="1:25" ht="16" thickBot="1" x14ac:dyDescent="0.25">
      <c r="A255" s="22" t="s">
        <v>60</v>
      </c>
      <c r="J255" s="4"/>
      <c r="L255" s="11"/>
      <c r="M255" s="11"/>
      <c r="O255" s="8"/>
      <c r="R255" s="11"/>
      <c r="T255" s="11"/>
    </row>
    <row r="256" spans="1:25" ht="16" thickBot="1" x14ac:dyDescent="0.25">
      <c r="A256" s="7">
        <v>325</v>
      </c>
      <c r="B256" s="8">
        <f t="shared" ref="B256:B261" si="63">(A256-32)*(5/9)</f>
        <v>162.77777777777777</v>
      </c>
      <c r="C256" s="8"/>
      <c r="D256" s="8"/>
      <c r="E256" s="16">
        <v>5.6</v>
      </c>
      <c r="F256" s="17">
        <v>6.1</v>
      </c>
      <c r="G256" s="8"/>
      <c r="H256" s="17">
        <v>8.6999999999999993</v>
      </c>
      <c r="I256" s="8">
        <v>622.1</v>
      </c>
      <c r="J256" s="5">
        <f t="shared" si="60"/>
        <v>1244.8749385409587</v>
      </c>
      <c r="K256" s="8"/>
      <c r="L256" s="8">
        <f t="shared" si="55"/>
        <v>622.43746927047937</v>
      </c>
      <c r="M256" s="88"/>
      <c r="N256" s="8"/>
      <c r="O256" s="8">
        <f t="shared" si="57"/>
        <v>1.0853242320819114</v>
      </c>
      <c r="P256" s="8"/>
      <c r="Q256" s="8">
        <f>L256</f>
        <v>622.43746927047937</v>
      </c>
      <c r="R256" s="88"/>
      <c r="S256" s="8"/>
      <c r="T256" s="88"/>
      <c r="U256" s="8"/>
      <c r="V256" s="8">
        <f>AVERAGE(T257:T261)</f>
        <v>16.050308457677197</v>
      </c>
      <c r="W256" s="8" t="s">
        <v>18</v>
      </c>
      <c r="X256" s="9">
        <f>_xlfn.STDEV.P(T257:T261)</f>
        <v>7.4414717159639761</v>
      </c>
      <c r="Y256" s="2">
        <v>29</v>
      </c>
    </row>
    <row r="257" spans="1:25" ht="16" thickBot="1" x14ac:dyDescent="0.25">
      <c r="A257" s="10">
        <v>350</v>
      </c>
      <c r="B257" s="11">
        <f t="shared" si="63"/>
        <v>176.66666666666669</v>
      </c>
      <c r="C257" s="11"/>
      <c r="D257" s="11"/>
      <c r="E257" s="18">
        <v>6.1</v>
      </c>
      <c r="F257" s="19">
        <v>6.4</v>
      </c>
      <c r="G257" s="11"/>
      <c r="H257" s="19">
        <v>8.6999999999999993</v>
      </c>
      <c r="I257" s="11">
        <v>711</v>
      </c>
      <c r="J257" s="4">
        <f t="shared" si="60"/>
        <v>1422.7142154753817</v>
      </c>
      <c r="K257" s="11"/>
      <c r="L257" s="11">
        <f t="shared" si="55"/>
        <v>711.35710773769085</v>
      </c>
      <c r="M257" s="14">
        <f t="shared" si="58"/>
        <v>88.919638467211485</v>
      </c>
      <c r="N257" s="11" t="s">
        <v>27</v>
      </c>
      <c r="O257" s="8">
        <f t="shared" si="57"/>
        <v>1.0786163522012577</v>
      </c>
      <c r="P257" s="11"/>
      <c r="Q257" s="11">
        <f>Q256*O256</f>
        <v>675.54646835499136</v>
      </c>
      <c r="R257" s="14">
        <f t="shared" si="50"/>
        <v>35.810639382699492</v>
      </c>
      <c r="S257" s="11" t="s">
        <v>27</v>
      </c>
      <c r="T257" s="14">
        <f>ABS((L257-Q257)/Q257)*100</f>
        <v>5.3009883198562502</v>
      </c>
      <c r="U257" s="11" t="s">
        <v>18</v>
      </c>
      <c r="V257" s="11"/>
      <c r="W257" s="11"/>
      <c r="X257" s="12"/>
    </row>
    <row r="258" spans="1:25" ht="16" thickBot="1" x14ac:dyDescent="0.25">
      <c r="A258" s="10">
        <v>375</v>
      </c>
      <c r="B258" s="11">
        <f t="shared" si="63"/>
        <v>190.55555555555557</v>
      </c>
      <c r="C258" s="11"/>
      <c r="D258" s="11"/>
      <c r="E258" s="18">
        <v>6.4</v>
      </c>
      <c r="F258" s="19">
        <v>6.9</v>
      </c>
      <c r="G258" s="11"/>
      <c r="H258" s="19">
        <v>9.1</v>
      </c>
      <c r="I258" s="11">
        <v>841.2</v>
      </c>
      <c r="J258" s="6">
        <f t="shared" si="60"/>
        <v>1683.2904765347507</v>
      </c>
      <c r="K258" s="11"/>
      <c r="L258" s="14">
        <f t="shared" si="55"/>
        <v>841.64523826737536</v>
      </c>
      <c r="M258" s="14">
        <f t="shared" si="58"/>
        <v>130.28813052968451</v>
      </c>
      <c r="N258" s="11" t="s">
        <v>27</v>
      </c>
      <c r="O258" s="8">
        <f t="shared" si="57"/>
        <v>1.0728862973760933</v>
      </c>
      <c r="P258" s="11"/>
      <c r="Q258" s="11">
        <f>Q257*O257</f>
        <v>728.65546743950313</v>
      </c>
      <c r="R258" s="14">
        <f t="shared" si="50"/>
        <v>112.98977082787223</v>
      </c>
      <c r="S258" s="11" t="s">
        <v>27</v>
      </c>
      <c r="T258" s="14">
        <f t="shared" si="62"/>
        <v>15.506611269235176</v>
      </c>
      <c r="U258" s="11" t="s">
        <v>18</v>
      </c>
      <c r="V258" s="11"/>
      <c r="W258" s="11"/>
      <c r="X258" s="12"/>
    </row>
    <row r="259" spans="1:25" ht="16" thickBot="1" x14ac:dyDescent="0.25">
      <c r="A259" s="10">
        <v>400</v>
      </c>
      <c r="B259" s="11">
        <f t="shared" si="63"/>
        <v>204.44444444444446</v>
      </c>
      <c r="C259" s="11"/>
      <c r="D259" s="11"/>
      <c r="E259" s="18">
        <v>6.4</v>
      </c>
      <c r="F259" s="19">
        <v>7.1</v>
      </c>
      <c r="G259" s="11"/>
      <c r="H259" s="19">
        <v>9.4</v>
      </c>
      <c r="I259" s="11">
        <v>894.1</v>
      </c>
      <c r="J259" s="5">
        <f t="shared" si="60"/>
        <v>1789.1830929117577</v>
      </c>
      <c r="K259" s="11"/>
      <c r="L259" s="8">
        <f t="shared" si="55"/>
        <v>894.59154645587887</v>
      </c>
      <c r="M259" s="14">
        <f t="shared" si="58"/>
        <v>52.946308188503508</v>
      </c>
      <c r="N259" s="11" t="s">
        <v>27</v>
      </c>
      <c r="O259" s="8">
        <f t="shared" si="57"/>
        <v>1.0679347826086956</v>
      </c>
      <c r="P259" s="11"/>
      <c r="Q259" s="11">
        <f>Q258*O258</f>
        <v>781.76446652401501</v>
      </c>
      <c r="R259" s="14">
        <f t="shared" si="50"/>
        <v>112.82707993186386</v>
      </c>
      <c r="S259" s="11" t="s">
        <v>27</v>
      </c>
      <c r="T259" s="14">
        <f t="shared" si="62"/>
        <v>14.432362273195992</v>
      </c>
      <c r="U259" s="11" t="s">
        <v>18</v>
      </c>
      <c r="V259" s="11"/>
      <c r="W259" s="11"/>
      <c r="X259" s="12"/>
    </row>
    <row r="260" spans="1:25" ht="16" thickBot="1" x14ac:dyDescent="0.25">
      <c r="A260" s="10">
        <v>425</v>
      </c>
      <c r="B260" s="11">
        <f t="shared" si="63"/>
        <v>218.33333333333334</v>
      </c>
      <c r="C260" s="11"/>
      <c r="D260" s="11"/>
      <c r="E260" s="18">
        <v>6.6</v>
      </c>
      <c r="F260" s="19">
        <v>7.1</v>
      </c>
      <c r="G260" s="11"/>
      <c r="H260" s="19">
        <v>9.9</v>
      </c>
      <c r="I260" s="11">
        <v>971.1</v>
      </c>
      <c r="J260" s="4">
        <f t="shared" si="60"/>
        <v>1943.2384190634016</v>
      </c>
      <c r="K260" s="11"/>
      <c r="L260" s="11">
        <f t="shared" si="55"/>
        <v>971.61920953170079</v>
      </c>
      <c r="M260" s="14">
        <f t="shared" si="58"/>
        <v>77.02766307582192</v>
      </c>
      <c r="N260" s="11" t="s">
        <v>27</v>
      </c>
      <c r="O260" s="8">
        <f t="shared" si="57"/>
        <v>1.0636132315521629</v>
      </c>
      <c r="P260" s="11"/>
      <c r="Q260" s="11">
        <f>Q259*O259</f>
        <v>834.87346560852677</v>
      </c>
      <c r="R260" s="14">
        <f t="shared" si="50"/>
        <v>136.74574392317402</v>
      </c>
      <c r="S260" s="11" t="s">
        <v>27</v>
      </c>
      <c r="T260" s="14">
        <f t="shared" si="62"/>
        <v>16.379217876268481</v>
      </c>
      <c r="U260" s="11" t="s">
        <v>18</v>
      </c>
      <c r="V260" s="11"/>
      <c r="W260" s="11"/>
      <c r="X260" s="12"/>
    </row>
    <row r="261" spans="1:25" ht="16" thickBot="1" x14ac:dyDescent="0.25">
      <c r="A261" s="13">
        <v>450</v>
      </c>
      <c r="B261" s="14">
        <f t="shared" si="63"/>
        <v>232.22222222222223</v>
      </c>
      <c r="C261" s="14"/>
      <c r="D261" s="14"/>
      <c r="E261" s="20">
        <v>6.9</v>
      </c>
      <c r="F261" s="21">
        <v>7.6</v>
      </c>
      <c r="G261" s="14"/>
      <c r="H261" s="21">
        <v>10.4</v>
      </c>
      <c r="I261" s="14">
        <v>1141.7</v>
      </c>
      <c r="J261" s="6">
        <f t="shared" si="60"/>
        <v>2284.4656467257332</v>
      </c>
      <c r="K261" s="14"/>
      <c r="L261" s="14">
        <f t="shared" si="55"/>
        <v>1142.2328233628666</v>
      </c>
      <c r="M261" s="14">
        <f t="shared" si="58"/>
        <v>170.61361383116582</v>
      </c>
      <c r="N261" s="14" t="s">
        <v>27</v>
      </c>
      <c r="O261" s="8"/>
      <c r="P261" s="14"/>
      <c r="Q261" s="14">
        <f>Q260*O260</f>
        <v>887.98246469303876</v>
      </c>
      <c r="R261" s="14">
        <f>ABS(Q261-L261)</f>
        <v>254.25035866982785</v>
      </c>
      <c r="S261" s="14" t="s">
        <v>27</v>
      </c>
      <c r="T261" s="14">
        <f>ABS((L261-Q261)/Q261)*100</f>
        <v>28.632362549830091</v>
      </c>
      <c r="U261" s="14" t="s">
        <v>18</v>
      </c>
      <c r="V261" s="14"/>
      <c r="W261" s="14"/>
      <c r="X261" s="15"/>
    </row>
    <row r="262" spans="1:25" ht="16" thickBot="1" x14ac:dyDescent="0.25">
      <c r="J262" s="5"/>
      <c r="L262" s="8"/>
      <c r="M262" s="14"/>
      <c r="O262" s="8"/>
      <c r="R262" s="14"/>
      <c r="T262" s="14"/>
    </row>
    <row r="263" spans="1:25" ht="16" thickBot="1" x14ac:dyDescent="0.25">
      <c r="J263" s="4"/>
      <c r="L263" s="11"/>
      <c r="M263" s="14"/>
      <c r="O263" s="8"/>
      <c r="R263" s="14"/>
      <c r="T263" s="14"/>
    </row>
    <row r="264" spans="1:25" ht="16" thickBot="1" x14ac:dyDescent="0.25">
      <c r="A264" s="22" t="s">
        <v>61</v>
      </c>
      <c r="J264" s="4"/>
      <c r="L264" s="11"/>
      <c r="M264" s="11"/>
      <c r="O264" s="8"/>
      <c r="R264" s="11"/>
      <c r="T264" s="11"/>
    </row>
    <row r="265" spans="1:25" ht="16" thickBot="1" x14ac:dyDescent="0.25">
      <c r="A265" s="7">
        <v>325</v>
      </c>
      <c r="B265" s="8">
        <f t="shared" ref="B265:B270" si="64">(A265-32)*(5/9)</f>
        <v>162.77777777777777</v>
      </c>
      <c r="C265" s="8"/>
      <c r="D265" s="8"/>
      <c r="E265" s="16">
        <v>3</v>
      </c>
      <c r="F265" s="17">
        <v>3.5</v>
      </c>
      <c r="G265" s="8"/>
      <c r="H265" s="17">
        <v>0.75</v>
      </c>
      <c r="I265" s="8">
        <v>16.489999999999998</v>
      </c>
      <c r="J265" s="5">
        <f t="shared" si="60"/>
        <v>32.986722862695004</v>
      </c>
      <c r="K265" s="8"/>
      <c r="L265" s="8">
        <f t="shared" si="55"/>
        <v>16.493361431347502</v>
      </c>
      <c r="M265" s="88"/>
      <c r="N265" s="8"/>
      <c r="O265" s="8">
        <f t="shared" si="57"/>
        <v>1.0853242320819114</v>
      </c>
      <c r="P265" s="8"/>
      <c r="Q265" s="8">
        <f>L265</f>
        <v>16.493361431347502</v>
      </c>
      <c r="R265" s="88"/>
      <c r="S265" s="8"/>
      <c r="T265" s="88"/>
      <c r="U265" s="8"/>
      <c r="V265" s="8">
        <f>AVERAGE(T266:T270)</f>
        <v>56.889335406523514</v>
      </c>
      <c r="W265" s="8" t="s">
        <v>18</v>
      </c>
      <c r="X265" s="9">
        <f>_xlfn.STDEV.P(T266:T270)</f>
        <v>20.791350971460538</v>
      </c>
      <c r="Y265" s="2">
        <v>30</v>
      </c>
    </row>
    <row r="266" spans="1:25" ht="16" thickBot="1" x14ac:dyDescent="0.25">
      <c r="A266" s="10">
        <v>350</v>
      </c>
      <c r="B266" s="11">
        <f t="shared" si="64"/>
        <v>176.66666666666669</v>
      </c>
      <c r="C266" s="11"/>
      <c r="D266" s="11"/>
      <c r="E266" s="18">
        <v>3.5</v>
      </c>
      <c r="F266" s="19">
        <v>3.75</v>
      </c>
      <c r="G266" s="11"/>
      <c r="H266" s="19">
        <v>0.8</v>
      </c>
      <c r="I266" s="11">
        <v>21.99</v>
      </c>
      <c r="J266" s="4">
        <f t="shared" si="60"/>
        <v>43.982297150260003</v>
      </c>
      <c r="K266" s="11"/>
      <c r="L266" s="11">
        <f t="shared" si="55"/>
        <v>21.991148575130001</v>
      </c>
      <c r="M266" s="14">
        <f t="shared" si="58"/>
        <v>5.4977871437824994</v>
      </c>
      <c r="N266" s="11" t="s">
        <v>27</v>
      </c>
      <c r="O266" s="8">
        <f t="shared" si="57"/>
        <v>1.0786163522012577</v>
      </c>
      <c r="P266" s="11"/>
      <c r="Q266" s="11">
        <f>Q265*O265</f>
        <v>17.900644829926645</v>
      </c>
      <c r="R266" s="14">
        <f t="shared" ref="R266:R329" si="65">ABS(Q266-L266)</f>
        <v>4.0905037452033568</v>
      </c>
      <c r="S266" s="11" t="s">
        <v>27</v>
      </c>
      <c r="T266" s="14">
        <f t="shared" si="62"/>
        <v>22.851153039832251</v>
      </c>
      <c r="U266" s="11" t="s">
        <v>18</v>
      </c>
      <c r="V266" s="11"/>
      <c r="W266" s="11"/>
      <c r="X266" s="12"/>
    </row>
    <row r="267" spans="1:25" ht="16" thickBot="1" x14ac:dyDescent="0.25">
      <c r="A267" s="10">
        <v>375</v>
      </c>
      <c r="B267" s="11">
        <f t="shared" si="64"/>
        <v>190.55555555555557</v>
      </c>
      <c r="C267" s="11"/>
      <c r="D267" s="11"/>
      <c r="E267" s="18">
        <v>3.8</v>
      </c>
      <c r="F267" s="19">
        <v>3.9</v>
      </c>
      <c r="G267" s="11"/>
      <c r="H267" s="19">
        <v>1</v>
      </c>
      <c r="I267" s="11">
        <v>31.04</v>
      </c>
      <c r="J267" s="6">
        <f t="shared" si="60"/>
        <v>62.077870834938395</v>
      </c>
      <c r="K267" s="11"/>
      <c r="L267" s="14">
        <f t="shared" si="55"/>
        <v>31.038935417469197</v>
      </c>
      <c r="M267" s="14">
        <f t="shared" si="58"/>
        <v>9.0477868423391961</v>
      </c>
      <c r="N267" s="11" t="s">
        <v>27</v>
      </c>
      <c r="O267" s="8">
        <f t="shared" si="57"/>
        <v>1.0728862973760933</v>
      </c>
      <c r="P267" s="11"/>
      <c r="Q267" s="11">
        <f>Q266*O266</f>
        <v>19.30792822850578</v>
      </c>
      <c r="R267" s="14">
        <f t="shared" si="65"/>
        <v>11.731007188963417</v>
      </c>
      <c r="S267" s="11" t="s">
        <v>27</v>
      </c>
      <c r="T267" s="14">
        <f t="shared" si="62"/>
        <v>60.75746216854084</v>
      </c>
      <c r="U267" s="11" t="s">
        <v>18</v>
      </c>
      <c r="V267" s="11"/>
      <c r="W267" s="11"/>
      <c r="X267" s="12"/>
    </row>
    <row r="268" spans="1:25" ht="16" thickBot="1" x14ac:dyDescent="0.25">
      <c r="A268" s="10">
        <v>400</v>
      </c>
      <c r="B268" s="11">
        <f t="shared" si="64"/>
        <v>204.44444444444446</v>
      </c>
      <c r="C268" s="11"/>
      <c r="D268" s="11"/>
      <c r="E268" s="18">
        <v>3.6</v>
      </c>
      <c r="F268" s="19">
        <v>4</v>
      </c>
      <c r="G268" s="11"/>
      <c r="H268" s="19">
        <v>1</v>
      </c>
      <c r="I268" s="11">
        <v>30.16</v>
      </c>
      <c r="J268" s="5">
        <f t="shared" si="60"/>
        <v>60.318578948928</v>
      </c>
      <c r="K268" s="11"/>
      <c r="L268" s="8">
        <f t="shared" si="55"/>
        <v>30.159289474464</v>
      </c>
      <c r="M268" s="14">
        <f t="shared" si="58"/>
        <v>-0.87964594300519749</v>
      </c>
      <c r="N268" s="11" t="s">
        <v>27</v>
      </c>
      <c r="O268" s="8">
        <f t="shared" si="57"/>
        <v>1.0679347826086956</v>
      </c>
      <c r="P268" s="11"/>
      <c r="Q268" s="11">
        <f>Q267*O267</f>
        <v>20.715211627084919</v>
      </c>
      <c r="R268" s="14">
        <f t="shared" si="65"/>
        <v>9.4440778473790807</v>
      </c>
      <c r="S268" s="11" t="s">
        <v>27</v>
      </c>
      <c r="T268" s="14">
        <f t="shared" si="62"/>
        <v>45.59006211180121</v>
      </c>
      <c r="U268" s="11" t="s">
        <v>18</v>
      </c>
      <c r="V268" s="11"/>
      <c r="W268" s="11"/>
      <c r="X268" s="12"/>
    </row>
    <row r="269" spans="1:25" ht="16" thickBot="1" x14ac:dyDescent="0.25">
      <c r="A269" s="10">
        <v>425</v>
      </c>
      <c r="B269" s="11">
        <f t="shared" si="64"/>
        <v>218.33333333333334</v>
      </c>
      <c r="C269" s="11"/>
      <c r="D269" s="11"/>
      <c r="E269" s="18">
        <v>3.9</v>
      </c>
      <c r="F269" s="19">
        <v>4</v>
      </c>
      <c r="G269" s="11"/>
      <c r="H269" s="19">
        <v>1.2</v>
      </c>
      <c r="I269" s="11">
        <v>40.19</v>
      </c>
      <c r="J269" s="4">
        <f t="shared" si="60"/>
        <v>78.414152633606406</v>
      </c>
      <c r="K269" s="11"/>
      <c r="L269" s="11">
        <f t="shared" si="55"/>
        <v>39.207076316803203</v>
      </c>
      <c r="M269" s="14">
        <f t="shared" si="58"/>
        <v>9.0477868423392032</v>
      </c>
      <c r="N269" s="11" t="s">
        <v>27</v>
      </c>
      <c r="O269" s="8">
        <f t="shared" si="57"/>
        <v>1.0636132315521629</v>
      </c>
      <c r="P269" s="11"/>
      <c r="Q269" s="11">
        <f>Q268*O268</f>
        <v>22.122495025664055</v>
      </c>
      <c r="R269" s="14">
        <f t="shared" si="65"/>
        <v>17.084581291139148</v>
      </c>
      <c r="S269" s="11" t="s">
        <v>27</v>
      </c>
      <c r="T269" s="14">
        <f t="shared" si="62"/>
        <v>77.227190112686301</v>
      </c>
      <c r="U269" s="11" t="s">
        <v>18</v>
      </c>
      <c r="V269" s="11"/>
      <c r="W269" s="11"/>
      <c r="X269" s="12"/>
    </row>
    <row r="270" spans="1:25" ht="16" thickBot="1" x14ac:dyDescent="0.25">
      <c r="A270" s="13">
        <v>450</v>
      </c>
      <c r="B270" s="14">
        <f t="shared" si="64"/>
        <v>232.22222222222223</v>
      </c>
      <c r="C270" s="14"/>
      <c r="D270" s="14"/>
      <c r="E270" s="20">
        <v>4</v>
      </c>
      <c r="F270" s="21">
        <v>4</v>
      </c>
      <c r="G270" s="14"/>
      <c r="H270" s="21">
        <v>1.25</v>
      </c>
      <c r="I270" s="14">
        <v>42.94</v>
      </c>
      <c r="J270" s="6">
        <f t="shared" si="60"/>
        <v>83.775804095733335</v>
      </c>
      <c r="K270" s="14"/>
      <c r="L270" s="14">
        <f t="shared" si="55"/>
        <v>41.887902047866667</v>
      </c>
      <c r="M270" s="14">
        <f t="shared" si="58"/>
        <v>2.6808257310634644</v>
      </c>
      <c r="N270" s="14" t="s">
        <v>27</v>
      </c>
      <c r="O270" s="8"/>
      <c r="P270" s="14"/>
      <c r="Q270" s="14">
        <f>Q269*O269</f>
        <v>23.529778424243194</v>
      </c>
      <c r="R270" s="14">
        <f t="shared" si="65"/>
        <v>18.358123623623474</v>
      </c>
      <c r="S270" s="14" t="s">
        <v>27</v>
      </c>
      <c r="T270" s="14">
        <f t="shared" si="62"/>
        <v>78.020809599756944</v>
      </c>
      <c r="U270" s="14" t="s">
        <v>18</v>
      </c>
      <c r="V270" s="14"/>
      <c r="W270" s="14"/>
      <c r="X270" s="15"/>
    </row>
    <row r="271" spans="1:25" ht="16" thickBot="1" x14ac:dyDescent="0.25">
      <c r="J271" s="5"/>
      <c r="L271" s="8"/>
      <c r="M271" s="14"/>
      <c r="O271" s="8"/>
      <c r="R271" s="14"/>
      <c r="T271" s="14"/>
    </row>
    <row r="272" spans="1:25" ht="16" thickBot="1" x14ac:dyDescent="0.25">
      <c r="J272" s="4"/>
      <c r="L272" s="11"/>
      <c r="M272" s="14"/>
      <c r="O272" s="8"/>
      <c r="R272" s="14"/>
      <c r="T272" s="14"/>
    </row>
    <row r="273" spans="1:25" ht="16" thickBot="1" x14ac:dyDescent="0.25">
      <c r="A273" s="22" t="s">
        <v>62</v>
      </c>
      <c r="J273" s="4"/>
      <c r="L273" s="11"/>
      <c r="M273" s="11"/>
      <c r="O273" s="8"/>
      <c r="R273" s="11"/>
      <c r="T273" s="11"/>
    </row>
    <row r="274" spans="1:25" ht="16" thickBot="1" x14ac:dyDescent="0.25">
      <c r="A274" s="7">
        <v>325</v>
      </c>
      <c r="B274" s="8">
        <f t="shared" ref="B274:B279" si="66">(A274-32)*(5/9)</f>
        <v>162.77777777777777</v>
      </c>
      <c r="C274" s="8"/>
      <c r="D274" s="16">
        <v>10</v>
      </c>
      <c r="E274" s="8">
        <f t="shared" ref="E274:E279" si="67">D274/2</f>
        <v>5</v>
      </c>
      <c r="F274" s="8">
        <f t="shared" ref="F274:F279" si="68">G274/2</f>
        <v>4.75</v>
      </c>
      <c r="G274" s="17">
        <v>9.5</v>
      </c>
      <c r="H274" s="17">
        <v>0.5</v>
      </c>
      <c r="I274" s="49">
        <v>24.87</v>
      </c>
      <c r="J274" s="5">
        <f>((4/3)*3.14159265359*E274*F274*H274)</f>
        <v>49.741883681841671</v>
      </c>
      <c r="K274" s="8"/>
      <c r="L274" s="8">
        <f t="shared" si="55"/>
        <v>24.870941840920835</v>
      </c>
      <c r="M274" s="88"/>
      <c r="N274" s="8"/>
      <c r="O274" s="8">
        <f t="shared" si="57"/>
        <v>1.0853242320819114</v>
      </c>
      <c r="P274" s="8"/>
      <c r="Q274" s="8">
        <f>L274</f>
        <v>24.870941840920835</v>
      </c>
      <c r="R274" s="88"/>
      <c r="S274" s="8"/>
      <c r="T274" s="88"/>
      <c r="U274" s="8"/>
      <c r="V274" s="8">
        <f>AVERAGE(T275:T279)</f>
        <v>18.867892762623644</v>
      </c>
      <c r="W274" s="8" t="s">
        <v>18</v>
      </c>
      <c r="X274" s="9">
        <f>_xlfn.STDEV.P(T275:T279)</f>
        <v>13.33320022867739</v>
      </c>
      <c r="Y274" s="2">
        <v>31</v>
      </c>
    </row>
    <row r="275" spans="1:25" ht="16" thickBot="1" x14ac:dyDescent="0.25">
      <c r="A275" s="10">
        <v>350</v>
      </c>
      <c r="B275" s="11">
        <f t="shared" si="66"/>
        <v>176.66666666666669</v>
      </c>
      <c r="C275" s="11"/>
      <c r="D275" s="18">
        <v>10.5</v>
      </c>
      <c r="E275" s="11">
        <f t="shared" si="67"/>
        <v>5.25</v>
      </c>
      <c r="F275" s="11">
        <f t="shared" si="68"/>
        <v>5</v>
      </c>
      <c r="G275" s="19">
        <v>10</v>
      </c>
      <c r="H275" s="19">
        <v>0.5</v>
      </c>
      <c r="I275" s="50">
        <v>27.49</v>
      </c>
      <c r="J275" s="4">
        <f t="shared" si="60"/>
        <v>54.977871437825002</v>
      </c>
      <c r="K275" s="11"/>
      <c r="L275" s="11">
        <f t="shared" si="55"/>
        <v>27.488935718912501</v>
      </c>
      <c r="M275" s="14">
        <f t="shared" si="58"/>
        <v>2.6179938779916654</v>
      </c>
      <c r="N275" s="11" t="s">
        <v>27</v>
      </c>
      <c r="O275" s="8">
        <f t="shared" si="57"/>
        <v>1.0786163522012577</v>
      </c>
      <c r="P275" s="11"/>
      <c r="Q275" s="11">
        <f>Q274*O274</f>
        <v>26.993035854651286</v>
      </c>
      <c r="R275" s="14">
        <f t="shared" si="65"/>
        <v>0.49589986426121513</v>
      </c>
      <c r="S275" s="11" t="s">
        <v>27</v>
      </c>
      <c r="T275" s="14">
        <f t="shared" si="62"/>
        <v>1.8371400198609542</v>
      </c>
      <c r="U275" s="11" t="s">
        <v>18</v>
      </c>
      <c r="V275" s="11"/>
      <c r="W275" s="11"/>
      <c r="X275" s="12"/>
    </row>
    <row r="276" spans="1:25" ht="16" thickBot="1" x14ac:dyDescent="0.25">
      <c r="A276" s="10">
        <v>375</v>
      </c>
      <c r="B276" s="11">
        <f t="shared" si="66"/>
        <v>190.55555555555557</v>
      </c>
      <c r="C276" s="11"/>
      <c r="D276" s="18">
        <v>9.5</v>
      </c>
      <c r="E276" s="11">
        <f t="shared" si="67"/>
        <v>4.75</v>
      </c>
      <c r="F276" s="11">
        <f t="shared" si="68"/>
        <v>5.5</v>
      </c>
      <c r="G276" s="19">
        <v>11</v>
      </c>
      <c r="H276" s="19">
        <v>0.5</v>
      </c>
      <c r="I276" s="50">
        <v>27.36</v>
      </c>
      <c r="J276" s="6">
        <f t="shared" si="60"/>
        <v>54.716072050025829</v>
      </c>
      <c r="K276" s="11"/>
      <c r="L276" s="14">
        <f t="shared" si="55"/>
        <v>27.358036025012915</v>
      </c>
      <c r="M276" s="14">
        <f t="shared" si="58"/>
        <v>-0.13089969389958611</v>
      </c>
      <c r="N276" s="11" t="s">
        <v>27</v>
      </c>
      <c r="O276" s="8">
        <f t="shared" si="57"/>
        <v>1.0728862973760933</v>
      </c>
      <c r="P276" s="11"/>
      <c r="Q276" s="11">
        <f>Q275*O275</f>
        <v>29.115129868381729</v>
      </c>
      <c r="R276" s="14">
        <f t="shared" si="65"/>
        <v>1.7570938433688141</v>
      </c>
      <c r="S276" s="11" t="s">
        <v>27</v>
      </c>
      <c r="T276" s="14">
        <f t="shared" si="62"/>
        <v>6.0349854227405393</v>
      </c>
      <c r="U276" s="11" t="s">
        <v>18</v>
      </c>
      <c r="V276" s="11"/>
      <c r="W276" s="11"/>
      <c r="X276" s="12"/>
    </row>
    <row r="277" spans="1:25" ht="16" thickBot="1" x14ac:dyDescent="0.25">
      <c r="A277" s="10">
        <v>400</v>
      </c>
      <c r="B277" s="11">
        <f t="shared" si="66"/>
        <v>204.44444444444446</v>
      </c>
      <c r="C277" s="11"/>
      <c r="D277" s="18">
        <v>9.5</v>
      </c>
      <c r="E277" s="11">
        <f t="shared" si="67"/>
        <v>4.75</v>
      </c>
      <c r="F277" s="11">
        <f t="shared" si="68"/>
        <v>5</v>
      </c>
      <c r="G277" s="19">
        <v>10</v>
      </c>
      <c r="H277" s="19">
        <v>0.5</v>
      </c>
      <c r="I277" s="50">
        <v>24.87</v>
      </c>
      <c r="J277" s="5">
        <f t="shared" si="60"/>
        <v>49.741883681841664</v>
      </c>
      <c r="K277" s="11"/>
      <c r="L277" s="8">
        <f t="shared" si="55"/>
        <v>24.870941840920832</v>
      </c>
      <c r="M277" s="14">
        <f t="shared" si="58"/>
        <v>-2.4870941840920828</v>
      </c>
      <c r="N277" s="11" t="s">
        <v>27</v>
      </c>
      <c r="O277" s="8">
        <f t="shared" si="57"/>
        <v>1.0679347826086956</v>
      </c>
      <c r="P277" s="11"/>
      <c r="Q277" s="11">
        <f>Q276*O276</f>
        <v>31.237223882112175</v>
      </c>
      <c r="R277" s="14">
        <f t="shared" si="65"/>
        <v>6.3662820411913437</v>
      </c>
      <c r="S277" s="11" t="s">
        <v>27</v>
      </c>
      <c r="T277" s="14">
        <f t="shared" si="62"/>
        <v>20.380434782608706</v>
      </c>
      <c r="U277" s="11" t="s">
        <v>18</v>
      </c>
      <c r="V277" s="11"/>
      <c r="W277" s="11"/>
      <c r="X277" s="12"/>
    </row>
    <row r="278" spans="1:25" ht="16" thickBot="1" x14ac:dyDescent="0.25">
      <c r="A278" s="10">
        <v>425</v>
      </c>
      <c r="B278" s="11">
        <f t="shared" si="66"/>
        <v>218.33333333333334</v>
      </c>
      <c r="C278" s="11"/>
      <c r="D278" s="18">
        <v>9.5</v>
      </c>
      <c r="E278" s="11">
        <f t="shared" si="67"/>
        <v>4.75</v>
      </c>
      <c r="F278" s="11">
        <f t="shared" si="68"/>
        <v>4.75</v>
      </c>
      <c r="G278" s="19">
        <v>9.5</v>
      </c>
      <c r="H278" s="19">
        <v>0.5</v>
      </c>
      <c r="I278" s="50">
        <v>23.63</v>
      </c>
      <c r="J278" s="4">
        <f t="shared" si="60"/>
        <v>47.254789497749584</v>
      </c>
      <c r="K278" s="11"/>
      <c r="L278" s="11">
        <f t="shared" si="55"/>
        <v>23.627394748874792</v>
      </c>
      <c r="M278" s="14">
        <f t="shared" si="58"/>
        <v>-1.2435470920460396</v>
      </c>
      <c r="N278" s="11" t="s">
        <v>27</v>
      </c>
      <c r="O278" s="8">
        <f t="shared" si="57"/>
        <v>1.0636132315521629</v>
      </c>
      <c r="P278" s="11"/>
      <c r="Q278" s="11">
        <f>Q277*O277</f>
        <v>33.359317895842622</v>
      </c>
      <c r="R278" s="14">
        <f t="shared" si="65"/>
        <v>9.73192314696783</v>
      </c>
      <c r="S278" s="11" t="s">
        <v>27</v>
      </c>
      <c r="T278" s="14">
        <f t="shared" si="62"/>
        <v>29.173027989821886</v>
      </c>
      <c r="U278" s="11" t="s">
        <v>18</v>
      </c>
      <c r="V278" s="11"/>
      <c r="W278" s="11"/>
      <c r="X278" s="12"/>
    </row>
    <row r="279" spans="1:25" ht="16" thickBot="1" x14ac:dyDescent="0.25">
      <c r="A279" s="13">
        <v>450</v>
      </c>
      <c r="B279" s="14">
        <f t="shared" si="66"/>
        <v>232.22222222222223</v>
      </c>
      <c r="C279" s="14"/>
      <c r="D279" s="20">
        <v>9.5</v>
      </c>
      <c r="E279" s="14">
        <f t="shared" si="67"/>
        <v>4.75</v>
      </c>
      <c r="F279" s="14">
        <f t="shared" si="68"/>
        <v>4.5</v>
      </c>
      <c r="G279" s="21">
        <v>9</v>
      </c>
      <c r="H279" s="21">
        <v>0.5</v>
      </c>
      <c r="I279" s="51">
        <v>22.38</v>
      </c>
      <c r="J279" s="6">
        <f t="shared" si="60"/>
        <v>44.767695313657498</v>
      </c>
      <c r="K279" s="14"/>
      <c r="L279" s="14">
        <f t="shared" si="55"/>
        <v>22.383847656828749</v>
      </c>
      <c r="M279" s="14">
        <f t="shared" si="58"/>
        <v>-1.2435470920460432</v>
      </c>
      <c r="N279" s="14" t="s">
        <v>27</v>
      </c>
      <c r="O279" s="8"/>
      <c r="P279" s="14"/>
      <c r="Q279" s="14">
        <f>Q278*O278</f>
        <v>35.481411909573069</v>
      </c>
      <c r="R279" s="14">
        <f t="shared" si="65"/>
        <v>13.09756425274432</v>
      </c>
      <c r="S279" s="14" t="s">
        <v>27</v>
      </c>
      <c r="T279" s="14">
        <f t="shared" si="62"/>
        <v>36.913875598086129</v>
      </c>
      <c r="U279" s="14" t="s">
        <v>18</v>
      </c>
      <c r="V279" s="14"/>
      <c r="W279" s="14"/>
      <c r="X279" s="15"/>
    </row>
    <row r="280" spans="1:25" ht="16" thickBot="1" x14ac:dyDescent="0.25">
      <c r="J280" s="5"/>
      <c r="L280" s="8"/>
      <c r="M280" s="14"/>
      <c r="O280" s="8"/>
      <c r="R280" s="14"/>
      <c r="T280" s="14"/>
    </row>
    <row r="281" spans="1:25" ht="16" thickBot="1" x14ac:dyDescent="0.25">
      <c r="J281" s="4"/>
      <c r="L281" s="11"/>
      <c r="M281" s="14"/>
      <c r="O281" s="8"/>
      <c r="R281" s="14"/>
      <c r="T281" s="14"/>
    </row>
    <row r="282" spans="1:25" ht="16" thickBot="1" x14ac:dyDescent="0.25">
      <c r="A282" s="22" t="s">
        <v>63</v>
      </c>
      <c r="C282" s="2" t="s">
        <v>43</v>
      </c>
      <c r="D282" s="2" t="s">
        <v>2</v>
      </c>
      <c r="G282" s="2" t="s">
        <v>3</v>
      </c>
      <c r="J282" s="4"/>
      <c r="L282" s="11"/>
      <c r="M282" s="11"/>
      <c r="O282" s="8"/>
      <c r="R282" s="11"/>
      <c r="T282" s="11"/>
    </row>
    <row r="283" spans="1:25" ht="16" thickBot="1" x14ac:dyDescent="0.25">
      <c r="A283" s="7">
        <v>325</v>
      </c>
      <c r="B283" s="8">
        <f t="shared" ref="B283:B288" si="69">(A283-32)*(5/9)</f>
        <v>162.77777777777777</v>
      </c>
      <c r="C283" s="8">
        <v>0.2</v>
      </c>
      <c r="D283" s="8">
        <v>1.1499999999999999</v>
      </c>
      <c r="E283" s="8">
        <f t="shared" ref="E283:E288" si="70">D283*2</f>
        <v>2.2999999999999998</v>
      </c>
      <c r="F283" s="8">
        <f t="shared" ref="F283:F288" si="71">G283*2</f>
        <v>2.2999999999999998</v>
      </c>
      <c r="G283" s="8">
        <v>1.1499999999999999</v>
      </c>
      <c r="H283" s="8">
        <f t="shared" ref="H283:H288" si="72">C283*2</f>
        <v>0.4</v>
      </c>
      <c r="I283" s="8">
        <v>9</v>
      </c>
      <c r="J283" s="5">
        <f>((4/3)*3.14159265359*E283*F283*H283)</f>
        <v>8.8634800733285868</v>
      </c>
      <c r="K283" s="8"/>
      <c r="L283" s="8">
        <f>J283/2</f>
        <v>4.4317400366642934</v>
      </c>
      <c r="M283" s="88"/>
      <c r="N283" s="8"/>
      <c r="O283" s="8">
        <f t="shared" si="57"/>
        <v>1.0853242320819114</v>
      </c>
      <c r="P283" s="8"/>
      <c r="Q283" s="8">
        <f>L283</f>
        <v>4.4317400366642934</v>
      </c>
      <c r="R283" s="88"/>
      <c r="S283" s="8"/>
      <c r="T283" s="88"/>
      <c r="U283" s="8"/>
      <c r="V283" s="8">
        <f>AVERAGE(T284:T288)</f>
        <v>97.981289711030712</v>
      </c>
      <c r="W283" s="8" t="s">
        <v>18</v>
      </c>
      <c r="X283" s="9">
        <f>_xlfn.STDEV.P(T284:T288)</f>
        <v>60.975437259109334</v>
      </c>
      <c r="Y283" s="2">
        <v>32</v>
      </c>
    </row>
    <row r="284" spans="1:25" ht="16" thickBot="1" x14ac:dyDescent="0.25">
      <c r="A284" s="10">
        <v>350</v>
      </c>
      <c r="B284" s="11">
        <f t="shared" si="69"/>
        <v>176.66666666666669</v>
      </c>
      <c r="C284" s="11">
        <v>0.3</v>
      </c>
      <c r="D284" s="11">
        <v>1.1499999999999999</v>
      </c>
      <c r="E284" s="11">
        <f t="shared" si="70"/>
        <v>2.2999999999999998</v>
      </c>
      <c r="F284" s="11">
        <f t="shared" si="71"/>
        <v>2.2999999999999998</v>
      </c>
      <c r="G284" s="11">
        <v>1.1499999999999999</v>
      </c>
      <c r="H284" s="11">
        <f t="shared" si="72"/>
        <v>0.6</v>
      </c>
      <c r="I284" s="11">
        <v>13</v>
      </c>
      <c r="J284" s="4">
        <f t="shared" si="60"/>
        <v>13.295220109992878</v>
      </c>
      <c r="K284" s="11"/>
      <c r="L284" s="11">
        <f t="shared" si="55"/>
        <v>6.6476100549964388</v>
      </c>
      <c r="M284" s="14">
        <f>L284-L283</f>
        <v>2.2158700183321454</v>
      </c>
      <c r="N284" s="11" t="s">
        <v>27</v>
      </c>
      <c r="O284" s="8">
        <f t="shared" si="57"/>
        <v>1.0786163522012577</v>
      </c>
      <c r="P284" s="11"/>
      <c r="Q284" s="11">
        <f>Q283*O283</f>
        <v>4.8098748520793366</v>
      </c>
      <c r="R284" s="14">
        <f t="shared" si="65"/>
        <v>1.8377352029171021</v>
      </c>
      <c r="S284" s="11" t="s">
        <v>27</v>
      </c>
      <c r="T284" s="14">
        <f t="shared" si="62"/>
        <v>38.207547169811264</v>
      </c>
      <c r="U284" s="11" t="s">
        <v>18</v>
      </c>
      <c r="V284" s="11"/>
      <c r="W284" s="11"/>
      <c r="X284" s="12"/>
    </row>
    <row r="285" spans="1:25" ht="16" thickBot="1" x14ac:dyDescent="0.25">
      <c r="A285" s="10">
        <v>375</v>
      </c>
      <c r="B285" s="11">
        <f t="shared" si="69"/>
        <v>190.55555555555557</v>
      </c>
      <c r="C285" s="11">
        <v>0.3</v>
      </c>
      <c r="D285" s="11">
        <v>1.1100000000000001</v>
      </c>
      <c r="E285" s="11">
        <f t="shared" si="70"/>
        <v>2.2200000000000002</v>
      </c>
      <c r="F285" s="11">
        <f t="shared" si="71"/>
        <v>2.2200000000000002</v>
      </c>
      <c r="G285" s="11">
        <v>1.1100000000000001</v>
      </c>
      <c r="H285" s="11">
        <f t="shared" si="72"/>
        <v>0.6</v>
      </c>
      <c r="I285" s="11">
        <v>12</v>
      </c>
      <c r="J285" s="6">
        <f t="shared" si="60"/>
        <v>12.386420187162368</v>
      </c>
      <c r="K285" s="11"/>
      <c r="L285" s="14">
        <f t="shared" si="55"/>
        <v>6.1932100935811842</v>
      </c>
      <c r="M285" s="14">
        <f t="shared" si="58"/>
        <v>-0.45439996141525452</v>
      </c>
      <c r="N285" s="11" t="s">
        <v>27</v>
      </c>
      <c r="O285" s="8">
        <f t="shared" si="57"/>
        <v>1.0728862973760933</v>
      </c>
      <c r="P285" s="11"/>
      <c r="Q285" s="11">
        <f>Q284*O284</f>
        <v>5.1880096674943781</v>
      </c>
      <c r="R285" s="14">
        <f t="shared" si="65"/>
        <v>1.0052004260868062</v>
      </c>
      <c r="S285" s="11" t="s">
        <v>27</v>
      </c>
      <c r="T285" s="14">
        <f t="shared" si="62"/>
        <v>19.375453989319215</v>
      </c>
      <c r="U285" s="11" t="s">
        <v>18</v>
      </c>
      <c r="V285" s="11"/>
      <c r="W285" s="11"/>
      <c r="X285" s="12"/>
    </row>
    <row r="286" spans="1:25" ht="16" thickBot="1" x14ac:dyDescent="0.25">
      <c r="A286" s="10">
        <v>400</v>
      </c>
      <c r="B286" s="11">
        <f t="shared" si="69"/>
        <v>204.44444444444446</v>
      </c>
      <c r="C286" s="11">
        <v>0.4</v>
      </c>
      <c r="D286" s="11">
        <v>1.3</v>
      </c>
      <c r="E286" s="11">
        <f t="shared" si="70"/>
        <v>2.6</v>
      </c>
      <c r="F286" s="11">
        <f t="shared" si="71"/>
        <v>2.8</v>
      </c>
      <c r="G286" s="11">
        <v>1.4</v>
      </c>
      <c r="H286" s="11">
        <f t="shared" si="72"/>
        <v>0.8</v>
      </c>
      <c r="I286" s="11">
        <v>32</v>
      </c>
      <c r="J286" s="5">
        <f t="shared" si="60"/>
        <v>24.395514152677546</v>
      </c>
      <c r="K286" s="11"/>
      <c r="L286" s="8">
        <f t="shared" si="55"/>
        <v>12.197757076338773</v>
      </c>
      <c r="M286" s="14">
        <f t="shared" si="58"/>
        <v>6.0045469827575886</v>
      </c>
      <c r="N286" s="11" t="s">
        <v>27</v>
      </c>
      <c r="O286" s="8">
        <f t="shared" si="57"/>
        <v>1.0679347826086956</v>
      </c>
      <c r="P286" s="11"/>
      <c r="Q286" s="11">
        <f>Q285*O285</f>
        <v>5.5661444829094204</v>
      </c>
      <c r="R286" s="14">
        <f t="shared" si="65"/>
        <v>6.6316125934293524</v>
      </c>
      <c r="S286" s="11" t="s">
        <v>27</v>
      </c>
      <c r="T286" s="14">
        <f t="shared" si="62"/>
        <v>119.14194131667621</v>
      </c>
      <c r="U286" s="11" t="s">
        <v>18</v>
      </c>
      <c r="V286" s="11"/>
      <c r="W286" s="11"/>
      <c r="X286" s="12"/>
    </row>
    <row r="287" spans="1:25" ht="16" thickBot="1" x14ac:dyDescent="0.25">
      <c r="A287" s="10">
        <v>425</v>
      </c>
      <c r="B287" s="11">
        <f t="shared" si="69"/>
        <v>218.33333333333334</v>
      </c>
      <c r="C287" s="11">
        <v>0.5</v>
      </c>
      <c r="D287" s="11">
        <v>1.25</v>
      </c>
      <c r="E287" s="11">
        <f t="shared" si="70"/>
        <v>2.5</v>
      </c>
      <c r="F287" s="11">
        <f t="shared" si="71"/>
        <v>2.6</v>
      </c>
      <c r="G287" s="11">
        <v>1.3</v>
      </c>
      <c r="H287" s="11">
        <f t="shared" si="72"/>
        <v>1</v>
      </c>
      <c r="I287" s="11">
        <v>29</v>
      </c>
      <c r="J287" s="4">
        <f t="shared" si="60"/>
        <v>27.227136331113336</v>
      </c>
      <c r="K287" s="11"/>
      <c r="L287" s="11">
        <f t="shared" si="55"/>
        <v>13.613568165556668</v>
      </c>
      <c r="M287" s="14">
        <f t="shared" si="58"/>
        <v>1.415811089217895</v>
      </c>
      <c r="N287" s="11" t="s">
        <v>27</v>
      </c>
      <c r="O287" s="8">
        <f t="shared" si="57"/>
        <v>1.0636132315521629</v>
      </c>
      <c r="P287" s="11"/>
      <c r="Q287" s="11">
        <f>Q286*O286</f>
        <v>5.9442792983244619</v>
      </c>
      <c r="R287" s="14">
        <f t="shared" si="65"/>
        <v>7.6692888672322059</v>
      </c>
      <c r="S287" s="11" t="s">
        <v>27</v>
      </c>
      <c r="T287" s="14">
        <f t="shared" si="62"/>
        <v>129.01965877333487</v>
      </c>
      <c r="U287" s="11" t="s">
        <v>18</v>
      </c>
      <c r="V287" s="11"/>
      <c r="W287" s="11"/>
      <c r="X287" s="12"/>
    </row>
    <row r="288" spans="1:25" ht="16" thickBot="1" x14ac:dyDescent="0.25">
      <c r="A288" s="13">
        <v>450</v>
      </c>
      <c r="B288" s="14">
        <f t="shared" si="69"/>
        <v>232.22222222222223</v>
      </c>
      <c r="C288" s="14">
        <v>0.55500000000000005</v>
      </c>
      <c r="D288" s="14">
        <v>1.38</v>
      </c>
      <c r="E288" s="14">
        <f t="shared" si="70"/>
        <v>2.76</v>
      </c>
      <c r="F288" s="14">
        <f t="shared" si="71"/>
        <v>2.8</v>
      </c>
      <c r="G288" s="14">
        <v>1.4</v>
      </c>
      <c r="H288" s="14">
        <f t="shared" si="72"/>
        <v>1.1100000000000001</v>
      </c>
      <c r="I288" s="14">
        <v>38</v>
      </c>
      <c r="J288" s="6">
        <f t="shared" si="60"/>
        <v>35.931777479876409</v>
      </c>
      <c r="K288" s="14"/>
      <c r="L288" s="14">
        <f t="shared" si="55"/>
        <v>17.965888739938205</v>
      </c>
      <c r="M288" s="14">
        <f t="shared" si="58"/>
        <v>4.3523205743815367</v>
      </c>
      <c r="N288" s="14" t="s">
        <v>27</v>
      </c>
      <c r="O288" s="8"/>
      <c r="P288" s="14"/>
      <c r="Q288" s="14">
        <f>Q287*O287</f>
        <v>6.3224141137395042</v>
      </c>
      <c r="R288" s="14">
        <f t="shared" si="65"/>
        <v>11.643474626198699</v>
      </c>
      <c r="S288" s="14" t="s">
        <v>27</v>
      </c>
      <c r="T288" s="14">
        <f t="shared" si="62"/>
        <v>184.16184730601205</v>
      </c>
      <c r="U288" s="14" t="s">
        <v>18</v>
      </c>
      <c r="V288" s="14"/>
      <c r="W288" s="14"/>
      <c r="X288" s="15"/>
    </row>
    <row r="289" spans="1:25" ht="16" thickBot="1" x14ac:dyDescent="0.25">
      <c r="J289" s="5"/>
      <c r="L289" s="8"/>
      <c r="M289" s="14"/>
      <c r="O289" s="8"/>
      <c r="R289" s="14"/>
      <c r="T289" s="14"/>
    </row>
    <row r="290" spans="1:25" ht="16" thickBot="1" x14ac:dyDescent="0.25">
      <c r="J290" s="4"/>
      <c r="L290" s="11"/>
      <c r="M290" s="14"/>
      <c r="O290" s="8"/>
      <c r="R290" s="14"/>
      <c r="T290" s="14"/>
    </row>
    <row r="291" spans="1:25" ht="16" thickBot="1" x14ac:dyDescent="0.25">
      <c r="A291" s="22" t="s">
        <v>64</v>
      </c>
      <c r="J291" s="4"/>
      <c r="L291" s="11"/>
      <c r="M291" s="11"/>
      <c r="O291" s="8"/>
      <c r="R291" s="11"/>
      <c r="T291" s="11"/>
    </row>
    <row r="292" spans="1:25" ht="16" thickBot="1" x14ac:dyDescent="0.25">
      <c r="A292" s="7">
        <v>325</v>
      </c>
      <c r="B292" s="8">
        <f t="shared" ref="B292:B297" si="73">(A292-32)*(5/9)</f>
        <v>162.77777777777777</v>
      </c>
      <c r="C292" s="8"/>
      <c r="D292" s="8"/>
      <c r="E292" s="91">
        <v>3.7</v>
      </c>
      <c r="F292" s="91">
        <v>3.93</v>
      </c>
      <c r="G292" s="8"/>
      <c r="H292" s="91">
        <v>1.3</v>
      </c>
      <c r="I292" s="91">
        <v>39.950000000000003</v>
      </c>
      <c r="J292" s="5">
        <f t="shared" si="60"/>
        <v>79.181957878143805</v>
      </c>
      <c r="K292" s="8"/>
      <c r="L292" s="8">
        <f t="shared" ref="L292:L355" si="74">J292/2</f>
        <v>39.590978939071903</v>
      </c>
      <c r="M292" s="88"/>
      <c r="N292" s="8"/>
      <c r="O292" s="8">
        <f t="shared" ref="O292:O355" si="75">B293/B292</f>
        <v>1.0853242320819114</v>
      </c>
      <c r="P292" s="8"/>
      <c r="Q292" s="8">
        <f>L292</f>
        <v>39.590978939071903</v>
      </c>
      <c r="R292" s="88"/>
      <c r="S292" s="8"/>
      <c r="T292" s="88"/>
      <c r="U292" s="8"/>
      <c r="V292" s="8">
        <f>AVERAGE(T293:T297)</f>
        <v>9.3630884099018221</v>
      </c>
      <c r="W292" s="8" t="s">
        <v>18</v>
      </c>
      <c r="X292" s="9">
        <f>_xlfn.STDEV.P(T293:T297)</f>
        <v>11.528811185931195</v>
      </c>
      <c r="Y292" s="2">
        <v>33</v>
      </c>
    </row>
    <row r="293" spans="1:25" ht="16" thickBot="1" x14ac:dyDescent="0.25">
      <c r="A293" s="10">
        <v>350</v>
      </c>
      <c r="B293" s="11">
        <f t="shared" si="73"/>
        <v>176.66666666666669</v>
      </c>
      <c r="C293" s="11"/>
      <c r="D293" s="11"/>
      <c r="E293" s="90">
        <v>4.3</v>
      </c>
      <c r="F293" s="90">
        <v>4.2</v>
      </c>
      <c r="G293" s="11"/>
      <c r="H293" s="90">
        <v>1.5</v>
      </c>
      <c r="I293" s="90">
        <v>56.74</v>
      </c>
      <c r="J293" s="4">
        <f t="shared" si="60"/>
        <v>113.47432664767081</v>
      </c>
      <c r="K293" s="11"/>
      <c r="L293" s="11">
        <f t="shared" si="74"/>
        <v>56.737163323835404</v>
      </c>
      <c r="M293" s="14">
        <f t="shared" ref="M293:M342" si="76">L293-L292</f>
        <v>17.146184384763501</v>
      </c>
      <c r="N293" s="11" t="s">
        <v>27</v>
      </c>
      <c r="O293" s="8">
        <f t="shared" si="75"/>
        <v>1.0786163522012577</v>
      </c>
      <c r="P293" s="11"/>
      <c r="Q293" s="11">
        <f>Q292*O292</f>
        <v>42.969048814419338</v>
      </c>
      <c r="R293" s="14">
        <f t="shared" si="65"/>
        <v>13.768114509416066</v>
      </c>
      <c r="S293" s="11" t="s">
        <v>27</v>
      </c>
      <c r="T293" s="14">
        <f>ABS((L293-Q293)/Q293)*100</f>
        <v>32.041934576861827</v>
      </c>
      <c r="U293" s="11" t="s">
        <v>18</v>
      </c>
      <c r="V293" s="11"/>
      <c r="W293" s="11"/>
      <c r="X293" s="12"/>
    </row>
    <row r="294" spans="1:25" ht="16" thickBot="1" x14ac:dyDescent="0.25">
      <c r="A294" s="10">
        <v>375</v>
      </c>
      <c r="B294" s="11">
        <f t="shared" si="73"/>
        <v>190.55555555555557</v>
      </c>
      <c r="C294" s="11"/>
      <c r="D294" s="11"/>
      <c r="E294" s="90">
        <v>3.9</v>
      </c>
      <c r="F294" s="90">
        <v>4.0999999999999996</v>
      </c>
      <c r="G294" s="11"/>
      <c r="H294" s="90">
        <v>1.4</v>
      </c>
      <c r="I294" s="90">
        <v>46.89</v>
      </c>
      <c r="J294" s="6">
        <f t="shared" si="60"/>
        <v>93.770257524354307</v>
      </c>
      <c r="K294" s="11"/>
      <c r="L294" s="14">
        <f t="shared" si="74"/>
        <v>46.885128762177153</v>
      </c>
      <c r="M294" s="14">
        <f t="shared" si="76"/>
        <v>-9.8520345616582503</v>
      </c>
      <c r="N294" s="11" t="s">
        <v>27</v>
      </c>
      <c r="O294" s="8">
        <f t="shared" si="75"/>
        <v>1.0728862973760933</v>
      </c>
      <c r="P294" s="11"/>
      <c r="Q294" s="11">
        <f>Q293*O293</f>
        <v>46.347118689766766</v>
      </c>
      <c r="R294" s="14">
        <f t="shared" si="65"/>
        <v>0.5380100724103869</v>
      </c>
      <c r="S294" s="11" t="s">
        <v>27</v>
      </c>
      <c r="T294" s="14">
        <f t="shared" si="62"/>
        <v>1.1608274421796518</v>
      </c>
      <c r="U294" s="11" t="s">
        <v>18</v>
      </c>
      <c r="V294" s="11"/>
      <c r="W294" s="11"/>
      <c r="X294" s="12"/>
    </row>
    <row r="295" spans="1:25" ht="16" thickBot="1" x14ac:dyDescent="0.25">
      <c r="A295" s="10">
        <v>400</v>
      </c>
      <c r="B295" s="11">
        <f t="shared" si="73"/>
        <v>204.44444444444446</v>
      </c>
      <c r="C295" s="11"/>
      <c r="D295" s="11"/>
      <c r="E295" s="90">
        <v>3.9</v>
      </c>
      <c r="F295" s="90">
        <v>3.65</v>
      </c>
      <c r="G295" s="11"/>
      <c r="H295" s="90">
        <v>1.6</v>
      </c>
      <c r="I295" s="90">
        <v>47.7</v>
      </c>
      <c r="J295" s="5">
        <f t="shared" si="60"/>
        <v>95.403885704221125</v>
      </c>
      <c r="K295" s="11"/>
      <c r="L295" s="8">
        <f t="shared" si="74"/>
        <v>47.701942852110562</v>
      </c>
      <c r="M295" s="14">
        <f t="shared" si="76"/>
        <v>0.81681408993340909</v>
      </c>
      <c r="N295" s="11" t="s">
        <v>27</v>
      </c>
      <c r="O295" s="8">
        <f t="shared" si="75"/>
        <v>1.0679347826086956</v>
      </c>
      <c r="P295" s="11"/>
      <c r="Q295" s="11">
        <f>Q294*O294</f>
        <v>49.725188565114202</v>
      </c>
      <c r="R295" s="14">
        <f t="shared" si="65"/>
        <v>2.0232457130036394</v>
      </c>
      <c r="S295" s="11" t="s">
        <v>27</v>
      </c>
      <c r="T295" s="14">
        <f t="shared" si="62"/>
        <v>4.0688547824293053</v>
      </c>
      <c r="U295" s="11" t="s">
        <v>18</v>
      </c>
      <c r="V295" s="11"/>
      <c r="W295" s="11"/>
      <c r="X295" s="12"/>
    </row>
    <row r="296" spans="1:25" ht="16" thickBot="1" x14ac:dyDescent="0.25">
      <c r="A296" s="10">
        <v>425</v>
      </c>
      <c r="B296" s="11">
        <f t="shared" si="73"/>
        <v>218.33333333333334</v>
      </c>
      <c r="C296" s="11"/>
      <c r="D296" s="11"/>
      <c r="E296" s="90">
        <v>3.85</v>
      </c>
      <c r="F296" s="90">
        <v>3.7</v>
      </c>
      <c r="G296" s="11"/>
      <c r="H296" s="90">
        <v>1.65</v>
      </c>
      <c r="I296" s="90">
        <v>49.23</v>
      </c>
      <c r="J296" s="4">
        <f t="shared" si="60"/>
        <v>98.454372170856999</v>
      </c>
      <c r="K296" s="11"/>
      <c r="L296" s="11">
        <f t="shared" si="74"/>
        <v>49.227186085428499</v>
      </c>
      <c r="M296" s="14">
        <f t="shared" si="76"/>
        <v>1.5252432333179371</v>
      </c>
      <c r="N296" s="11" t="s">
        <v>27</v>
      </c>
      <c r="O296" s="8">
        <f t="shared" si="75"/>
        <v>1.0636132315521629</v>
      </c>
      <c r="P296" s="11"/>
      <c r="Q296" s="11">
        <f>Q295*O295</f>
        <v>53.10325844046163</v>
      </c>
      <c r="R296" s="14">
        <f t="shared" si="65"/>
        <v>3.8760723550331306</v>
      </c>
      <c r="S296" s="11" t="s">
        <v>27</v>
      </c>
      <c r="T296" s="14">
        <f t="shared" si="62"/>
        <v>7.2991233850158359</v>
      </c>
      <c r="U296" s="11" t="s">
        <v>18</v>
      </c>
      <c r="V296" s="11"/>
      <c r="W296" s="11"/>
      <c r="X296" s="12"/>
    </row>
    <row r="297" spans="1:25" ht="16" thickBot="1" x14ac:dyDescent="0.25">
      <c r="A297" s="13">
        <v>450</v>
      </c>
      <c r="B297" s="14">
        <f t="shared" si="73"/>
        <v>232.22222222222223</v>
      </c>
      <c r="C297" s="14"/>
      <c r="D297" s="14"/>
      <c r="E297" s="92">
        <v>3.7</v>
      </c>
      <c r="F297" s="92">
        <v>3.75</v>
      </c>
      <c r="G297" s="14"/>
      <c r="H297" s="92">
        <v>1.9</v>
      </c>
      <c r="I297" s="92">
        <v>55.21</v>
      </c>
      <c r="J297" s="6">
        <f t="shared" si="60"/>
        <v>110.4269817736885</v>
      </c>
      <c r="K297" s="14"/>
      <c r="L297" s="14">
        <f t="shared" si="74"/>
        <v>55.213490886844248</v>
      </c>
      <c r="M297" s="14">
        <f t="shared" si="76"/>
        <v>5.9863048014157485</v>
      </c>
      <c r="N297" s="14" t="s">
        <v>27</v>
      </c>
      <c r="O297" s="8"/>
      <c r="P297" s="14"/>
      <c r="Q297" s="14">
        <f>Q296*O296</f>
        <v>56.481328315809066</v>
      </c>
      <c r="R297" s="14">
        <f t="shared" si="65"/>
        <v>1.2678374289648175</v>
      </c>
      <c r="S297" s="14" t="s">
        <v>27</v>
      </c>
      <c r="T297" s="14">
        <f t="shared" si="62"/>
        <v>2.244701863022494</v>
      </c>
      <c r="U297" s="14" t="s">
        <v>18</v>
      </c>
      <c r="V297" s="14"/>
      <c r="W297" s="14"/>
      <c r="X297" s="15"/>
    </row>
    <row r="298" spans="1:25" ht="16" thickBot="1" x14ac:dyDescent="0.25">
      <c r="J298" s="5"/>
      <c r="L298" s="8"/>
      <c r="M298" s="14"/>
      <c r="O298" s="8"/>
      <c r="R298" s="14"/>
      <c r="T298" s="14"/>
    </row>
    <row r="299" spans="1:25" ht="16" thickBot="1" x14ac:dyDescent="0.25">
      <c r="J299" s="4"/>
      <c r="L299" s="11"/>
      <c r="M299" s="14"/>
      <c r="O299" s="8"/>
      <c r="R299" s="14"/>
      <c r="T299" s="14"/>
    </row>
    <row r="300" spans="1:25" ht="16" thickBot="1" x14ac:dyDescent="0.25">
      <c r="A300" s="22" t="s">
        <v>65</v>
      </c>
      <c r="J300" s="4"/>
      <c r="L300" s="11"/>
      <c r="M300" s="11"/>
      <c r="O300" s="8"/>
      <c r="R300" s="11"/>
      <c r="T300" s="11"/>
    </row>
    <row r="301" spans="1:25" ht="16" thickBot="1" x14ac:dyDescent="0.25">
      <c r="A301" s="7">
        <v>325</v>
      </c>
      <c r="B301" s="7">
        <f t="shared" ref="B301:B306" si="77">(A301-32)*(5/9)</f>
        <v>162.77777777777777</v>
      </c>
      <c r="C301" s="8"/>
      <c r="D301" s="8"/>
      <c r="E301" s="91">
        <v>3.3</v>
      </c>
      <c r="F301" s="91">
        <v>3.65</v>
      </c>
      <c r="G301" s="8"/>
      <c r="H301" s="91">
        <v>1.2</v>
      </c>
      <c r="I301" s="91">
        <v>30.27</v>
      </c>
      <c r="J301" s="5">
        <f t="shared" ref="J301:J364" si="78">((4/3)*3.14159265359*E301*F301*H301)</f>
        <v>60.544773619986472</v>
      </c>
      <c r="K301" s="8"/>
      <c r="L301" s="8">
        <f t="shared" si="74"/>
        <v>30.272386809993236</v>
      </c>
      <c r="M301" s="88"/>
      <c r="N301" s="8"/>
      <c r="O301" s="8">
        <f t="shared" si="75"/>
        <v>1.0853242320819114</v>
      </c>
      <c r="P301" s="8"/>
      <c r="Q301" s="8">
        <f>L301</f>
        <v>30.272386809993236</v>
      </c>
      <c r="R301" s="88"/>
      <c r="S301" s="8"/>
      <c r="T301" s="88"/>
      <c r="U301" s="8"/>
      <c r="V301" s="8">
        <f>AVERAGE(T302:T306)</f>
        <v>22.025115196033418</v>
      </c>
      <c r="W301" s="8" t="s">
        <v>18</v>
      </c>
      <c r="X301" s="9">
        <f>_xlfn.STDEV.P(T302:T306)</f>
        <v>16.18161255763086</v>
      </c>
      <c r="Y301" s="2">
        <v>34</v>
      </c>
    </row>
    <row r="302" spans="1:25" ht="16" thickBot="1" x14ac:dyDescent="0.25">
      <c r="A302" s="10">
        <v>350</v>
      </c>
      <c r="B302" s="10">
        <f t="shared" si="77"/>
        <v>176.66666666666669</v>
      </c>
      <c r="C302" s="11"/>
      <c r="D302" s="11"/>
      <c r="E302" s="90">
        <v>3.6</v>
      </c>
      <c r="F302" s="90">
        <v>4.2</v>
      </c>
      <c r="G302" s="11"/>
      <c r="H302" s="90">
        <v>1.6</v>
      </c>
      <c r="I302" s="90">
        <v>50.67</v>
      </c>
      <c r="J302" s="4">
        <f t="shared" si="78"/>
        <v>101.33521263419905</v>
      </c>
      <c r="K302" s="11"/>
      <c r="L302" s="11">
        <f t="shared" si="74"/>
        <v>50.667606317099526</v>
      </c>
      <c r="M302" s="14">
        <f t="shared" si="76"/>
        <v>20.39521950710629</v>
      </c>
      <c r="N302" s="11" t="s">
        <v>27</v>
      </c>
      <c r="O302" s="8">
        <f t="shared" si="75"/>
        <v>1.0786163522012577</v>
      </c>
      <c r="P302" s="11"/>
      <c r="Q302" s="11">
        <f>Q301*O301</f>
        <v>32.855354967842494</v>
      </c>
      <c r="R302" s="14">
        <f t="shared" si="65"/>
        <v>17.812251349257032</v>
      </c>
      <c r="S302" s="11" t="s">
        <v>27</v>
      </c>
      <c r="T302" s="14">
        <f t="shared" si="62"/>
        <v>54.214149768556609</v>
      </c>
      <c r="U302" s="11" t="s">
        <v>18</v>
      </c>
      <c r="V302" s="11"/>
      <c r="W302" s="11"/>
      <c r="X302" s="12"/>
    </row>
    <row r="303" spans="1:25" ht="16" thickBot="1" x14ac:dyDescent="0.25">
      <c r="A303" s="10">
        <v>375</v>
      </c>
      <c r="B303" s="10">
        <f t="shared" si="77"/>
        <v>190.55555555555557</v>
      </c>
      <c r="C303" s="11"/>
      <c r="D303" s="11"/>
      <c r="E303" s="90">
        <v>3.95</v>
      </c>
      <c r="F303" s="90">
        <v>3.25</v>
      </c>
      <c r="G303" s="11"/>
      <c r="H303" s="90">
        <v>1.5</v>
      </c>
      <c r="I303" s="90">
        <v>40.33</v>
      </c>
      <c r="J303" s="6">
        <f t="shared" si="78"/>
        <v>80.660391380923272</v>
      </c>
      <c r="K303" s="11"/>
      <c r="L303" s="14">
        <f t="shared" si="74"/>
        <v>40.330195690461636</v>
      </c>
      <c r="M303" s="14">
        <f t="shared" si="76"/>
        <v>-10.33741062663789</v>
      </c>
      <c r="N303" s="11" t="s">
        <v>27</v>
      </c>
      <c r="O303" s="8">
        <f t="shared" si="75"/>
        <v>1.0728862973760933</v>
      </c>
      <c r="P303" s="11"/>
      <c r="Q303" s="11">
        <f>Q302*O302</f>
        <v>35.438323125691745</v>
      </c>
      <c r="R303" s="14">
        <f t="shared" si="65"/>
        <v>4.8918725647698906</v>
      </c>
      <c r="S303" s="11" t="s">
        <v>27</v>
      </c>
      <c r="T303" s="14">
        <f t="shared" si="62"/>
        <v>13.80390530166882</v>
      </c>
      <c r="U303" s="11" t="s">
        <v>18</v>
      </c>
      <c r="V303" s="11"/>
      <c r="W303" s="11"/>
      <c r="X303" s="12"/>
    </row>
    <row r="304" spans="1:25" ht="16" thickBot="1" x14ac:dyDescent="0.25">
      <c r="A304" s="10">
        <v>400</v>
      </c>
      <c r="B304" s="10">
        <f t="shared" si="77"/>
        <v>204.44444444444446</v>
      </c>
      <c r="C304" s="11"/>
      <c r="D304" s="11"/>
      <c r="E304" s="90">
        <v>3.6</v>
      </c>
      <c r="F304" s="90">
        <v>3.5</v>
      </c>
      <c r="G304" s="11"/>
      <c r="H304" s="90">
        <v>1.6</v>
      </c>
      <c r="I304" s="90">
        <v>42.22</v>
      </c>
      <c r="J304" s="5">
        <f t="shared" si="78"/>
        <v>84.446010528499201</v>
      </c>
      <c r="K304" s="11"/>
      <c r="L304" s="8">
        <f t="shared" si="74"/>
        <v>42.223005264249601</v>
      </c>
      <c r="M304" s="14">
        <f t="shared" si="76"/>
        <v>1.8928095737879644</v>
      </c>
      <c r="N304" s="11" t="s">
        <v>27</v>
      </c>
      <c r="O304" s="8">
        <f t="shared" si="75"/>
        <v>1.0679347826086956</v>
      </c>
      <c r="P304" s="11"/>
      <c r="Q304" s="11">
        <f>Q303*O303</f>
        <v>38.021291283540997</v>
      </c>
      <c r="R304" s="14">
        <f t="shared" si="65"/>
        <v>4.2017139807086039</v>
      </c>
      <c r="S304" s="11" t="s">
        <v>27</v>
      </c>
      <c r="T304" s="14">
        <f t="shared" si="62"/>
        <v>11.050950240944289</v>
      </c>
      <c r="U304" s="11" t="s">
        <v>18</v>
      </c>
      <c r="V304" s="11"/>
      <c r="W304" s="11"/>
      <c r="X304" s="12"/>
    </row>
    <row r="305" spans="1:25" ht="16" thickBot="1" x14ac:dyDescent="0.25">
      <c r="A305" s="10">
        <v>425</v>
      </c>
      <c r="B305" s="10">
        <f t="shared" si="77"/>
        <v>218.33333333333334</v>
      </c>
      <c r="C305" s="11"/>
      <c r="D305" s="11"/>
      <c r="E305" s="90">
        <v>3.8</v>
      </c>
      <c r="F305" s="90">
        <v>3.45</v>
      </c>
      <c r="G305" s="11"/>
      <c r="H305" s="90">
        <v>1.7</v>
      </c>
      <c r="I305" s="90">
        <v>46.68</v>
      </c>
      <c r="J305" s="4">
        <f t="shared" si="78"/>
        <v>93.355567294080444</v>
      </c>
      <c r="K305" s="11"/>
      <c r="L305" s="11">
        <f t="shared" si="74"/>
        <v>46.677783647040222</v>
      </c>
      <c r="M305" s="14">
        <f t="shared" si="76"/>
        <v>4.4547783827906215</v>
      </c>
      <c r="N305" s="11" t="s">
        <v>27</v>
      </c>
      <c r="O305" s="8">
        <f t="shared" si="75"/>
        <v>1.0636132315521629</v>
      </c>
      <c r="P305" s="11"/>
      <c r="Q305" s="11">
        <f>Q304*O304</f>
        <v>40.604259441390248</v>
      </c>
      <c r="R305" s="14">
        <f t="shared" si="65"/>
        <v>6.0735242056499743</v>
      </c>
      <c r="S305" s="11" t="s">
        <v>27</v>
      </c>
      <c r="T305" s="14">
        <f t="shared" si="62"/>
        <v>14.957849962555612</v>
      </c>
      <c r="U305" s="11" t="s">
        <v>18</v>
      </c>
      <c r="V305" s="11"/>
      <c r="W305" s="11"/>
      <c r="X305" s="12"/>
    </row>
    <row r="306" spans="1:25" ht="16" thickBot="1" x14ac:dyDescent="0.25">
      <c r="A306" s="13">
        <v>450</v>
      </c>
      <c r="B306" s="13">
        <f t="shared" si="77"/>
        <v>232.22222222222223</v>
      </c>
      <c r="C306" s="14"/>
      <c r="D306" s="14"/>
      <c r="E306" s="92">
        <v>3.8</v>
      </c>
      <c r="F306" s="92">
        <v>3.5</v>
      </c>
      <c r="G306" s="14"/>
      <c r="H306" s="92">
        <v>1.8</v>
      </c>
      <c r="I306" s="92">
        <v>50.14</v>
      </c>
      <c r="J306" s="6">
        <f t="shared" si="78"/>
        <v>100.27963750259281</v>
      </c>
      <c r="K306" s="14"/>
      <c r="L306" s="14">
        <f t="shared" si="74"/>
        <v>50.139818751296403</v>
      </c>
      <c r="M306" s="14">
        <f t="shared" si="76"/>
        <v>3.4620351042561808</v>
      </c>
      <c r="N306" s="14" t="s">
        <v>27</v>
      </c>
      <c r="O306" s="8"/>
      <c r="P306" s="14"/>
      <c r="Q306" s="14">
        <f>Q305*O305</f>
        <v>43.187227599239506</v>
      </c>
      <c r="R306" s="14">
        <f t="shared" si="65"/>
        <v>6.9525911520568968</v>
      </c>
      <c r="S306" s="14" t="s">
        <v>27</v>
      </c>
      <c r="T306" s="14">
        <f t="shared" si="62"/>
        <v>16.09872070644175</v>
      </c>
      <c r="U306" s="14" t="s">
        <v>18</v>
      </c>
      <c r="V306" s="14"/>
      <c r="W306" s="14"/>
      <c r="X306" s="15"/>
    </row>
    <row r="307" spans="1:25" ht="16" thickBot="1" x14ac:dyDescent="0.25">
      <c r="J307" s="5"/>
      <c r="L307" s="8"/>
      <c r="M307" s="14"/>
      <c r="O307" s="8"/>
      <c r="R307" s="14"/>
      <c r="T307" s="14"/>
    </row>
    <row r="308" spans="1:25" ht="16" thickBot="1" x14ac:dyDescent="0.25">
      <c r="J308" s="4"/>
      <c r="L308" s="11"/>
      <c r="M308" s="14"/>
      <c r="O308" s="8"/>
      <c r="R308" s="14"/>
      <c r="T308" s="14"/>
    </row>
    <row r="309" spans="1:25" ht="16" thickBot="1" x14ac:dyDescent="0.25">
      <c r="A309" s="22" t="s">
        <v>66</v>
      </c>
      <c r="J309" s="4"/>
      <c r="L309" s="11"/>
      <c r="M309" s="11"/>
      <c r="O309" s="8"/>
      <c r="R309" s="11"/>
      <c r="T309" s="11"/>
    </row>
    <row r="310" spans="1:25" ht="16" thickBot="1" x14ac:dyDescent="0.25">
      <c r="A310" s="7">
        <v>325</v>
      </c>
      <c r="B310" s="8">
        <f t="shared" ref="B310:B315" si="79">(A310-32)*(5/9)</f>
        <v>162.77777777777777</v>
      </c>
      <c r="C310" s="8"/>
      <c r="D310" s="8"/>
      <c r="E310" s="16">
        <v>6.35</v>
      </c>
      <c r="F310" s="17">
        <v>4.4450000000000003</v>
      </c>
      <c r="G310" s="8"/>
      <c r="H310" s="17">
        <v>2.54</v>
      </c>
      <c r="I310" s="8">
        <v>150</v>
      </c>
      <c r="J310" s="5">
        <f t="shared" si="78"/>
        <v>300.30863261180343</v>
      </c>
      <c r="K310" s="8"/>
      <c r="L310" s="8">
        <f t="shared" si="74"/>
        <v>150.15431630590172</v>
      </c>
      <c r="M310" s="88"/>
      <c r="N310" s="8"/>
      <c r="O310" s="8">
        <f t="shared" si="75"/>
        <v>1.0853242320819114</v>
      </c>
      <c r="P310" s="8"/>
      <c r="Q310" s="8">
        <f>L310</f>
        <v>150.15431630590172</v>
      </c>
      <c r="R310" s="88"/>
      <c r="S310" s="8"/>
      <c r="T310" s="88"/>
      <c r="U310" s="8"/>
      <c r="V310" s="8">
        <f>AVERAGE(T311:T315)</f>
        <v>41.626453831807211</v>
      </c>
      <c r="W310" s="8" t="s">
        <v>18</v>
      </c>
      <c r="X310" s="9">
        <f>_xlfn.STDEV.P(T311:T315)</f>
        <v>18.749635668300691</v>
      </c>
      <c r="Y310" s="2">
        <v>35</v>
      </c>
    </row>
    <row r="311" spans="1:25" ht="16" thickBot="1" x14ac:dyDescent="0.25">
      <c r="A311" s="10">
        <v>350</v>
      </c>
      <c r="B311" s="11">
        <f t="shared" si="79"/>
        <v>176.66666666666669</v>
      </c>
      <c r="C311" s="11"/>
      <c r="D311" s="11"/>
      <c r="E311" s="18">
        <v>6.7149999999999999</v>
      </c>
      <c r="F311" s="19">
        <v>5.08</v>
      </c>
      <c r="G311" s="11"/>
      <c r="H311" s="19">
        <v>3.1749999999999998</v>
      </c>
      <c r="I311" s="11">
        <v>193</v>
      </c>
      <c r="J311" s="4">
        <f t="shared" si="78"/>
        <v>453.67209628532282</v>
      </c>
      <c r="K311" s="11"/>
      <c r="L311" s="11">
        <f t="shared" si="74"/>
        <v>226.83604814266141</v>
      </c>
      <c r="M311" s="14">
        <f t="shared" si="76"/>
        <v>76.681731836759695</v>
      </c>
      <c r="N311" s="11" t="s">
        <v>27</v>
      </c>
      <c r="O311" s="8">
        <f t="shared" si="75"/>
        <v>1.0786163522012577</v>
      </c>
      <c r="P311" s="11"/>
      <c r="Q311" s="11">
        <f>Q310*O310</f>
        <v>162.96611803848722</v>
      </c>
      <c r="R311" s="14">
        <f t="shared" si="65"/>
        <v>63.869930104174188</v>
      </c>
      <c r="S311" s="11" t="s">
        <v>27</v>
      </c>
      <c r="T311" s="14">
        <f t="shared" si="62"/>
        <v>39.192152867683951</v>
      </c>
      <c r="U311" s="11" t="s">
        <v>18</v>
      </c>
      <c r="V311" s="11"/>
      <c r="W311" s="11"/>
      <c r="X311" s="12"/>
    </row>
    <row r="312" spans="1:25" ht="16" thickBot="1" x14ac:dyDescent="0.25">
      <c r="A312" s="10">
        <v>375</v>
      </c>
      <c r="B312" s="11">
        <f t="shared" si="79"/>
        <v>190.55555555555557</v>
      </c>
      <c r="C312" s="11"/>
      <c r="D312" s="11"/>
      <c r="E312" s="18">
        <v>5.08</v>
      </c>
      <c r="F312" s="19">
        <v>5.08</v>
      </c>
      <c r="G312" s="11"/>
      <c r="H312" s="19">
        <v>4.4450000000000003</v>
      </c>
      <c r="I312" s="11">
        <v>240</v>
      </c>
      <c r="J312" s="6">
        <f t="shared" si="78"/>
        <v>480.49381217888555</v>
      </c>
      <c r="K312" s="11"/>
      <c r="L312" s="14">
        <f t="shared" si="74"/>
        <v>240.24690608944277</v>
      </c>
      <c r="M312" s="14">
        <f t="shared" si="76"/>
        <v>13.410857946781363</v>
      </c>
      <c r="N312" s="11" t="s">
        <v>27</v>
      </c>
      <c r="O312" s="8">
        <f t="shared" si="75"/>
        <v>1.0728862973760933</v>
      </c>
      <c r="P312" s="11"/>
      <c r="Q312" s="11">
        <f>Q311*O311</f>
        <v>175.77791977107267</v>
      </c>
      <c r="R312" s="14">
        <f t="shared" si="65"/>
        <v>64.468986318370099</v>
      </c>
      <c r="S312" s="11" t="s">
        <v>27</v>
      </c>
      <c r="T312" s="14">
        <f t="shared" si="62"/>
        <v>36.676384839650147</v>
      </c>
      <c r="U312" s="11" t="s">
        <v>18</v>
      </c>
      <c r="V312" s="11"/>
      <c r="W312" s="11"/>
      <c r="X312" s="12"/>
    </row>
    <row r="313" spans="1:25" ht="16" thickBot="1" x14ac:dyDescent="0.25">
      <c r="A313" s="10">
        <v>400</v>
      </c>
      <c r="B313" s="11">
        <f t="shared" si="79"/>
        <v>204.44444444444446</v>
      </c>
      <c r="C313" s="11"/>
      <c r="D313" s="11"/>
      <c r="E313" s="18">
        <v>5.08</v>
      </c>
      <c r="F313" s="19">
        <v>5.08</v>
      </c>
      <c r="G313" s="11"/>
      <c r="H313" s="19">
        <v>5.08</v>
      </c>
      <c r="I313" s="11">
        <v>275</v>
      </c>
      <c r="J313" s="5">
        <f t="shared" si="78"/>
        <v>549.13578534729777</v>
      </c>
      <c r="K313" s="11"/>
      <c r="L313" s="8">
        <f t="shared" si="74"/>
        <v>274.56789267364888</v>
      </c>
      <c r="M313" s="14">
        <f t="shared" si="76"/>
        <v>34.320986584206111</v>
      </c>
      <c r="N313" s="11" t="s">
        <v>27</v>
      </c>
      <c r="O313" s="8">
        <f t="shared" si="75"/>
        <v>1.0679347826086956</v>
      </c>
      <c r="P313" s="11"/>
      <c r="Q313" s="11">
        <f>Q312*O312</f>
        <v>188.58972150365815</v>
      </c>
      <c r="R313" s="14">
        <f t="shared" si="65"/>
        <v>85.978171169990731</v>
      </c>
      <c r="S313" s="11" t="s">
        <v>27</v>
      </c>
      <c r="T313" s="14">
        <f t="shared" si="62"/>
        <v>45.590062111801238</v>
      </c>
      <c r="U313" s="11" t="s">
        <v>18</v>
      </c>
      <c r="V313" s="11"/>
      <c r="W313" s="11"/>
      <c r="X313" s="12"/>
    </row>
    <row r="314" spans="1:25" ht="16" thickBot="1" x14ac:dyDescent="0.25">
      <c r="A314" s="10">
        <v>425</v>
      </c>
      <c r="B314" s="11">
        <f t="shared" si="79"/>
        <v>218.33333333333334</v>
      </c>
      <c r="C314" s="11"/>
      <c r="D314" s="11"/>
      <c r="E314" s="18">
        <v>5.7149999999999999</v>
      </c>
      <c r="F314" s="19">
        <v>5.7149999999999999</v>
      </c>
      <c r="G314" s="11"/>
      <c r="H314" s="19">
        <v>5.08</v>
      </c>
      <c r="I314" s="11">
        <v>348</v>
      </c>
      <c r="J314" s="4">
        <f t="shared" si="78"/>
        <v>694.99997833017358</v>
      </c>
      <c r="K314" s="11"/>
      <c r="L314" s="11">
        <f t="shared" si="74"/>
        <v>347.49998916508679</v>
      </c>
      <c r="M314" s="14">
        <f t="shared" si="76"/>
        <v>72.932096491437903</v>
      </c>
      <c r="N314" s="11" t="s">
        <v>27</v>
      </c>
      <c r="O314" s="8">
        <f t="shared" si="75"/>
        <v>1.0636132315521629</v>
      </c>
      <c r="P314" s="11"/>
      <c r="Q314" s="11">
        <f>Q313*O313</f>
        <v>201.40152323624361</v>
      </c>
      <c r="R314" s="14">
        <f t="shared" si="65"/>
        <v>146.09846592884318</v>
      </c>
      <c r="S314" s="11" t="s">
        <v>27</v>
      </c>
      <c r="T314" s="14">
        <f t="shared" ref="T314:T377" si="80">ABS((L314-Q314)/Q314)*100</f>
        <v>72.540894220283505</v>
      </c>
      <c r="U314" s="11" t="s">
        <v>18</v>
      </c>
      <c r="V314" s="11"/>
      <c r="W314" s="11"/>
      <c r="X314" s="12"/>
    </row>
    <row r="315" spans="1:25" ht="16" thickBot="1" x14ac:dyDescent="0.25">
      <c r="A315" s="13">
        <v>450</v>
      </c>
      <c r="B315" s="14">
        <f t="shared" si="79"/>
        <v>232.22222222222223</v>
      </c>
      <c r="C315" s="14"/>
      <c r="D315" s="14"/>
      <c r="E315" s="20">
        <v>4.4450000000000003</v>
      </c>
      <c r="F315" s="21">
        <v>4.4450000000000003</v>
      </c>
      <c r="G315" s="14"/>
      <c r="H315" s="21">
        <v>4.4450000000000003</v>
      </c>
      <c r="I315" s="14">
        <v>183.9</v>
      </c>
      <c r="J315" s="6">
        <f t="shared" si="78"/>
        <v>367.87807494945929</v>
      </c>
      <c r="K315" s="14"/>
      <c r="L315" s="14">
        <f t="shared" si="74"/>
        <v>183.93903747472964</v>
      </c>
      <c r="M315" s="14">
        <f t="shared" si="76"/>
        <v>-163.56095169035714</v>
      </c>
      <c r="N315" s="14" t="s">
        <v>27</v>
      </c>
      <c r="O315" s="8"/>
      <c r="P315" s="14"/>
      <c r="Q315" s="14">
        <f>Q314*O314</f>
        <v>214.21332496882908</v>
      </c>
      <c r="R315" s="14">
        <f t="shared" si="65"/>
        <v>30.27428749409944</v>
      </c>
      <c r="S315" s="14" t="s">
        <v>27</v>
      </c>
      <c r="T315" s="14">
        <f t="shared" si="80"/>
        <v>14.132775119617211</v>
      </c>
      <c r="U315" s="14" t="s">
        <v>18</v>
      </c>
      <c r="V315" s="14"/>
      <c r="W315" s="14"/>
      <c r="X315" s="15"/>
    </row>
    <row r="316" spans="1:25" ht="16" thickBot="1" x14ac:dyDescent="0.25">
      <c r="J316" s="5"/>
      <c r="L316" s="8"/>
      <c r="M316" s="14"/>
      <c r="O316" s="8"/>
      <c r="R316" s="14"/>
      <c r="T316" s="14"/>
    </row>
    <row r="317" spans="1:25" ht="16" thickBot="1" x14ac:dyDescent="0.25">
      <c r="J317" s="4"/>
      <c r="L317" s="11"/>
      <c r="M317" s="14"/>
      <c r="O317" s="8"/>
      <c r="R317" s="14"/>
      <c r="T317" s="14"/>
    </row>
    <row r="318" spans="1:25" ht="16" thickBot="1" x14ac:dyDescent="0.25">
      <c r="A318" s="22" t="s">
        <v>67</v>
      </c>
      <c r="J318" s="4"/>
      <c r="L318" s="11"/>
      <c r="M318" s="11"/>
      <c r="O318" s="8"/>
      <c r="R318" s="11"/>
      <c r="T318" s="11"/>
    </row>
    <row r="319" spans="1:25" ht="16" thickBot="1" x14ac:dyDescent="0.25">
      <c r="A319" s="31">
        <v>325</v>
      </c>
      <c r="B319" s="32">
        <f t="shared" ref="B319:B324" si="81">(A319-32)*(5/9)</f>
        <v>162.77777777777777</v>
      </c>
      <c r="C319" s="32"/>
      <c r="D319" s="32"/>
      <c r="E319" s="96">
        <v>9.1</v>
      </c>
      <c r="F319" s="97">
        <v>8.4</v>
      </c>
      <c r="G319" s="98"/>
      <c r="H319" s="97">
        <v>9.9</v>
      </c>
      <c r="I319" s="93">
        <v>1584.4</v>
      </c>
      <c r="J319" s="33">
        <f>((4/3)*3.14159265359*E319*F319*H319)</f>
        <v>3169.8921202135393</v>
      </c>
      <c r="K319" s="32"/>
      <c r="L319" s="32">
        <f t="shared" si="74"/>
        <v>1584.9460601067697</v>
      </c>
      <c r="M319" s="89"/>
      <c r="N319" s="32"/>
      <c r="O319" s="32">
        <f t="shared" si="75"/>
        <v>1.0853242320819114</v>
      </c>
      <c r="P319" s="32"/>
      <c r="Q319" s="32">
        <f>L319</f>
        <v>1584.9460601067697</v>
      </c>
      <c r="R319" s="89"/>
      <c r="S319" s="32"/>
      <c r="T319" s="89"/>
      <c r="U319" s="32"/>
      <c r="V319" s="32">
        <f>AVERAGE(T320:T324)</f>
        <v>58.306594525950842</v>
      </c>
      <c r="W319" s="32" t="s">
        <v>18</v>
      </c>
      <c r="X319" s="34">
        <f>_xlfn.STDEV.P(T320:T324)</f>
        <v>20.054450498041188</v>
      </c>
      <c r="Y319" s="2">
        <v>36</v>
      </c>
    </row>
    <row r="320" spans="1:25" ht="16" thickBot="1" x14ac:dyDescent="0.25">
      <c r="A320" s="35">
        <v>350</v>
      </c>
      <c r="B320" s="36">
        <f t="shared" si="81"/>
        <v>176.66666666666669</v>
      </c>
      <c r="C320" s="36"/>
      <c r="D320" s="36"/>
      <c r="E320" s="99">
        <v>8.6</v>
      </c>
      <c r="F320" s="100">
        <v>7.9</v>
      </c>
      <c r="G320" s="101"/>
      <c r="H320" s="100">
        <v>7.9</v>
      </c>
      <c r="I320" s="94">
        <v>1123.55</v>
      </c>
      <c r="J320" s="37">
        <f>((4/3)*3.14159265359*E320*F320*H320)</f>
        <v>2248.2326114543289</v>
      </c>
      <c r="K320" s="36"/>
      <c r="L320" s="36">
        <f t="shared" si="74"/>
        <v>1124.1163057271644</v>
      </c>
      <c r="M320" s="38">
        <f t="shared" si="76"/>
        <v>-460.82975437960522</v>
      </c>
      <c r="N320" s="36" t="s">
        <v>27</v>
      </c>
      <c r="O320" s="32">
        <f t="shared" si="75"/>
        <v>1.0786163522012577</v>
      </c>
      <c r="P320" s="36"/>
      <c r="Q320" s="36">
        <f>Q319*O319</f>
        <v>1720.1803655766307</v>
      </c>
      <c r="R320" s="38">
        <f t="shared" si="65"/>
        <v>596.06405984946628</v>
      </c>
      <c r="S320" s="36" t="s">
        <v>27</v>
      </c>
      <c r="T320" s="38">
        <f t="shared" si="80"/>
        <v>34.651253541639889</v>
      </c>
      <c r="U320" s="36" t="s">
        <v>18</v>
      </c>
      <c r="V320" s="36"/>
      <c r="W320" s="36"/>
      <c r="X320" s="39"/>
    </row>
    <row r="321" spans="1:25" ht="16" thickBot="1" x14ac:dyDescent="0.25">
      <c r="A321" s="35">
        <v>375</v>
      </c>
      <c r="B321" s="36">
        <f t="shared" si="81"/>
        <v>190.55555555555557</v>
      </c>
      <c r="C321" s="36"/>
      <c r="D321" s="36"/>
      <c r="E321" s="99">
        <v>7.9</v>
      </c>
      <c r="F321" s="100">
        <v>7.1</v>
      </c>
      <c r="G321" s="101"/>
      <c r="H321" s="100">
        <v>10.16</v>
      </c>
      <c r="I321" s="94">
        <v>1192.94</v>
      </c>
      <c r="J321" s="41">
        <f>((4/3)*3.14159265359*E321*F321*H321)</f>
        <v>2387.084304678679</v>
      </c>
      <c r="K321" s="36"/>
      <c r="L321" s="38">
        <f t="shared" si="74"/>
        <v>1193.5421523393395</v>
      </c>
      <c r="M321" s="38">
        <f t="shared" si="76"/>
        <v>69.425846612175064</v>
      </c>
      <c r="N321" s="36" t="s">
        <v>27</v>
      </c>
      <c r="O321" s="32">
        <f t="shared" si="75"/>
        <v>1.0728862973760933</v>
      </c>
      <c r="P321" s="36"/>
      <c r="Q321" s="36">
        <f>Q320*O320</f>
        <v>1855.4146710464913</v>
      </c>
      <c r="R321" s="38">
        <f t="shared" si="65"/>
        <v>661.87251870715181</v>
      </c>
      <c r="S321" s="36" t="s">
        <v>27</v>
      </c>
      <c r="T321" s="38">
        <f t="shared" si="80"/>
        <v>35.672484918632357</v>
      </c>
      <c r="U321" s="36" t="s">
        <v>18</v>
      </c>
      <c r="V321" s="36"/>
      <c r="W321" s="36"/>
      <c r="X321" s="39"/>
    </row>
    <row r="322" spans="1:25" ht="16" thickBot="1" x14ac:dyDescent="0.25">
      <c r="A322" s="35">
        <v>400</v>
      </c>
      <c r="B322" s="36">
        <f t="shared" si="81"/>
        <v>204.44444444444446</v>
      </c>
      <c r="C322" s="36"/>
      <c r="D322" s="36"/>
      <c r="E322" s="99">
        <v>7.9</v>
      </c>
      <c r="F322" s="100">
        <v>5.38</v>
      </c>
      <c r="G322" s="101"/>
      <c r="H322" s="100">
        <v>7.89</v>
      </c>
      <c r="I322" s="94">
        <v>705.48299999999995</v>
      </c>
      <c r="J322" s="33">
        <f>((4/3)*3.14159265359*E322*F322*H322)</f>
        <v>1404.6721745295206</v>
      </c>
      <c r="K322" s="36"/>
      <c r="L322" s="32">
        <f t="shared" si="74"/>
        <v>702.33608726476029</v>
      </c>
      <c r="M322" s="38">
        <f t="shared" si="76"/>
        <v>-491.20606507457921</v>
      </c>
      <c r="N322" s="36" t="s">
        <v>27</v>
      </c>
      <c r="O322" s="32">
        <f t="shared" si="75"/>
        <v>1.0679347826086956</v>
      </c>
      <c r="P322" s="36"/>
      <c r="Q322" s="36">
        <f>Q321*O321</f>
        <v>1990.6489765163521</v>
      </c>
      <c r="R322" s="38">
        <f t="shared" si="65"/>
        <v>1288.312889251592</v>
      </c>
      <c r="S322" s="36" t="s">
        <v>27</v>
      </c>
      <c r="T322" s="38">
        <f t="shared" si="80"/>
        <v>64.718235331783475</v>
      </c>
      <c r="U322" s="36" t="s">
        <v>18</v>
      </c>
      <c r="V322" s="36"/>
      <c r="W322" s="36"/>
      <c r="X322" s="39"/>
    </row>
    <row r="323" spans="1:25" ht="16" thickBot="1" x14ac:dyDescent="0.25">
      <c r="A323" s="35">
        <v>425</v>
      </c>
      <c r="B323" s="36">
        <f t="shared" si="81"/>
        <v>218.33333333333334</v>
      </c>
      <c r="C323" s="36"/>
      <c r="D323" s="36"/>
      <c r="E323" s="99">
        <v>5.35</v>
      </c>
      <c r="F323" s="100">
        <v>5.38</v>
      </c>
      <c r="G323" s="101"/>
      <c r="H323" s="100">
        <v>10.199999999999999</v>
      </c>
      <c r="I323" s="94">
        <v>626.62400000000002</v>
      </c>
      <c r="J323" s="37">
        <f t="shared" si="78"/>
        <v>1229.7726743366209</v>
      </c>
      <c r="K323" s="36"/>
      <c r="L323" s="36">
        <f t="shared" si="74"/>
        <v>614.88633716831043</v>
      </c>
      <c r="M323" s="38">
        <f t="shared" si="76"/>
        <v>-87.449750096449861</v>
      </c>
      <c r="N323" s="36" t="s">
        <v>27</v>
      </c>
      <c r="O323" s="32">
        <f t="shared" si="75"/>
        <v>1.0636132315521629</v>
      </c>
      <c r="P323" s="36"/>
      <c r="Q323" s="36">
        <f>Q322*O322</f>
        <v>2125.8832819862128</v>
      </c>
      <c r="R323" s="38">
        <f t="shared" si="65"/>
        <v>1510.9969448179022</v>
      </c>
      <c r="S323" s="36" t="s">
        <v>27</v>
      </c>
      <c r="T323" s="38">
        <f t="shared" si="80"/>
        <v>71.076194898441358</v>
      </c>
      <c r="U323" s="36" t="s">
        <v>18</v>
      </c>
      <c r="V323" s="36"/>
      <c r="W323" s="36"/>
      <c r="X323" s="39"/>
    </row>
    <row r="324" spans="1:25" ht="16" thickBot="1" x14ac:dyDescent="0.25">
      <c r="A324" s="40">
        <v>450</v>
      </c>
      <c r="B324" s="38">
        <f t="shared" si="81"/>
        <v>232.22222222222223</v>
      </c>
      <c r="C324" s="38"/>
      <c r="D324" s="38"/>
      <c r="E324" s="102">
        <v>5.41</v>
      </c>
      <c r="F324" s="103">
        <v>5.38</v>
      </c>
      <c r="G324" s="104"/>
      <c r="H324" s="103">
        <v>5.41</v>
      </c>
      <c r="I324" s="95">
        <v>392.625</v>
      </c>
      <c r="J324" s="41">
        <f t="shared" si="78"/>
        <v>659.57686658881551</v>
      </c>
      <c r="K324" s="38"/>
      <c r="L324" s="38">
        <f t="shared" si="74"/>
        <v>329.78843329440775</v>
      </c>
      <c r="M324" s="38">
        <f t="shared" si="76"/>
        <v>-285.09790387390268</v>
      </c>
      <c r="N324" s="38" t="s">
        <v>27</v>
      </c>
      <c r="O324" s="32"/>
      <c r="P324" s="38"/>
      <c r="Q324" s="38">
        <f>Q323*O323</f>
        <v>2261.1175874560736</v>
      </c>
      <c r="R324" s="38">
        <f t="shared" si="65"/>
        <v>1931.3291541616659</v>
      </c>
      <c r="S324" s="38" t="s">
        <v>27</v>
      </c>
      <c r="T324" s="38">
        <f t="shared" si="80"/>
        <v>85.414803939257126</v>
      </c>
      <c r="U324" s="38" t="s">
        <v>18</v>
      </c>
      <c r="V324" s="38"/>
      <c r="W324" s="38"/>
      <c r="X324" s="42"/>
    </row>
    <row r="325" spans="1:25" ht="16" thickBot="1" x14ac:dyDescent="0.25">
      <c r="J325" s="33"/>
      <c r="L325" s="32"/>
      <c r="M325" s="38"/>
      <c r="O325" s="32"/>
      <c r="R325" s="38"/>
      <c r="T325" s="38"/>
    </row>
    <row r="326" spans="1:25" ht="16" thickBot="1" x14ac:dyDescent="0.25">
      <c r="J326" s="37"/>
      <c r="L326" s="36"/>
      <c r="M326" s="38"/>
      <c r="O326" s="32"/>
      <c r="R326" s="38"/>
      <c r="T326" s="38"/>
    </row>
    <row r="327" spans="1:25" ht="16" thickBot="1" x14ac:dyDescent="0.25">
      <c r="A327" s="22" t="s">
        <v>68</v>
      </c>
      <c r="J327" s="37"/>
      <c r="L327" s="36"/>
      <c r="M327" s="36"/>
      <c r="O327" s="32"/>
      <c r="R327" s="36"/>
      <c r="T327" s="36"/>
    </row>
    <row r="328" spans="1:25" ht="16" thickBot="1" x14ac:dyDescent="0.25">
      <c r="A328" s="7">
        <v>325</v>
      </c>
      <c r="B328" s="8">
        <f t="shared" ref="B328:B333" si="82">(A328-32)*(5/9)</f>
        <v>162.77777777777777</v>
      </c>
      <c r="C328" s="8"/>
      <c r="D328" s="8"/>
      <c r="E328" s="16">
        <v>4.5</v>
      </c>
      <c r="F328" s="17">
        <v>5</v>
      </c>
      <c r="G328" s="8"/>
      <c r="H328" s="17">
        <v>1</v>
      </c>
      <c r="I328" s="8">
        <v>47.124000000000002</v>
      </c>
      <c r="J328" s="5">
        <f t="shared" si="78"/>
        <v>94.247779607700011</v>
      </c>
      <c r="K328" s="8"/>
      <c r="L328" s="8">
        <f t="shared" si="74"/>
        <v>47.123889803850005</v>
      </c>
      <c r="M328" s="88"/>
      <c r="N328" s="8"/>
      <c r="O328" s="8">
        <f t="shared" si="75"/>
        <v>1.0853242320819114</v>
      </c>
      <c r="P328" s="8"/>
      <c r="Q328" s="8">
        <f>L328</f>
        <v>47.123889803850005</v>
      </c>
      <c r="R328" s="88"/>
      <c r="S328" s="8"/>
      <c r="T328" s="88"/>
      <c r="U328" s="8"/>
      <c r="V328" s="8">
        <f>AVERAGE(T329:T333)</f>
        <v>21.984801685865264</v>
      </c>
      <c r="W328" s="8" t="s">
        <v>18</v>
      </c>
      <c r="X328" s="9">
        <f>_xlfn.STDEV.P(T329:T333)</f>
        <v>8.1686715784408275</v>
      </c>
      <c r="Y328" s="2">
        <v>37</v>
      </c>
    </row>
    <row r="329" spans="1:25" ht="16" thickBot="1" x14ac:dyDescent="0.25">
      <c r="A329" s="10">
        <v>350</v>
      </c>
      <c r="B329" s="11">
        <f t="shared" si="82"/>
        <v>176.66666666666669</v>
      </c>
      <c r="C329" s="11"/>
      <c r="D329" s="11"/>
      <c r="E329" s="18">
        <v>3.25</v>
      </c>
      <c r="F329" s="19">
        <v>3.5</v>
      </c>
      <c r="G329" s="11"/>
      <c r="H329" s="19">
        <v>2</v>
      </c>
      <c r="I329" s="11">
        <v>44.244</v>
      </c>
      <c r="J329" s="4">
        <f t="shared" si="78"/>
        <v>95.294977158896671</v>
      </c>
      <c r="K329" s="11"/>
      <c r="L329" s="11">
        <f t="shared" si="74"/>
        <v>47.647488579448336</v>
      </c>
      <c r="M329" s="14">
        <f t="shared" si="76"/>
        <v>0.52359877559833023</v>
      </c>
      <c r="N329" s="11" t="s">
        <v>27</v>
      </c>
      <c r="O329" s="8">
        <f t="shared" si="75"/>
        <v>1.0786163522012577</v>
      </c>
      <c r="P329" s="11"/>
      <c r="Q329" s="11">
        <f>Q328*O328</f>
        <v>51.144699514076123</v>
      </c>
      <c r="R329" s="14">
        <f t="shared" si="65"/>
        <v>3.4972109346277875</v>
      </c>
      <c r="S329" s="11" t="s">
        <v>27</v>
      </c>
      <c r="T329" s="14">
        <f t="shared" si="80"/>
        <v>6.8378756114605377</v>
      </c>
      <c r="U329" s="11" t="s">
        <v>18</v>
      </c>
      <c r="V329" s="11"/>
      <c r="W329" s="11"/>
      <c r="X329" s="12"/>
    </row>
    <row r="330" spans="1:25" ht="16" thickBot="1" x14ac:dyDescent="0.25">
      <c r="A330" s="10">
        <v>375</v>
      </c>
      <c r="B330" s="11">
        <f t="shared" si="82"/>
        <v>190.55555555555557</v>
      </c>
      <c r="C330" s="11"/>
      <c r="D330" s="11"/>
      <c r="E330" s="18">
        <v>3</v>
      </c>
      <c r="F330" s="19">
        <v>3.25</v>
      </c>
      <c r="G330" s="11"/>
      <c r="H330" s="19">
        <v>2.145</v>
      </c>
      <c r="I330" s="11">
        <v>43.393000000000001</v>
      </c>
      <c r="J330" s="6">
        <f t="shared" si="78"/>
        <v>87.603311145357154</v>
      </c>
      <c r="K330" s="11"/>
      <c r="L330" s="14">
        <f t="shared" si="74"/>
        <v>43.801655572678577</v>
      </c>
      <c r="M330" s="14">
        <f t="shared" si="76"/>
        <v>-3.8458330067697588</v>
      </c>
      <c r="N330" s="11" t="s">
        <v>27</v>
      </c>
      <c r="O330" s="8">
        <f t="shared" si="75"/>
        <v>1.0728862973760933</v>
      </c>
      <c r="P330" s="11"/>
      <c r="Q330" s="11">
        <f>Q329*O329</f>
        <v>55.165509224302227</v>
      </c>
      <c r="R330" s="14">
        <f t="shared" ref="R330:R393" si="83">ABS(Q330-L330)</f>
        <v>11.36385365162365</v>
      </c>
      <c r="S330" s="11" t="s">
        <v>27</v>
      </c>
      <c r="T330" s="14">
        <f t="shared" si="80"/>
        <v>20.599562682215751</v>
      </c>
      <c r="U330" s="11" t="s">
        <v>18</v>
      </c>
      <c r="V330" s="11"/>
      <c r="W330" s="11"/>
      <c r="X330" s="12"/>
    </row>
    <row r="331" spans="1:25" ht="16" thickBot="1" x14ac:dyDescent="0.25">
      <c r="A331" s="10">
        <v>400</v>
      </c>
      <c r="B331" s="11">
        <f t="shared" si="82"/>
        <v>204.44444444444446</v>
      </c>
      <c r="C331" s="11"/>
      <c r="D331" s="11"/>
      <c r="E331" s="18">
        <v>3</v>
      </c>
      <c r="F331" s="19">
        <v>3</v>
      </c>
      <c r="G331" s="11"/>
      <c r="H331" s="19">
        <v>2.25</v>
      </c>
      <c r="I331" s="11">
        <v>42.155000000000001</v>
      </c>
      <c r="J331" s="5">
        <f t="shared" si="78"/>
        <v>84.82300164693001</v>
      </c>
      <c r="K331" s="11"/>
      <c r="L331" s="8">
        <f t="shared" si="74"/>
        <v>42.411500823465005</v>
      </c>
      <c r="M331" s="14">
        <f t="shared" si="76"/>
        <v>-1.390154749213572</v>
      </c>
      <c r="N331" s="11" t="s">
        <v>27</v>
      </c>
      <c r="O331" s="8">
        <f t="shared" si="75"/>
        <v>1.0679347826086956</v>
      </c>
      <c r="P331" s="11"/>
      <c r="Q331" s="11">
        <f>Q330*O330</f>
        <v>59.186318934528337</v>
      </c>
      <c r="R331" s="14">
        <f t="shared" si="83"/>
        <v>16.774818111063333</v>
      </c>
      <c r="S331" s="11" t="s">
        <v>27</v>
      </c>
      <c r="T331" s="14">
        <f t="shared" si="80"/>
        <v>28.342391304347831</v>
      </c>
      <c r="U331" s="11" t="s">
        <v>18</v>
      </c>
      <c r="V331" s="11"/>
      <c r="W331" s="11"/>
      <c r="X331" s="12"/>
    </row>
    <row r="332" spans="1:25" ht="16" thickBot="1" x14ac:dyDescent="0.25">
      <c r="A332" s="10">
        <v>425</v>
      </c>
      <c r="B332" s="11">
        <f t="shared" si="82"/>
        <v>218.33333333333334</v>
      </c>
      <c r="C332" s="11"/>
      <c r="D332" s="11"/>
      <c r="E332" s="18">
        <v>3</v>
      </c>
      <c r="F332" s="19">
        <v>2.75</v>
      </c>
      <c r="G332" s="11"/>
      <c r="H332" s="19">
        <v>2.75</v>
      </c>
      <c r="I332" s="11">
        <v>47.515999999999998</v>
      </c>
      <c r="J332" s="4">
        <f t="shared" si="78"/>
        <v>95.033177771097499</v>
      </c>
      <c r="K332" s="11"/>
      <c r="L332" s="11">
        <f t="shared" si="74"/>
        <v>47.516588885548749</v>
      </c>
      <c r="M332" s="14">
        <f t="shared" si="76"/>
        <v>5.1050880620837447</v>
      </c>
      <c r="N332" s="11" t="s">
        <v>27</v>
      </c>
      <c r="O332" s="8">
        <f t="shared" si="75"/>
        <v>1.0636132315521629</v>
      </c>
      <c r="P332" s="11"/>
      <c r="Q332" s="11">
        <f>Q331*O331</f>
        <v>63.207128644754441</v>
      </c>
      <c r="R332" s="14">
        <f t="shared" si="83"/>
        <v>15.690539759205691</v>
      </c>
      <c r="S332" s="11" t="s">
        <v>27</v>
      </c>
      <c r="T332" s="14">
        <f t="shared" si="80"/>
        <v>24.824003392705688</v>
      </c>
      <c r="U332" s="11" t="s">
        <v>18</v>
      </c>
      <c r="V332" s="11"/>
      <c r="W332" s="11"/>
      <c r="X332" s="12"/>
    </row>
    <row r="333" spans="1:25" ht="16" thickBot="1" x14ac:dyDescent="0.25">
      <c r="A333" s="13">
        <v>450</v>
      </c>
      <c r="B333" s="14">
        <f t="shared" si="82"/>
        <v>232.22222222222223</v>
      </c>
      <c r="C333" s="14"/>
      <c r="D333" s="14"/>
      <c r="E333" s="20">
        <v>2.75</v>
      </c>
      <c r="F333" s="21">
        <v>2.75</v>
      </c>
      <c r="G333" s="14"/>
      <c r="H333" s="21">
        <v>3</v>
      </c>
      <c r="I333" s="14">
        <v>47.517000000000003</v>
      </c>
      <c r="J333" s="6">
        <f t="shared" si="78"/>
        <v>95.033177771097485</v>
      </c>
      <c r="K333" s="14"/>
      <c r="L333" s="14">
        <f t="shared" si="74"/>
        <v>47.516588885548742</v>
      </c>
      <c r="M333" s="14">
        <f t="shared" si="76"/>
        <v>0</v>
      </c>
      <c r="N333" s="14" t="s">
        <v>27</v>
      </c>
      <c r="O333" s="8"/>
      <c r="P333" s="14"/>
      <c r="Q333" s="14">
        <f>Q332*O332</f>
        <v>67.227938354980552</v>
      </c>
      <c r="R333" s="14">
        <f t="shared" si="83"/>
        <v>19.711349469431809</v>
      </c>
      <c r="S333" s="14" t="s">
        <v>27</v>
      </c>
      <c r="T333" s="14">
        <f t="shared" si="80"/>
        <v>29.320175438596507</v>
      </c>
      <c r="U333" s="14" t="s">
        <v>18</v>
      </c>
      <c r="V333" s="14"/>
      <c r="W333" s="14"/>
      <c r="X333" s="15"/>
    </row>
    <row r="334" spans="1:25" ht="16" thickBot="1" x14ac:dyDescent="0.25">
      <c r="J334" s="5"/>
      <c r="L334" s="8"/>
      <c r="M334" s="14"/>
      <c r="O334" s="8"/>
      <c r="R334" s="14"/>
      <c r="T334" s="14"/>
    </row>
    <row r="335" spans="1:25" ht="16" thickBot="1" x14ac:dyDescent="0.25">
      <c r="J335" s="4"/>
      <c r="L335" s="11"/>
      <c r="M335" s="14"/>
      <c r="O335" s="8"/>
      <c r="R335" s="14"/>
      <c r="T335" s="14"/>
    </row>
    <row r="336" spans="1:25" ht="16" thickBot="1" x14ac:dyDescent="0.25">
      <c r="A336" s="22" t="s">
        <v>69</v>
      </c>
      <c r="J336" s="4"/>
      <c r="L336" s="11"/>
      <c r="M336" s="11"/>
      <c r="O336" s="8"/>
      <c r="R336" s="11"/>
      <c r="T336" s="11"/>
    </row>
    <row r="337" spans="1:25" ht="16" thickBot="1" x14ac:dyDescent="0.25">
      <c r="A337" s="7">
        <v>325</v>
      </c>
      <c r="B337" s="8">
        <f t="shared" ref="B337:B342" si="84">(A337-32)*(5/9)</f>
        <v>162.77777777777777</v>
      </c>
      <c r="C337" s="8"/>
      <c r="D337" s="8"/>
      <c r="E337" s="105">
        <v>5.01</v>
      </c>
      <c r="F337" s="105">
        <v>5.03</v>
      </c>
      <c r="G337" s="8"/>
      <c r="H337" s="105">
        <v>2.69</v>
      </c>
      <c r="I337" s="105">
        <v>141.97999999999999</v>
      </c>
      <c r="J337" s="5">
        <f t="shared" si="78"/>
        <v>283.95309075577381</v>
      </c>
      <c r="K337" s="8"/>
      <c r="L337" s="8">
        <f t="shared" si="74"/>
        <v>141.97654537788691</v>
      </c>
      <c r="M337" s="88"/>
      <c r="N337" s="8"/>
      <c r="O337" s="8">
        <f t="shared" si="75"/>
        <v>1.0853242320819114</v>
      </c>
      <c r="P337" s="8"/>
      <c r="Q337" s="8">
        <f>L337</f>
        <v>141.97654537788691</v>
      </c>
      <c r="R337" s="88"/>
      <c r="S337" s="8"/>
      <c r="T337" s="88"/>
      <c r="U337" s="8"/>
      <c r="V337" s="8">
        <f>AVERAGE(T338:T342)</f>
        <v>17.005018886353859</v>
      </c>
      <c r="W337" s="8" t="s">
        <v>18</v>
      </c>
      <c r="X337" s="9">
        <f>_xlfn.STDEV.P(T338:T342)</f>
        <v>7.5184238967536166</v>
      </c>
      <c r="Y337" s="2">
        <v>38</v>
      </c>
    </row>
    <row r="338" spans="1:25" ht="16" thickBot="1" x14ac:dyDescent="0.25">
      <c r="A338" s="10">
        <v>350</v>
      </c>
      <c r="B338" s="11">
        <f t="shared" si="84"/>
        <v>176.66666666666669</v>
      </c>
      <c r="C338" s="11"/>
      <c r="D338" s="11"/>
      <c r="E338" s="106">
        <v>5.0599999999999996</v>
      </c>
      <c r="F338" s="106">
        <v>5.04</v>
      </c>
      <c r="G338" s="11"/>
      <c r="H338" s="106">
        <v>2.71</v>
      </c>
      <c r="I338" s="106">
        <v>144.75</v>
      </c>
      <c r="J338" s="4">
        <f t="shared" si="78"/>
        <v>289.49359099327449</v>
      </c>
      <c r="K338" s="11"/>
      <c r="L338" s="11">
        <f t="shared" si="74"/>
        <v>144.74679549663725</v>
      </c>
      <c r="M338" s="14">
        <f t="shared" si="76"/>
        <v>2.7702501187503401</v>
      </c>
      <c r="N338" s="11" t="s">
        <v>27</v>
      </c>
      <c r="O338" s="8">
        <f t="shared" si="75"/>
        <v>1.0786163522012577</v>
      </c>
      <c r="P338" s="11"/>
      <c r="Q338" s="11">
        <f>Q337*O337</f>
        <v>154.09058508589777</v>
      </c>
      <c r="R338" s="14">
        <f t="shared" si="83"/>
        <v>9.3437895892605241</v>
      </c>
      <c r="S338" s="11" t="s">
        <v>27</v>
      </c>
      <c r="T338" s="14">
        <f t="shared" si="80"/>
        <v>6.0638290029542237</v>
      </c>
      <c r="U338" s="11" t="s">
        <v>18</v>
      </c>
      <c r="V338" s="11"/>
      <c r="W338" s="11"/>
      <c r="X338" s="12"/>
    </row>
    <row r="339" spans="1:25" ht="16" thickBot="1" x14ac:dyDescent="0.25">
      <c r="A339" s="10">
        <v>375</v>
      </c>
      <c r="B339" s="11">
        <f t="shared" si="84"/>
        <v>190.55555555555557</v>
      </c>
      <c r="C339" s="11"/>
      <c r="D339" s="11"/>
      <c r="E339" s="106">
        <v>5.08</v>
      </c>
      <c r="F339" s="106">
        <v>5.07</v>
      </c>
      <c r="G339" s="11"/>
      <c r="H339" s="106">
        <v>2.72</v>
      </c>
      <c r="I339" s="106">
        <v>146.72</v>
      </c>
      <c r="J339" s="6">
        <f t="shared" si="78"/>
        <v>293.44666959565751</v>
      </c>
      <c r="K339" s="11"/>
      <c r="L339" s="14">
        <f t="shared" si="74"/>
        <v>146.72333479782876</v>
      </c>
      <c r="M339" s="14">
        <f t="shared" si="76"/>
        <v>1.976539301191508</v>
      </c>
      <c r="N339" s="11" t="s">
        <v>27</v>
      </c>
      <c r="O339" s="8">
        <f t="shared" si="75"/>
        <v>1.0728862973760933</v>
      </c>
      <c r="P339" s="11"/>
      <c r="Q339" s="11">
        <f>Q338*O338</f>
        <v>166.20462479390858</v>
      </c>
      <c r="R339" s="14">
        <f t="shared" si="83"/>
        <v>19.481289996079823</v>
      </c>
      <c r="S339" s="11" t="s">
        <v>27</v>
      </c>
      <c r="T339" s="14">
        <f t="shared" si="80"/>
        <v>11.721268298181444</v>
      </c>
      <c r="U339" s="11" t="s">
        <v>18</v>
      </c>
      <c r="V339" s="11"/>
      <c r="W339" s="11"/>
      <c r="X339" s="12"/>
    </row>
    <row r="340" spans="1:25" ht="16" thickBot="1" x14ac:dyDescent="0.25">
      <c r="A340" s="10">
        <v>400</v>
      </c>
      <c r="B340" s="11">
        <f t="shared" si="84"/>
        <v>204.44444444444446</v>
      </c>
      <c r="C340" s="11"/>
      <c r="D340" s="11"/>
      <c r="E340" s="106">
        <v>5.09</v>
      </c>
      <c r="F340" s="106">
        <v>5.08</v>
      </c>
      <c r="G340" s="11"/>
      <c r="H340" s="106">
        <v>2.72</v>
      </c>
      <c r="I340" s="106">
        <v>147.30000000000001</v>
      </c>
      <c r="J340" s="5">
        <f t="shared" si="78"/>
        <v>294.60425014633063</v>
      </c>
      <c r="K340" s="11"/>
      <c r="L340" s="8">
        <f t="shared" si="74"/>
        <v>147.30212507316531</v>
      </c>
      <c r="M340" s="14">
        <f t="shared" si="76"/>
        <v>0.57879027533655858</v>
      </c>
      <c r="N340" s="11" t="s">
        <v>27</v>
      </c>
      <c r="O340" s="8">
        <f t="shared" si="75"/>
        <v>1.0679347826086956</v>
      </c>
      <c r="P340" s="11"/>
      <c r="Q340" s="11">
        <f>Q339*O339</f>
        <v>178.31866450191941</v>
      </c>
      <c r="R340" s="14">
        <f t="shared" si="83"/>
        <v>31.016539428754101</v>
      </c>
      <c r="S340" s="11" t="s">
        <v>27</v>
      </c>
      <c r="T340" s="14">
        <f t="shared" si="80"/>
        <v>17.39388275220076</v>
      </c>
      <c r="U340" s="11" t="s">
        <v>18</v>
      </c>
      <c r="V340" s="11"/>
      <c r="W340" s="11"/>
      <c r="X340" s="12"/>
    </row>
    <row r="341" spans="1:25" ht="16" thickBot="1" x14ac:dyDescent="0.25">
      <c r="A341" s="10">
        <v>425</v>
      </c>
      <c r="B341" s="11">
        <f t="shared" si="84"/>
        <v>218.33333333333334</v>
      </c>
      <c r="C341" s="11"/>
      <c r="D341" s="11"/>
      <c r="E341" s="106">
        <v>5.1100000000000003</v>
      </c>
      <c r="F341" s="106">
        <v>5.1100000000000003</v>
      </c>
      <c r="G341" s="11"/>
      <c r="H341" s="106">
        <v>2.69</v>
      </c>
      <c r="I341" s="106">
        <v>147.11000000000001</v>
      </c>
      <c r="J341" s="4">
        <f t="shared" si="78"/>
        <v>294.22711242024269</v>
      </c>
      <c r="K341" s="11"/>
      <c r="L341" s="11">
        <f t="shared" si="74"/>
        <v>147.11355621012135</v>
      </c>
      <c r="M341" s="14">
        <f t="shared" si="76"/>
        <v>-0.1885688630439688</v>
      </c>
      <c r="N341" s="11" t="s">
        <v>27</v>
      </c>
      <c r="O341" s="8">
        <f t="shared" si="75"/>
        <v>1.0636132315521629</v>
      </c>
      <c r="P341" s="11"/>
      <c r="Q341" s="11">
        <f>Q340*O340</f>
        <v>190.43270420993022</v>
      </c>
      <c r="R341" s="14">
        <f t="shared" si="83"/>
        <v>43.319147999808877</v>
      </c>
      <c r="S341" s="11" t="s">
        <v>27</v>
      </c>
      <c r="T341" s="14">
        <f t="shared" si="80"/>
        <v>22.747746076248795</v>
      </c>
      <c r="U341" s="11" t="s">
        <v>18</v>
      </c>
      <c r="V341" s="11"/>
      <c r="W341" s="11"/>
      <c r="X341" s="12"/>
    </row>
    <row r="342" spans="1:25" ht="16" thickBot="1" x14ac:dyDescent="0.25">
      <c r="A342" s="13">
        <v>450</v>
      </c>
      <c r="B342" s="14">
        <f t="shared" si="84"/>
        <v>232.22222222222223</v>
      </c>
      <c r="C342" s="14"/>
      <c r="D342" s="14"/>
      <c r="E342" s="107">
        <v>5.0999999999999996</v>
      </c>
      <c r="F342" s="107">
        <v>5.12</v>
      </c>
      <c r="G342" s="14"/>
      <c r="H342" s="107">
        <v>2.7</v>
      </c>
      <c r="I342" s="107">
        <v>147.66</v>
      </c>
      <c r="J342" s="6">
        <f t="shared" si="78"/>
        <v>295.31976253395152</v>
      </c>
      <c r="K342" s="14"/>
      <c r="L342" s="14">
        <f t="shared" si="74"/>
        <v>147.65988126697576</v>
      </c>
      <c r="M342" s="14">
        <f t="shared" si="76"/>
        <v>0.54632505685441402</v>
      </c>
      <c r="N342" s="14" t="s">
        <v>27</v>
      </c>
      <c r="O342" s="8"/>
      <c r="P342" s="14"/>
      <c r="Q342" s="14">
        <f>Q341*O341</f>
        <v>202.54674391794106</v>
      </c>
      <c r="R342" s="14">
        <f t="shared" si="83"/>
        <v>54.886862650965298</v>
      </c>
      <c r="S342" s="14" t="s">
        <v>27</v>
      </c>
      <c r="T342" s="14">
        <f t="shared" si="80"/>
        <v>27.098368302184078</v>
      </c>
      <c r="U342" s="14" t="s">
        <v>18</v>
      </c>
      <c r="V342" s="14"/>
      <c r="W342" s="14"/>
      <c r="X342" s="15"/>
    </row>
    <row r="343" spans="1:25" ht="16" thickBot="1" x14ac:dyDescent="0.25">
      <c r="J343" s="5"/>
      <c r="L343" s="8"/>
      <c r="O343" s="8"/>
      <c r="R343" s="14"/>
      <c r="T343" s="14"/>
    </row>
    <row r="344" spans="1:25" ht="16" thickBot="1" x14ac:dyDescent="0.25">
      <c r="J344" s="4"/>
      <c r="L344" s="11"/>
      <c r="O344" s="8"/>
      <c r="R344" s="14"/>
      <c r="T344" s="14"/>
    </row>
    <row r="345" spans="1:25" ht="16" thickBot="1" x14ac:dyDescent="0.25">
      <c r="A345" s="22" t="s">
        <v>70</v>
      </c>
      <c r="J345" s="6"/>
      <c r="L345" s="14"/>
      <c r="O345" s="8"/>
      <c r="R345" s="11"/>
      <c r="T345" s="11"/>
    </row>
    <row r="346" spans="1:25" ht="16" thickBot="1" x14ac:dyDescent="0.25">
      <c r="A346" s="7">
        <v>325</v>
      </c>
      <c r="B346" s="8">
        <f t="shared" ref="B346:B351" si="85">(A346-32)*(5/9)</f>
        <v>162.77777777777777</v>
      </c>
      <c r="C346" s="8"/>
      <c r="D346" s="8"/>
      <c r="E346" s="8"/>
      <c r="F346" s="8"/>
      <c r="G346" s="8"/>
      <c r="H346" s="8"/>
      <c r="I346" s="8">
        <v>38.4</v>
      </c>
      <c r="J346" s="5"/>
      <c r="K346" s="8"/>
      <c r="L346" s="8">
        <v>38.4</v>
      </c>
      <c r="M346" s="8"/>
      <c r="N346" s="8"/>
      <c r="O346" s="8">
        <f t="shared" si="75"/>
        <v>1.0853242320819114</v>
      </c>
      <c r="P346" s="8"/>
      <c r="Q346" s="8">
        <f>L346</f>
        <v>38.4</v>
      </c>
      <c r="R346" s="88"/>
      <c r="S346" s="8"/>
      <c r="T346" s="88"/>
      <c r="U346" s="8"/>
      <c r="V346" s="8">
        <f>AVERAGE(T347:T351)</f>
        <v>23.91884275422597</v>
      </c>
      <c r="W346" s="8" t="s">
        <v>18</v>
      </c>
      <c r="X346" s="9">
        <f>_xlfn.STDEV.P(T347:T351)</f>
        <v>16.546319913225709</v>
      </c>
      <c r="Y346" s="2">
        <v>39</v>
      </c>
    </row>
    <row r="347" spans="1:25" ht="16" thickBot="1" x14ac:dyDescent="0.25">
      <c r="A347" s="10">
        <v>350</v>
      </c>
      <c r="B347" s="11">
        <f t="shared" si="85"/>
        <v>176.66666666666669</v>
      </c>
      <c r="C347" s="11"/>
      <c r="D347" s="11"/>
      <c r="E347" s="11"/>
      <c r="F347" s="11"/>
      <c r="G347" s="11"/>
      <c r="H347" s="11"/>
      <c r="I347" s="11">
        <v>20.2</v>
      </c>
      <c r="J347" s="4"/>
      <c r="K347" s="11"/>
      <c r="L347" s="11">
        <v>20.2</v>
      </c>
      <c r="M347" s="11"/>
      <c r="N347" s="11"/>
      <c r="O347" s="8">
        <f t="shared" si="75"/>
        <v>1.0786163522012577</v>
      </c>
      <c r="P347" s="11"/>
      <c r="Q347" s="11">
        <f>Q346*O346</f>
        <v>41.676450511945397</v>
      </c>
      <c r="R347" s="14">
        <f t="shared" si="83"/>
        <v>21.476450511945398</v>
      </c>
      <c r="S347" s="11" t="s">
        <v>27</v>
      </c>
      <c r="T347" s="14">
        <f t="shared" si="80"/>
        <v>51.531381027253673</v>
      </c>
      <c r="U347" s="11" t="s">
        <v>18</v>
      </c>
      <c r="V347" s="11"/>
      <c r="W347" s="11"/>
      <c r="X347" s="12"/>
    </row>
    <row r="348" spans="1:25" ht="16" thickBot="1" x14ac:dyDescent="0.25">
      <c r="A348" s="10">
        <v>375</v>
      </c>
      <c r="B348" s="11">
        <f t="shared" si="85"/>
        <v>190.55555555555557</v>
      </c>
      <c r="C348" s="11"/>
      <c r="D348" s="11"/>
      <c r="E348" s="11"/>
      <c r="F348" s="11"/>
      <c r="G348" s="11"/>
      <c r="H348" s="11"/>
      <c r="I348" s="11">
        <v>46.3</v>
      </c>
      <c r="J348" s="6"/>
      <c r="K348" s="11"/>
      <c r="L348" s="11">
        <v>46.3</v>
      </c>
      <c r="M348" s="11"/>
      <c r="N348" s="11"/>
      <c r="O348" s="8">
        <f t="shared" si="75"/>
        <v>1.0728862973760933</v>
      </c>
      <c r="P348" s="11"/>
      <c r="Q348" s="11">
        <f>Q347*O347</f>
        <v>44.952901023890782</v>
      </c>
      <c r="R348" s="14">
        <f t="shared" si="83"/>
        <v>1.3470989761092156</v>
      </c>
      <c r="S348" s="11" t="s">
        <v>27</v>
      </c>
      <c r="T348" s="14">
        <f t="shared" si="80"/>
        <v>2.9966897473275038</v>
      </c>
      <c r="U348" s="11" t="s">
        <v>18</v>
      </c>
      <c r="V348" s="11"/>
      <c r="W348" s="11"/>
      <c r="X348" s="12"/>
    </row>
    <row r="349" spans="1:25" ht="16" thickBot="1" x14ac:dyDescent="0.25">
      <c r="A349" s="10">
        <v>400</v>
      </c>
      <c r="B349" s="11">
        <f t="shared" si="85"/>
        <v>204.44444444444446</v>
      </c>
      <c r="C349" s="11"/>
      <c r="D349" s="11"/>
      <c r="E349" s="11"/>
      <c r="F349" s="11"/>
      <c r="G349" s="11"/>
      <c r="H349" s="11"/>
      <c r="I349" s="11">
        <v>60.6</v>
      </c>
      <c r="J349" s="5"/>
      <c r="K349" s="11"/>
      <c r="L349" s="11">
        <v>60.6</v>
      </c>
      <c r="M349" s="11"/>
      <c r="N349" s="11"/>
      <c r="O349" s="8">
        <f t="shared" si="75"/>
        <v>1.0679347826086956</v>
      </c>
      <c r="P349" s="11"/>
      <c r="Q349" s="11">
        <f>Q348*O348</f>
        <v>48.229351535836173</v>
      </c>
      <c r="R349" s="14">
        <f t="shared" si="83"/>
        <v>12.370648464163828</v>
      </c>
      <c r="S349" s="11" t="s">
        <v>27</v>
      </c>
      <c r="T349" s="14">
        <f t="shared" si="80"/>
        <v>25.649626358695667</v>
      </c>
      <c r="U349" s="11" t="s">
        <v>18</v>
      </c>
      <c r="V349" s="11"/>
      <c r="W349" s="11"/>
      <c r="X349" s="12"/>
    </row>
    <row r="350" spans="1:25" ht="16" thickBot="1" x14ac:dyDescent="0.25">
      <c r="A350" s="10">
        <v>425</v>
      </c>
      <c r="B350" s="11">
        <f t="shared" si="85"/>
        <v>218.33333333333334</v>
      </c>
      <c r="C350" s="11"/>
      <c r="D350" s="11"/>
      <c r="E350" s="11"/>
      <c r="F350" s="11"/>
      <c r="G350" s="11"/>
      <c r="H350" s="11"/>
      <c r="I350" s="11">
        <v>57.5</v>
      </c>
      <c r="J350" s="4"/>
      <c r="K350" s="11"/>
      <c r="L350" s="11">
        <v>57.5</v>
      </c>
      <c r="M350" s="11"/>
      <c r="N350" s="11"/>
      <c r="O350" s="8">
        <f t="shared" si="75"/>
        <v>1.0636132315521629</v>
      </c>
      <c r="P350" s="11"/>
      <c r="Q350" s="11">
        <f>Q349*O349</f>
        <v>51.505802047781565</v>
      </c>
      <c r="R350" s="14">
        <f t="shared" si="83"/>
        <v>5.9941979522184354</v>
      </c>
      <c r="S350" s="11" t="s">
        <v>27</v>
      </c>
      <c r="T350" s="14">
        <f t="shared" si="80"/>
        <v>11.637908184902471</v>
      </c>
      <c r="U350" s="11" t="s">
        <v>18</v>
      </c>
      <c r="V350" s="11"/>
      <c r="W350" s="11"/>
      <c r="X350" s="12"/>
    </row>
    <row r="351" spans="1:25" ht="16" thickBot="1" x14ac:dyDescent="0.25">
      <c r="A351" s="13">
        <v>450</v>
      </c>
      <c r="B351" s="14">
        <f t="shared" si="85"/>
        <v>232.22222222222223</v>
      </c>
      <c r="C351" s="14"/>
      <c r="D351" s="14"/>
      <c r="E351" s="14"/>
      <c r="F351" s="14"/>
      <c r="G351" s="14"/>
      <c r="H351" s="14"/>
      <c r="I351" s="14">
        <v>70</v>
      </c>
      <c r="J351" s="6"/>
      <c r="K351" s="14"/>
      <c r="L351" s="14">
        <v>70</v>
      </c>
      <c r="M351" s="14"/>
      <c r="N351" s="14"/>
      <c r="O351" s="8"/>
      <c r="P351" s="14"/>
      <c r="Q351" s="14">
        <f>Q350*O350</f>
        <v>54.782252559726963</v>
      </c>
      <c r="R351" s="14">
        <f t="shared" si="83"/>
        <v>15.217747440273037</v>
      </c>
      <c r="S351" s="14" t="s">
        <v>27</v>
      </c>
      <c r="T351" s="14">
        <f t="shared" si="80"/>
        <v>27.778608452950554</v>
      </c>
      <c r="U351" s="14" t="s">
        <v>18</v>
      </c>
      <c r="V351" s="14"/>
      <c r="W351" s="14"/>
      <c r="X351" s="15"/>
    </row>
    <row r="352" spans="1:25" ht="16" thickBot="1" x14ac:dyDescent="0.25">
      <c r="J352" s="5"/>
      <c r="L352" s="8"/>
      <c r="O352" s="8"/>
      <c r="R352" s="14"/>
      <c r="T352" s="14"/>
    </row>
    <row r="353" spans="1:25" ht="16" thickBot="1" x14ac:dyDescent="0.25">
      <c r="J353" s="4"/>
      <c r="L353" s="11"/>
      <c r="O353" s="8"/>
      <c r="R353" s="14"/>
      <c r="T353" s="14"/>
    </row>
    <row r="354" spans="1:25" ht="16" thickBot="1" x14ac:dyDescent="0.25">
      <c r="A354" s="22" t="s">
        <v>71</v>
      </c>
      <c r="J354" s="4"/>
      <c r="L354" s="11"/>
      <c r="O354" s="8"/>
      <c r="R354" s="11"/>
      <c r="T354" s="11"/>
    </row>
    <row r="355" spans="1:25" ht="16" thickBot="1" x14ac:dyDescent="0.25">
      <c r="A355" s="7">
        <v>325</v>
      </c>
      <c r="B355" s="8">
        <f t="shared" ref="B355:B360" si="86">(A355-32)*(5/9)</f>
        <v>162.77777777777777</v>
      </c>
      <c r="C355" s="8"/>
      <c r="D355" s="8"/>
      <c r="E355" s="8">
        <v>4.45</v>
      </c>
      <c r="F355" s="8">
        <v>3.81</v>
      </c>
      <c r="G355" s="8"/>
      <c r="H355" s="8">
        <v>1.27</v>
      </c>
      <c r="I355" s="8">
        <v>45.1</v>
      </c>
      <c r="J355" s="5">
        <f t="shared" si="78"/>
        <v>90.193931279360527</v>
      </c>
      <c r="K355" s="8"/>
      <c r="L355" s="8">
        <f t="shared" si="74"/>
        <v>45.096965639680263</v>
      </c>
      <c r="M355" s="8"/>
      <c r="N355" s="8"/>
      <c r="O355" s="8">
        <f t="shared" si="75"/>
        <v>1.0853242320819114</v>
      </c>
      <c r="P355" s="8"/>
      <c r="Q355" s="8">
        <f>L355</f>
        <v>45.096965639680263</v>
      </c>
      <c r="R355" s="88"/>
      <c r="S355" s="8"/>
      <c r="T355" s="88"/>
      <c r="U355" s="8"/>
      <c r="V355" s="8">
        <f>AVERAGE(T356:T360)</f>
        <v>64.334561328616729</v>
      </c>
      <c r="W355" s="8" t="s">
        <v>18</v>
      </c>
      <c r="X355" s="9">
        <f>_xlfn.STDEV.P(T356:T360)</f>
        <v>9.090528864451672</v>
      </c>
      <c r="Y355" s="2">
        <v>40</v>
      </c>
    </row>
    <row r="356" spans="1:25" ht="16" thickBot="1" x14ac:dyDescent="0.25">
      <c r="A356" s="10">
        <v>350</v>
      </c>
      <c r="B356" s="11">
        <f t="shared" si="86"/>
        <v>176.66666666666669</v>
      </c>
      <c r="C356" s="11"/>
      <c r="D356" s="11"/>
      <c r="E356" s="11">
        <v>5.08</v>
      </c>
      <c r="F356" s="11">
        <v>2.54</v>
      </c>
      <c r="G356" s="11"/>
      <c r="H356" s="11">
        <v>0.63500000000000001</v>
      </c>
      <c r="I356" s="11">
        <v>17.2</v>
      </c>
      <c r="J356" s="4">
        <f t="shared" si="78"/>
        <v>34.320986584206111</v>
      </c>
      <c r="K356" s="11"/>
      <c r="L356" s="11">
        <f t="shared" ref="L356:L419" si="87">J356/2</f>
        <v>17.160493292103055</v>
      </c>
      <c r="M356" s="11"/>
      <c r="N356" s="11"/>
      <c r="O356" s="8">
        <f t="shared" ref="O356:O419" si="88">B357/B356</f>
        <v>1.0786163522012577</v>
      </c>
      <c r="P356" s="11"/>
      <c r="Q356" s="11">
        <f>Q355*O355</f>
        <v>48.944829602110325</v>
      </c>
      <c r="R356" s="14">
        <f t="shared" si="83"/>
        <v>31.784336310007269</v>
      </c>
      <c r="S356" s="11" t="s">
        <v>27</v>
      </c>
      <c r="T356" s="14">
        <f t="shared" si="80"/>
        <v>64.939109132452359</v>
      </c>
      <c r="U356" s="11" t="s">
        <v>18</v>
      </c>
      <c r="V356" s="11"/>
      <c r="W356" s="11"/>
      <c r="X356" s="12"/>
    </row>
    <row r="357" spans="1:25" ht="16" thickBot="1" x14ac:dyDescent="0.25">
      <c r="A357" s="10">
        <v>375</v>
      </c>
      <c r="B357" s="11">
        <f t="shared" si="86"/>
        <v>190.55555555555557</v>
      </c>
      <c r="C357" s="11"/>
      <c r="D357" s="11"/>
      <c r="E357" s="11">
        <v>3.81</v>
      </c>
      <c r="F357" s="11">
        <v>2.54</v>
      </c>
      <c r="G357" s="11"/>
      <c r="H357" s="11">
        <v>0.63500000000000001</v>
      </c>
      <c r="I357" s="11">
        <v>12.9</v>
      </c>
      <c r="J357" s="6">
        <f t="shared" si="78"/>
        <v>25.740739938154583</v>
      </c>
      <c r="K357" s="11"/>
      <c r="L357" s="14">
        <f t="shared" si="87"/>
        <v>12.870369969077291</v>
      </c>
      <c r="M357" s="11"/>
      <c r="N357" s="11"/>
      <c r="O357" s="8">
        <f t="shared" si="88"/>
        <v>1.0728862973760933</v>
      </c>
      <c r="P357" s="11"/>
      <c r="Q357" s="11">
        <f>Q356*O356</f>
        <v>52.792693564540379</v>
      </c>
      <c r="R357" s="14">
        <f t="shared" si="83"/>
        <v>39.922323595463084</v>
      </c>
      <c r="S357" s="11" t="s">
        <v>27</v>
      </c>
      <c r="T357" s="14">
        <f t="shared" si="80"/>
        <v>75.620925737871374</v>
      </c>
      <c r="U357" s="11" t="s">
        <v>18</v>
      </c>
      <c r="V357" s="11"/>
      <c r="W357" s="11"/>
      <c r="X357" s="12"/>
    </row>
    <row r="358" spans="1:25" ht="16" thickBot="1" x14ac:dyDescent="0.25">
      <c r="A358" s="10">
        <v>400</v>
      </c>
      <c r="B358" s="11">
        <f t="shared" si="86"/>
        <v>204.44444444444446</v>
      </c>
      <c r="C358" s="11"/>
      <c r="D358" s="11"/>
      <c r="E358" s="11">
        <v>4.32</v>
      </c>
      <c r="F358" s="11">
        <v>2.54</v>
      </c>
      <c r="G358" s="11"/>
      <c r="H358" s="11">
        <v>1.27</v>
      </c>
      <c r="I358" s="11">
        <v>29.2</v>
      </c>
      <c r="J358" s="5">
        <f t="shared" si="78"/>
        <v>58.372701592035597</v>
      </c>
      <c r="K358" s="11"/>
      <c r="L358" s="8">
        <f t="shared" si="87"/>
        <v>29.186350796017798</v>
      </c>
      <c r="M358" s="11"/>
      <c r="N358" s="11"/>
      <c r="O358" s="8">
        <f t="shared" si="88"/>
        <v>1.0679347826086956</v>
      </c>
      <c r="P358" s="11"/>
      <c r="Q358" s="11">
        <f>Q357*O357</f>
        <v>56.64055752697044</v>
      </c>
      <c r="R358" s="14">
        <f t="shared" si="83"/>
        <v>27.454206730952642</v>
      </c>
      <c r="S358" s="11" t="s">
        <v>27</v>
      </c>
      <c r="T358" s="14">
        <f t="shared" si="80"/>
        <v>48.470933072789435</v>
      </c>
      <c r="U358" s="11" t="s">
        <v>18</v>
      </c>
      <c r="V358" s="11"/>
      <c r="W358" s="11"/>
      <c r="X358" s="12"/>
    </row>
    <row r="359" spans="1:25" ht="16" thickBot="1" x14ac:dyDescent="0.25">
      <c r="A359" s="10">
        <v>425</v>
      </c>
      <c r="B359" s="11">
        <f t="shared" si="86"/>
        <v>218.33333333333334</v>
      </c>
      <c r="C359" s="11"/>
      <c r="D359" s="11"/>
      <c r="E359" s="11">
        <v>4.45</v>
      </c>
      <c r="F359" s="11">
        <v>3.81</v>
      </c>
      <c r="G359" s="11"/>
      <c r="H359" s="11">
        <v>0.63500000000000001</v>
      </c>
      <c r="I359" s="11">
        <v>22.5</v>
      </c>
      <c r="J359" s="4">
        <f t="shared" si="78"/>
        <v>45.096965639680263</v>
      </c>
      <c r="K359" s="11"/>
      <c r="L359" s="11">
        <f t="shared" si="87"/>
        <v>22.548482819840132</v>
      </c>
      <c r="M359" s="11"/>
      <c r="N359" s="11"/>
      <c r="O359" s="8">
        <f t="shared" si="88"/>
        <v>1.0636132315521629</v>
      </c>
      <c r="P359" s="11"/>
      <c r="Q359" s="11">
        <f>Q358*O358</f>
        <v>60.488421489400494</v>
      </c>
      <c r="R359" s="14">
        <f t="shared" si="83"/>
        <v>37.939938669560362</v>
      </c>
      <c r="S359" s="11" t="s">
        <v>27</v>
      </c>
      <c r="T359" s="14">
        <f t="shared" si="80"/>
        <v>62.722646310432573</v>
      </c>
      <c r="U359" s="11" t="s">
        <v>18</v>
      </c>
      <c r="V359" s="11"/>
      <c r="W359" s="11"/>
      <c r="X359" s="12"/>
    </row>
    <row r="360" spans="1:25" ht="16" thickBot="1" x14ac:dyDescent="0.25">
      <c r="A360" s="13">
        <v>450</v>
      </c>
      <c r="B360" s="14">
        <f t="shared" si="86"/>
        <v>232.22222222222223</v>
      </c>
      <c r="C360" s="14"/>
      <c r="D360" s="14"/>
      <c r="E360" s="14">
        <v>5.08</v>
      </c>
      <c r="F360" s="14">
        <v>5.72</v>
      </c>
      <c r="G360" s="14"/>
      <c r="H360" s="14">
        <v>0.318</v>
      </c>
      <c r="I360" s="14">
        <v>19.3</v>
      </c>
      <c r="J360" s="6">
        <f t="shared" si="78"/>
        <v>38.705748500965676</v>
      </c>
      <c r="K360" s="14"/>
      <c r="L360" s="14">
        <f t="shared" si="87"/>
        <v>19.352874250482838</v>
      </c>
      <c r="M360" s="14"/>
      <c r="N360" s="14"/>
      <c r="O360" s="8"/>
      <c r="P360" s="14"/>
      <c r="Q360" s="14">
        <f>Q359*O359</f>
        <v>64.336285451830548</v>
      </c>
      <c r="R360" s="14">
        <f t="shared" si="83"/>
        <v>44.983411201347707</v>
      </c>
      <c r="S360" s="14" t="s">
        <v>27</v>
      </c>
      <c r="T360" s="14">
        <f t="shared" si="80"/>
        <v>69.919192389537926</v>
      </c>
      <c r="U360" s="14" t="s">
        <v>18</v>
      </c>
      <c r="V360" s="14"/>
      <c r="W360" s="14"/>
      <c r="X360" s="15"/>
    </row>
    <row r="361" spans="1:25" ht="16" thickBot="1" x14ac:dyDescent="0.25">
      <c r="J361" s="5"/>
      <c r="L361" s="8"/>
      <c r="O361" s="8"/>
      <c r="R361" s="14"/>
      <c r="T361" s="14"/>
    </row>
    <row r="362" spans="1:25" ht="16" thickBot="1" x14ac:dyDescent="0.25">
      <c r="J362" s="4"/>
      <c r="L362" s="11"/>
      <c r="O362" s="8"/>
      <c r="R362" s="14"/>
      <c r="T362" s="14"/>
    </row>
    <row r="363" spans="1:25" ht="16" thickBot="1" x14ac:dyDescent="0.25">
      <c r="A363" s="22" t="s">
        <v>72</v>
      </c>
      <c r="J363" s="4"/>
      <c r="L363" s="11"/>
      <c r="O363" s="8"/>
      <c r="R363" s="11"/>
      <c r="T363" s="11"/>
    </row>
    <row r="364" spans="1:25" ht="16" thickBot="1" x14ac:dyDescent="0.25">
      <c r="A364" s="7">
        <v>325</v>
      </c>
      <c r="B364" s="8">
        <f t="shared" ref="B364:B369" si="89">(A364-32)*(5/9)</f>
        <v>162.77777777777777</v>
      </c>
      <c r="C364" s="8"/>
      <c r="D364" s="8"/>
      <c r="E364" s="16">
        <v>5.5372000000000003</v>
      </c>
      <c r="F364" s="17">
        <v>5.4356</v>
      </c>
      <c r="G364" s="8"/>
      <c r="H364" s="17">
        <v>2.9971999999999999</v>
      </c>
      <c r="I364" s="8">
        <v>188.93</v>
      </c>
      <c r="J364" s="5">
        <f t="shared" si="78"/>
        <v>377.86966920582648</v>
      </c>
      <c r="K364" s="8"/>
      <c r="L364" s="8">
        <f t="shared" si="87"/>
        <v>188.93483460291324</v>
      </c>
      <c r="M364" s="8"/>
      <c r="N364" s="8"/>
      <c r="O364" s="8">
        <f t="shared" si="88"/>
        <v>1.0853242320819114</v>
      </c>
      <c r="P364" s="8"/>
      <c r="Q364" s="8">
        <f>L364</f>
        <v>188.93483460291324</v>
      </c>
      <c r="R364" s="88"/>
      <c r="S364" s="8"/>
      <c r="T364" s="88"/>
      <c r="U364" s="8"/>
      <c r="V364" s="8">
        <f>AVERAGE(T365:T369)</f>
        <v>10.761174586277253</v>
      </c>
      <c r="W364" s="8" t="s">
        <v>18</v>
      </c>
      <c r="X364" s="9">
        <f>_xlfn.STDEV.P(T365:T369)</f>
        <v>3.9501391771894112</v>
      </c>
      <c r="Y364" s="2">
        <v>41</v>
      </c>
    </row>
    <row r="365" spans="1:25" ht="16" thickBot="1" x14ac:dyDescent="0.25">
      <c r="A365" s="10">
        <v>350</v>
      </c>
      <c r="B365" s="11">
        <f t="shared" si="89"/>
        <v>176.66666666666669</v>
      </c>
      <c r="C365" s="11"/>
      <c r="D365" s="11"/>
      <c r="E365" s="18">
        <v>5.3771800000000001</v>
      </c>
      <c r="F365" s="19">
        <v>5.5880000000000001</v>
      </c>
      <c r="G365" s="11"/>
      <c r="H365" s="19">
        <v>2.9971999999999999</v>
      </c>
      <c r="I365" s="11">
        <v>188.62</v>
      </c>
      <c r="J365" s="4">
        <f t="shared" ref="J365:J428" si="90">((4/3)*3.14159265359*E365*F365*H365)</f>
        <v>377.23788848478438</v>
      </c>
      <c r="K365" s="11"/>
      <c r="L365" s="11">
        <f t="shared" si="87"/>
        <v>188.61894424239219</v>
      </c>
      <c r="M365" s="11"/>
      <c r="N365" s="11"/>
      <c r="O365" s="8">
        <f t="shared" si="88"/>
        <v>1.0786163522012577</v>
      </c>
      <c r="P365" s="11"/>
      <c r="Q365" s="11">
        <f>Q364*O364</f>
        <v>205.05555427892975</v>
      </c>
      <c r="R365" s="14">
        <f t="shared" si="83"/>
        <v>16.436610036537559</v>
      </c>
      <c r="S365" s="11" t="s">
        <v>27</v>
      </c>
      <c r="T365" s="14">
        <f t="shared" si="80"/>
        <v>8.0156863316072027</v>
      </c>
      <c r="U365" s="11" t="s">
        <v>18</v>
      </c>
      <c r="V365" s="11"/>
      <c r="W365" s="11"/>
      <c r="X365" s="12"/>
    </row>
    <row r="366" spans="1:25" ht="16" thickBot="1" x14ac:dyDescent="0.25">
      <c r="A366" s="10">
        <v>375</v>
      </c>
      <c r="B366" s="11">
        <f t="shared" si="89"/>
        <v>190.55555555555557</v>
      </c>
      <c r="C366" s="11"/>
      <c r="D366" s="11"/>
      <c r="E366" s="18">
        <v>5.6387999999999998</v>
      </c>
      <c r="F366" s="19">
        <v>5.5625999999999998</v>
      </c>
      <c r="G366" s="11"/>
      <c r="H366" s="19">
        <v>3.1496</v>
      </c>
      <c r="I366" s="11">
        <v>206.91</v>
      </c>
      <c r="J366" s="6">
        <f t="shared" si="90"/>
        <v>413.81719598623124</v>
      </c>
      <c r="K366" s="11"/>
      <c r="L366" s="14">
        <f t="shared" si="87"/>
        <v>206.90859799311562</v>
      </c>
      <c r="M366" s="11"/>
      <c r="N366" s="11"/>
      <c r="O366" s="8">
        <f t="shared" si="88"/>
        <v>1.0728862973760933</v>
      </c>
      <c r="P366" s="11"/>
      <c r="Q366" s="11">
        <f>Q365*O365</f>
        <v>221.1762739549462</v>
      </c>
      <c r="R366" s="14">
        <f t="shared" si="83"/>
        <v>14.267675961830577</v>
      </c>
      <c r="S366" s="11" t="s">
        <v>27</v>
      </c>
      <c r="T366" s="14">
        <f t="shared" si="80"/>
        <v>6.4508166751814047</v>
      </c>
      <c r="U366" s="11" t="s">
        <v>18</v>
      </c>
      <c r="V366" s="11"/>
      <c r="W366" s="11"/>
      <c r="X366" s="12"/>
    </row>
    <row r="367" spans="1:25" ht="16" thickBot="1" x14ac:dyDescent="0.25">
      <c r="A367" s="10">
        <v>400</v>
      </c>
      <c r="B367" s="11">
        <f t="shared" si="89"/>
        <v>204.44444444444446</v>
      </c>
      <c r="C367" s="11"/>
      <c r="D367" s="11"/>
      <c r="E367" s="18">
        <v>5.6134000000000004</v>
      </c>
      <c r="F367" s="19">
        <v>5.6896000000000004</v>
      </c>
      <c r="G367" s="11"/>
      <c r="H367" s="19">
        <v>3.2511999999999999</v>
      </c>
      <c r="I367" s="11">
        <v>217.48</v>
      </c>
      <c r="J367" s="5">
        <f t="shared" si="90"/>
        <v>434.95068668532207</v>
      </c>
      <c r="K367" s="11"/>
      <c r="L367" s="8">
        <f t="shared" si="87"/>
        <v>217.47534334266103</v>
      </c>
      <c r="M367" s="11"/>
      <c r="N367" s="11"/>
      <c r="O367" s="8">
        <f t="shared" si="88"/>
        <v>1.0679347826086956</v>
      </c>
      <c r="P367" s="11"/>
      <c r="Q367" s="11">
        <f>Q366*O366</f>
        <v>237.29699363096267</v>
      </c>
      <c r="R367" s="14">
        <f t="shared" si="83"/>
        <v>19.82165028830164</v>
      </c>
      <c r="S367" s="11" t="s">
        <v>27</v>
      </c>
      <c r="T367" s="14">
        <f t="shared" si="80"/>
        <v>8.3530979406876469</v>
      </c>
      <c r="U367" s="11" t="s">
        <v>18</v>
      </c>
      <c r="V367" s="11"/>
      <c r="W367" s="11"/>
      <c r="X367" s="12"/>
    </row>
    <row r="368" spans="1:25" ht="16" thickBot="1" x14ac:dyDescent="0.25">
      <c r="A368" s="10">
        <v>425</v>
      </c>
      <c r="B368" s="11">
        <f t="shared" si="89"/>
        <v>218.33333333333334</v>
      </c>
      <c r="C368" s="11"/>
      <c r="D368" s="11"/>
      <c r="E368" s="18">
        <v>5.7404000000000002</v>
      </c>
      <c r="F368" s="19">
        <v>5.6642000000000001</v>
      </c>
      <c r="G368" s="11"/>
      <c r="H368" s="19">
        <v>3.1749999999999998</v>
      </c>
      <c r="I368" s="11">
        <v>216.21</v>
      </c>
      <c r="J368" s="4">
        <f t="shared" si="90"/>
        <v>432.42727046770483</v>
      </c>
      <c r="K368" s="11"/>
      <c r="L368" s="11">
        <f t="shared" si="87"/>
        <v>216.21363523385241</v>
      </c>
      <c r="M368" s="11"/>
      <c r="N368" s="11"/>
      <c r="O368" s="8">
        <f t="shared" si="88"/>
        <v>1.0636132315521629</v>
      </c>
      <c r="P368" s="11"/>
      <c r="Q368" s="11">
        <f>Q367*O367</f>
        <v>253.41771330697915</v>
      </c>
      <c r="R368" s="14">
        <f t="shared" si="83"/>
        <v>37.204078073126738</v>
      </c>
      <c r="S368" s="11" t="s">
        <v>27</v>
      </c>
      <c r="T368" s="14">
        <f t="shared" si="80"/>
        <v>14.680930384712035</v>
      </c>
      <c r="U368" s="11" t="s">
        <v>18</v>
      </c>
      <c r="V368" s="11"/>
      <c r="W368" s="11"/>
      <c r="X368" s="12"/>
    </row>
    <row r="369" spans="1:25" ht="16" thickBot="1" x14ac:dyDescent="0.25">
      <c r="A369" s="13">
        <v>450</v>
      </c>
      <c r="B369" s="14">
        <f t="shared" si="89"/>
        <v>232.22222222222223</v>
      </c>
      <c r="C369" s="14"/>
      <c r="D369" s="14"/>
      <c r="E369" s="20">
        <v>5.6642000000000001</v>
      </c>
      <c r="F369" s="21">
        <v>5.7149999999999999</v>
      </c>
      <c r="G369" s="14"/>
      <c r="H369" s="21">
        <v>3.3273999999999999</v>
      </c>
      <c r="I369" s="14">
        <v>225.59</v>
      </c>
      <c r="J369" s="6">
        <f t="shared" si="90"/>
        <v>451.1785414879858</v>
      </c>
      <c r="K369" s="14"/>
      <c r="L369" s="14">
        <f t="shared" si="87"/>
        <v>225.5892707439929</v>
      </c>
      <c r="M369" s="14"/>
      <c r="N369" s="14"/>
      <c r="O369" s="8"/>
      <c r="P369" s="14"/>
      <c r="Q369" s="14">
        <f>Q368*O368</f>
        <v>269.53843298299563</v>
      </c>
      <c r="R369" s="14">
        <f t="shared" si="83"/>
        <v>43.949162239002732</v>
      </c>
      <c r="S369" s="14" t="s">
        <v>27</v>
      </c>
      <c r="T369" s="14">
        <f t="shared" si="80"/>
        <v>16.30534159919797</v>
      </c>
      <c r="U369" s="14" t="s">
        <v>18</v>
      </c>
      <c r="V369" s="14"/>
      <c r="W369" s="14"/>
      <c r="X369" s="15"/>
    </row>
    <row r="370" spans="1:25" ht="16" thickBot="1" x14ac:dyDescent="0.25">
      <c r="J370" s="5"/>
      <c r="L370" s="8"/>
      <c r="O370" s="8"/>
      <c r="R370" s="14"/>
      <c r="T370" s="14"/>
    </row>
    <row r="371" spans="1:25" ht="16" thickBot="1" x14ac:dyDescent="0.25">
      <c r="J371" s="4"/>
      <c r="L371" s="11"/>
      <c r="O371" s="8"/>
      <c r="R371" s="14"/>
      <c r="T371" s="14"/>
    </row>
    <row r="372" spans="1:25" ht="16" thickBot="1" x14ac:dyDescent="0.25">
      <c r="A372" s="22" t="s">
        <v>73</v>
      </c>
      <c r="J372" s="4"/>
      <c r="L372" s="11"/>
      <c r="O372" s="8"/>
      <c r="R372" s="11"/>
      <c r="T372" s="11"/>
    </row>
    <row r="373" spans="1:25" ht="16" thickBot="1" x14ac:dyDescent="0.25">
      <c r="A373" s="7">
        <v>325</v>
      </c>
      <c r="B373" s="8">
        <f t="shared" ref="B373:B378" si="91">(A373-32)*(5/9)</f>
        <v>162.77777777777777</v>
      </c>
      <c r="C373" s="8"/>
      <c r="D373" s="8"/>
      <c r="E373" s="49">
        <v>5.24</v>
      </c>
      <c r="F373" s="49">
        <v>4.72</v>
      </c>
      <c r="G373" s="8"/>
      <c r="H373" s="49">
        <v>0.51</v>
      </c>
      <c r="I373" s="49">
        <v>8.41</v>
      </c>
      <c r="J373" s="5">
        <f t="shared" si="90"/>
        <v>52.83626029224331</v>
      </c>
      <c r="K373" s="8"/>
      <c r="L373" s="8">
        <f t="shared" si="87"/>
        <v>26.418130146121655</v>
      </c>
      <c r="M373" s="8"/>
      <c r="N373" s="8"/>
      <c r="O373" s="8">
        <f t="shared" si="88"/>
        <v>1.0853242320819114</v>
      </c>
      <c r="P373" s="8"/>
      <c r="Q373" s="8">
        <f>L373</f>
        <v>26.418130146121655</v>
      </c>
      <c r="R373" s="88"/>
      <c r="S373" s="8"/>
      <c r="T373" s="88"/>
      <c r="U373" s="8"/>
      <c r="V373" s="8">
        <f>AVERAGE(T374:T378)</f>
        <v>58.914844796396039</v>
      </c>
      <c r="W373" s="8" t="s">
        <v>18</v>
      </c>
      <c r="X373" s="9">
        <f>_xlfn.STDEV.P(T374:T378)</f>
        <v>55.559819307050631</v>
      </c>
      <c r="Y373" s="2">
        <v>42</v>
      </c>
    </row>
    <row r="374" spans="1:25" ht="16" thickBot="1" x14ac:dyDescent="0.25">
      <c r="A374" s="10">
        <v>350</v>
      </c>
      <c r="B374" s="11">
        <f t="shared" si="91"/>
        <v>176.66666666666669</v>
      </c>
      <c r="C374" s="11"/>
      <c r="D374" s="11"/>
      <c r="E374" s="50">
        <v>4.99</v>
      </c>
      <c r="F374" s="50">
        <v>4.46</v>
      </c>
      <c r="G374" s="11"/>
      <c r="H374" s="50">
        <v>0.52</v>
      </c>
      <c r="I374" s="50">
        <v>7.72</v>
      </c>
      <c r="J374" s="4">
        <f t="shared" si="90"/>
        <v>48.47606479227678</v>
      </c>
      <c r="K374" s="11"/>
      <c r="L374" s="11">
        <f t="shared" si="87"/>
        <v>24.23803239613839</v>
      </c>
      <c r="M374" s="11"/>
      <c r="N374" s="11"/>
      <c r="O374" s="8">
        <f t="shared" si="88"/>
        <v>1.0786163522012577</v>
      </c>
      <c r="P374" s="11"/>
      <c r="Q374" s="11">
        <f>Q373*O373</f>
        <v>28.672236813879479</v>
      </c>
      <c r="R374" s="14">
        <f t="shared" si="83"/>
        <v>4.4342044177410891</v>
      </c>
      <c r="S374" s="11" t="s">
        <v>27</v>
      </c>
      <c r="T374" s="14">
        <f t="shared" si="80"/>
        <v>15.465149951588733</v>
      </c>
      <c r="U374" s="11" t="s">
        <v>18</v>
      </c>
      <c r="V374" s="11"/>
      <c r="W374" s="11"/>
      <c r="X374" s="12"/>
    </row>
    <row r="375" spans="1:25" ht="16" thickBot="1" x14ac:dyDescent="0.25">
      <c r="A375" s="10">
        <v>375</v>
      </c>
      <c r="B375" s="11">
        <f t="shared" si="91"/>
        <v>190.55555555555557</v>
      </c>
      <c r="C375" s="11"/>
      <c r="D375" s="11"/>
      <c r="E375" s="50">
        <v>4.91</v>
      </c>
      <c r="F375" s="50">
        <v>5.08</v>
      </c>
      <c r="G375" s="11"/>
      <c r="H375" s="50">
        <v>1.01</v>
      </c>
      <c r="I375" s="50">
        <v>16.8</v>
      </c>
      <c r="J375" s="6">
        <f t="shared" si="90"/>
        <v>105.52495788315241</v>
      </c>
      <c r="K375" s="11"/>
      <c r="L375" s="14">
        <f t="shared" si="87"/>
        <v>52.762478941576205</v>
      </c>
      <c r="M375" s="11"/>
      <c r="N375" s="11"/>
      <c r="O375" s="8">
        <f t="shared" si="88"/>
        <v>1.0728862973760933</v>
      </c>
      <c r="P375" s="11"/>
      <c r="Q375" s="11">
        <f>Q374*O374</f>
        <v>30.926343481637296</v>
      </c>
      <c r="R375" s="14">
        <f t="shared" si="83"/>
        <v>21.836135459938909</v>
      </c>
      <c r="S375" s="11" t="s">
        <v>27</v>
      </c>
      <c r="T375" s="14">
        <f t="shared" si="80"/>
        <v>70.60690984339692</v>
      </c>
      <c r="U375" s="11" t="s">
        <v>18</v>
      </c>
      <c r="V375" s="11"/>
      <c r="W375" s="11"/>
      <c r="X375" s="12"/>
    </row>
    <row r="376" spans="1:25" ht="16" thickBot="1" x14ac:dyDescent="0.25">
      <c r="A376" s="10">
        <v>400</v>
      </c>
      <c r="B376" s="11">
        <f t="shared" si="91"/>
        <v>204.44444444444446</v>
      </c>
      <c r="C376" s="11"/>
      <c r="D376" s="11"/>
      <c r="E376" s="50">
        <v>4.54</v>
      </c>
      <c r="F376" s="50">
        <v>4.82</v>
      </c>
      <c r="G376" s="11"/>
      <c r="H376" s="50">
        <v>1.9</v>
      </c>
      <c r="I376" s="50">
        <v>26.6</v>
      </c>
      <c r="J376" s="5">
        <f t="shared" si="90"/>
        <v>174.15867075728082</v>
      </c>
      <c r="K376" s="11"/>
      <c r="L376" s="8">
        <f t="shared" si="87"/>
        <v>87.079335378640408</v>
      </c>
      <c r="M376" s="11"/>
      <c r="N376" s="11"/>
      <c r="O376" s="8">
        <f t="shared" si="88"/>
        <v>1.0679347826086956</v>
      </c>
      <c r="P376" s="11"/>
      <c r="Q376" s="11">
        <f>Q375*O375</f>
        <v>33.180450149395121</v>
      </c>
      <c r="R376" s="14">
        <f t="shared" si="83"/>
        <v>53.898885229245288</v>
      </c>
      <c r="S376" s="11" t="s">
        <v>27</v>
      </c>
      <c r="T376" s="14">
        <f t="shared" si="80"/>
        <v>162.4416937882558</v>
      </c>
      <c r="U376" s="11" t="s">
        <v>18</v>
      </c>
      <c r="V376" s="11"/>
      <c r="W376" s="11"/>
      <c r="X376" s="12"/>
    </row>
    <row r="377" spans="1:25" ht="16" thickBot="1" x14ac:dyDescent="0.25">
      <c r="A377" s="10">
        <v>425</v>
      </c>
      <c r="B377" s="11">
        <f t="shared" si="91"/>
        <v>218.33333333333334</v>
      </c>
      <c r="C377" s="11"/>
      <c r="D377" s="11"/>
      <c r="E377" s="50">
        <v>4.75</v>
      </c>
      <c r="F377" s="50">
        <v>4.49</v>
      </c>
      <c r="G377" s="11"/>
      <c r="H377" s="50">
        <v>0.55000000000000004</v>
      </c>
      <c r="I377" s="50">
        <v>7.82</v>
      </c>
      <c r="J377" s="4">
        <f t="shared" si="90"/>
        <v>49.135032700923205</v>
      </c>
      <c r="K377" s="11"/>
      <c r="L377" s="11">
        <f t="shared" si="87"/>
        <v>24.567516350461602</v>
      </c>
      <c r="M377" s="11"/>
      <c r="N377" s="11"/>
      <c r="O377" s="8">
        <f t="shared" si="88"/>
        <v>1.0636132315521629</v>
      </c>
      <c r="P377" s="11"/>
      <c r="Q377" s="11">
        <f>Q376*O376</f>
        <v>35.434556817152938</v>
      </c>
      <c r="R377" s="14">
        <f t="shared" si="83"/>
        <v>10.867040466691336</v>
      </c>
      <c r="S377" s="11" t="s">
        <v>27</v>
      </c>
      <c r="T377" s="14">
        <f t="shared" si="80"/>
        <v>30.667916979367689</v>
      </c>
      <c r="U377" s="11" t="s">
        <v>18</v>
      </c>
      <c r="V377" s="11"/>
      <c r="W377" s="11"/>
      <c r="X377" s="12"/>
    </row>
    <row r="378" spans="1:25" ht="16" thickBot="1" x14ac:dyDescent="0.25">
      <c r="A378" s="13">
        <v>450</v>
      </c>
      <c r="B378" s="14">
        <f t="shared" si="91"/>
        <v>232.22222222222223</v>
      </c>
      <c r="C378" s="14"/>
      <c r="D378" s="14"/>
      <c r="E378" s="51">
        <v>4.49</v>
      </c>
      <c r="F378" s="51">
        <v>4.49</v>
      </c>
      <c r="G378" s="14"/>
      <c r="H378" s="51">
        <v>1.03</v>
      </c>
      <c r="I378" s="51">
        <v>13.8</v>
      </c>
      <c r="J378" s="6">
        <f t="shared" si="90"/>
        <v>86.979822289745286</v>
      </c>
      <c r="K378" s="14"/>
      <c r="L378" s="14">
        <f t="shared" si="87"/>
        <v>43.489911144872643</v>
      </c>
      <c r="M378" s="14"/>
      <c r="N378" s="14"/>
      <c r="O378" s="8"/>
      <c r="P378" s="14"/>
      <c r="Q378" s="14">
        <f>Q377*O377</f>
        <v>37.688663484910762</v>
      </c>
      <c r="R378" s="14">
        <f t="shared" si="83"/>
        <v>5.8012476599618807</v>
      </c>
      <c r="S378" s="14" t="s">
        <v>27</v>
      </c>
      <c r="T378" s="14">
        <f>ABS((L378-Q378)/Q378)*100</f>
        <v>15.392553419371053</v>
      </c>
      <c r="U378" s="14" t="s">
        <v>18</v>
      </c>
      <c r="V378" s="14"/>
      <c r="W378" s="14"/>
      <c r="X378" s="15"/>
    </row>
    <row r="379" spans="1:25" ht="16" thickBot="1" x14ac:dyDescent="0.25">
      <c r="J379" s="5"/>
      <c r="L379" s="8"/>
      <c r="O379" s="8"/>
      <c r="R379" s="14"/>
      <c r="T379" s="14"/>
    </row>
    <row r="380" spans="1:25" ht="16" thickBot="1" x14ac:dyDescent="0.25">
      <c r="J380" s="4"/>
      <c r="L380" s="11"/>
      <c r="O380" s="8"/>
      <c r="R380" s="14"/>
      <c r="T380" s="14"/>
    </row>
    <row r="381" spans="1:25" ht="16" thickBot="1" x14ac:dyDescent="0.25">
      <c r="A381" s="22" t="s">
        <v>74</v>
      </c>
      <c r="J381" s="4"/>
      <c r="L381" s="11"/>
      <c r="O381" s="8"/>
      <c r="R381" s="11"/>
      <c r="T381" s="11"/>
    </row>
    <row r="382" spans="1:25" ht="16" thickBot="1" x14ac:dyDescent="0.25">
      <c r="A382" s="7">
        <v>325</v>
      </c>
      <c r="B382" s="8">
        <f t="shared" ref="B382:B387" si="92">(A382-32)*(5/9)</f>
        <v>162.77777777777777</v>
      </c>
      <c r="C382" s="8"/>
      <c r="D382" s="8"/>
      <c r="E382" s="16">
        <v>4.3</v>
      </c>
      <c r="F382" s="17">
        <v>4.5</v>
      </c>
      <c r="G382" s="8"/>
      <c r="H382" s="17">
        <v>1</v>
      </c>
      <c r="I382" s="8">
        <v>40.5</v>
      </c>
      <c r="J382" s="5">
        <f t="shared" si="90"/>
        <v>81.053090462621995</v>
      </c>
      <c r="K382" s="8"/>
      <c r="L382" s="8">
        <f t="shared" si="87"/>
        <v>40.526545231310998</v>
      </c>
      <c r="M382" s="8"/>
      <c r="N382" s="8"/>
      <c r="O382" s="8">
        <f t="shared" si="88"/>
        <v>1.0853242320819114</v>
      </c>
      <c r="P382" s="8"/>
      <c r="Q382" s="8">
        <f>L382</f>
        <v>40.526545231310998</v>
      </c>
      <c r="R382" s="88"/>
      <c r="S382" s="8"/>
      <c r="T382" s="88"/>
      <c r="U382" s="8"/>
      <c r="V382" s="8">
        <f>AVERAGE(T383:T387)</f>
        <v>25.196152039353933</v>
      </c>
      <c r="W382" s="8" t="s">
        <v>18</v>
      </c>
      <c r="X382" s="9">
        <f>_xlfn.STDEV.P(T383:T387)</f>
        <v>4.8525771550313586</v>
      </c>
      <c r="Y382" s="2">
        <v>43</v>
      </c>
    </row>
    <row r="383" spans="1:25" ht="16" thickBot="1" x14ac:dyDescent="0.25">
      <c r="A383" s="10">
        <v>350</v>
      </c>
      <c r="B383" s="11">
        <f t="shared" si="92"/>
        <v>176.66666666666669</v>
      </c>
      <c r="C383" s="11"/>
      <c r="D383" s="11"/>
      <c r="E383" s="18">
        <v>4.5</v>
      </c>
      <c r="F383" s="19">
        <v>4.5999999999999996</v>
      </c>
      <c r="G383" s="11"/>
      <c r="H383" s="19">
        <v>1.3</v>
      </c>
      <c r="I383" s="11">
        <v>56.4</v>
      </c>
      <c r="J383" s="4">
        <f t="shared" si="90"/>
        <v>112.72034441080922</v>
      </c>
      <c r="K383" s="11"/>
      <c r="L383" s="11">
        <f t="shared" si="87"/>
        <v>56.360172205404609</v>
      </c>
      <c r="M383" s="11"/>
      <c r="N383" s="11"/>
      <c r="O383" s="8">
        <f t="shared" si="88"/>
        <v>1.0786163522012577</v>
      </c>
      <c r="P383" s="11"/>
      <c r="Q383" s="11">
        <f>Q382*O382</f>
        <v>43.984441582105461</v>
      </c>
      <c r="R383" s="14">
        <f t="shared" si="83"/>
        <v>12.375730623299148</v>
      </c>
      <c r="S383" s="11" t="s">
        <v>27</v>
      </c>
      <c r="T383" s="14">
        <f t="shared" ref="T383:T441" si="93">ABS((L383-Q383)/Q383)*100</f>
        <v>28.136609624104143</v>
      </c>
      <c r="U383" s="11" t="s">
        <v>18</v>
      </c>
      <c r="V383" s="11"/>
      <c r="W383" s="11"/>
      <c r="X383" s="12"/>
    </row>
    <row r="384" spans="1:25" ht="16" thickBot="1" x14ac:dyDescent="0.25">
      <c r="A384" s="10">
        <v>375</v>
      </c>
      <c r="B384" s="11">
        <f t="shared" si="92"/>
        <v>190.55555555555557</v>
      </c>
      <c r="C384" s="11"/>
      <c r="D384" s="11"/>
      <c r="E384" s="18">
        <v>4.8</v>
      </c>
      <c r="F384" s="19">
        <v>4.5999999999999996</v>
      </c>
      <c r="G384" s="11"/>
      <c r="H384" s="19">
        <v>1.3</v>
      </c>
      <c r="I384" s="11">
        <v>60.1</v>
      </c>
      <c r="J384" s="6">
        <f t="shared" si="90"/>
        <v>120.23503403819647</v>
      </c>
      <c r="K384" s="11"/>
      <c r="L384" s="14">
        <f t="shared" si="87"/>
        <v>60.117517019098237</v>
      </c>
      <c r="M384" s="11"/>
      <c r="N384" s="11"/>
      <c r="O384" s="8">
        <f t="shared" si="88"/>
        <v>1.0728862973760933</v>
      </c>
      <c r="P384" s="11"/>
      <c r="Q384" s="11">
        <f>Q383*O383</f>
        <v>47.44233793289991</v>
      </c>
      <c r="R384" s="14">
        <f t="shared" si="83"/>
        <v>12.675179086198327</v>
      </c>
      <c r="S384" s="11" t="s">
        <v>27</v>
      </c>
      <c r="T384" s="14">
        <f t="shared" si="93"/>
        <v>26.717020362962447</v>
      </c>
      <c r="U384" s="11" t="s">
        <v>18</v>
      </c>
      <c r="V384" s="11"/>
      <c r="W384" s="11"/>
      <c r="X384" s="12"/>
    </row>
    <row r="385" spans="1:25" ht="16" thickBot="1" x14ac:dyDescent="0.25">
      <c r="A385" s="10">
        <v>400</v>
      </c>
      <c r="B385" s="11">
        <f t="shared" si="92"/>
        <v>204.44444444444446</v>
      </c>
      <c r="C385" s="11"/>
      <c r="D385" s="11"/>
      <c r="E385" s="18">
        <v>4.8</v>
      </c>
      <c r="F385" s="19">
        <v>4.5</v>
      </c>
      <c r="G385" s="11"/>
      <c r="H385" s="19">
        <v>1.3</v>
      </c>
      <c r="I385" s="11">
        <v>58.8</v>
      </c>
      <c r="J385" s="5">
        <f t="shared" si="90"/>
        <v>117.62122895040962</v>
      </c>
      <c r="K385" s="11"/>
      <c r="L385" s="8">
        <f t="shared" si="87"/>
        <v>58.810614475204808</v>
      </c>
      <c r="M385" s="11"/>
      <c r="N385" s="11"/>
      <c r="O385" s="8">
        <f t="shared" si="88"/>
        <v>1.0679347826086956</v>
      </c>
      <c r="P385" s="11"/>
      <c r="Q385" s="11">
        <f>Q384*O384</f>
        <v>50.900234283694367</v>
      </c>
      <c r="R385" s="14">
        <f t="shared" si="83"/>
        <v>7.9103801915104413</v>
      </c>
      <c r="S385" s="11" t="s">
        <v>27</v>
      </c>
      <c r="T385" s="14">
        <f t="shared" si="93"/>
        <v>15.54095045500506</v>
      </c>
      <c r="U385" s="11" t="s">
        <v>18</v>
      </c>
      <c r="V385" s="11"/>
      <c r="W385" s="11"/>
      <c r="X385" s="12"/>
    </row>
    <row r="386" spans="1:25" ht="16" thickBot="1" x14ac:dyDescent="0.25">
      <c r="A386" s="10">
        <v>425</v>
      </c>
      <c r="B386" s="11">
        <f t="shared" si="92"/>
        <v>218.33333333333334</v>
      </c>
      <c r="C386" s="11"/>
      <c r="D386" s="11"/>
      <c r="E386" s="18">
        <v>4.5</v>
      </c>
      <c r="F386" s="19">
        <v>4.5999999999999996</v>
      </c>
      <c r="G386" s="11"/>
      <c r="H386" s="19">
        <v>1.6</v>
      </c>
      <c r="I386" s="11">
        <v>69.400000000000006</v>
      </c>
      <c r="J386" s="4">
        <f t="shared" si="90"/>
        <v>138.73273158253443</v>
      </c>
      <c r="K386" s="11"/>
      <c r="L386" s="11">
        <f t="shared" si="87"/>
        <v>69.366365791267214</v>
      </c>
      <c r="M386" s="11"/>
      <c r="N386" s="11"/>
      <c r="O386" s="8">
        <f t="shared" si="88"/>
        <v>1.0636132315521629</v>
      </c>
      <c r="P386" s="11"/>
      <c r="Q386" s="11">
        <f>Q385*O385</f>
        <v>54.358130634488816</v>
      </c>
      <c r="R386" s="14">
        <f t="shared" si="83"/>
        <v>15.008235156778397</v>
      </c>
      <c r="S386" s="11" t="s">
        <v>27</v>
      </c>
      <c r="T386" s="14">
        <f t="shared" si="93"/>
        <v>27.609917746612251</v>
      </c>
      <c r="U386" s="11" t="s">
        <v>18</v>
      </c>
      <c r="V386" s="11"/>
      <c r="W386" s="11"/>
      <c r="X386" s="12"/>
    </row>
    <row r="387" spans="1:25" ht="16" thickBot="1" x14ac:dyDescent="0.25">
      <c r="A387" s="13">
        <v>450</v>
      </c>
      <c r="B387" s="14">
        <f t="shared" si="92"/>
        <v>232.22222222222223</v>
      </c>
      <c r="C387" s="14"/>
      <c r="D387" s="14"/>
      <c r="E387" s="20">
        <v>4.5999999999999996</v>
      </c>
      <c r="F387" s="21">
        <v>4.8</v>
      </c>
      <c r="G387" s="14"/>
      <c r="H387" s="21">
        <v>1.6</v>
      </c>
      <c r="I387" s="14">
        <v>70.099999999999994</v>
      </c>
      <c r="J387" s="6">
        <f t="shared" si="90"/>
        <v>147.98158035470337</v>
      </c>
      <c r="K387" s="14"/>
      <c r="L387" s="14">
        <f t="shared" si="87"/>
        <v>73.990790177351684</v>
      </c>
      <c r="M387" s="14"/>
      <c r="N387" s="14"/>
      <c r="O387" s="8"/>
      <c r="P387" s="14"/>
      <c r="Q387" s="14">
        <f>Q386*O386</f>
        <v>57.816026985283273</v>
      </c>
      <c r="R387" s="14">
        <f t="shared" si="83"/>
        <v>16.174763192068411</v>
      </c>
      <c r="S387" s="14" t="s">
        <v>27</v>
      </c>
      <c r="T387" s="14">
        <f t="shared" si="93"/>
        <v>27.976262008085754</v>
      </c>
      <c r="U387" s="14" t="s">
        <v>18</v>
      </c>
      <c r="V387" s="14"/>
      <c r="W387" s="14"/>
      <c r="X387" s="15"/>
    </row>
    <row r="388" spans="1:25" ht="16" thickBot="1" x14ac:dyDescent="0.25">
      <c r="J388" s="5"/>
      <c r="L388" s="8"/>
      <c r="O388" s="8"/>
      <c r="R388" s="14"/>
      <c r="T388" s="14"/>
    </row>
    <row r="389" spans="1:25" ht="16" thickBot="1" x14ac:dyDescent="0.25">
      <c r="J389" s="4"/>
      <c r="L389" s="11"/>
      <c r="O389" s="8"/>
      <c r="R389" s="14"/>
      <c r="T389" s="14"/>
    </row>
    <row r="390" spans="1:25" ht="16" thickBot="1" x14ac:dyDescent="0.25">
      <c r="A390" s="22" t="s">
        <v>75</v>
      </c>
      <c r="J390" s="4"/>
      <c r="L390" s="11"/>
      <c r="O390" s="8"/>
      <c r="R390" s="11"/>
      <c r="T390" s="11"/>
    </row>
    <row r="391" spans="1:25" ht="16" thickBot="1" x14ac:dyDescent="0.25">
      <c r="A391" s="7">
        <v>325</v>
      </c>
      <c r="B391" s="8">
        <f t="shared" ref="B391:B396" si="94">(A391-32)*(5/9)</f>
        <v>162.77777777777777</v>
      </c>
      <c r="C391" s="8"/>
      <c r="D391" s="8"/>
      <c r="E391" s="8">
        <v>3.49</v>
      </c>
      <c r="F391" s="8">
        <v>3.302</v>
      </c>
      <c r="G391" s="8"/>
      <c r="H391" s="8">
        <v>0.63500000000000001</v>
      </c>
      <c r="I391" s="8">
        <v>15.34</v>
      </c>
      <c r="J391" s="5">
        <f t="shared" si="90"/>
        <v>30.652424435539984</v>
      </c>
      <c r="K391" s="8"/>
      <c r="L391" s="8">
        <f t="shared" si="87"/>
        <v>15.326212217769992</v>
      </c>
      <c r="M391" s="8"/>
      <c r="N391" s="8"/>
      <c r="O391" s="8">
        <f t="shared" si="88"/>
        <v>1.0853242320819114</v>
      </c>
      <c r="P391" s="8"/>
      <c r="Q391" s="8">
        <f>L391</f>
        <v>15.326212217769992</v>
      </c>
      <c r="R391" s="88"/>
      <c r="S391" s="8"/>
      <c r="T391" s="88"/>
      <c r="U391" s="8"/>
      <c r="V391" s="8">
        <f>AVERAGE(T392:T396)</f>
        <v>19.171138033995152</v>
      </c>
      <c r="W391" s="8" t="s">
        <v>18</v>
      </c>
      <c r="X391" s="9">
        <f>_xlfn.STDEV.P(T392:T396)</f>
        <v>11.061782311413953</v>
      </c>
      <c r="Y391" s="2">
        <v>44</v>
      </c>
    </row>
    <row r="392" spans="1:25" ht="16" thickBot="1" x14ac:dyDescent="0.25">
      <c r="A392" s="10">
        <v>350</v>
      </c>
      <c r="B392" s="11">
        <f t="shared" si="94"/>
        <v>176.66666666666669</v>
      </c>
      <c r="C392" s="11"/>
      <c r="D392" s="11"/>
      <c r="E392" s="11">
        <v>3.18</v>
      </c>
      <c r="F392" s="11">
        <v>3.1749999999999998</v>
      </c>
      <c r="G392" s="11"/>
      <c r="H392" s="11">
        <v>0.95299999999999996</v>
      </c>
      <c r="I392" s="11">
        <v>20.11</v>
      </c>
      <c r="J392" s="4">
        <f t="shared" si="90"/>
        <v>40.30439064840504</v>
      </c>
      <c r="K392" s="11"/>
      <c r="L392" s="11">
        <f t="shared" si="87"/>
        <v>20.15219532420252</v>
      </c>
      <c r="M392" s="11"/>
      <c r="N392" s="11"/>
      <c r="O392" s="8">
        <f t="shared" si="88"/>
        <v>1.0786163522012577</v>
      </c>
      <c r="P392" s="11"/>
      <c r="Q392" s="11">
        <f>Q391*O391</f>
        <v>16.633909505975627</v>
      </c>
      <c r="R392" s="14">
        <f t="shared" si="83"/>
        <v>3.518285818226893</v>
      </c>
      <c r="S392" s="11" t="s">
        <v>27</v>
      </c>
      <c r="T392" s="14">
        <f t="shared" si="93"/>
        <v>21.151286274360043</v>
      </c>
      <c r="U392" s="11" t="s">
        <v>18</v>
      </c>
      <c r="V392" s="11"/>
      <c r="W392" s="11"/>
      <c r="X392" s="12"/>
    </row>
    <row r="393" spans="1:25" ht="16" thickBot="1" x14ac:dyDescent="0.25">
      <c r="A393" s="10">
        <v>375</v>
      </c>
      <c r="B393" s="11">
        <f t="shared" si="94"/>
        <v>190.55555555555557</v>
      </c>
      <c r="C393" s="11"/>
      <c r="D393" s="11"/>
      <c r="E393" s="11">
        <v>3.3</v>
      </c>
      <c r="F393" s="11">
        <v>3.2389999999999999</v>
      </c>
      <c r="G393" s="11"/>
      <c r="H393" s="11">
        <v>1.0669999999999999</v>
      </c>
      <c r="I393" s="11">
        <v>23.89</v>
      </c>
      <c r="J393" s="6">
        <f t="shared" si="90"/>
        <v>47.772494226650757</v>
      </c>
      <c r="K393" s="11"/>
      <c r="L393" s="14">
        <f t="shared" si="87"/>
        <v>23.886247113325378</v>
      </c>
      <c r="M393" s="11"/>
      <c r="N393" s="11"/>
      <c r="O393" s="8">
        <f t="shared" si="88"/>
        <v>1.0728862973760933</v>
      </c>
      <c r="P393" s="11"/>
      <c r="Q393" s="11">
        <f>Q392*O392</f>
        <v>17.941606794181254</v>
      </c>
      <c r="R393" s="14">
        <f t="shared" si="83"/>
        <v>5.9446403191441242</v>
      </c>
      <c r="S393" s="11" t="s">
        <v>27</v>
      </c>
      <c r="T393" s="14">
        <f t="shared" si="93"/>
        <v>33.133266085577489</v>
      </c>
      <c r="U393" s="11" t="s">
        <v>18</v>
      </c>
      <c r="V393" s="11"/>
      <c r="W393" s="11"/>
      <c r="X393" s="12"/>
    </row>
    <row r="394" spans="1:25" ht="16" thickBot="1" x14ac:dyDescent="0.25">
      <c r="A394" s="10">
        <v>400</v>
      </c>
      <c r="B394" s="11">
        <f t="shared" si="94"/>
        <v>204.44444444444446</v>
      </c>
      <c r="C394" s="11"/>
      <c r="D394" s="11"/>
      <c r="E394" s="11">
        <v>3.18</v>
      </c>
      <c r="F394" s="11">
        <v>3.302</v>
      </c>
      <c r="G394" s="11"/>
      <c r="H394" s="11">
        <v>1.016</v>
      </c>
      <c r="I394" s="11">
        <v>22.31</v>
      </c>
      <c r="J394" s="5">
        <f t="shared" si="90"/>
        <v>44.687545996569469</v>
      </c>
      <c r="K394" s="11"/>
      <c r="L394" s="8">
        <f t="shared" si="87"/>
        <v>22.343772998284734</v>
      </c>
      <c r="M394" s="11"/>
      <c r="N394" s="11"/>
      <c r="O394" s="8">
        <f t="shared" si="88"/>
        <v>1.0679347826086956</v>
      </c>
      <c r="P394" s="11"/>
      <c r="Q394" s="11">
        <f>Q393*O393</f>
        <v>19.249304082386885</v>
      </c>
      <c r="R394" s="14">
        <f t="shared" ref="R394:R457" si="95">ABS(Q394-L394)</f>
        <v>3.0944689158978491</v>
      </c>
      <c r="S394" s="11" t="s">
        <v>27</v>
      </c>
      <c r="T394" s="14">
        <f t="shared" si="93"/>
        <v>16.07574436277563</v>
      </c>
      <c r="U394" s="11" t="s">
        <v>18</v>
      </c>
      <c r="V394" s="11"/>
      <c r="W394" s="11"/>
      <c r="X394" s="12"/>
    </row>
    <row r="395" spans="1:25" ht="16" thickBot="1" x14ac:dyDescent="0.25">
      <c r="A395" s="10">
        <v>425</v>
      </c>
      <c r="B395" s="11">
        <f t="shared" si="94"/>
        <v>218.33333333333334</v>
      </c>
      <c r="C395" s="11"/>
      <c r="D395" s="11"/>
      <c r="E395" s="11">
        <v>3.18</v>
      </c>
      <c r="F395" s="11">
        <v>3.048</v>
      </c>
      <c r="G395" s="11"/>
      <c r="H395" s="11">
        <v>1.27</v>
      </c>
      <c r="I395" s="11">
        <v>25.74</v>
      </c>
      <c r="J395" s="4">
        <f t="shared" si="90"/>
        <v>51.562553072964775</v>
      </c>
      <c r="K395" s="11"/>
      <c r="L395" s="11">
        <f t="shared" si="87"/>
        <v>25.781276536482387</v>
      </c>
      <c r="M395" s="11"/>
      <c r="N395" s="11"/>
      <c r="O395" s="8">
        <f t="shared" si="88"/>
        <v>1.0636132315521629</v>
      </c>
      <c r="P395" s="11"/>
      <c r="Q395" s="11">
        <f>Q394*O394</f>
        <v>20.557001370592513</v>
      </c>
      <c r="R395" s="14">
        <f t="shared" si="95"/>
        <v>5.2242751658898747</v>
      </c>
      <c r="S395" s="11" t="s">
        <v>27</v>
      </c>
      <c r="T395" s="14">
        <f t="shared" si="93"/>
        <v>25.41360518350394</v>
      </c>
      <c r="U395" s="11" t="s">
        <v>18</v>
      </c>
      <c r="V395" s="11"/>
      <c r="W395" s="11"/>
      <c r="X395" s="12"/>
    </row>
    <row r="396" spans="1:25" ht="16" thickBot="1" x14ac:dyDescent="0.25">
      <c r="A396" s="13">
        <v>450</v>
      </c>
      <c r="B396" s="14">
        <f t="shared" si="94"/>
        <v>232.22222222222223</v>
      </c>
      <c r="C396" s="14"/>
      <c r="D396" s="14"/>
      <c r="E396" s="14">
        <v>3</v>
      </c>
      <c r="F396" s="14">
        <v>3.0470000000000002</v>
      </c>
      <c r="G396" s="14"/>
      <c r="H396" s="14">
        <v>1.143</v>
      </c>
      <c r="I396" s="14">
        <v>21.87</v>
      </c>
      <c r="J396" s="6">
        <f t="shared" si="90"/>
        <v>43.765162832414475</v>
      </c>
      <c r="K396" s="14"/>
      <c r="L396" s="14">
        <f t="shared" si="87"/>
        <v>21.882581416207238</v>
      </c>
      <c r="M396" s="14"/>
      <c r="N396" s="14"/>
      <c r="O396" s="8"/>
      <c r="P396" s="14"/>
      <c r="Q396" s="14">
        <f>Q395*O395</f>
        <v>21.864698658798144</v>
      </c>
      <c r="R396" s="14">
        <f t="shared" si="95"/>
        <v>1.7882757409093841E-2</v>
      </c>
      <c r="S396" s="14" t="s">
        <v>27</v>
      </c>
      <c r="T396" s="14">
        <f t="shared" si="93"/>
        <v>8.1788263758659177E-2</v>
      </c>
      <c r="U396" s="14" t="s">
        <v>18</v>
      </c>
      <c r="V396" s="14"/>
      <c r="W396" s="14"/>
      <c r="X396" s="15"/>
    </row>
    <row r="397" spans="1:25" ht="16" thickBot="1" x14ac:dyDescent="0.25">
      <c r="J397" s="5"/>
      <c r="L397" s="8"/>
      <c r="O397" s="8"/>
      <c r="R397" s="14"/>
      <c r="T397" s="14"/>
    </row>
    <row r="398" spans="1:25" ht="16" thickBot="1" x14ac:dyDescent="0.25">
      <c r="J398" s="4"/>
      <c r="L398" s="11"/>
      <c r="O398" s="8"/>
      <c r="R398" s="14"/>
      <c r="T398" s="14"/>
    </row>
    <row r="399" spans="1:25" ht="16" thickBot="1" x14ac:dyDescent="0.25">
      <c r="A399" s="22" t="s">
        <v>76</v>
      </c>
      <c r="J399" s="4"/>
      <c r="L399" s="11"/>
      <c r="O399" s="8"/>
      <c r="R399" s="11"/>
      <c r="T399" s="11"/>
    </row>
    <row r="400" spans="1:25" ht="16" thickBot="1" x14ac:dyDescent="0.25">
      <c r="A400" s="7">
        <v>325</v>
      </c>
      <c r="B400" s="8">
        <f t="shared" ref="B400:B405" si="96">(A400-32)*(5/9)</f>
        <v>162.77777777777777</v>
      </c>
      <c r="C400" s="8"/>
      <c r="D400" s="8"/>
      <c r="E400" s="108">
        <v>4.8</v>
      </c>
      <c r="F400" s="111">
        <v>4.7</v>
      </c>
      <c r="G400" s="8"/>
      <c r="H400" s="111">
        <v>1.4</v>
      </c>
      <c r="I400" s="49">
        <v>66.099999999999994</v>
      </c>
      <c r="J400" s="5">
        <f t="shared" si="90"/>
        <v>132.29874982798208</v>
      </c>
      <c r="K400" s="8"/>
      <c r="L400" s="8">
        <f t="shared" si="87"/>
        <v>66.149374913991039</v>
      </c>
      <c r="M400" s="8"/>
      <c r="N400" s="8"/>
      <c r="O400" s="8">
        <f t="shared" si="88"/>
        <v>1.0853242320819114</v>
      </c>
      <c r="P400" s="8"/>
      <c r="Q400" s="8">
        <f>L400</f>
        <v>66.149374913991039</v>
      </c>
      <c r="R400" s="88"/>
      <c r="S400" s="8"/>
      <c r="T400" s="88"/>
      <c r="U400" s="8"/>
      <c r="V400" s="8">
        <f>AVERAGE(T401:T405)</f>
        <v>4.8003025471043275</v>
      </c>
      <c r="W400" s="8" t="s">
        <v>18</v>
      </c>
      <c r="X400" s="9">
        <f>_xlfn.STDEV.P(T401:T405)</f>
        <v>2.963640110858444</v>
      </c>
      <c r="Y400" s="2">
        <v>45</v>
      </c>
    </row>
    <row r="401" spans="1:25" ht="16" thickBot="1" x14ac:dyDescent="0.25">
      <c r="A401" s="10">
        <v>350</v>
      </c>
      <c r="B401" s="11">
        <f t="shared" si="96"/>
        <v>176.66666666666669</v>
      </c>
      <c r="C401" s="11"/>
      <c r="D401" s="11"/>
      <c r="E401" s="109">
        <v>4.7</v>
      </c>
      <c r="F401" s="112">
        <v>4.7</v>
      </c>
      <c r="G401" s="11"/>
      <c r="H401" s="112">
        <v>1.6</v>
      </c>
      <c r="I401" s="112">
        <v>74</v>
      </c>
      <c r="J401" s="4">
        <f t="shared" si="90"/>
        <v>148.04860099797995</v>
      </c>
      <c r="K401" s="11"/>
      <c r="L401" s="11">
        <f t="shared" si="87"/>
        <v>74.024300498989973</v>
      </c>
      <c r="M401" s="11"/>
      <c r="N401" s="11"/>
      <c r="O401" s="8">
        <f t="shared" si="88"/>
        <v>1.0786163522012577</v>
      </c>
      <c r="P401" s="11"/>
      <c r="Q401" s="11">
        <f>Q400*O400</f>
        <v>71.793519531225783</v>
      </c>
      <c r="R401" s="14">
        <f t="shared" si="95"/>
        <v>2.2307809677641899</v>
      </c>
      <c r="S401" s="11" t="s">
        <v>27</v>
      </c>
      <c r="T401" s="14">
        <f t="shared" si="93"/>
        <v>3.1072177298592205</v>
      </c>
      <c r="U401" s="11" t="s">
        <v>18</v>
      </c>
      <c r="V401" s="11"/>
      <c r="W401" s="11"/>
      <c r="X401" s="12"/>
    </row>
    <row r="402" spans="1:25" ht="16" thickBot="1" x14ac:dyDescent="0.25">
      <c r="A402" s="10">
        <v>375</v>
      </c>
      <c r="B402" s="11">
        <f t="shared" si="96"/>
        <v>190.55555555555557</v>
      </c>
      <c r="C402" s="11"/>
      <c r="D402" s="11"/>
      <c r="E402" s="109">
        <v>4.7</v>
      </c>
      <c r="F402" s="112">
        <v>4.5999999999999996</v>
      </c>
      <c r="G402" s="11"/>
      <c r="H402" s="112">
        <v>1.7</v>
      </c>
      <c r="I402" s="112">
        <v>77</v>
      </c>
      <c r="J402" s="6">
        <f t="shared" si="90"/>
        <v>153.95479518672914</v>
      </c>
      <c r="K402" s="11"/>
      <c r="L402" s="14">
        <f t="shared" si="87"/>
        <v>76.977397593364572</v>
      </c>
      <c r="M402" s="11"/>
      <c r="N402" s="11"/>
      <c r="O402" s="8">
        <f t="shared" si="88"/>
        <v>1.0728862973760933</v>
      </c>
      <c r="P402" s="11"/>
      <c r="Q402" s="11">
        <f>Q401*O401</f>
        <v>77.437664148460499</v>
      </c>
      <c r="R402" s="14">
        <f t="shared" si="95"/>
        <v>0.46026655509592729</v>
      </c>
      <c r="S402" s="11" t="s">
        <v>27</v>
      </c>
      <c r="T402" s="14">
        <f t="shared" si="93"/>
        <v>0.59437040122171303</v>
      </c>
      <c r="U402" s="11" t="s">
        <v>18</v>
      </c>
      <c r="V402" s="11"/>
      <c r="W402" s="11"/>
      <c r="X402" s="12"/>
    </row>
    <row r="403" spans="1:25" ht="16" thickBot="1" x14ac:dyDescent="0.25">
      <c r="A403" s="10">
        <v>400</v>
      </c>
      <c r="B403" s="11">
        <f t="shared" si="96"/>
        <v>204.44444444444446</v>
      </c>
      <c r="C403" s="11"/>
      <c r="D403" s="11"/>
      <c r="E403" s="109">
        <v>4.7</v>
      </c>
      <c r="F403" s="112">
        <v>4.5</v>
      </c>
      <c r="G403" s="11"/>
      <c r="H403" s="112">
        <v>1.8</v>
      </c>
      <c r="I403" s="50">
        <v>79.7</v>
      </c>
      <c r="J403" s="5">
        <f t="shared" si="90"/>
        <v>159.46724309622843</v>
      </c>
      <c r="K403" s="11"/>
      <c r="L403" s="8">
        <f t="shared" si="87"/>
        <v>79.733621548114215</v>
      </c>
      <c r="M403" s="11"/>
      <c r="N403" s="11"/>
      <c r="O403" s="8">
        <f t="shared" si="88"/>
        <v>1.0679347826086956</v>
      </c>
      <c r="P403" s="11"/>
      <c r="Q403" s="11">
        <f>Q402*O402</f>
        <v>83.081808765695229</v>
      </c>
      <c r="R403" s="14">
        <f t="shared" si="95"/>
        <v>3.3481872175810139</v>
      </c>
      <c r="S403" s="11" t="s">
        <v>27</v>
      </c>
      <c r="T403" s="14">
        <f t="shared" si="93"/>
        <v>4.0299883540372461</v>
      </c>
      <c r="U403" s="11" t="s">
        <v>18</v>
      </c>
      <c r="V403" s="11"/>
      <c r="W403" s="11"/>
      <c r="X403" s="12"/>
    </row>
    <row r="404" spans="1:25" ht="16" thickBot="1" x14ac:dyDescent="0.25">
      <c r="A404" s="10">
        <v>425</v>
      </c>
      <c r="B404" s="11">
        <f t="shared" si="96"/>
        <v>218.33333333333334</v>
      </c>
      <c r="C404" s="11"/>
      <c r="D404" s="11"/>
      <c r="E404" s="109">
        <v>4.5</v>
      </c>
      <c r="F404" s="112">
        <v>4.3</v>
      </c>
      <c r="G404" s="11"/>
      <c r="H404" s="112">
        <v>2</v>
      </c>
      <c r="I404" s="50">
        <v>81.099999999999994</v>
      </c>
      <c r="J404" s="4">
        <f t="shared" si="90"/>
        <v>162.10618092524402</v>
      </c>
      <c r="K404" s="11"/>
      <c r="L404" s="11">
        <f t="shared" si="87"/>
        <v>81.053090462622009</v>
      </c>
      <c r="M404" s="11"/>
      <c r="N404" s="11"/>
      <c r="O404" s="8">
        <f t="shared" si="88"/>
        <v>1.0636132315521629</v>
      </c>
      <c r="P404" s="11"/>
      <c r="Q404" s="11">
        <f>Q403*O403</f>
        <v>88.725953382929958</v>
      </c>
      <c r="R404" s="14">
        <f t="shared" si="95"/>
        <v>7.6728629203079493</v>
      </c>
      <c r="S404" s="11" t="s">
        <v>27</v>
      </c>
      <c r="T404" s="14">
        <f t="shared" si="93"/>
        <v>8.647822455277371</v>
      </c>
      <c r="U404" s="11" t="s">
        <v>18</v>
      </c>
      <c r="V404" s="11"/>
      <c r="W404" s="11"/>
      <c r="X404" s="12"/>
    </row>
    <row r="405" spans="1:25" ht="16" thickBot="1" x14ac:dyDescent="0.25">
      <c r="A405" s="13">
        <v>450</v>
      </c>
      <c r="B405" s="14">
        <f t="shared" si="96"/>
        <v>232.22222222222223</v>
      </c>
      <c r="C405" s="14"/>
      <c r="D405" s="14"/>
      <c r="E405" s="110">
        <v>4.4000000000000004</v>
      </c>
      <c r="F405" s="113">
        <v>4.3</v>
      </c>
      <c r="G405" s="14"/>
      <c r="H405" s="113">
        <v>2.2000000000000002</v>
      </c>
      <c r="I405" s="51">
        <v>87.2</v>
      </c>
      <c r="J405" s="6">
        <f t="shared" si="90"/>
        <v>174.35420348404026</v>
      </c>
      <c r="K405" s="14"/>
      <c r="L405" s="14">
        <f t="shared" si="87"/>
        <v>87.177101742020128</v>
      </c>
      <c r="M405" s="14"/>
      <c r="N405" s="14"/>
      <c r="O405" s="8"/>
      <c r="P405" s="14"/>
      <c r="Q405" s="14">
        <f>Q404*O404</f>
        <v>94.370098000164688</v>
      </c>
      <c r="R405" s="14">
        <f t="shared" si="95"/>
        <v>7.1929962581445608</v>
      </c>
      <c r="S405" s="14" t="s">
        <v>27</v>
      </c>
      <c r="T405" s="14">
        <f t="shared" si="93"/>
        <v>7.6221137951260873</v>
      </c>
      <c r="U405" s="14" t="s">
        <v>18</v>
      </c>
      <c r="V405" s="14"/>
      <c r="W405" s="14"/>
      <c r="X405" s="15"/>
    </row>
    <row r="406" spans="1:25" ht="16" thickBot="1" x14ac:dyDescent="0.25">
      <c r="J406" s="5"/>
      <c r="L406" s="8"/>
      <c r="O406" s="8"/>
      <c r="R406" s="14"/>
      <c r="T406" s="14"/>
    </row>
    <row r="407" spans="1:25" ht="16" thickBot="1" x14ac:dyDescent="0.25">
      <c r="J407" s="4"/>
      <c r="L407" s="11"/>
      <c r="O407" s="8"/>
      <c r="R407" s="14"/>
      <c r="T407" s="14"/>
    </row>
    <row r="408" spans="1:25" ht="16" thickBot="1" x14ac:dyDescent="0.25">
      <c r="A408" s="22" t="s">
        <v>77</v>
      </c>
      <c r="J408" s="4"/>
      <c r="L408" s="11"/>
      <c r="O408" s="8"/>
      <c r="R408" s="11"/>
      <c r="T408" s="11"/>
    </row>
    <row r="409" spans="1:25" ht="16" thickBot="1" x14ac:dyDescent="0.25">
      <c r="A409" s="7">
        <v>325</v>
      </c>
      <c r="B409" s="8">
        <f t="shared" ref="B409:B414" si="97">(A409-32)*(5/9)</f>
        <v>162.77777777777777</v>
      </c>
      <c r="C409" s="8"/>
      <c r="D409" s="8"/>
      <c r="E409" s="72">
        <v>3</v>
      </c>
      <c r="F409" s="114">
        <v>3.2</v>
      </c>
      <c r="G409" s="8"/>
      <c r="H409" s="114">
        <v>0.8</v>
      </c>
      <c r="I409" s="8">
        <v>16</v>
      </c>
      <c r="J409" s="5">
        <f t="shared" si="90"/>
        <v>32.169908772761602</v>
      </c>
      <c r="K409" s="8"/>
      <c r="L409" s="8">
        <f t="shared" si="87"/>
        <v>16.084954386380801</v>
      </c>
      <c r="M409" s="8"/>
      <c r="N409" s="8"/>
      <c r="O409" s="8">
        <f t="shared" si="88"/>
        <v>1.0853242320819114</v>
      </c>
      <c r="P409" s="8"/>
      <c r="Q409" s="8">
        <f>L409</f>
        <v>16.084954386380801</v>
      </c>
      <c r="R409" s="88"/>
      <c r="S409" s="8"/>
      <c r="T409" s="88"/>
      <c r="U409" s="8"/>
      <c r="V409" s="8">
        <f>AVERAGE(T410:T414)</f>
        <v>29.430647349030572</v>
      </c>
      <c r="W409" s="8" t="s">
        <v>18</v>
      </c>
      <c r="X409" s="9">
        <f>_xlfn.STDEV.P(T410:T414)</f>
        <v>23.538315141011054</v>
      </c>
      <c r="Y409" s="2">
        <v>46</v>
      </c>
    </row>
    <row r="410" spans="1:25" ht="16" thickBot="1" x14ac:dyDescent="0.25">
      <c r="A410" s="10">
        <v>350</v>
      </c>
      <c r="B410" s="11">
        <f t="shared" si="97"/>
        <v>176.66666666666669</v>
      </c>
      <c r="C410" s="11"/>
      <c r="D410" s="11"/>
      <c r="E410" s="73">
        <v>2.9</v>
      </c>
      <c r="F410" s="115">
        <v>3.2</v>
      </c>
      <c r="G410" s="11"/>
      <c r="H410" s="115">
        <v>0.9</v>
      </c>
      <c r="I410" s="11">
        <v>17</v>
      </c>
      <c r="J410" s="4">
        <f t="shared" si="90"/>
        <v>34.984775790378244</v>
      </c>
      <c r="K410" s="11"/>
      <c r="L410" s="11">
        <f t="shared" si="87"/>
        <v>17.492387895189122</v>
      </c>
      <c r="M410" s="11"/>
      <c r="N410" s="11"/>
      <c r="O410" s="8">
        <f t="shared" si="88"/>
        <v>1.0786163522012577</v>
      </c>
      <c r="P410" s="11"/>
      <c r="Q410" s="11">
        <f>Q409*O409</f>
        <v>17.457390767471317</v>
      </c>
      <c r="R410" s="14">
        <f t="shared" si="95"/>
        <v>3.4997127717804943E-2</v>
      </c>
      <c r="S410" s="11" t="s">
        <v>27</v>
      </c>
      <c r="T410" s="14">
        <f t="shared" si="93"/>
        <v>0.20047169811318968</v>
      </c>
      <c r="U410" s="11" t="s">
        <v>18</v>
      </c>
      <c r="V410" s="11"/>
      <c r="W410" s="11"/>
      <c r="X410" s="12"/>
    </row>
    <row r="411" spans="1:25" ht="16" thickBot="1" x14ac:dyDescent="0.25">
      <c r="A411" s="10">
        <v>375</v>
      </c>
      <c r="B411" s="11">
        <f t="shared" si="97"/>
        <v>190.55555555555557</v>
      </c>
      <c r="C411" s="11"/>
      <c r="D411" s="11"/>
      <c r="E411" s="73">
        <v>3</v>
      </c>
      <c r="F411" s="115">
        <v>3.3</v>
      </c>
      <c r="G411" s="11"/>
      <c r="H411" s="115">
        <v>1</v>
      </c>
      <c r="I411" s="11">
        <v>21</v>
      </c>
      <c r="J411" s="6">
        <f t="shared" si="90"/>
        <v>41.469023027387998</v>
      </c>
      <c r="K411" s="11"/>
      <c r="L411" s="14">
        <f t="shared" si="87"/>
        <v>20.734511513693999</v>
      </c>
      <c r="M411" s="11"/>
      <c r="N411" s="11"/>
      <c r="O411" s="8">
        <f t="shared" si="88"/>
        <v>1.0728862973760933</v>
      </c>
      <c r="P411" s="11"/>
      <c r="Q411" s="11">
        <f>Q410*O410</f>
        <v>18.829827148561826</v>
      </c>
      <c r="R411" s="14">
        <f t="shared" si="95"/>
        <v>1.904684365132173</v>
      </c>
      <c r="S411" s="11" t="s">
        <v>27</v>
      </c>
      <c r="T411" s="14">
        <f t="shared" si="93"/>
        <v>10.115251457725929</v>
      </c>
      <c r="U411" s="11" t="s">
        <v>18</v>
      </c>
      <c r="V411" s="11"/>
      <c r="W411" s="11"/>
      <c r="X411" s="12"/>
    </row>
    <row r="412" spans="1:25" ht="16" thickBot="1" x14ac:dyDescent="0.25">
      <c r="A412" s="10">
        <v>400</v>
      </c>
      <c r="B412" s="11">
        <f t="shared" si="97"/>
        <v>204.44444444444446</v>
      </c>
      <c r="C412" s="11"/>
      <c r="D412" s="11"/>
      <c r="E412" s="73">
        <v>3.4</v>
      </c>
      <c r="F412" s="115">
        <v>3.5</v>
      </c>
      <c r="G412" s="11"/>
      <c r="H412" s="115">
        <v>1</v>
      </c>
      <c r="I412" s="11">
        <v>25</v>
      </c>
      <c r="J412" s="5">
        <f t="shared" si="90"/>
        <v>49.846603436961338</v>
      </c>
      <c r="K412" s="11"/>
      <c r="L412" s="8">
        <f t="shared" si="87"/>
        <v>24.923301718480669</v>
      </c>
      <c r="M412" s="11"/>
      <c r="N412" s="11"/>
      <c r="O412" s="8">
        <f t="shared" si="88"/>
        <v>1.0679347826086956</v>
      </c>
      <c r="P412" s="11"/>
      <c r="Q412" s="11">
        <f>Q411*O411</f>
        <v>20.202263529652338</v>
      </c>
      <c r="R412" s="14">
        <f t="shared" si="95"/>
        <v>4.7210381888283308</v>
      </c>
      <c r="S412" s="11" t="s">
        <v>27</v>
      </c>
      <c r="T412" s="14">
        <f t="shared" si="93"/>
        <v>23.368857563405797</v>
      </c>
      <c r="U412" s="11" t="s">
        <v>18</v>
      </c>
      <c r="V412" s="11"/>
      <c r="W412" s="11"/>
      <c r="X412" s="12"/>
    </row>
    <row r="413" spans="1:25" ht="16" thickBot="1" x14ac:dyDescent="0.25">
      <c r="A413" s="10">
        <v>425</v>
      </c>
      <c r="B413" s="11">
        <f t="shared" si="97"/>
        <v>218.33333333333334</v>
      </c>
      <c r="C413" s="11"/>
      <c r="D413" s="11"/>
      <c r="E413" s="73">
        <v>3.7</v>
      </c>
      <c r="F413" s="115">
        <v>3.7</v>
      </c>
      <c r="G413" s="11"/>
      <c r="H413" s="115">
        <v>1.2</v>
      </c>
      <c r="I413" s="11">
        <v>34</v>
      </c>
      <c r="J413" s="4">
        <f t="shared" si="90"/>
        <v>68.813445484235373</v>
      </c>
      <c r="K413" s="11"/>
      <c r="L413" s="11">
        <f t="shared" si="87"/>
        <v>34.406722742117687</v>
      </c>
      <c r="M413" s="11"/>
      <c r="N413" s="11"/>
      <c r="O413" s="8">
        <f t="shared" si="88"/>
        <v>1.0636132315521629</v>
      </c>
      <c r="P413" s="11"/>
      <c r="Q413" s="11">
        <f>Q412*O412</f>
        <v>21.574699910742847</v>
      </c>
      <c r="R413" s="14">
        <f t="shared" si="95"/>
        <v>12.832022831374839</v>
      </c>
      <c r="S413" s="11" t="s">
        <v>27</v>
      </c>
      <c r="T413" s="14">
        <f t="shared" si="93"/>
        <v>59.477178753180695</v>
      </c>
      <c r="U413" s="11" t="s">
        <v>18</v>
      </c>
      <c r="V413" s="11"/>
      <c r="W413" s="11"/>
      <c r="X413" s="12"/>
    </row>
    <row r="414" spans="1:25" ht="16" thickBot="1" x14ac:dyDescent="0.25">
      <c r="A414" s="13">
        <v>450</v>
      </c>
      <c r="B414" s="14">
        <f t="shared" si="97"/>
        <v>232.22222222222223</v>
      </c>
      <c r="C414" s="14"/>
      <c r="D414" s="14"/>
      <c r="E414" s="74">
        <v>3.8</v>
      </c>
      <c r="F414" s="116">
        <v>3.7</v>
      </c>
      <c r="G414" s="14"/>
      <c r="H414" s="116">
        <v>1.2</v>
      </c>
      <c r="I414" s="14">
        <v>35</v>
      </c>
      <c r="J414" s="6">
        <f t="shared" si="90"/>
        <v>70.673268335160628</v>
      </c>
      <c r="K414" s="14"/>
      <c r="L414" s="14">
        <f t="shared" si="87"/>
        <v>35.336634167580314</v>
      </c>
      <c r="M414" s="14"/>
      <c r="N414" s="14"/>
      <c r="O414" s="8"/>
      <c r="P414" s="14"/>
      <c r="Q414" s="14">
        <f>Q413*O413</f>
        <v>22.94713629183336</v>
      </c>
      <c r="R414" s="14">
        <f t="shared" si="95"/>
        <v>12.389497875746954</v>
      </c>
      <c r="S414" s="14" t="s">
        <v>27</v>
      </c>
      <c r="T414" s="14">
        <f t="shared" si="93"/>
        <v>53.991477272727252</v>
      </c>
      <c r="U414" s="14" t="s">
        <v>18</v>
      </c>
      <c r="V414" s="14"/>
      <c r="W414" s="14"/>
      <c r="X414" s="15"/>
    </row>
    <row r="415" spans="1:25" ht="16" thickBot="1" x14ac:dyDescent="0.25">
      <c r="J415" s="5"/>
      <c r="L415" s="8"/>
      <c r="O415" s="8"/>
      <c r="R415" s="14"/>
      <c r="T415" s="14"/>
    </row>
    <row r="416" spans="1:25" ht="16" thickBot="1" x14ac:dyDescent="0.25">
      <c r="J416" s="4"/>
      <c r="L416" s="11"/>
      <c r="O416" s="8"/>
      <c r="R416" s="14"/>
      <c r="T416" s="14"/>
    </row>
    <row r="417" spans="1:25" ht="16" thickBot="1" x14ac:dyDescent="0.25">
      <c r="A417" s="22" t="s">
        <v>78</v>
      </c>
      <c r="J417" s="4"/>
      <c r="L417" s="11"/>
      <c r="O417" s="8"/>
      <c r="R417" s="11"/>
      <c r="T417" s="11"/>
    </row>
    <row r="418" spans="1:25" ht="16" thickBot="1" x14ac:dyDescent="0.25">
      <c r="A418" s="7">
        <v>325</v>
      </c>
      <c r="B418" s="8">
        <f t="shared" ref="B418:B423" si="98">(A418-32)*(5/9)</f>
        <v>162.77777777777777</v>
      </c>
      <c r="C418" s="8"/>
      <c r="D418" s="8"/>
      <c r="E418" s="16">
        <v>5.75</v>
      </c>
      <c r="F418" s="17">
        <v>5.5</v>
      </c>
      <c r="G418" s="8"/>
      <c r="H418" s="17">
        <v>1</v>
      </c>
      <c r="I418" s="8">
        <v>66</v>
      </c>
      <c r="J418" s="5">
        <f t="shared" si="90"/>
        <v>132.47049022637833</v>
      </c>
      <c r="K418" s="8"/>
      <c r="L418" s="8">
        <f t="shared" si="87"/>
        <v>66.235245113189166</v>
      </c>
      <c r="M418" s="8"/>
      <c r="N418" s="8"/>
      <c r="O418" s="8">
        <f t="shared" si="88"/>
        <v>1.0853242320819114</v>
      </c>
      <c r="P418" s="8"/>
      <c r="Q418" s="8">
        <f>L418</f>
        <v>66.235245113189166</v>
      </c>
      <c r="R418" s="88"/>
      <c r="S418" s="8"/>
      <c r="T418" s="88"/>
      <c r="U418" s="8"/>
      <c r="V418" s="8">
        <f>AVERAGE(T419:T423)</f>
        <v>42.844669461084095</v>
      </c>
      <c r="W418" s="8" t="s">
        <v>18</v>
      </c>
      <c r="X418" s="9">
        <f>_xlfn.STDEV.P(T419:T423)</f>
        <v>33.818627581778387</v>
      </c>
      <c r="Y418" s="2">
        <v>47</v>
      </c>
    </row>
    <row r="419" spans="1:25" ht="16" thickBot="1" x14ac:dyDescent="0.25">
      <c r="A419" s="10">
        <v>350</v>
      </c>
      <c r="B419" s="11">
        <f t="shared" si="98"/>
        <v>176.66666666666669</v>
      </c>
      <c r="C419" s="11"/>
      <c r="D419" s="11"/>
      <c r="E419" s="18">
        <v>5.75</v>
      </c>
      <c r="F419" s="19">
        <v>6.75</v>
      </c>
      <c r="G419" s="11"/>
      <c r="H419" s="19">
        <v>0.75</v>
      </c>
      <c r="I419" s="11">
        <v>61</v>
      </c>
      <c r="J419" s="4">
        <f t="shared" si="90"/>
        <v>121.93306486746187</v>
      </c>
      <c r="K419" s="11"/>
      <c r="L419" s="11">
        <f t="shared" si="87"/>
        <v>60.966532433730933</v>
      </c>
      <c r="M419" s="11"/>
      <c r="N419" s="11"/>
      <c r="O419" s="8">
        <f t="shared" si="88"/>
        <v>1.0786163522012577</v>
      </c>
      <c r="P419" s="11"/>
      <c r="Q419" s="11">
        <f>Q418*O418</f>
        <v>71.886716539229212</v>
      </c>
      <c r="R419" s="14">
        <f t="shared" si="95"/>
        <v>10.920184105498279</v>
      </c>
      <c r="S419" s="11" t="s">
        <v>27</v>
      </c>
      <c r="T419" s="14">
        <f t="shared" si="93"/>
        <v>15.190823327615805</v>
      </c>
      <c r="U419" s="11" t="s">
        <v>18</v>
      </c>
      <c r="V419" s="11"/>
      <c r="W419" s="11"/>
      <c r="X419" s="12"/>
    </row>
    <row r="420" spans="1:25" ht="16" thickBot="1" x14ac:dyDescent="0.25">
      <c r="A420" s="10">
        <v>375</v>
      </c>
      <c r="B420" s="11">
        <f t="shared" si="98"/>
        <v>190.55555555555557</v>
      </c>
      <c r="C420" s="11"/>
      <c r="D420" s="11"/>
      <c r="E420" s="18">
        <v>6</v>
      </c>
      <c r="F420" s="19">
        <v>6.75</v>
      </c>
      <c r="G420" s="11"/>
      <c r="H420" s="19">
        <v>0.8</v>
      </c>
      <c r="I420" s="11">
        <v>68</v>
      </c>
      <c r="J420" s="6">
        <f t="shared" si="90"/>
        <v>135.71680263508799</v>
      </c>
      <c r="K420" s="11"/>
      <c r="L420" s="14">
        <f t="shared" ref="L420:L483" si="99">J420/2</f>
        <v>67.858401317543994</v>
      </c>
      <c r="M420" s="11"/>
      <c r="N420" s="11"/>
      <c r="O420" s="8">
        <f t="shared" ref="O420:O483" si="100">B421/B420</f>
        <v>1.0728862973760933</v>
      </c>
      <c r="P420" s="11"/>
      <c r="Q420" s="11">
        <f>Q419*O419</f>
        <v>77.538187965269231</v>
      </c>
      <c r="R420" s="14">
        <f t="shared" si="95"/>
        <v>9.679786647725237</v>
      </c>
      <c r="S420" s="11" t="s">
        <v>27</v>
      </c>
      <c r="T420" s="14">
        <f t="shared" si="93"/>
        <v>12.483895873425608</v>
      </c>
      <c r="U420" s="11" t="s">
        <v>18</v>
      </c>
      <c r="V420" s="11"/>
      <c r="W420" s="11"/>
      <c r="X420" s="12"/>
    </row>
    <row r="421" spans="1:25" ht="16" thickBot="1" x14ac:dyDescent="0.25">
      <c r="A421" s="10">
        <v>400</v>
      </c>
      <c r="B421" s="11">
        <f t="shared" si="98"/>
        <v>204.44444444444446</v>
      </c>
      <c r="C421" s="11"/>
      <c r="D421" s="11"/>
      <c r="E421" s="18">
        <v>6.5</v>
      </c>
      <c r="F421" s="19">
        <v>5</v>
      </c>
      <c r="G421" s="11"/>
      <c r="H421" s="19">
        <v>1</v>
      </c>
      <c r="I421" s="11">
        <v>68</v>
      </c>
      <c r="J421" s="5">
        <f t="shared" si="90"/>
        <v>136.13568165556669</v>
      </c>
      <c r="K421" s="11"/>
      <c r="L421" s="8">
        <f t="shared" si="99"/>
        <v>68.067840827783343</v>
      </c>
      <c r="M421" s="11"/>
      <c r="N421" s="11"/>
      <c r="O421" s="8">
        <f t="shared" si="100"/>
        <v>1.0679347826086956</v>
      </c>
      <c r="P421" s="11"/>
      <c r="Q421" s="11">
        <f>Q420*O420</f>
        <v>83.189659391309263</v>
      </c>
      <c r="R421" s="14">
        <f t="shared" si="95"/>
        <v>15.12181856352592</v>
      </c>
      <c r="S421" s="11" t="s">
        <v>27</v>
      </c>
      <c r="T421" s="14">
        <f t="shared" si="93"/>
        <v>18.177521910981259</v>
      </c>
      <c r="U421" s="11" t="s">
        <v>18</v>
      </c>
      <c r="V421" s="11"/>
      <c r="W421" s="11"/>
      <c r="X421" s="12"/>
    </row>
    <row r="422" spans="1:25" ht="16" thickBot="1" x14ac:dyDescent="0.25">
      <c r="A422" s="10">
        <v>425</v>
      </c>
      <c r="B422" s="11">
        <f t="shared" si="98"/>
        <v>218.33333333333334</v>
      </c>
      <c r="C422" s="11"/>
      <c r="D422" s="11"/>
      <c r="E422" s="18">
        <v>6.5</v>
      </c>
      <c r="F422" s="19">
        <v>1.85</v>
      </c>
      <c r="G422" s="11"/>
      <c r="H422" s="19">
        <v>0.5</v>
      </c>
      <c r="I422" s="11">
        <v>13</v>
      </c>
      <c r="J422" s="4">
        <f t="shared" si="90"/>
        <v>25.185101106279838</v>
      </c>
      <c r="K422" s="11"/>
      <c r="L422" s="11">
        <f t="shared" si="99"/>
        <v>12.592550553139919</v>
      </c>
      <c r="M422" s="11"/>
      <c r="N422" s="11"/>
      <c r="O422" s="8">
        <f t="shared" si="100"/>
        <v>1.0636132315521629</v>
      </c>
      <c r="P422" s="11"/>
      <c r="Q422" s="11">
        <f>Q421*O421</f>
        <v>88.841130817349281</v>
      </c>
      <c r="R422" s="14">
        <f t="shared" si="95"/>
        <v>76.248580264209366</v>
      </c>
      <c r="S422" s="11" t="s">
        <v>27</v>
      </c>
      <c r="T422" s="14">
        <f t="shared" si="93"/>
        <v>85.825765118828514</v>
      </c>
      <c r="U422" s="11" t="s">
        <v>18</v>
      </c>
      <c r="V422" s="11"/>
      <c r="W422" s="11"/>
      <c r="X422" s="12"/>
    </row>
    <row r="423" spans="1:25" ht="16" thickBot="1" x14ac:dyDescent="0.25">
      <c r="A423" s="13">
        <v>450</v>
      </c>
      <c r="B423" s="14">
        <f t="shared" si="98"/>
        <v>232.22222222222223</v>
      </c>
      <c r="C423" s="14"/>
      <c r="D423" s="14"/>
      <c r="E423" s="20">
        <v>5</v>
      </c>
      <c r="F423" s="21">
        <v>5.25</v>
      </c>
      <c r="G423" s="14"/>
      <c r="H423" s="21">
        <v>0.3</v>
      </c>
      <c r="I423" s="14">
        <v>16</v>
      </c>
      <c r="J423" s="6">
        <f t="shared" si="90"/>
        <v>32.986722862694997</v>
      </c>
      <c r="K423" s="14"/>
      <c r="L423" s="14">
        <f t="shared" si="99"/>
        <v>16.493361431347498</v>
      </c>
      <c r="M423" s="14"/>
      <c r="N423" s="14"/>
      <c r="O423" s="8"/>
      <c r="P423" s="14"/>
      <c r="Q423" s="14">
        <f>Q422*O422</f>
        <v>94.492602243389314</v>
      </c>
      <c r="R423" s="14">
        <f t="shared" si="95"/>
        <v>77.999240812041819</v>
      </c>
      <c r="S423" s="14" t="s">
        <v>27</v>
      </c>
      <c r="T423" s="14">
        <f t="shared" si="93"/>
        <v>82.545341074569293</v>
      </c>
      <c r="U423" s="14" t="s">
        <v>18</v>
      </c>
      <c r="V423" s="14"/>
      <c r="W423" s="14"/>
      <c r="X423" s="15"/>
    </row>
    <row r="424" spans="1:25" ht="16" thickBot="1" x14ac:dyDescent="0.25">
      <c r="J424" s="5"/>
      <c r="L424" s="8"/>
      <c r="O424" s="8"/>
      <c r="R424" s="14"/>
      <c r="T424" s="14"/>
    </row>
    <row r="425" spans="1:25" ht="16" thickBot="1" x14ac:dyDescent="0.25">
      <c r="J425" s="4"/>
      <c r="L425" s="11"/>
      <c r="O425" s="8"/>
      <c r="R425" s="14"/>
      <c r="T425" s="14"/>
    </row>
    <row r="426" spans="1:25" ht="16" thickBot="1" x14ac:dyDescent="0.25">
      <c r="A426" s="22" t="s">
        <v>79</v>
      </c>
      <c r="J426" s="4"/>
      <c r="L426" s="11"/>
      <c r="O426" s="8"/>
      <c r="R426" s="11"/>
      <c r="T426" s="11"/>
    </row>
    <row r="427" spans="1:25" ht="16" thickBot="1" x14ac:dyDescent="0.25">
      <c r="A427" s="7">
        <v>325</v>
      </c>
      <c r="B427" s="8">
        <f t="shared" ref="B427:B432" si="101">(A427-32)*(5/9)</f>
        <v>162.77777777777777</v>
      </c>
      <c r="C427" s="8"/>
      <c r="D427" s="8"/>
      <c r="E427" s="16">
        <v>8.3000000000000007</v>
      </c>
      <c r="F427" s="17">
        <v>8.6</v>
      </c>
      <c r="G427" s="8"/>
      <c r="H427" s="17">
        <v>0.8</v>
      </c>
      <c r="I427" s="8">
        <v>119.53</v>
      </c>
      <c r="J427" s="5">
        <f t="shared" si="90"/>
        <v>239.19667585413782</v>
      </c>
      <c r="K427" s="8"/>
      <c r="L427" s="8">
        <f t="shared" si="99"/>
        <v>119.59833792706891</v>
      </c>
      <c r="M427" s="8"/>
      <c r="N427" s="8"/>
      <c r="O427" s="8">
        <f t="shared" si="100"/>
        <v>1.0853242320819114</v>
      </c>
      <c r="P427" s="8"/>
      <c r="Q427" s="8">
        <f>L427</f>
        <v>119.59833792706891</v>
      </c>
      <c r="R427" s="88"/>
      <c r="S427" s="8"/>
      <c r="T427" s="88"/>
      <c r="U427" s="8"/>
      <c r="V427" s="8">
        <f>AVERAGE(T428:T432)</f>
        <v>39.963195026411512</v>
      </c>
      <c r="W427" s="8" t="s">
        <v>18</v>
      </c>
      <c r="X427" s="9">
        <f>_xlfn.STDEV.P(T428:T432)</f>
        <v>17.280539558502763</v>
      </c>
      <c r="Y427" s="2">
        <v>48</v>
      </c>
    </row>
    <row r="428" spans="1:25" ht="16" thickBot="1" x14ac:dyDescent="0.25">
      <c r="A428" s="10">
        <v>350</v>
      </c>
      <c r="B428" s="11">
        <f t="shared" si="101"/>
        <v>176.66666666666669</v>
      </c>
      <c r="C428" s="11"/>
      <c r="D428" s="11"/>
      <c r="E428" s="18">
        <v>8.5</v>
      </c>
      <c r="F428" s="19">
        <v>8.6</v>
      </c>
      <c r="G428" s="11"/>
      <c r="H428" s="19">
        <v>1</v>
      </c>
      <c r="I428" s="11">
        <v>153.02000000000001</v>
      </c>
      <c r="J428" s="4">
        <f t="shared" si="90"/>
        <v>306.20056396990532</v>
      </c>
      <c r="K428" s="11"/>
      <c r="L428" s="11">
        <f t="shared" si="99"/>
        <v>153.10028198495266</v>
      </c>
      <c r="M428" s="11"/>
      <c r="N428" s="11"/>
      <c r="O428" s="8">
        <f t="shared" si="100"/>
        <v>1.0786163522012577</v>
      </c>
      <c r="P428" s="11"/>
      <c r="Q428" s="11">
        <f>Q427*O427</f>
        <v>129.802974268969</v>
      </c>
      <c r="R428" s="14">
        <f t="shared" si="95"/>
        <v>23.297307715983663</v>
      </c>
      <c r="S428" s="11" t="s">
        <v>27</v>
      </c>
      <c r="T428" s="14">
        <f t="shared" si="93"/>
        <v>17.948207926043782</v>
      </c>
      <c r="U428" s="11" t="s">
        <v>18</v>
      </c>
      <c r="V428" s="11"/>
      <c r="W428" s="11"/>
      <c r="X428" s="12"/>
    </row>
    <row r="429" spans="1:25" ht="16" thickBot="1" x14ac:dyDescent="0.25">
      <c r="A429" s="10">
        <v>375</v>
      </c>
      <c r="B429" s="11">
        <f t="shared" si="101"/>
        <v>190.55555555555557</v>
      </c>
      <c r="C429" s="11"/>
      <c r="D429" s="11"/>
      <c r="E429" s="18">
        <v>9</v>
      </c>
      <c r="F429" s="19">
        <v>9</v>
      </c>
      <c r="G429" s="11"/>
      <c r="H429" s="19">
        <v>1.25</v>
      </c>
      <c r="I429" s="11">
        <v>211.95</v>
      </c>
      <c r="J429" s="6">
        <f t="shared" ref="J429:J492" si="102">((4/3)*3.14159265359*E429*F429*H429)</f>
        <v>424.11500823465008</v>
      </c>
      <c r="K429" s="11"/>
      <c r="L429" s="14">
        <f t="shared" si="99"/>
        <v>212.05750411732504</v>
      </c>
      <c r="M429" s="11"/>
      <c r="N429" s="11"/>
      <c r="O429" s="8">
        <f t="shared" si="100"/>
        <v>1.0728862973760933</v>
      </c>
      <c r="P429" s="11"/>
      <c r="Q429" s="11">
        <f>Q428*O428</f>
        <v>140.00761061086905</v>
      </c>
      <c r="R429" s="14">
        <f t="shared" si="95"/>
        <v>72.049893506455987</v>
      </c>
      <c r="S429" s="11" t="s">
        <v>27</v>
      </c>
      <c r="T429" s="14">
        <f t="shared" si="93"/>
        <v>51.461412127593739</v>
      </c>
      <c r="U429" s="11" t="s">
        <v>18</v>
      </c>
      <c r="V429" s="11"/>
      <c r="W429" s="11"/>
      <c r="X429" s="12"/>
    </row>
    <row r="430" spans="1:25" ht="16" thickBot="1" x14ac:dyDescent="0.25">
      <c r="A430" s="10">
        <v>400</v>
      </c>
      <c r="B430" s="11">
        <f t="shared" si="101"/>
        <v>204.44444444444446</v>
      </c>
      <c r="C430" s="11"/>
      <c r="D430" s="11"/>
      <c r="E430" s="18">
        <v>8.5</v>
      </c>
      <c r="F430" s="19">
        <v>7.75</v>
      </c>
      <c r="G430" s="11"/>
      <c r="H430" s="19">
        <v>1.75</v>
      </c>
      <c r="I430" s="11">
        <v>241.32</v>
      </c>
      <c r="J430" s="5">
        <f t="shared" si="102"/>
        <v>482.88897079556295</v>
      </c>
      <c r="K430" s="11"/>
      <c r="L430" s="8">
        <f t="shared" si="99"/>
        <v>241.44448539778148</v>
      </c>
      <c r="M430" s="11"/>
      <c r="N430" s="11"/>
      <c r="O430" s="8">
        <f t="shared" si="100"/>
        <v>1.0679347826086956</v>
      </c>
      <c r="P430" s="11"/>
      <c r="Q430" s="11">
        <f>Q429*O429</f>
        <v>150.21224695276914</v>
      </c>
      <c r="R430" s="14">
        <f t="shared" si="95"/>
        <v>91.232238445012342</v>
      </c>
      <c r="S430" s="11" t="s">
        <v>27</v>
      </c>
      <c r="T430" s="14">
        <f t="shared" si="93"/>
        <v>60.735552723406286</v>
      </c>
      <c r="U430" s="11" t="s">
        <v>18</v>
      </c>
      <c r="V430" s="11"/>
      <c r="W430" s="11"/>
      <c r="X430" s="12"/>
    </row>
    <row r="431" spans="1:25" ht="16" thickBot="1" x14ac:dyDescent="0.25">
      <c r="A431" s="10">
        <v>425</v>
      </c>
      <c r="B431" s="11">
        <f t="shared" si="101"/>
        <v>218.33333333333334</v>
      </c>
      <c r="C431" s="11"/>
      <c r="D431" s="11"/>
      <c r="E431" s="18">
        <v>7.5</v>
      </c>
      <c r="F431" s="19">
        <v>8</v>
      </c>
      <c r="G431" s="11"/>
      <c r="H431" s="19">
        <v>1.9</v>
      </c>
      <c r="I431" s="11">
        <v>238.03</v>
      </c>
      <c r="J431" s="4">
        <f t="shared" si="102"/>
        <v>477.52208334567996</v>
      </c>
      <c r="K431" s="11"/>
      <c r="L431" s="11">
        <f t="shared" si="99"/>
        <v>238.76104167283998</v>
      </c>
      <c r="M431" s="11"/>
      <c r="N431" s="11"/>
      <c r="O431" s="8">
        <f t="shared" si="100"/>
        <v>1.0636132315521629</v>
      </c>
      <c r="P431" s="11"/>
      <c r="Q431" s="11">
        <f>Q430*O430</f>
        <v>160.41688329466919</v>
      </c>
      <c r="R431" s="14">
        <f t="shared" si="95"/>
        <v>78.344158378170789</v>
      </c>
      <c r="S431" s="11" t="s">
        <v>27</v>
      </c>
      <c r="T431" s="14">
        <f t="shared" si="93"/>
        <v>48.837850960026877</v>
      </c>
      <c r="U431" s="11" t="s">
        <v>18</v>
      </c>
      <c r="V431" s="11"/>
      <c r="W431" s="11"/>
      <c r="X431" s="12"/>
    </row>
    <row r="432" spans="1:25" ht="16" thickBot="1" x14ac:dyDescent="0.25">
      <c r="A432" s="13">
        <v>450</v>
      </c>
      <c r="B432" s="14">
        <f t="shared" si="101"/>
        <v>232.22222222222223</v>
      </c>
      <c r="C432" s="14"/>
      <c r="D432" s="14"/>
      <c r="E432" s="20">
        <v>7.5</v>
      </c>
      <c r="F432" s="21">
        <v>7.5</v>
      </c>
      <c r="G432" s="14"/>
      <c r="H432" s="21">
        <v>1.75</v>
      </c>
      <c r="I432" s="14">
        <v>206.05</v>
      </c>
      <c r="J432" s="6">
        <f t="shared" si="102"/>
        <v>412.33403578368751</v>
      </c>
      <c r="K432" s="14"/>
      <c r="L432" s="14">
        <f t="shared" si="99"/>
        <v>206.16701789184376</v>
      </c>
      <c r="M432" s="14"/>
      <c r="N432" s="14"/>
      <c r="O432" s="8"/>
      <c r="P432" s="14"/>
      <c r="Q432" s="14">
        <f>Q431*O431</f>
        <v>170.62151963656927</v>
      </c>
      <c r="R432" s="14">
        <f t="shared" si="95"/>
        <v>35.545498255274481</v>
      </c>
      <c r="S432" s="14" t="s">
        <v>27</v>
      </c>
      <c r="T432" s="14">
        <f t="shared" si="93"/>
        <v>20.832951394986885</v>
      </c>
      <c r="U432" s="14" t="s">
        <v>18</v>
      </c>
      <c r="V432" s="14"/>
      <c r="W432" s="14"/>
      <c r="X432" s="15"/>
    </row>
    <row r="433" spans="1:25" ht="16" thickBot="1" x14ac:dyDescent="0.25">
      <c r="J433" s="5"/>
      <c r="L433" s="8"/>
      <c r="O433" s="8"/>
      <c r="R433" s="14"/>
      <c r="T433" s="14"/>
    </row>
    <row r="434" spans="1:25" ht="16" thickBot="1" x14ac:dyDescent="0.25">
      <c r="J434" s="4"/>
      <c r="L434" s="11"/>
      <c r="O434" s="8"/>
      <c r="R434" s="14"/>
      <c r="T434" s="14"/>
    </row>
    <row r="435" spans="1:25" ht="16" thickBot="1" x14ac:dyDescent="0.25">
      <c r="A435" s="22" t="s">
        <v>80</v>
      </c>
      <c r="J435" s="4"/>
      <c r="L435" s="11"/>
      <c r="O435" s="8"/>
      <c r="R435" s="11"/>
      <c r="T435" s="11"/>
    </row>
    <row r="436" spans="1:25" ht="16" thickBot="1" x14ac:dyDescent="0.25">
      <c r="A436" s="7">
        <v>325</v>
      </c>
      <c r="B436" s="8">
        <f t="shared" ref="B436:B441" si="103">(A436-32)*(5/9)</f>
        <v>162.77777777777777</v>
      </c>
      <c r="C436" s="8"/>
      <c r="D436" s="8"/>
      <c r="E436" s="16">
        <v>3.4</v>
      </c>
      <c r="F436" s="16">
        <v>3.78</v>
      </c>
      <c r="G436" s="8"/>
      <c r="H436" s="17">
        <v>0.64</v>
      </c>
      <c r="I436" s="8">
        <v>17.22</v>
      </c>
      <c r="J436" s="5">
        <f t="shared" si="102"/>
        <v>34.453972295627672</v>
      </c>
      <c r="K436" s="8"/>
      <c r="L436" s="8">
        <f t="shared" si="99"/>
        <v>17.226986147813836</v>
      </c>
      <c r="M436" s="8"/>
      <c r="N436" s="8"/>
      <c r="O436" s="8">
        <f t="shared" si="100"/>
        <v>1.0853242320819114</v>
      </c>
      <c r="P436" s="8"/>
      <c r="Q436" s="8">
        <f>L436</f>
        <v>17.226986147813836</v>
      </c>
      <c r="R436" s="88"/>
      <c r="S436" s="8"/>
      <c r="T436" s="88"/>
      <c r="U436" s="8"/>
      <c r="V436" s="8">
        <f>AVERAGE(T437:T441)</f>
        <v>56.847784623212341</v>
      </c>
      <c r="W436" s="8" t="s">
        <v>18</v>
      </c>
      <c r="X436" s="9">
        <f>_xlfn.STDEV.P(T437:T441)</f>
        <v>11.342510044700832</v>
      </c>
      <c r="Y436" s="2">
        <v>49</v>
      </c>
    </row>
    <row r="437" spans="1:25" ht="16" thickBot="1" x14ac:dyDescent="0.25">
      <c r="A437" s="10">
        <v>350</v>
      </c>
      <c r="B437" s="11">
        <f t="shared" si="103"/>
        <v>176.66666666666669</v>
      </c>
      <c r="C437" s="11"/>
      <c r="D437" s="11"/>
      <c r="E437" s="18">
        <v>3.49</v>
      </c>
      <c r="F437" s="18">
        <v>3.21</v>
      </c>
      <c r="G437" s="11"/>
      <c r="H437" s="19">
        <v>1.18</v>
      </c>
      <c r="I437" s="11">
        <v>27.67</v>
      </c>
      <c r="J437" s="4">
        <f t="shared" si="102"/>
        <v>55.373385386541365</v>
      </c>
      <c r="K437" s="11"/>
      <c r="L437" s="11">
        <f t="shared" si="99"/>
        <v>27.686692693270682</v>
      </c>
      <c r="M437" s="11"/>
      <c r="N437" s="11"/>
      <c r="O437" s="8">
        <f t="shared" si="100"/>
        <v>1.0786163522012577</v>
      </c>
      <c r="P437" s="11"/>
      <c r="Q437" s="11">
        <f>Q436*O436</f>
        <v>18.696865511961779</v>
      </c>
      <c r="R437" s="14">
        <f t="shared" si="95"/>
        <v>8.9898271813089039</v>
      </c>
      <c r="S437" s="11" t="s">
        <v>27</v>
      </c>
      <c r="T437" s="14">
        <f t="shared" si="93"/>
        <v>48.08200163582201</v>
      </c>
      <c r="U437" s="11" t="s">
        <v>18</v>
      </c>
      <c r="V437" s="11"/>
      <c r="W437" s="11"/>
      <c r="X437" s="12"/>
    </row>
    <row r="438" spans="1:25" ht="16" thickBot="1" x14ac:dyDescent="0.25">
      <c r="A438" s="10">
        <v>375</v>
      </c>
      <c r="B438" s="11">
        <f t="shared" si="103"/>
        <v>190.55555555555557</v>
      </c>
      <c r="C438" s="11"/>
      <c r="D438" s="11"/>
      <c r="E438" s="18">
        <v>3.62</v>
      </c>
      <c r="F438" s="18">
        <v>3.37</v>
      </c>
      <c r="G438" s="11"/>
      <c r="H438" s="19">
        <v>1.32</v>
      </c>
      <c r="I438" s="11">
        <v>33.71</v>
      </c>
      <c r="J438" s="6">
        <f t="shared" si="102"/>
        <v>67.452959936042291</v>
      </c>
      <c r="K438" s="11"/>
      <c r="L438" s="14">
        <f t="shared" si="99"/>
        <v>33.726479968021145</v>
      </c>
      <c r="M438" s="11"/>
      <c r="N438" s="11"/>
      <c r="O438" s="8">
        <f t="shared" si="100"/>
        <v>1.0728862973760933</v>
      </c>
      <c r="P438" s="11"/>
      <c r="Q438" s="11">
        <f>Q437*O437</f>
        <v>20.166744876109714</v>
      </c>
      <c r="R438" s="14">
        <f t="shared" si="95"/>
        <v>13.559735091911431</v>
      </c>
      <c r="S438" s="11" t="s">
        <v>27</v>
      </c>
      <c r="T438" s="14">
        <f t="shared" si="93"/>
        <v>67.238095067959165</v>
      </c>
      <c r="U438" s="11" t="s">
        <v>18</v>
      </c>
      <c r="V438" s="11"/>
      <c r="W438" s="11"/>
      <c r="X438" s="12"/>
    </row>
    <row r="439" spans="1:25" ht="16" thickBot="1" x14ac:dyDescent="0.25">
      <c r="A439" s="10">
        <v>400</v>
      </c>
      <c r="B439" s="11">
        <f t="shared" si="103"/>
        <v>204.44444444444446</v>
      </c>
      <c r="C439" s="11"/>
      <c r="D439" s="11"/>
      <c r="E439" s="18">
        <v>3.57</v>
      </c>
      <c r="F439" s="18">
        <v>3.58</v>
      </c>
      <c r="G439" s="11"/>
      <c r="H439" s="19">
        <v>1.4</v>
      </c>
      <c r="I439" s="11">
        <v>37.46</v>
      </c>
      <c r="J439" s="5">
        <f t="shared" si="102"/>
        <v>74.949352927815056</v>
      </c>
      <c r="K439" s="11"/>
      <c r="L439" s="8">
        <f t="shared" si="99"/>
        <v>37.474676463907528</v>
      </c>
      <c r="M439" s="11"/>
      <c r="N439" s="11"/>
      <c r="O439" s="8">
        <f t="shared" si="100"/>
        <v>1.0679347826086956</v>
      </c>
      <c r="P439" s="11"/>
      <c r="Q439" s="11">
        <f>Q438*O438</f>
        <v>21.636624240257653</v>
      </c>
      <c r="R439" s="14">
        <f t="shared" si="95"/>
        <v>15.838052223649875</v>
      </c>
      <c r="S439" s="11" t="s">
        <v>27</v>
      </c>
      <c r="T439" s="14">
        <f t="shared" si="93"/>
        <v>73.200200030193216</v>
      </c>
      <c r="U439" s="11" t="s">
        <v>18</v>
      </c>
      <c r="V439" s="11"/>
      <c r="W439" s="11"/>
      <c r="X439" s="12"/>
    </row>
    <row r="440" spans="1:25" ht="16" thickBot="1" x14ac:dyDescent="0.25">
      <c r="A440" s="10">
        <v>425</v>
      </c>
      <c r="B440" s="11">
        <f t="shared" si="103"/>
        <v>218.33333333333334</v>
      </c>
      <c r="C440" s="11"/>
      <c r="D440" s="11"/>
      <c r="E440" s="18">
        <v>3.28</v>
      </c>
      <c r="F440" s="18">
        <v>3.25</v>
      </c>
      <c r="G440" s="11"/>
      <c r="H440" s="19">
        <v>1.57</v>
      </c>
      <c r="I440" s="11">
        <v>35.03</v>
      </c>
      <c r="J440" s="4">
        <f t="shared" si="102"/>
        <v>70.104430625350602</v>
      </c>
      <c r="K440" s="11"/>
      <c r="L440" s="11">
        <f t="shared" si="99"/>
        <v>35.052215312675301</v>
      </c>
      <c r="M440" s="11"/>
      <c r="N440" s="11"/>
      <c r="O440" s="8">
        <f t="shared" si="100"/>
        <v>1.0636132315521629</v>
      </c>
      <c r="P440" s="11"/>
      <c r="Q440" s="11">
        <f>Q439*O439</f>
        <v>23.106503604405589</v>
      </c>
      <c r="R440" s="14">
        <f t="shared" si="95"/>
        <v>11.945711708269712</v>
      </c>
      <c r="S440" s="11" t="s">
        <v>27</v>
      </c>
      <c r="T440" s="14">
        <f t="shared" si="93"/>
        <v>51.698482439342705</v>
      </c>
      <c r="U440" s="11" t="s">
        <v>18</v>
      </c>
      <c r="V440" s="11"/>
      <c r="W440" s="11"/>
      <c r="X440" s="12"/>
    </row>
    <row r="441" spans="1:25" ht="16" thickBot="1" x14ac:dyDescent="0.25">
      <c r="A441" s="13">
        <v>450</v>
      </c>
      <c r="B441" s="14">
        <f t="shared" si="103"/>
        <v>232.22222222222223</v>
      </c>
      <c r="C441" s="14"/>
      <c r="D441" s="14"/>
      <c r="E441" s="20">
        <v>3.2</v>
      </c>
      <c r="F441" s="20">
        <v>3.24</v>
      </c>
      <c r="G441" s="14"/>
      <c r="H441" s="21">
        <v>1.63</v>
      </c>
      <c r="I441" s="14">
        <v>35.380000000000003</v>
      </c>
      <c r="J441" s="6">
        <f t="shared" si="102"/>
        <v>70.78988425446191</v>
      </c>
      <c r="K441" s="14"/>
      <c r="L441" s="14">
        <f t="shared" si="99"/>
        <v>35.394942127230955</v>
      </c>
      <c r="M441" s="14"/>
      <c r="N441" s="14"/>
      <c r="O441" s="8"/>
      <c r="P441" s="14"/>
      <c r="Q441" s="14">
        <f>Q440*O440</f>
        <v>24.576382968553528</v>
      </c>
      <c r="R441" s="14">
        <f t="shared" si="95"/>
        <v>10.818559158677427</v>
      </c>
      <c r="S441" s="14" t="s">
        <v>27</v>
      </c>
      <c r="T441" s="14">
        <f t="shared" si="93"/>
        <v>44.020143942744582</v>
      </c>
      <c r="U441" s="14" t="s">
        <v>18</v>
      </c>
      <c r="V441" s="14"/>
      <c r="W441" s="14"/>
      <c r="X441" s="15"/>
    </row>
    <row r="442" spans="1:25" ht="16" thickBot="1" x14ac:dyDescent="0.25">
      <c r="J442" s="5"/>
      <c r="L442" s="8"/>
      <c r="O442" s="8"/>
      <c r="R442" s="14"/>
      <c r="T442" s="14"/>
    </row>
    <row r="443" spans="1:25" ht="16" thickBot="1" x14ac:dyDescent="0.25">
      <c r="J443" s="4"/>
      <c r="L443" s="11"/>
      <c r="O443" s="8"/>
      <c r="R443" s="14"/>
      <c r="T443" s="14"/>
    </row>
    <row r="444" spans="1:25" ht="16" thickBot="1" x14ac:dyDescent="0.25">
      <c r="A444" s="22" t="s">
        <v>81</v>
      </c>
      <c r="J444" s="4"/>
      <c r="L444" s="11"/>
      <c r="O444" s="8"/>
      <c r="R444" s="11"/>
      <c r="T444" s="11"/>
    </row>
    <row r="445" spans="1:25" ht="16" thickBot="1" x14ac:dyDescent="0.25">
      <c r="A445" s="7">
        <v>325</v>
      </c>
      <c r="B445" s="8">
        <f t="shared" ref="B445:B450" si="104">(A445-32)*(5/9)</f>
        <v>162.77777777777777</v>
      </c>
      <c r="C445" s="8"/>
      <c r="D445" s="8"/>
      <c r="E445" s="8">
        <v>2</v>
      </c>
      <c r="F445" s="8">
        <v>2.25</v>
      </c>
      <c r="G445" s="8">
        <v>7.5</v>
      </c>
      <c r="H445" s="8">
        <f t="shared" ref="H445:H450" si="105">G445/2</f>
        <v>3.75</v>
      </c>
      <c r="I445" s="8">
        <v>69.12</v>
      </c>
      <c r="J445" s="5">
        <f>((4/3)*3.14159265359*E445*F445*H445)</f>
        <v>70.685834705775008</v>
      </c>
      <c r="K445" s="8"/>
      <c r="L445" s="8">
        <f t="shared" si="99"/>
        <v>35.342917352887504</v>
      </c>
      <c r="M445" s="8"/>
      <c r="N445" s="8"/>
      <c r="O445" s="8">
        <f t="shared" si="100"/>
        <v>1.0853242320819114</v>
      </c>
      <c r="P445" s="8"/>
      <c r="Q445" s="8">
        <f>L445</f>
        <v>35.342917352887504</v>
      </c>
      <c r="R445" s="88"/>
      <c r="S445" s="8"/>
      <c r="T445" s="88"/>
      <c r="U445" s="8"/>
      <c r="V445" s="8">
        <f>AVERAGE(T446:T450)</f>
        <v>32.065306793854361</v>
      </c>
      <c r="W445" s="8" t="s">
        <v>18</v>
      </c>
      <c r="X445" s="9">
        <f>_xlfn.STDEV.P(T446:T450)</f>
        <v>13.709222785833843</v>
      </c>
      <c r="Y445" s="2">
        <v>50</v>
      </c>
    </row>
    <row r="446" spans="1:25" ht="16" thickBot="1" x14ac:dyDescent="0.25">
      <c r="A446" s="10">
        <v>350</v>
      </c>
      <c r="B446" s="11">
        <f t="shared" si="104"/>
        <v>176.66666666666669</v>
      </c>
      <c r="C446" s="11"/>
      <c r="D446" s="11"/>
      <c r="E446" s="11">
        <v>2.1</v>
      </c>
      <c r="F446" s="11">
        <v>2.5</v>
      </c>
      <c r="G446" s="11">
        <v>7.8</v>
      </c>
      <c r="H446" s="11">
        <f t="shared" si="105"/>
        <v>3.9</v>
      </c>
      <c r="I446" s="11">
        <v>85.77</v>
      </c>
      <c r="J446" s="4">
        <f t="shared" si="102"/>
        <v>85.765479443006996</v>
      </c>
      <c r="K446" s="11"/>
      <c r="L446" s="11">
        <f t="shared" si="99"/>
        <v>42.882739721503498</v>
      </c>
      <c r="M446" s="11"/>
      <c r="N446" s="11"/>
      <c r="O446" s="8">
        <f t="shared" si="100"/>
        <v>1.0786163522012577</v>
      </c>
      <c r="P446" s="11"/>
      <c r="Q446" s="11">
        <f>Q445*O445</f>
        <v>38.358524635557089</v>
      </c>
      <c r="R446" s="14">
        <f t="shared" si="95"/>
        <v>4.524215085946409</v>
      </c>
      <c r="S446" s="11" t="s">
        <v>27</v>
      </c>
      <c r="T446" s="14">
        <f t="shared" ref="T446:T504" si="106">ABS((L446-Q446)/Q446)*100</f>
        <v>11.794549266247353</v>
      </c>
      <c r="U446" s="11" t="s">
        <v>18</v>
      </c>
      <c r="V446" s="11"/>
      <c r="W446" s="11"/>
      <c r="X446" s="12"/>
    </row>
    <row r="447" spans="1:25" ht="16" thickBot="1" x14ac:dyDescent="0.25">
      <c r="A447" s="10">
        <v>375</v>
      </c>
      <c r="B447" s="11">
        <f t="shared" si="104"/>
        <v>190.55555555555557</v>
      </c>
      <c r="C447" s="11"/>
      <c r="D447" s="11"/>
      <c r="E447" s="11">
        <v>2.75</v>
      </c>
      <c r="F447" s="11">
        <v>2.2999999999999998</v>
      </c>
      <c r="G447" s="11">
        <v>8.5</v>
      </c>
      <c r="H447" s="11">
        <f t="shared" si="105"/>
        <v>4.25</v>
      </c>
      <c r="I447" s="11">
        <v>112.5</v>
      </c>
      <c r="J447" s="6">
        <f t="shared" si="102"/>
        <v>112.59991669242157</v>
      </c>
      <c r="K447" s="11"/>
      <c r="L447" s="14">
        <f t="shared" si="99"/>
        <v>56.299958346210786</v>
      </c>
      <c r="M447" s="11"/>
      <c r="N447" s="11"/>
      <c r="O447" s="8">
        <f t="shared" si="100"/>
        <v>1.0728862973760933</v>
      </c>
      <c r="P447" s="11"/>
      <c r="Q447" s="11">
        <f>Q446*O446</f>
        <v>41.374131918226666</v>
      </c>
      <c r="R447" s="14">
        <f t="shared" si="95"/>
        <v>14.92582642798412</v>
      </c>
      <c r="S447" s="11" t="s">
        <v>27</v>
      </c>
      <c r="T447" s="14">
        <f t="shared" si="106"/>
        <v>36.075261850772037</v>
      </c>
      <c r="U447" s="11" t="s">
        <v>18</v>
      </c>
      <c r="V447" s="11"/>
      <c r="W447" s="11"/>
      <c r="X447" s="12"/>
    </row>
    <row r="448" spans="1:25" ht="16" thickBot="1" x14ac:dyDescent="0.25">
      <c r="A448" s="10">
        <v>400</v>
      </c>
      <c r="B448" s="11">
        <f t="shared" si="104"/>
        <v>204.44444444444446</v>
      </c>
      <c r="C448" s="11"/>
      <c r="D448" s="11"/>
      <c r="E448" s="11">
        <v>2.9</v>
      </c>
      <c r="F448" s="11">
        <v>2.65</v>
      </c>
      <c r="G448" s="11">
        <v>8.1</v>
      </c>
      <c r="H448" s="11">
        <f t="shared" si="105"/>
        <v>4.05</v>
      </c>
      <c r="I448" s="11">
        <v>130.37</v>
      </c>
      <c r="J448" s="5">
        <f t="shared" si="102"/>
        <v>130.3729535313314</v>
      </c>
      <c r="K448" s="11"/>
      <c r="L448" s="8">
        <f t="shared" si="99"/>
        <v>65.186476765665702</v>
      </c>
      <c r="M448" s="11"/>
      <c r="N448" s="11"/>
      <c r="O448" s="8">
        <f t="shared" si="100"/>
        <v>1.0679347826086956</v>
      </c>
      <c r="P448" s="11"/>
      <c r="Q448" s="11">
        <f>Q447*O447</f>
        <v>44.389739200896251</v>
      </c>
      <c r="R448" s="14">
        <f t="shared" si="95"/>
        <v>20.796737564769451</v>
      </c>
      <c r="S448" s="11" t="s">
        <v>27</v>
      </c>
      <c r="T448" s="14">
        <f t="shared" si="106"/>
        <v>46.850326086956493</v>
      </c>
      <c r="U448" s="11" t="s">
        <v>18</v>
      </c>
      <c r="V448" s="11"/>
      <c r="W448" s="11"/>
      <c r="X448" s="12"/>
    </row>
    <row r="449" spans="1:25" ht="16" thickBot="1" x14ac:dyDescent="0.25">
      <c r="A449" s="10">
        <v>425</v>
      </c>
      <c r="B449" s="11">
        <f t="shared" si="104"/>
        <v>218.33333333333334</v>
      </c>
      <c r="C449" s="11"/>
      <c r="D449" s="11"/>
      <c r="E449" s="11">
        <v>2.9</v>
      </c>
      <c r="F449" s="11">
        <v>2.6</v>
      </c>
      <c r="G449" s="11">
        <v>8.6999999999999993</v>
      </c>
      <c r="H449" s="11">
        <f t="shared" si="105"/>
        <v>4.3499999999999996</v>
      </c>
      <c r="I449" s="11">
        <v>137.38999999999999</v>
      </c>
      <c r="J449" s="4">
        <f t="shared" si="102"/>
        <v>137.38812992679789</v>
      </c>
      <c r="K449" s="11"/>
      <c r="L449" s="11">
        <f t="shared" si="99"/>
        <v>68.694064963398944</v>
      </c>
      <c r="M449" s="11"/>
      <c r="N449" s="11"/>
      <c r="O449" s="8">
        <f t="shared" si="100"/>
        <v>1.0636132315521629</v>
      </c>
      <c r="P449" s="11"/>
      <c r="Q449" s="11">
        <f>Q448*O448</f>
        <v>47.405346483565829</v>
      </c>
      <c r="R449" s="14">
        <f t="shared" si="95"/>
        <v>21.288718479833115</v>
      </c>
      <c r="S449" s="11" t="s">
        <v>27</v>
      </c>
      <c r="T449" s="14">
        <f t="shared" si="106"/>
        <v>44.907842804636701</v>
      </c>
      <c r="U449" s="11" t="s">
        <v>18</v>
      </c>
      <c r="V449" s="11"/>
      <c r="W449" s="11"/>
      <c r="X449" s="12"/>
    </row>
    <row r="450" spans="1:25" ht="16" thickBot="1" x14ac:dyDescent="0.25">
      <c r="A450" s="13">
        <v>450</v>
      </c>
      <c r="B450" s="14">
        <f t="shared" si="104"/>
        <v>232.22222222222223</v>
      </c>
      <c r="C450" s="14"/>
      <c r="D450" s="14"/>
      <c r="E450" s="14">
        <v>2.5499999999999998</v>
      </c>
      <c r="F450" s="14">
        <v>2.65</v>
      </c>
      <c r="G450" s="14">
        <v>8.6</v>
      </c>
      <c r="H450" s="14">
        <f t="shared" si="105"/>
        <v>4.3</v>
      </c>
      <c r="I450" s="14">
        <v>121.71</v>
      </c>
      <c r="J450" s="6">
        <f t="shared" si="102"/>
        <v>121.71472417803736</v>
      </c>
      <c r="K450" s="14"/>
      <c r="L450" s="14">
        <f t="shared" si="99"/>
        <v>60.857362089018679</v>
      </c>
      <c r="M450" s="14"/>
      <c r="N450" s="14"/>
      <c r="O450" s="8"/>
      <c r="P450" s="14"/>
      <c r="Q450" s="14">
        <f>Q449*O449</f>
        <v>50.420953766235414</v>
      </c>
      <c r="R450" s="14">
        <f t="shared" si="95"/>
        <v>10.436408322783265</v>
      </c>
      <c r="S450" s="14" t="s">
        <v>27</v>
      </c>
      <c r="T450" s="14">
        <f t="shared" si="106"/>
        <v>20.698553960659201</v>
      </c>
      <c r="U450" s="14" t="s">
        <v>18</v>
      </c>
      <c r="V450" s="14"/>
      <c r="W450" s="14"/>
      <c r="X450" s="15"/>
    </row>
    <row r="451" spans="1:25" ht="16" thickBot="1" x14ac:dyDescent="0.25">
      <c r="J451" s="5"/>
      <c r="L451" s="8"/>
      <c r="O451" s="8"/>
      <c r="R451" s="14"/>
      <c r="T451" s="14"/>
    </row>
    <row r="452" spans="1:25" ht="16" thickBot="1" x14ac:dyDescent="0.25">
      <c r="J452" s="4"/>
      <c r="L452" s="11"/>
      <c r="O452" s="8"/>
      <c r="R452" s="14"/>
      <c r="T452" s="14"/>
    </row>
    <row r="453" spans="1:25" ht="16" thickBot="1" x14ac:dyDescent="0.25">
      <c r="A453" s="22" t="s">
        <v>82</v>
      </c>
      <c r="J453" s="4"/>
      <c r="L453" s="11"/>
      <c r="O453" s="8"/>
      <c r="R453" s="11"/>
      <c r="T453" s="11"/>
    </row>
    <row r="454" spans="1:25" ht="16" thickBot="1" x14ac:dyDescent="0.25">
      <c r="A454" s="7">
        <v>325</v>
      </c>
      <c r="B454" s="8">
        <f t="shared" ref="B454:B459" si="107">(A454-32)*(5/9)</f>
        <v>162.77777777777777</v>
      </c>
      <c r="C454" s="8"/>
      <c r="D454" s="8"/>
      <c r="E454" s="8">
        <v>3.5</v>
      </c>
      <c r="F454" s="8">
        <v>3.8</v>
      </c>
      <c r="G454" s="8"/>
      <c r="H454" s="8">
        <v>1.3</v>
      </c>
      <c r="I454" s="8">
        <v>36</v>
      </c>
      <c r="J454" s="5">
        <f t="shared" si="102"/>
        <v>72.424182640761472</v>
      </c>
      <c r="K454" s="8"/>
      <c r="L454" s="8">
        <f t="shared" si="99"/>
        <v>36.212091320380736</v>
      </c>
      <c r="M454" s="8"/>
      <c r="N454" s="8"/>
      <c r="O454" s="8">
        <f t="shared" si="100"/>
        <v>1.0853242320819114</v>
      </c>
      <c r="P454" s="8"/>
      <c r="Q454" s="8">
        <f>L454</f>
        <v>36.212091320380736</v>
      </c>
      <c r="R454" s="88"/>
      <c r="S454" s="8"/>
      <c r="T454" s="88"/>
      <c r="U454" s="8"/>
      <c r="V454" s="8">
        <f>AVERAGE(T455:T459)</f>
        <v>34.456365399585046</v>
      </c>
      <c r="W454" s="8" t="s">
        <v>18</v>
      </c>
      <c r="X454" s="9">
        <f>_xlfn.STDEV.P(T455:T459)</f>
        <v>22.89241573388184</v>
      </c>
      <c r="Y454" s="2">
        <v>51</v>
      </c>
    </row>
    <row r="455" spans="1:25" ht="16" thickBot="1" x14ac:dyDescent="0.25">
      <c r="A455" s="10">
        <v>350</v>
      </c>
      <c r="B455" s="11">
        <f t="shared" si="107"/>
        <v>176.66666666666669</v>
      </c>
      <c r="C455" s="11"/>
      <c r="D455" s="11"/>
      <c r="E455" s="11">
        <v>3.5</v>
      </c>
      <c r="F455" s="11">
        <v>3.7</v>
      </c>
      <c r="G455" s="11"/>
      <c r="H455" s="11">
        <v>1.6</v>
      </c>
      <c r="I455" s="11">
        <v>43</v>
      </c>
      <c r="J455" s="4">
        <f t="shared" si="102"/>
        <v>86.791733043179747</v>
      </c>
      <c r="K455" s="11"/>
      <c r="L455" s="11">
        <f t="shared" si="99"/>
        <v>43.395866521589873</v>
      </c>
      <c r="M455" s="11"/>
      <c r="N455" s="11"/>
      <c r="O455" s="8">
        <f t="shared" si="100"/>
        <v>1.0786163522012577</v>
      </c>
      <c r="P455" s="11"/>
      <c r="Q455" s="11">
        <f>Q454*O454</f>
        <v>39.301860204372275</v>
      </c>
      <c r="R455" s="14">
        <f t="shared" si="95"/>
        <v>4.0940063172175982</v>
      </c>
      <c r="S455" s="11" t="s">
        <v>27</v>
      </c>
      <c r="T455" s="14">
        <f t="shared" si="106"/>
        <v>10.416825809080015</v>
      </c>
      <c r="U455" s="11" t="s">
        <v>18</v>
      </c>
      <c r="V455" s="11"/>
      <c r="W455" s="11"/>
      <c r="X455" s="12"/>
    </row>
    <row r="456" spans="1:25" ht="16" thickBot="1" x14ac:dyDescent="0.25">
      <c r="A456" s="10">
        <v>375</v>
      </c>
      <c r="B456" s="11">
        <f t="shared" si="107"/>
        <v>190.55555555555557</v>
      </c>
      <c r="C456" s="11"/>
      <c r="D456" s="11"/>
      <c r="E456" s="11">
        <v>3.2</v>
      </c>
      <c r="F456" s="11">
        <v>3.5</v>
      </c>
      <c r="G456" s="11"/>
      <c r="H456" s="11">
        <v>1.7</v>
      </c>
      <c r="I456" s="11">
        <v>40</v>
      </c>
      <c r="J456" s="6">
        <f t="shared" si="102"/>
        <v>79.754565499138138</v>
      </c>
      <c r="K456" s="11"/>
      <c r="L456" s="14">
        <f t="shared" si="99"/>
        <v>39.877282749569069</v>
      </c>
      <c r="M456" s="11"/>
      <c r="N456" s="11"/>
      <c r="O456" s="8">
        <f t="shared" si="100"/>
        <v>1.0728862973760933</v>
      </c>
      <c r="P456" s="11"/>
      <c r="Q456" s="11">
        <f>Q455*O455</f>
        <v>42.3916290883638</v>
      </c>
      <c r="R456" s="14">
        <f t="shared" si="95"/>
        <v>2.5143463387947307</v>
      </c>
      <c r="S456" s="11" t="s">
        <v>27</v>
      </c>
      <c r="T456" s="14">
        <f t="shared" si="106"/>
        <v>5.9312331063136732</v>
      </c>
      <c r="U456" s="11" t="s">
        <v>18</v>
      </c>
      <c r="V456" s="11"/>
      <c r="W456" s="11"/>
      <c r="X456" s="12"/>
    </row>
    <row r="457" spans="1:25" ht="16" thickBot="1" x14ac:dyDescent="0.25">
      <c r="A457" s="10">
        <v>400</v>
      </c>
      <c r="B457" s="11">
        <f t="shared" si="107"/>
        <v>204.44444444444446</v>
      </c>
      <c r="C457" s="11"/>
      <c r="D457" s="11"/>
      <c r="E457" s="11">
        <v>2.9</v>
      </c>
      <c r="F457" s="11">
        <v>2.9</v>
      </c>
      <c r="G457" s="11"/>
      <c r="H457" s="11">
        <v>1.6</v>
      </c>
      <c r="I457" s="11">
        <v>28</v>
      </c>
      <c r="J457" s="5">
        <f t="shared" si="102"/>
        <v>56.364360995609388</v>
      </c>
      <c r="K457" s="11"/>
      <c r="L457" s="8">
        <f t="shared" si="99"/>
        <v>28.182180497804694</v>
      </c>
      <c r="M457" s="11"/>
      <c r="N457" s="11"/>
      <c r="O457" s="8">
        <f t="shared" si="100"/>
        <v>1.0679347826086956</v>
      </c>
      <c r="P457" s="11"/>
      <c r="Q457" s="11">
        <f>Q456*O456</f>
        <v>45.481397972355332</v>
      </c>
      <c r="R457" s="14">
        <f t="shared" si="95"/>
        <v>17.299217474550638</v>
      </c>
      <c r="S457" s="11" t="s">
        <v>27</v>
      </c>
      <c r="T457" s="14">
        <f t="shared" si="106"/>
        <v>38.035808585007679</v>
      </c>
      <c r="U457" s="11" t="s">
        <v>18</v>
      </c>
      <c r="V457" s="11"/>
      <c r="W457" s="11"/>
      <c r="X457" s="12"/>
    </row>
    <row r="458" spans="1:25" ht="16" thickBot="1" x14ac:dyDescent="0.25">
      <c r="A458" s="10">
        <v>425</v>
      </c>
      <c r="B458" s="11">
        <f t="shared" si="107"/>
        <v>218.33333333333334</v>
      </c>
      <c r="C458" s="11"/>
      <c r="D458" s="11"/>
      <c r="E458" s="11">
        <v>2.9</v>
      </c>
      <c r="F458" s="11">
        <v>2.7</v>
      </c>
      <c r="G458" s="11"/>
      <c r="H458" s="11">
        <v>1.3</v>
      </c>
      <c r="I458" s="11">
        <v>21</v>
      </c>
      <c r="J458" s="4">
        <f t="shared" si="102"/>
        <v>42.637695494523491</v>
      </c>
      <c r="K458" s="11"/>
      <c r="L458" s="11">
        <f t="shared" si="99"/>
        <v>21.318847747261746</v>
      </c>
      <c r="M458" s="11"/>
      <c r="N458" s="11"/>
      <c r="O458" s="8">
        <f t="shared" si="100"/>
        <v>1.0636132315521629</v>
      </c>
      <c r="P458" s="11"/>
      <c r="Q458" s="11">
        <f>Q457*O457</f>
        <v>48.571166856346856</v>
      </c>
      <c r="R458" s="14">
        <f t="shared" ref="R458:R521" si="108">ABS(Q458-L458)</f>
        <v>27.252319109085111</v>
      </c>
      <c r="S458" s="11" t="s">
        <v>27</v>
      </c>
      <c r="T458" s="14">
        <f t="shared" si="106"/>
        <v>56.108018136945404</v>
      </c>
      <c r="U458" s="11" t="s">
        <v>18</v>
      </c>
      <c r="V458" s="11"/>
      <c r="W458" s="11"/>
      <c r="X458" s="12"/>
    </row>
    <row r="459" spans="1:25" ht="16" thickBot="1" x14ac:dyDescent="0.25">
      <c r="A459" s="13">
        <v>450</v>
      </c>
      <c r="B459" s="14">
        <f t="shared" si="107"/>
        <v>232.22222222222223</v>
      </c>
      <c r="C459" s="14"/>
      <c r="D459" s="14"/>
      <c r="E459" s="14">
        <v>2.5</v>
      </c>
      <c r="F459" s="14">
        <v>2.9</v>
      </c>
      <c r="G459" s="14"/>
      <c r="H459" s="14">
        <v>1.3</v>
      </c>
      <c r="I459" s="14">
        <v>20</v>
      </c>
      <c r="J459" s="6">
        <f t="shared" si="102"/>
        <v>39.47934768011433</v>
      </c>
      <c r="K459" s="14"/>
      <c r="L459" s="14">
        <f t="shared" si="99"/>
        <v>19.739673840057165</v>
      </c>
      <c r="M459" s="14"/>
      <c r="N459" s="14"/>
      <c r="O459" s="8"/>
      <c r="P459" s="14"/>
      <c r="Q459" s="14">
        <f>Q458*O458</f>
        <v>51.660935740338388</v>
      </c>
      <c r="R459" s="14">
        <f t="shared" si="108"/>
        <v>31.921261900281223</v>
      </c>
      <c r="S459" s="14" t="s">
        <v>27</v>
      </c>
      <c r="T459" s="14">
        <f t="shared" si="106"/>
        <v>61.789941360578482</v>
      </c>
      <c r="U459" s="14" t="s">
        <v>18</v>
      </c>
      <c r="V459" s="14"/>
      <c r="W459" s="14"/>
      <c r="X459" s="15"/>
    </row>
    <row r="460" spans="1:25" ht="16" thickBot="1" x14ac:dyDescent="0.25">
      <c r="J460" s="5"/>
      <c r="L460" s="8"/>
      <c r="O460" s="8"/>
      <c r="R460" s="14"/>
      <c r="T460" s="14"/>
    </row>
    <row r="461" spans="1:25" ht="16" thickBot="1" x14ac:dyDescent="0.25">
      <c r="J461" s="4"/>
      <c r="L461" s="11"/>
      <c r="O461" s="8"/>
      <c r="R461" s="14"/>
      <c r="T461" s="14"/>
    </row>
    <row r="462" spans="1:25" ht="16" thickBot="1" x14ac:dyDescent="0.25">
      <c r="A462" s="22" t="s">
        <v>83</v>
      </c>
      <c r="J462" s="4"/>
      <c r="L462" s="11"/>
      <c r="O462" s="8"/>
      <c r="R462" s="11"/>
      <c r="T462" s="11"/>
    </row>
    <row r="463" spans="1:25" ht="16" thickBot="1" x14ac:dyDescent="0.25">
      <c r="A463" s="7">
        <v>325</v>
      </c>
      <c r="B463" s="8">
        <f t="shared" ref="B463:B468" si="109">(A463-32)*(5/9)</f>
        <v>162.77777777777777</v>
      </c>
      <c r="C463" s="8"/>
      <c r="D463" s="8"/>
      <c r="E463" s="16">
        <v>3.302</v>
      </c>
      <c r="F463" s="16">
        <v>3.05</v>
      </c>
      <c r="G463" s="8"/>
      <c r="H463" s="16">
        <v>1.27</v>
      </c>
      <c r="I463" s="85">
        <f t="shared" ref="I463:I468" si="110">E463*F463*H463</f>
        <v>12.790296999999999</v>
      </c>
      <c r="J463" s="5">
        <f t="shared" si="102"/>
        <v>53.575870789912287</v>
      </c>
      <c r="K463" s="8"/>
      <c r="L463" s="8">
        <f t="shared" si="99"/>
        <v>26.787935394956143</v>
      </c>
      <c r="M463" s="8"/>
      <c r="N463" s="8"/>
      <c r="O463" s="8">
        <f t="shared" si="100"/>
        <v>1.0853242320819114</v>
      </c>
      <c r="P463" s="8"/>
      <c r="Q463" s="8">
        <f>L463</f>
        <v>26.787935394956143</v>
      </c>
      <c r="R463" s="88"/>
      <c r="S463" s="8"/>
      <c r="T463" s="88"/>
      <c r="U463" s="8"/>
      <c r="V463" s="8">
        <f>AVERAGE(T464:T468)</f>
        <v>17.174862106642202</v>
      </c>
      <c r="W463" s="8" t="s">
        <v>18</v>
      </c>
      <c r="X463" s="9">
        <f>_xlfn.STDEV.P(T464:T468)</f>
        <v>10.096260754330681</v>
      </c>
      <c r="Y463" s="2">
        <v>52</v>
      </c>
    </row>
    <row r="464" spans="1:25" ht="16" thickBot="1" x14ac:dyDescent="0.25">
      <c r="A464" s="10">
        <v>350</v>
      </c>
      <c r="B464" s="11">
        <f t="shared" si="109"/>
        <v>176.66666666666669</v>
      </c>
      <c r="C464" s="11"/>
      <c r="D464" s="11"/>
      <c r="E464" s="18">
        <v>2.6669999999999998</v>
      </c>
      <c r="F464" s="18">
        <v>2.79</v>
      </c>
      <c r="G464" s="11"/>
      <c r="H464" s="18">
        <v>1.778</v>
      </c>
      <c r="I464" s="86">
        <f t="shared" si="110"/>
        <v>13.22997354</v>
      </c>
      <c r="J464" s="4">
        <f t="shared" si="102"/>
        <v>55.417583573938778</v>
      </c>
      <c r="K464" s="11"/>
      <c r="L464" s="11">
        <f t="shared" si="99"/>
        <v>27.708791786969389</v>
      </c>
      <c r="M464" s="11"/>
      <c r="N464" s="11"/>
      <c r="O464" s="8">
        <f t="shared" si="100"/>
        <v>1.0786163522012577</v>
      </c>
      <c r="P464" s="11"/>
      <c r="Q464" s="11">
        <f>Q463*O463</f>
        <v>29.073595411590631</v>
      </c>
      <c r="R464" s="14">
        <f t="shared" si="108"/>
        <v>1.3648036246212421</v>
      </c>
      <c r="S464" s="11" t="s">
        <v>27</v>
      </c>
      <c r="T464" s="14">
        <f t="shared" si="106"/>
        <v>4.6943063123081856</v>
      </c>
      <c r="U464" s="11" t="s">
        <v>18</v>
      </c>
      <c r="V464" s="11"/>
      <c r="W464" s="11"/>
      <c r="X464" s="12"/>
    </row>
    <row r="465" spans="1:25" ht="16" thickBot="1" x14ac:dyDescent="0.25">
      <c r="A465" s="10">
        <v>375</v>
      </c>
      <c r="B465" s="11">
        <f t="shared" si="109"/>
        <v>190.55555555555557</v>
      </c>
      <c r="C465" s="11"/>
      <c r="D465" s="11"/>
      <c r="E465" s="18">
        <v>3.1749999999999998</v>
      </c>
      <c r="F465" s="18">
        <v>2.54</v>
      </c>
      <c r="G465" s="11"/>
      <c r="H465" s="18">
        <v>2.032</v>
      </c>
      <c r="I465" s="86">
        <f t="shared" si="110"/>
        <v>16.387063999999999</v>
      </c>
      <c r="J465" s="6">
        <f t="shared" si="102"/>
        <v>68.641973168412207</v>
      </c>
      <c r="K465" s="11"/>
      <c r="L465" s="14">
        <f t="shared" si="99"/>
        <v>34.320986584206103</v>
      </c>
      <c r="M465" s="11"/>
      <c r="N465" s="11"/>
      <c r="O465" s="8">
        <f t="shared" si="100"/>
        <v>1.0728862973760933</v>
      </c>
      <c r="P465" s="11"/>
      <c r="Q465" s="11">
        <f>Q464*O464</f>
        <v>31.359255428225111</v>
      </c>
      <c r="R465" s="14">
        <f t="shared" si="108"/>
        <v>2.961731155980992</v>
      </c>
      <c r="S465" s="11" t="s">
        <v>27</v>
      </c>
      <c r="T465" s="14">
        <f t="shared" si="106"/>
        <v>9.4445200166176946</v>
      </c>
      <c r="U465" s="11" t="s">
        <v>18</v>
      </c>
      <c r="V465" s="11"/>
      <c r="W465" s="11"/>
      <c r="X465" s="12"/>
    </row>
    <row r="466" spans="1:25" ht="16" thickBot="1" x14ac:dyDescent="0.25">
      <c r="A466" s="10">
        <v>400</v>
      </c>
      <c r="B466" s="11">
        <f t="shared" si="109"/>
        <v>204.44444444444446</v>
      </c>
      <c r="C466" s="11"/>
      <c r="D466" s="11"/>
      <c r="E466" s="18">
        <v>2.9209999999999998</v>
      </c>
      <c r="F466" s="18">
        <v>2.67</v>
      </c>
      <c r="G466" s="11"/>
      <c r="H466" s="18">
        <v>1.778</v>
      </c>
      <c r="I466" s="86">
        <f t="shared" si="110"/>
        <v>13.86674646</v>
      </c>
      <c r="J466" s="5">
        <f t="shared" si="102"/>
        <v>58.08489174390818</v>
      </c>
      <c r="K466" s="11"/>
      <c r="L466" s="8">
        <f t="shared" si="99"/>
        <v>29.04244587195409</v>
      </c>
      <c r="M466" s="11"/>
      <c r="N466" s="11"/>
      <c r="O466" s="8">
        <f t="shared" si="100"/>
        <v>1.0679347826086956</v>
      </c>
      <c r="P466" s="11"/>
      <c r="Q466" s="11">
        <f>Q465*O465</f>
        <v>33.644915444859592</v>
      </c>
      <c r="R466" s="14">
        <f t="shared" si="108"/>
        <v>4.6024695729055018</v>
      </c>
      <c r="S466" s="11" t="s">
        <v>27</v>
      </c>
      <c r="T466" s="14">
        <f t="shared" si="106"/>
        <v>13.679539722572512</v>
      </c>
      <c r="U466" s="11" t="s">
        <v>18</v>
      </c>
      <c r="V466" s="11"/>
      <c r="W466" s="11"/>
      <c r="X466" s="12"/>
    </row>
    <row r="467" spans="1:25" ht="16" thickBot="1" x14ac:dyDescent="0.25">
      <c r="A467" s="10">
        <v>425</v>
      </c>
      <c r="B467" s="11">
        <f t="shared" si="109"/>
        <v>218.33333333333334</v>
      </c>
      <c r="C467" s="11"/>
      <c r="D467" s="11"/>
      <c r="E467" s="18">
        <v>2.67</v>
      </c>
      <c r="F467" s="18">
        <v>2.54</v>
      </c>
      <c r="G467" s="11"/>
      <c r="H467" s="18">
        <v>1.778</v>
      </c>
      <c r="I467" s="86">
        <f t="shared" si="110"/>
        <v>12.058040399999999</v>
      </c>
      <c r="J467" s="4">
        <f t="shared" si="102"/>
        <v>50.5086015164419</v>
      </c>
      <c r="K467" s="11"/>
      <c r="L467" s="11">
        <f t="shared" si="99"/>
        <v>25.25430075822095</v>
      </c>
      <c r="M467" s="11"/>
      <c r="N467" s="11"/>
      <c r="O467" s="8">
        <f t="shared" si="100"/>
        <v>1.0636132315521629</v>
      </c>
      <c r="P467" s="11"/>
      <c r="Q467" s="11">
        <f>Q466*O466</f>
        <v>35.930575461494072</v>
      </c>
      <c r="R467" s="14">
        <f t="shared" si="108"/>
        <v>10.676274703273123</v>
      </c>
      <c r="S467" s="11" t="s">
        <v>27</v>
      </c>
      <c r="T467" s="14">
        <f t="shared" si="106"/>
        <v>29.713620130338931</v>
      </c>
      <c r="U467" s="11" t="s">
        <v>18</v>
      </c>
      <c r="V467" s="11"/>
      <c r="W467" s="11"/>
      <c r="X467" s="12"/>
    </row>
    <row r="468" spans="1:25" ht="16" thickBot="1" x14ac:dyDescent="0.25">
      <c r="A468" s="13">
        <v>450</v>
      </c>
      <c r="B468" s="14">
        <f t="shared" si="109"/>
        <v>232.22222222222223</v>
      </c>
      <c r="C468" s="14"/>
      <c r="D468" s="14"/>
      <c r="E468" s="20">
        <v>2.67</v>
      </c>
      <c r="F468" s="20">
        <v>2.41</v>
      </c>
      <c r="G468" s="14"/>
      <c r="H468" s="20">
        <v>2.032</v>
      </c>
      <c r="I468" s="87">
        <f t="shared" si="110"/>
        <v>13.075310400000001</v>
      </c>
      <c r="J468" s="117">
        <f t="shared" si="102"/>
        <v>54.769732128065236</v>
      </c>
      <c r="K468" s="14"/>
      <c r="L468" s="14">
        <f t="shared" si="99"/>
        <v>27.384866064032618</v>
      </c>
      <c r="M468" s="14"/>
      <c r="N468" s="14"/>
      <c r="O468" s="8"/>
      <c r="P468" s="14"/>
      <c r="Q468" s="14">
        <f>Q467*O467</f>
        <v>38.21623547812856</v>
      </c>
      <c r="R468" s="14">
        <f t="shared" si="108"/>
        <v>10.831369414095942</v>
      </c>
      <c r="S468" s="14" t="s">
        <v>27</v>
      </c>
      <c r="T468" s="14">
        <f t="shared" si="106"/>
        <v>28.342324351373687</v>
      </c>
      <c r="U468" s="14" t="s">
        <v>18</v>
      </c>
      <c r="V468" s="14"/>
      <c r="W468" s="14"/>
      <c r="X468" s="15"/>
    </row>
    <row r="469" spans="1:25" ht="16" thickBot="1" x14ac:dyDescent="0.25">
      <c r="J469" s="5"/>
      <c r="L469" s="8"/>
      <c r="O469" s="8"/>
      <c r="R469" s="14"/>
      <c r="T469" s="14"/>
    </row>
    <row r="470" spans="1:25" ht="16" thickBot="1" x14ac:dyDescent="0.25">
      <c r="J470" s="4"/>
      <c r="L470" s="11"/>
      <c r="O470" s="8"/>
      <c r="R470" s="14"/>
      <c r="T470" s="14"/>
    </row>
    <row r="471" spans="1:25" ht="16" thickBot="1" x14ac:dyDescent="0.25">
      <c r="A471" s="22" t="s">
        <v>84</v>
      </c>
      <c r="J471" s="4"/>
      <c r="L471" s="11"/>
      <c r="O471" s="8"/>
      <c r="R471" s="11"/>
      <c r="T471" s="11"/>
    </row>
    <row r="472" spans="1:25" ht="16" thickBot="1" x14ac:dyDescent="0.25">
      <c r="A472" s="7">
        <v>325</v>
      </c>
      <c r="B472" s="8">
        <f t="shared" ref="B472:B477" si="111">(A472-32)*(5/9)</f>
        <v>162.77777777777777</v>
      </c>
      <c r="C472" s="8"/>
      <c r="D472" s="8"/>
      <c r="E472" s="16">
        <v>5.7</v>
      </c>
      <c r="F472" s="17">
        <v>5.9</v>
      </c>
      <c r="G472" s="8"/>
      <c r="H472" s="17">
        <v>1.3</v>
      </c>
      <c r="I472" s="49">
        <v>91.564899999999994</v>
      </c>
      <c r="J472" s="5">
        <f t="shared" si="102"/>
        <v>183.12971896306831</v>
      </c>
      <c r="K472" s="8"/>
      <c r="L472" s="8">
        <f t="shared" si="99"/>
        <v>91.564859481534157</v>
      </c>
      <c r="M472" s="8"/>
      <c r="N472" s="8"/>
      <c r="O472" s="8">
        <f t="shared" si="100"/>
        <v>1.0853242320819114</v>
      </c>
      <c r="P472" s="8"/>
      <c r="Q472" s="8">
        <f>L472</f>
        <v>91.564859481534157</v>
      </c>
      <c r="R472" s="88"/>
      <c r="S472" s="8"/>
      <c r="T472" s="88"/>
      <c r="U472" s="8"/>
      <c r="V472" s="8">
        <f>AVERAGE(T473:T477)</f>
        <v>10.267541395661631</v>
      </c>
      <c r="W472" s="8" t="s">
        <v>18</v>
      </c>
      <c r="X472" s="9">
        <f>_xlfn.STDEV.P(T473:T477)</f>
        <v>7.305694916558835</v>
      </c>
      <c r="Y472" s="2">
        <v>53</v>
      </c>
    </row>
    <row r="473" spans="1:25" ht="16" thickBot="1" x14ac:dyDescent="0.25">
      <c r="A473" s="10">
        <v>350</v>
      </c>
      <c r="B473" s="11">
        <f t="shared" si="111"/>
        <v>176.66666666666669</v>
      </c>
      <c r="C473" s="11"/>
      <c r="D473" s="11"/>
      <c r="E473" s="18">
        <v>5.6</v>
      </c>
      <c r="F473" s="19">
        <v>5</v>
      </c>
      <c r="G473" s="11"/>
      <c r="H473" s="19">
        <v>1.3</v>
      </c>
      <c r="I473" s="50">
        <v>76.236000000000004</v>
      </c>
      <c r="J473" s="4">
        <f t="shared" si="102"/>
        <v>152.47196345423467</v>
      </c>
      <c r="K473" s="11"/>
      <c r="L473" s="11">
        <f t="shared" si="99"/>
        <v>76.235981727117334</v>
      </c>
      <c r="M473" s="11"/>
      <c r="N473" s="11"/>
      <c r="O473" s="8">
        <f t="shared" si="100"/>
        <v>1.0786163522012577</v>
      </c>
      <c r="P473" s="11"/>
      <c r="Q473" s="11">
        <f>Q472*O472</f>
        <v>99.377560802484183</v>
      </c>
      <c r="R473" s="14">
        <f t="shared" si="108"/>
        <v>23.141579075366849</v>
      </c>
      <c r="S473" s="11" t="s">
        <v>27</v>
      </c>
      <c r="T473" s="14">
        <f t="shared" si="106"/>
        <v>23.28652352552848</v>
      </c>
      <c r="U473" s="11" t="s">
        <v>18</v>
      </c>
      <c r="V473" s="11"/>
      <c r="W473" s="11"/>
      <c r="X473" s="12"/>
    </row>
    <row r="474" spans="1:25" ht="16" thickBot="1" x14ac:dyDescent="0.25">
      <c r="A474" s="10">
        <v>375</v>
      </c>
      <c r="B474" s="11">
        <f t="shared" si="111"/>
        <v>190.55555555555557</v>
      </c>
      <c r="C474" s="11"/>
      <c r="D474" s="11"/>
      <c r="E474" s="18">
        <v>5.5</v>
      </c>
      <c r="F474" s="19">
        <v>5.6</v>
      </c>
      <c r="G474" s="11"/>
      <c r="H474" s="19">
        <v>1.5</v>
      </c>
      <c r="I474" s="50">
        <v>96.761099999999999</v>
      </c>
      <c r="J474" s="117">
        <f t="shared" si="102"/>
        <v>193.522107461144</v>
      </c>
      <c r="K474" s="11"/>
      <c r="L474" s="14">
        <f t="shared" si="99"/>
        <v>96.761053730572002</v>
      </c>
      <c r="M474" s="11"/>
      <c r="N474" s="11"/>
      <c r="O474" s="8">
        <f t="shared" si="100"/>
        <v>1.0728862973760933</v>
      </c>
      <c r="P474" s="11"/>
      <c r="Q474" s="11">
        <f>Q473*O473</f>
        <v>107.19026212343418</v>
      </c>
      <c r="R474" s="14">
        <f t="shared" si="108"/>
        <v>10.429208392862179</v>
      </c>
      <c r="S474" s="11" t="s">
        <v>27</v>
      </c>
      <c r="T474" s="14">
        <f t="shared" si="106"/>
        <v>9.7296229958393976</v>
      </c>
      <c r="U474" s="11" t="s">
        <v>18</v>
      </c>
      <c r="V474" s="11"/>
      <c r="W474" s="11"/>
      <c r="X474" s="12"/>
    </row>
    <row r="475" spans="1:25" ht="16" thickBot="1" x14ac:dyDescent="0.25">
      <c r="A475" s="10">
        <v>400</v>
      </c>
      <c r="B475" s="11">
        <f t="shared" si="111"/>
        <v>204.44444444444446</v>
      </c>
      <c r="C475" s="11"/>
      <c r="D475" s="11"/>
      <c r="E475" s="18">
        <v>5</v>
      </c>
      <c r="F475" s="19">
        <v>4.5</v>
      </c>
      <c r="G475" s="11"/>
      <c r="H475" s="19">
        <v>2.4</v>
      </c>
      <c r="I475" s="50">
        <v>113.09699999999999</v>
      </c>
      <c r="J475" s="5">
        <f t="shared" si="102"/>
        <v>226.19467105848</v>
      </c>
      <c r="K475" s="11"/>
      <c r="L475" s="8">
        <f t="shared" si="99"/>
        <v>113.09733552924</v>
      </c>
      <c r="M475" s="11"/>
      <c r="N475" s="11"/>
      <c r="O475" s="8">
        <f t="shared" si="100"/>
        <v>1.0679347826086956</v>
      </c>
      <c r="P475" s="11"/>
      <c r="Q475" s="11">
        <f>Q474*O474</f>
        <v>115.00296344438419</v>
      </c>
      <c r="R475" s="14">
        <f t="shared" si="108"/>
        <v>1.9056279151441942</v>
      </c>
      <c r="S475" s="11" t="s">
        <v>27</v>
      </c>
      <c r="T475" s="14">
        <f t="shared" si="106"/>
        <v>1.6570250522855108</v>
      </c>
      <c r="U475" s="11" t="s">
        <v>18</v>
      </c>
      <c r="V475" s="11"/>
      <c r="W475" s="11"/>
      <c r="X475" s="12"/>
    </row>
    <row r="476" spans="1:25" ht="16" thickBot="1" x14ac:dyDescent="0.25">
      <c r="A476" s="10">
        <v>425</v>
      </c>
      <c r="B476" s="11">
        <f t="shared" si="111"/>
        <v>218.33333333333334</v>
      </c>
      <c r="C476" s="11"/>
      <c r="D476" s="11"/>
      <c r="E476" s="18">
        <v>4.5999999999999996</v>
      </c>
      <c r="F476" s="19">
        <v>4.3</v>
      </c>
      <c r="G476" s="11"/>
      <c r="H476" s="19">
        <v>2.8</v>
      </c>
      <c r="I476" s="50">
        <v>115.996</v>
      </c>
      <c r="J476" s="4">
        <f t="shared" si="102"/>
        <v>231.99195670190471</v>
      </c>
      <c r="K476" s="11"/>
      <c r="L476" s="11">
        <f t="shared" si="99"/>
        <v>115.99597835095236</v>
      </c>
      <c r="M476" s="11"/>
      <c r="N476" s="11"/>
      <c r="O476" s="8">
        <f t="shared" si="100"/>
        <v>1.0636132315521629</v>
      </c>
      <c r="P476" s="11"/>
      <c r="Q476" s="11">
        <f>Q475*O475</f>
        <v>122.81566476533419</v>
      </c>
      <c r="R476" s="14">
        <f t="shared" si="108"/>
        <v>6.8196864143818345</v>
      </c>
      <c r="S476" s="11" t="s">
        <v>27</v>
      </c>
      <c r="T476" s="14">
        <f t="shared" si="106"/>
        <v>5.5527822345889799</v>
      </c>
      <c r="U476" s="11" t="s">
        <v>18</v>
      </c>
      <c r="V476" s="11"/>
      <c r="W476" s="11"/>
      <c r="X476" s="12"/>
    </row>
    <row r="477" spans="1:25" ht="16" thickBot="1" x14ac:dyDescent="0.25">
      <c r="A477" s="13">
        <v>450</v>
      </c>
      <c r="B477" s="14">
        <f t="shared" si="111"/>
        <v>232.22222222222223</v>
      </c>
      <c r="C477" s="14"/>
      <c r="D477" s="14"/>
      <c r="E477" s="20">
        <v>5.5</v>
      </c>
      <c r="F477" s="21">
        <v>4.8</v>
      </c>
      <c r="G477" s="14"/>
      <c r="H477" s="21">
        <v>2.1</v>
      </c>
      <c r="I477" s="51">
        <v>116.113</v>
      </c>
      <c r="J477" s="6">
        <f t="shared" si="102"/>
        <v>232.22652895337279</v>
      </c>
      <c r="K477" s="14"/>
      <c r="L477" s="14">
        <f t="shared" si="99"/>
        <v>116.1132644766864</v>
      </c>
      <c r="M477" s="14"/>
      <c r="N477" s="14"/>
      <c r="O477" s="8"/>
      <c r="P477" s="14"/>
      <c r="Q477" s="14">
        <f>Q476*O476</f>
        <v>130.62836608628422</v>
      </c>
      <c r="R477" s="14">
        <f t="shared" si="108"/>
        <v>14.515101609597821</v>
      </c>
      <c r="S477" s="14" t="s">
        <v>27</v>
      </c>
      <c r="T477" s="14">
        <f t="shared" si="106"/>
        <v>11.111753170065782</v>
      </c>
      <c r="U477" s="14" t="s">
        <v>18</v>
      </c>
      <c r="V477" s="14"/>
      <c r="W477" s="14"/>
      <c r="X477" s="15"/>
    </row>
    <row r="478" spans="1:25" ht="16" thickBot="1" x14ac:dyDescent="0.25">
      <c r="J478" s="5"/>
      <c r="L478" s="8"/>
      <c r="O478" s="8"/>
      <c r="R478" s="14"/>
      <c r="T478" s="14"/>
    </row>
    <row r="479" spans="1:25" ht="16" thickBot="1" x14ac:dyDescent="0.25">
      <c r="J479" s="4"/>
      <c r="L479" s="11"/>
      <c r="O479" s="8"/>
      <c r="R479" s="14"/>
      <c r="T479" s="14"/>
    </row>
    <row r="480" spans="1:25" ht="16" thickBot="1" x14ac:dyDescent="0.25">
      <c r="A480" s="22" t="s">
        <v>85</v>
      </c>
      <c r="J480" s="5"/>
      <c r="L480" s="11"/>
      <c r="O480" s="8"/>
      <c r="R480" s="11"/>
      <c r="T480" s="11"/>
    </row>
    <row r="481" spans="1:25" ht="16" thickBot="1" x14ac:dyDescent="0.25">
      <c r="A481" s="7">
        <v>325</v>
      </c>
      <c r="B481" s="8">
        <f t="shared" ref="B481:B486" si="112">(A481-32)*(5/9)</f>
        <v>162.77777777777777</v>
      </c>
      <c r="C481" s="8"/>
      <c r="D481" s="8"/>
      <c r="E481" s="16">
        <v>5.08</v>
      </c>
      <c r="F481" s="17">
        <v>4.45</v>
      </c>
      <c r="G481" s="8"/>
      <c r="H481" s="17">
        <v>0.64</v>
      </c>
      <c r="I481" s="49">
        <v>30.9</v>
      </c>
      <c r="J481" s="5">
        <f t="shared" si="102"/>
        <v>60.602746476420734</v>
      </c>
      <c r="K481" s="8"/>
      <c r="L481" s="8">
        <f t="shared" si="99"/>
        <v>30.301373238210367</v>
      </c>
      <c r="M481" s="8"/>
      <c r="N481" s="8"/>
      <c r="O481" s="8">
        <f t="shared" si="100"/>
        <v>1.0853242320819114</v>
      </c>
      <c r="P481" s="8"/>
      <c r="Q481" s="8">
        <f>L481</f>
        <v>30.301373238210367</v>
      </c>
      <c r="R481" s="88"/>
      <c r="S481" s="8"/>
      <c r="T481" s="88"/>
      <c r="U481" s="8"/>
      <c r="V481" s="8">
        <f>AVERAGE(T482:T486)</f>
        <v>12.189410179510732</v>
      </c>
      <c r="W481" s="8" t="s">
        <v>18</v>
      </c>
      <c r="X481" s="9">
        <f>_xlfn.STDEV.P(T482:T486)</f>
        <v>10.276615875680722</v>
      </c>
      <c r="Y481" s="2">
        <v>54</v>
      </c>
    </row>
    <row r="482" spans="1:25" ht="16" thickBot="1" x14ac:dyDescent="0.25">
      <c r="A482" s="10">
        <v>350</v>
      </c>
      <c r="B482" s="11">
        <f t="shared" si="112"/>
        <v>176.66666666666669</v>
      </c>
      <c r="C482" s="11"/>
      <c r="D482" s="11"/>
      <c r="E482" s="18">
        <v>4.45</v>
      </c>
      <c r="F482" s="19">
        <v>4.45</v>
      </c>
      <c r="G482" s="11"/>
      <c r="H482" s="19">
        <v>0.95</v>
      </c>
      <c r="I482" s="50">
        <v>39.4</v>
      </c>
      <c r="J482" s="4">
        <f t="shared" si="102"/>
        <v>78.801092128773575</v>
      </c>
      <c r="K482" s="11"/>
      <c r="L482" s="11">
        <f t="shared" si="99"/>
        <v>39.400546064386788</v>
      </c>
      <c r="M482" s="11"/>
      <c r="N482" s="11"/>
      <c r="O482" s="8">
        <f t="shared" si="100"/>
        <v>1.0786163522012577</v>
      </c>
      <c r="P482" s="11"/>
      <c r="Q482" s="11">
        <f>Q481*O481</f>
        <v>32.886814640788046</v>
      </c>
      <c r="R482" s="14">
        <f t="shared" si="108"/>
        <v>6.5137314235987418</v>
      </c>
      <c r="S482" s="11" t="s">
        <v>27</v>
      </c>
      <c r="T482" s="14">
        <f t="shared" si="106"/>
        <v>19.806513627866082</v>
      </c>
      <c r="U482" s="11" t="s">
        <v>18</v>
      </c>
      <c r="V482" s="11"/>
      <c r="W482" s="11"/>
      <c r="X482" s="12"/>
    </row>
    <row r="483" spans="1:25" ht="16" thickBot="1" x14ac:dyDescent="0.25">
      <c r="A483" s="10">
        <v>375</v>
      </c>
      <c r="B483" s="11">
        <f t="shared" si="112"/>
        <v>190.55555555555557</v>
      </c>
      <c r="C483" s="11"/>
      <c r="D483" s="11"/>
      <c r="E483" s="18">
        <v>3.81</v>
      </c>
      <c r="F483" s="19">
        <v>4.45</v>
      </c>
      <c r="G483" s="11"/>
      <c r="H483" s="19">
        <v>1.27</v>
      </c>
      <c r="I483" s="50">
        <v>45.1</v>
      </c>
      <c r="J483" s="6">
        <f t="shared" si="102"/>
        <v>90.193931279360555</v>
      </c>
      <c r="K483" s="11"/>
      <c r="L483" s="14">
        <f t="shared" si="99"/>
        <v>45.096965639680278</v>
      </c>
      <c r="M483" s="11"/>
      <c r="N483" s="11"/>
      <c r="O483" s="8">
        <f t="shared" si="100"/>
        <v>1.0728862973760933</v>
      </c>
      <c r="P483" s="11"/>
      <c r="Q483" s="11">
        <f>Q482*O482</f>
        <v>35.472256043365718</v>
      </c>
      <c r="R483" s="14">
        <f t="shared" si="108"/>
        <v>9.6247095963145597</v>
      </c>
      <c r="S483" s="11" t="s">
        <v>27</v>
      </c>
      <c r="T483" s="14">
        <f t="shared" si="106"/>
        <v>27.133063046647248</v>
      </c>
      <c r="U483" s="11" t="s">
        <v>18</v>
      </c>
      <c r="V483" s="11"/>
      <c r="W483" s="11"/>
      <c r="X483" s="12"/>
    </row>
    <row r="484" spans="1:25" ht="16" thickBot="1" x14ac:dyDescent="0.25">
      <c r="A484" s="10">
        <v>400</v>
      </c>
      <c r="B484" s="11">
        <f t="shared" si="112"/>
        <v>204.44444444444446</v>
      </c>
      <c r="C484" s="11"/>
      <c r="D484" s="11"/>
      <c r="E484" s="18">
        <v>3.81</v>
      </c>
      <c r="F484" s="19">
        <v>3.81</v>
      </c>
      <c r="G484" s="11"/>
      <c r="H484" s="19">
        <v>1.27</v>
      </c>
      <c r="I484" s="50">
        <v>38.6</v>
      </c>
      <c r="J484" s="5">
        <f t="shared" si="102"/>
        <v>77.222219814463742</v>
      </c>
      <c r="K484" s="11"/>
      <c r="L484" s="8">
        <f t="shared" ref="L484:L547" si="113">J484/2</f>
        <v>38.611109907231871</v>
      </c>
      <c r="M484" s="11"/>
      <c r="N484" s="11"/>
      <c r="O484" s="8">
        <f t="shared" ref="O484:O547" si="114">B485/B484</f>
        <v>1.0679347826086956</v>
      </c>
      <c r="P484" s="11"/>
      <c r="Q484" s="11">
        <f>Q483*O483</f>
        <v>38.057697445943397</v>
      </c>
      <c r="R484" s="14">
        <f t="shared" si="108"/>
        <v>0.55341246128847388</v>
      </c>
      <c r="S484" s="11" t="s">
        <v>27</v>
      </c>
      <c r="T484" s="14">
        <f t="shared" si="106"/>
        <v>1.4541406822484018</v>
      </c>
      <c r="U484" s="11" t="s">
        <v>18</v>
      </c>
      <c r="V484" s="11"/>
      <c r="W484" s="11"/>
      <c r="X484" s="12"/>
    </row>
    <row r="485" spans="1:25" ht="16" thickBot="1" x14ac:dyDescent="0.25">
      <c r="A485" s="10">
        <v>425</v>
      </c>
      <c r="B485" s="11">
        <f t="shared" si="112"/>
        <v>218.33333333333334</v>
      </c>
      <c r="C485" s="11"/>
      <c r="D485" s="11"/>
      <c r="E485" s="18">
        <v>3.81</v>
      </c>
      <c r="F485" s="19">
        <v>3.18</v>
      </c>
      <c r="G485" s="11"/>
      <c r="H485" s="19">
        <v>1.59</v>
      </c>
      <c r="I485" s="50">
        <v>40.299999999999997</v>
      </c>
      <c r="J485" s="4">
        <f t="shared" si="102"/>
        <v>80.693365537415346</v>
      </c>
      <c r="K485" s="11"/>
      <c r="L485" s="11">
        <f t="shared" si="113"/>
        <v>40.346682768707673</v>
      </c>
      <c r="M485" s="11"/>
      <c r="N485" s="11"/>
      <c r="O485" s="8">
        <f t="shared" si="114"/>
        <v>1.0636132315521629</v>
      </c>
      <c r="P485" s="11"/>
      <c r="Q485" s="11">
        <f>Q484*O484</f>
        <v>40.643138848521069</v>
      </c>
      <c r="R485" s="14">
        <f t="shared" si="108"/>
        <v>0.29645607981339595</v>
      </c>
      <c r="S485" s="11" t="s">
        <v>27</v>
      </c>
      <c r="T485" s="14">
        <f t="shared" si="106"/>
        <v>0.72941236383907748</v>
      </c>
      <c r="U485" s="11" t="s">
        <v>18</v>
      </c>
      <c r="V485" s="11"/>
      <c r="W485" s="11"/>
      <c r="X485" s="12"/>
    </row>
    <row r="486" spans="1:25" ht="16" thickBot="1" x14ac:dyDescent="0.25">
      <c r="A486" s="13">
        <v>450</v>
      </c>
      <c r="B486" s="14">
        <f t="shared" si="112"/>
        <v>232.22222222222223</v>
      </c>
      <c r="C486" s="14"/>
      <c r="D486" s="14"/>
      <c r="E486" s="20">
        <v>3.81</v>
      </c>
      <c r="F486" s="21">
        <v>3.81</v>
      </c>
      <c r="G486" s="14"/>
      <c r="H486" s="21">
        <v>1.59</v>
      </c>
      <c r="I486" s="51">
        <v>48.3</v>
      </c>
      <c r="J486" s="117">
        <f t="shared" si="102"/>
        <v>96.679787011808941</v>
      </c>
      <c r="K486" s="14"/>
      <c r="L486" s="14">
        <f t="shared" si="113"/>
        <v>48.33989350590447</v>
      </c>
      <c r="M486" s="14"/>
      <c r="N486" s="14"/>
      <c r="O486" s="8"/>
      <c r="P486" s="14"/>
      <c r="Q486" s="14">
        <f>Q485*O485</f>
        <v>43.228580251098748</v>
      </c>
      <c r="R486" s="14">
        <f t="shared" si="108"/>
        <v>5.1113132548057223</v>
      </c>
      <c r="S486" s="14" t="s">
        <v>27</v>
      </c>
      <c r="T486" s="14">
        <f t="shared" si="106"/>
        <v>11.823921176952849</v>
      </c>
      <c r="U486" s="14" t="s">
        <v>18</v>
      </c>
      <c r="V486" s="14"/>
      <c r="W486" s="14"/>
      <c r="X486" s="15"/>
    </row>
    <row r="487" spans="1:25" ht="16" thickBot="1" x14ac:dyDescent="0.25">
      <c r="J487" s="5"/>
      <c r="L487" s="8"/>
      <c r="O487" s="8"/>
      <c r="R487" s="14"/>
      <c r="T487" s="14"/>
    </row>
    <row r="488" spans="1:25" ht="16" thickBot="1" x14ac:dyDescent="0.25">
      <c r="J488" s="4"/>
      <c r="L488" s="11"/>
      <c r="O488" s="8"/>
      <c r="R488" s="14"/>
      <c r="T488" s="14"/>
    </row>
    <row r="489" spans="1:25" ht="16" thickBot="1" x14ac:dyDescent="0.25">
      <c r="A489" s="22" t="s">
        <v>86</v>
      </c>
      <c r="J489" s="4"/>
      <c r="L489" s="11"/>
      <c r="O489" s="8"/>
      <c r="R489" s="11"/>
      <c r="T489" s="11"/>
    </row>
    <row r="490" spans="1:25" ht="16" thickBot="1" x14ac:dyDescent="0.25">
      <c r="A490" s="7">
        <v>325</v>
      </c>
      <c r="B490" s="8">
        <f t="shared" ref="B490:B495" si="115">(A490-32)*(5/9)</f>
        <v>162.77777777777777</v>
      </c>
      <c r="C490" s="8"/>
      <c r="D490" s="119">
        <v>4.8</v>
      </c>
      <c r="E490" s="8">
        <f>D490/2</f>
        <v>2.4</v>
      </c>
      <c r="F490" s="8">
        <f>G490/2</f>
        <v>2.5499999999999998</v>
      </c>
      <c r="G490" s="121">
        <v>5.0999999999999996</v>
      </c>
      <c r="H490" s="121">
        <v>4.8</v>
      </c>
      <c r="I490" s="122">
        <v>61.594000000000001</v>
      </c>
      <c r="J490" s="5">
        <f t="shared" si="102"/>
        <v>123.04990105581311</v>
      </c>
      <c r="K490" s="8"/>
      <c r="L490" s="8">
        <f t="shared" si="113"/>
        <v>61.524950527906554</v>
      </c>
      <c r="M490" s="8"/>
      <c r="N490" s="8"/>
      <c r="O490" s="8">
        <f t="shared" si="114"/>
        <v>1.0853242320819114</v>
      </c>
      <c r="P490" s="8"/>
      <c r="Q490" s="8">
        <f>L490</f>
        <v>61.524950527906554</v>
      </c>
      <c r="R490" s="88"/>
      <c r="S490" s="8"/>
      <c r="T490" s="88"/>
      <c r="U490" s="8"/>
      <c r="V490" s="8">
        <f>AVERAGE(T491:T495)</f>
        <v>30.962511337462605</v>
      </c>
      <c r="W490" s="8" t="s">
        <v>18</v>
      </c>
      <c r="X490" s="9">
        <f>_xlfn.STDEV.P(T491:T495)</f>
        <v>7.0733744051554011</v>
      </c>
      <c r="Y490" s="2">
        <v>55</v>
      </c>
    </row>
    <row r="491" spans="1:25" ht="16" thickBot="1" x14ac:dyDescent="0.25">
      <c r="A491" s="10">
        <v>350</v>
      </c>
      <c r="B491" s="11">
        <f t="shared" si="115"/>
        <v>176.66666666666669</v>
      </c>
      <c r="C491" s="11"/>
      <c r="D491" s="118">
        <v>4.8</v>
      </c>
      <c r="E491" s="11">
        <f t="shared" ref="E491:E504" si="116">D491/2</f>
        <v>2.4</v>
      </c>
      <c r="F491" s="11">
        <f t="shared" ref="F491:F504" si="117">G491/2</f>
        <v>2.35</v>
      </c>
      <c r="G491" s="123">
        <v>4.7</v>
      </c>
      <c r="H491" s="124">
        <v>4.5</v>
      </c>
      <c r="I491" s="123">
        <v>52.984999999999999</v>
      </c>
      <c r="J491" s="4">
        <f t="shared" si="102"/>
        <v>106.3114953974856</v>
      </c>
      <c r="K491" s="11"/>
      <c r="L491" s="11">
        <f t="shared" si="113"/>
        <v>53.1557476987428</v>
      </c>
      <c r="M491" s="11"/>
      <c r="N491" s="11"/>
      <c r="O491" s="8">
        <f t="shared" si="114"/>
        <v>1.0786163522012577</v>
      </c>
      <c r="P491" s="11"/>
      <c r="Q491" s="11">
        <f>Q490*O490</f>
        <v>66.774519685577772</v>
      </c>
      <c r="R491" s="14">
        <f t="shared" si="108"/>
        <v>13.618771986834972</v>
      </c>
      <c r="S491" s="11" t="s">
        <v>27</v>
      </c>
      <c r="T491" s="14">
        <f t="shared" si="106"/>
        <v>20.395162782093973</v>
      </c>
      <c r="U491" s="11" t="s">
        <v>18</v>
      </c>
      <c r="V491" s="11"/>
      <c r="W491" s="11"/>
      <c r="X491" s="12"/>
    </row>
    <row r="492" spans="1:25" ht="16" thickBot="1" x14ac:dyDescent="0.25">
      <c r="A492" s="10">
        <v>375</v>
      </c>
      <c r="B492" s="11">
        <f t="shared" si="115"/>
        <v>190.55555555555557</v>
      </c>
      <c r="C492" s="11"/>
      <c r="D492" s="118">
        <v>4.8</v>
      </c>
      <c r="E492" s="11">
        <f t="shared" si="116"/>
        <v>2.4</v>
      </c>
      <c r="F492" s="11">
        <f t="shared" si="117"/>
        <v>2.35</v>
      </c>
      <c r="G492" s="123">
        <v>4.7</v>
      </c>
      <c r="H492" s="124">
        <v>4.5</v>
      </c>
      <c r="I492" s="123">
        <v>52.984999999999999</v>
      </c>
      <c r="J492" s="117">
        <f t="shared" si="102"/>
        <v>106.3114953974856</v>
      </c>
      <c r="K492" s="11"/>
      <c r="L492" s="14">
        <f t="shared" si="113"/>
        <v>53.1557476987428</v>
      </c>
      <c r="M492" s="11"/>
      <c r="N492" s="11"/>
      <c r="O492" s="8">
        <f t="shared" si="114"/>
        <v>1.0728862973760933</v>
      </c>
      <c r="P492" s="11"/>
      <c r="Q492" s="11">
        <f>Q491*O491</f>
        <v>72.024088843248975</v>
      </c>
      <c r="R492" s="14">
        <f t="shared" si="108"/>
        <v>18.868341144506175</v>
      </c>
      <c r="S492" s="11" t="s">
        <v>27</v>
      </c>
      <c r="T492" s="14">
        <f t="shared" si="106"/>
        <v>26.197264620133765</v>
      </c>
      <c r="U492" s="11" t="s">
        <v>18</v>
      </c>
      <c r="V492" s="11"/>
      <c r="W492" s="11"/>
      <c r="X492" s="12"/>
    </row>
    <row r="493" spans="1:25" ht="16" thickBot="1" x14ac:dyDescent="0.25">
      <c r="A493" s="10">
        <v>400</v>
      </c>
      <c r="B493" s="11">
        <f t="shared" si="115"/>
        <v>204.44444444444446</v>
      </c>
      <c r="C493" s="11"/>
      <c r="D493" s="118">
        <v>4.8</v>
      </c>
      <c r="E493" s="11">
        <f t="shared" si="116"/>
        <v>2.4</v>
      </c>
      <c r="F493" s="11">
        <f t="shared" si="117"/>
        <v>2.25</v>
      </c>
      <c r="G493" s="124">
        <v>4.5</v>
      </c>
      <c r="H493" s="124">
        <v>4.5999999999999996</v>
      </c>
      <c r="I493" s="123">
        <v>52.036000000000001</v>
      </c>
      <c r="J493" s="5">
        <f t="shared" ref="J493:J556" si="118">((4/3)*3.14159265359*E493*F493*H493)</f>
        <v>104.04954868690081</v>
      </c>
      <c r="K493" s="11"/>
      <c r="L493" s="8">
        <f t="shared" si="113"/>
        <v>52.024774343450403</v>
      </c>
      <c r="M493" s="11"/>
      <c r="N493" s="11"/>
      <c r="O493" s="8">
        <f t="shared" si="114"/>
        <v>1.0679347826086956</v>
      </c>
      <c r="P493" s="11"/>
      <c r="Q493" s="11">
        <f>Q492*O492</f>
        <v>77.273658000920179</v>
      </c>
      <c r="R493" s="14">
        <f t="shared" si="108"/>
        <v>25.248883657469776</v>
      </c>
      <c r="S493" s="11" t="s">
        <v>27</v>
      </c>
      <c r="T493" s="14">
        <f t="shared" si="106"/>
        <v>32.674632352941167</v>
      </c>
      <c r="U493" s="11" t="s">
        <v>18</v>
      </c>
      <c r="V493" s="11"/>
      <c r="W493" s="11"/>
      <c r="X493" s="12"/>
    </row>
    <row r="494" spans="1:25" ht="16" thickBot="1" x14ac:dyDescent="0.25">
      <c r="A494" s="10">
        <v>425</v>
      </c>
      <c r="B494" s="11">
        <f t="shared" si="115"/>
        <v>218.33333333333334</v>
      </c>
      <c r="C494" s="11"/>
      <c r="D494" s="118">
        <v>5.0999999999999996</v>
      </c>
      <c r="E494" s="11">
        <f t="shared" si="116"/>
        <v>2.5499999999999998</v>
      </c>
      <c r="F494" s="11">
        <f t="shared" si="117"/>
        <v>2.35</v>
      </c>
      <c r="G494" s="124">
        <v>4.7</v>
      </c>
      <c r="H494" s="124">
        <v>4.3</v>
      </c>
      <c r="I494" s="123">
        <v>54.36</v>
      </c>
      <c r="J494" s="4">
        <f t="shared" si="118"/>
        <v>107.93569879939163</v>
      </c>
      <c r="K494" s="11"/>
      <c r="L494" s="11">
        <f t="shared" si="113"/>
        <v>53.967849399695815</v>
      </c>
      <c r="M494" s="11"/>
      <c r="N494" s="11"/>
      <c r="O494" s="8">
        <f t="shared" si="114"/>
        <v>1.0636132315521629</v>
      </c>
      <c r="P494" s="11"/>
      <c r="Q494" s="11">
        <f>Q493*O493</f>
        <v>82.523227158591382</v>
      </c>
      <c r="R494" s="14">
        <f t="shared" si="108"/>
        <v>28.555377758895567</v>
      </c>
      <c r="S494" s="11" t="s">
        <v>27</v>
      </c>
      <c r="T494" s="14">
        <f t="shared" si="106"/>
        <v>34.602836973423798</v>
      </c>
      <c r="U494" s="11" t="s">
        <v>18</v>
      </c>
      <c r="V494" s="11"/>
      <c r="W494" s="11"/>
      <c r="X494" s="12"/>
    </row>
    <row r="495" spans="1:25" ht="16" thickBot="1" x14ac:dyDescent="0.25">
      <c r="A495" s="13">
        <v>450</v>
      </c>
      <c r="B495" s="14">
        <f t="shared" si="115"/>
        <v>232.22222222222223</v>
      </c>
      <c r="C495" s="14"/>
      <c r="D495" s="120">
        <v>5</v>
      </c>
      <c r="E495" s="14">
        <f t="shared" si="116"/>
        <v>2.5</v>
      </c>
      <c r="F495" s="14">
        <f t="shared" si="117"/>
        <v>2.25</v>
      </c>
      <c r="G495" s="125">
        <v>4.5</v>
      </c>
      <c r="H495" s="125">
        <v>4.4000000000000004</v>
      </c>
      <c r="I495" s="126">
        <v>52.036000000000001</v>
      </c>
      <c r="J495" s="6">
        <f t="shared" si="118"/>
        <v>103.67255756847</v>
      </c>
      <c r="K495" s="14"/>
      <c r="L495" s="14">
        <f t="shared" si="113"/>
        <v>51.836278784234999</v>
      </c>
      <c r="M495" s="14"/>
      <c r="N495" s="14"/>
      <c r="O495" s="8"/>
      <c r="P495" s="14"/>
      <c r="Q495" s="14">
        <f>Q494*O494</f>
        <v>87.7727963162626</v>
      </c>
      <c r="R495" s="14">
        <f t="shared" si="108"/>
        <v>35.936517532027601</v>
      </c>
      <c r="S495" s="14" t="s">
        <v>27</v>
      </c>
      <c r="T495" s="14">
        <f t="shared" si="106"/>
        <v>40.942659958720327</v>
      </c>
      <c r="U495" s="14" t="s">
        <v>18</v>
      </c>
      <c r="V495" s="14"/>
      <c r="W495" s="14"/>
      <c r="X495" s="15"/>
    </row>
    <row r="496" spans="1:25" ht="16" thickBot="1" x14ac:dyDescent="0.25">
      <c r="E496" s="8"/>
      <c r="F496" s="8"/>
      <c r="J496" s="5"/>
      <c r="L496" s="8"/>
      <c r="O496" s="8"/>
      <c r="R496" s="14"/>
      <c r="T496" s="14"/>
    </row>
    <row r="497" spans="1:25" ht="16" thickBot="1" x14ac:dyDescent="0.25">
      <c r="E497" s="11"/>
      <c r="F497" s="11"/>
      <c r="J497" s="4"/>
      <c r="L497" s="11"/>
      <c r="O497" s="8"/>
      <c r="R497" s="14"/>
      <c r="T497" s="14"/>
    </row>
    <row r="498" spans="1:25" ht="16" thickBot="1" x14ac:dyDescent="0.25">
      <c r="A498" s="22" t="s">
        <v>87</v>
      </c>
      <c r="E498" s="11"/>
      <c r="F498" s="11"/>
      <c r="J498" s="5"/>
      <c r="L498" s="11"/>
      <c r="O498" s="8"/>
      <c r="R498" s="11"/>
      <c r="T498" s="11"/>
    </row>
    <row r="499" spans="1:25" ht="16" thickBot="1" x14ac:dyDescent="0.25">
      <c r="A499" s="7">
        <v>325</v>
      </c>
      <c r="B499" s="8">
        <f t="shared" ref="B499:B504" si="119">(A499-32)*(5/9)</f>
        <v>162.77777777777777</v>
      </c>
      <c r="C499" s="8"/>
      <c r="D499" s="49">
        <v>6.4</v>
      </c>
      <c r="E499" s="8">
        <f t="shared" si="116"/>
        <v>3.2</v>
      </c>
      <c r="F499" s="8">
        <f t="shared" si="117"/>
        <v>3.1</v>
      </c>
      <c r="G499" s="8">
        <v>6.2</v>
      </c>
      <c r="H499" s="49">
        <v>0.7</v>
      </c>
      <c r="I499" s="8">
        <v>29</v>
      </c>
      <c r="J499" s="5">
        <f t="shared" si="118"/>
        <v>29.086959182038616</v>
      </c>
      <c r="K499" s="8"/>
      <c r="L499" s="8">
        <f t="shared" si="113"/>
        <v>14.543479591019308</v>
      </c>
      <c r="M499" s="8"/>
      <c r="N499" s="8"/>
      <c r="O499" s="8">
        <f t="shared" si="114"/>
        <v>1.0853242320819114</v>
      </c>
      <c r="P499" s="8"/>
      <c r="Q499" s="8">
        <f>L499</f>
        <v>14.543479591019308</v>
      </c>
      <c r="R499" s="88"/>
      <c r="S499" s="8"/>
      <c r="T499" s="88"/>
      <c r="U499" s="8"/>
      <c r="V499" s="8">
        <f>AVERAGE(T500:T504)</f>
        <v>18.18938271412874</v>
      </c>
      <c r="W499" s="8" t="s">
        <v>18</v>
      </c>
      <c r="X499" s="9">
        <f>_xlfn.STDEV.P(T500:T504)</f>
        <v>10.875319063651077</v>
      </c>
      <c r="Y499" s="2">
        <v>56</v>
      </c>
    </row>
    <row r="500" spans="1:25" ht="16" thickBot="1" x14ac:dyDescent="0.25">
      <c r="A500" s="10">
        <v>350</v>
      </c>
      <c r="B500" s="11">
        <f t="shared" si="119"/>
        <v>176.66666666666669</v>
      </c>
      <c r="C500" s="11"/>
      <c r="D500" s="50">
        <v>6.3</v>
      </c>
      <c r="E500" s="11">
        <f t="shared" si="116"/>
        <v>3.15</v>
      </c>
      <c r="F500" s="11">
        <f t="shared" si="117"/>
        <v>3</v>
      </c>
      <c r="G500" s="11">
        <v>6</v>
      </c>
      <c r="H500" s="50">
        <v>0.8</v>
      </c>
      <c r="I500" s="11">
        <v>32</v>
      </c>
      <c r="J500" s="4">
        <f t="shared" si="118"/>
        <v>31.667253948187199</v>
      </c>
      <c r="K500" s="11"/>
      <c r="L500" s="11">
        <f t="shared" si="113"/>
        <v>15.833626974093599</v>
      </c>
      <c r="M500" s="11"/>
      <c r="N500" s="11"/>
      <c r="O500" s="8">
        <f t="shared" si="114"/>
        <v>1.0786163522012577</v>
      </c>
      <c r="P500" s="11"/>
      <c r="Q500" s="11">
        <f>Q499*O499</f>
        <v>15.784390818921981</v>
      </c>
      <c r="R500" s="14">
        <f t="shared" si="108"/>
        <v>4.9236155171618279E-2</v>
      </c>
      <c r="S500" s="11" t="s">
        <v>27</v>
      </c>
      <c r="T500" s="14">
        <f t="shared" si="106"/>
        <v>0.31192939744367615</v>
      </c>
      <c r="U500" s="11" t="s">
        <v>18</v>
      </c>
      <c r="V500" s="11"/>
      <c r="W500" s="11"/>
      <c r="X500" s="12"/>
    </row>
    <row r="501" spans="1:25" ht="16" thickBot="1" x14ac:dyDescent="0.25">
      <c r="A501" s="10">
        <v>375</v>
      </c>
      <c r="B501" s="11">
        <f t="shared" si="119"/>
        <v>190.55555555555557</v>
      </c>
      <c r="C501" s="11"/>
      <c r="D501" s="50">
        <v>6</v>
      </c>
      <c r="E501" s="14">
        <f t="shared" si="116"/>
        <v>3</v>
      </c>
      <c r="F501" s="14">
        <f t="shared" si="117"/>
        <v>3</v>
      </c>
      <c r="G501" s="11">
        <v>6</v>
      </c>
      <c r="H501" s="50">
        <v>0.6</v>
      </c>
      <c r="I501" s="11">
        <v>23</v>
      </c>
      <c r="J501" s="6">
        <f t="shared" si="118"/>
        <v>22.619467105848003</v>
      </c>
      <c r="K501" s="11"/>
      <c r="L501" s="14">
        <f t="shared" si="113"/>
        <v>11.309733552924001</v>
      </c>
      <c r="M501" s="11"/>
      <c r="N501" s="11"/>
      <c r="O501" s="8">
        <f t="shared" si="114"/>
        <v>1.0728862973760933</v>
      </c>
      <c r="P501" s="11"/>
      <c r="Q501" s="11">
        <f>Q500*O500</f>
        <v>17.025302046824649</v>
      </c>
      <c r="R501" s="14">
        <f t="shared" si="108"/>
        <v>5.7155684939006477</v>
      </c>
      <c r="S501" s="11" t="s">
        <v>27</v>
      </c>
      <c r="T501" s="14">
        <f t="shared" si="106"/>
        <v>33.571025513562894</v>
      </c>
      <c r="U501" s="11" t="s">
        <v>18</v>
      </c>
      <c r="V501" s="11"/>
      <c r="W501" s="11"/>
      <c r="X501" s="12"/>
    </row>
    <row r="502" spans="1:25" ht="16" thickBot="1" x14ac:dyDescent="0.25">
      <c r="A502" s="10">
        <v>400</v>
      </c>
      <c r="B502" s="11">
        <f t="shared" si="119"/>
        <v>204.44444444444446</v>
      </c>
      <c r="C502" s="11"/>
      <c r="D502" s="50">
        <v>6.1</v>
      </c>
      <c r="E502" s="8">
        <f t="shared" si="116"/>
        <v>3.05</v>
      </c>
      <c r="F502" s="8">
        <f t="shared" si="117"/>
        <v>3</v>
      </c>
      <c r="G502" s="11">
        <v>6</v>
      </c>
      <c r="H502" s="50">
        <v>0.8</v>
      </c>
      <c r="I502" s="11">
        <v>31</v>
      </c>
      <c r="J502" s="5">
        <f t="shared" si="118"/>
        <v>30.661944299038403</v>
      </c>
      <c r="K502" s="11"/>
      <c r="L502" s="8">
        <f t="shared" si="113"/>
        <v>15.330972149519202</v>
      </c>
      <c r="M502" s="11"/>
      <c r="N502" s="11"/>
      <c r="O502" s="8">
        <f t="shared" si="114"/>
        <v>1.0679347826086956</v>
      </c>
      <c r="P502" s="11"/>
      <c r="Q502" s="11">
        <f>Q501*O501</f>
        <v>18.26621327472732</v>
      </c>
      <c r="R502" s="14">
        <f t="shared" si="108"/>
        <v>2.935241125208119</v>
      </c>
      <c r="S502" s="11" t="s">
        <v>27</v>
      </c>
      <c r="T502" s="14">
        <f t="shared" si="106"/>
        <v>16.069237126828284</v>
      </c>
      <c r="U502" s="11" t="s">
        <v>18</v>
      </c>
      <c r="V502" s="11"/>
      <c r="W502" s="11"/>
      <c r="X502" s="12"/>
    </row>
    <row r="503" spans="1:25" ht="16" thickBot="1" x14ac:dyDescent="0.25">
      <c r="A503" s="10">
        <v>425</v>
      </c>
      <c r="B503" s="11">
        <f t="shared" si="119"/>
        <v>218.33333333333334</v>
      </c>
      <c r="C503" s="11"/>
      <c r="D503" s="50">
        <v>5.9</v>
      </c>
      <c r="E503" s="11">
        <f t="shared" si="116"/>
        <v>2.95</v>
      </c>
      <c r="F503" s="11">
        <f t="shared" si="117"/>
        <v>2.9</v>
      </c>
      <c r="G503" s="11">
        <v>5.8</v>
      </c>
      <c r="H503" s="50">
        <v>0.9</v>
      </c>
      <c r="I503" s="11">
        <v>32</v>
      </c>
      <c r="J503" s="4">
        <f t="shared" si="118"/>
        <v>32.251590181754942</v>
      </c>
      <c r="K503" s="11"/>
      <c r="L503" s="11">
        <f t="shared" si="113"/>
        <v>16.125795090877471</v>
      </c>
      <c r="M503" s="11"/>
      <c r="N503" s="11"/>
      <c r="O503" s="8">
        <f t="shared" si="114"/>
        <v>1.0636132315521629</v>
      </c>
      <c r="P503" s="11"/>
      <c r="Q503" s="11">
        <f>Q502*O502</f>
        <v>19.507124502629988</v>
      </c>
      <c r="R503" s="14">
        <f t="shared" si="108"/>
        <v>3.3813294117525174</v>
      </c>
      <c r="S503" s="11" t="s">
        <v>27</v>
      </c>
      <c r="T503" s="14">
        <f t="shared" si="106"/>
        <v>17.333817761283267</v>
      </c>
      <c r="U503" s="11" t="s">
        <v>18</v>
      </c>
      <c r="V503" s="11"/>
      <c r="W503" s="11"/>
      <c r="X503" s="12"/>
    </row>
    <row r="504" spans="1:25" ht="16" thickBot="1" x14ac:dyDescent="0.25">
      <c r="A504" s="13">
        <v>450</v>
      </c>
      <c r="B504" s="14">
        <f t="shared" si="119"/>
        <v>232.22222222222223</v>
      </c>
      <c r="C504" s="14"/>
      <c r="D504" s="51">
        <v>5.5</v>
      </c>
      <c r="E504" s="14">
        <f t="shared" si="116"/>
        <v>2.75</v>
      </c>
      <c r="F504" s="14">
        <f t="shared" si="117"/>
        <v>2.75</v>
      </c>
      <c r="G504" s="14">
        <v>5.5</v>
      </c>
      <c r="H504" s="51">
        <v>1</v>
      </c>
      <c r="I504" s="14">
        <v>32</v>
      </c>
      <c r="J504" s="117">
        <f t="shared" si="118"/>
        <v>31.677725923699164</v>
      </c>
      <c r="K504" s="14"/>
      <c r="L504" s="14">
        <f t="shared" si="113"/>
        <v>15.838862961849582</v>
      </c>
      <c r="M504" s="14"/>
      <c r="N504" s="14"/>
      <c r="O504" s="8"/>
      <c r="P504" s="14"/>
      <c r="Q504" s="14">
        <f>Q503*O503</f>
        <v>20.74803573053266</v>
      </c>
      <c r="R504" s="14">
        <f t="shared" si="108"/>
        <v>4.9091727686830779</v>
      </c>
      <c r="S504" s="14" t="s">
        <v>27</v>
      </c>
      <c r="T504" s="14">
        <f t="shared" si="106"/>
        <v>23.660903771525586</v>
      </c>
      <c r="U504" s="14" t="s">
        <v>18</v>
      </c>
      <c r="V504" s="14"/>
      <c r="W504" s="14"/>
      <c r="X504" s="15"/>
    </row>
    <row r="505" spans="1:25" ht="16" thickBot="1" x14ac:dyDescent="0.25">
      <c r="J505" s="5"/>
      <c r="L505" s="8"/>
      <c r="O505" s="8"/>
      <c r="R505" s="14"/>
      <c r="T505" s="14"/>
    </row>
    <row r="506" spans="1:25" ht="16" thickBot="1" x14ac:dyDescent="0.25">
      <c r="J506" s="4"/>
      <c r="L506" s="11"/>
      <c r="O506" s="8"/>
      <c r="R506" s="14"/>
      <c r="T506" s="14"/>
    </row>
    <row r="507" spans="1:25" ht="16" thickBot="1" x14ac:dyDescent="0.25">
      <c r="A507" s="22" t="s">
        <v>88</v>
      </c>
      <c r="J507" s="4"/>
      <c r="L507" s="11"/>
      <c r="O507" s="8"/>
      <c r="R507" s="11"/>
      <c r="T507" s="11"/>
    </row>
    <row r="508" spans="1:25" ht="16" thickBot="1" x14ac:dyDescent="0.25">
      <c r="A508" s="7">
        <v>325</v>
      </c>
      <c r="B508" s="8">
        <f t="shared" ref="B508:B513" si="120">(A508-32)*(5/9)</f>
        <v>162.77777777777777</v>
      </c>
      <c r="C508" s="8"/>
      <c r="D508" s="8"/>
      <c r="E508" s="8">
        <v>3.25</v>
      </c>
      <c r="F508" s="8">
        <v>3.25</v>
      </c>
      <c r="G508" s="8"/>
      <c r="H508" s="8">
        <v>0.5</v>
      </c>
      <c r="I508" s="8">
        <v>11.06</v>
      </c>
      <c r="J508" s="5">
        <f t="shared" si="118"/>
        <v>22.122048269029584</v>
      </c>
      <c r="K508" s="8"/>
      <c r="L508" s="8">
        <f t="shared" si="113"/>
        <v>11.061024134514792</v>
      </c>
      <c r="M508" s="8"/>
      <c r="N508" s="8"/>
      <c r="O508" s="8">
        <f t="shared" si="114"/>
        <v>1.0853242320819114</v>
      </c>
      <c r="P508" s="8"/>
      <c r="Q508" s="8">
        <f>L508</f>
        <v>11.061024134514792</v>
      </c>
      <c r="R508" s="88"/>
      <c r="S508" s="8"/>
      <c r="T508" s="88"/>
      <c r="U508" s="8"/>
      <c r="V508" s="8">
        <f>AVERAGE(T509:T513)</f>
        <v>57.437464638065798</v>
      </c>
      <c r="W508" s="8" t="s">
        <v>18</v>
      </c>
      <c r="X508" s="9">
        <f>_xlfn.STDEV.P(T509:T513)</f>
        <v>15.299348808200527</v>
      </c>
      <c r="Y508" s="2">
        <v>57</v>
      </c>
    </row>
    <row r="509" spans="1:25" ht="16" thickBot="1" x14ac:dyDescent="0.25">
      <c r="A509" s="10">
        <v>350</v>
      </c>
      <c r="B509" s="11">
        <f t="shared" si="120"/>
        <v>176.66666666666669</v>
      </c>
      <c r="C509" s="11"/>
      <c r="D509" s="11"/>
      <c r="E509" s="11">
        <v>3</v>
      </c>
      <c r="F509" s="11">
        <v>3</v>
      </c>
      <c r="G509" s="11"/>
      <c r="H509" s="11">
        <v>1</v>
      </c>
      <c r="I509" s="11">
        <v>18.850000000000001</v>
      </c>
      <c r="J509" s="4">
        <f t="shared" si="118"/>
        <v>37.699111843080004</v>
      </c>
      <c r="K509" s="11"/>
      <c r="L509" s="11">
        <f t="shared" si="113"/>
        <v>18.849555921540002</v>
      </c>
      <c r="M509" s="11"/>
      <c r="N509" s="11"/>
      <c r="O509" s="8">
        <f t="shared" si="114"/>
        <v>1.0786163522012577</v>
      </c>
      <c r="P509" s="11"/>
      <c r="Q509" s="11">
        <f>Q508*O508</f>
        <v>12.004797524831755</v>
      </c>
      <c r="R509" s="14">
        <f t="shared" si="108"/>
        <v>6.8447583967082473</v>
      </c>
      <c r="S509" s="11" t="s">
        <v>27</v>
      </c>
      <c r="T509" s="14">
        <f t="shared" ref="T509:T572" si="121">ABS((L509-Q509)/Q509)*100</f>
        <v>57.01685832309925</v>
      </c>
      <c r="U509" s="11" t="s">
        <v>18</v>
      </c>
      <c r="V509" s="11"/>
      <c r="W509" s="11"/>
      <c r="X509" s="12"/>
    </row>
    <row r="510" spans="1:25" ht="16" thickBot="1" x14ac:dyDescent="0.25">
      <c r="A510" s="10">
        <v>375</v>
      </c>
      <c r="B510" s="11">
        <f t="shared" si="120"/>
        <v>190.55555555555557</v>
      </c>
      <c r="C510" s="11"/>
      <c r="D510" s="11"/>
      <c r="E510" s="11">
        <v>3</v>
      </c>
      <c r="F510" s="11">
        <v>3</v>
      </c>
      <c r="G510" s="11"/>
      <c r="H510" s="11">
        <v>1.25</v>
      </c>
      <c r="I510" s="11">
        <v>23.56</v>
      </c>
      <c r="J510" s="117">
        <f t="shared" si="118"/>
        <v>47.123889803850005</v>
      </c>
      <c r="K510" s="11"/>
      <c r="L510" s="14">
        <f t="shared" si="113"/>
        <v>23.561944901925003</v>
      </c>
      <c r="M510" s="11"/>
      <c r="N510" s="11"/>
      <c r="O510" s="8">
        <f t="shared" si="114"/>
        <v>1.0728862973760933</v>
      </c>
      <c r="P510" s="11"/>
      <c r="Q510" s="11">
        <f>Q509*O509</f>
        <v>12.948570915148716</v>
      </c>
      <c r="R510" s="14">
        <f t="shared" si="108"/>
        <v>10.613373986776287</v>
      </c>
      <c r="S510" s="11" t="s">
        <v>27</v>
      </c>
      <c r="T510" s="14">
        <f t="shared" si="121"/>
        <v>81.965601117877412</v>
      </c>
      <c r="U510" s="11" t="s">
        <v>18</v>
      </c>
      <c r="V510" s="11"/>
      <c r="W510" s="11"/>
      <c r="X510" s="12"/>
    </row>
    <row r="511" spans="1:25" ht="16" thickBot="1" x14ac:dyDescent="0.25">
      <c r="A511" s="10">
        <v>400</v>
      </c>
      <c r="B511" s="11">
        <f t="shared" si="120"/>
        <v>204.44444444444446</v>
      </c>
      <c r="C511" s="11"/>
      <c r="D511" s="11"/>
      <c r="E511" s="11">
        <v>2.75</v>
      </c>
      <c r="F511" s="11">
        <v>2.75</v>
      </c>
      <c r="G511" s="11"/>
      <c r="H511" s="11">
        <v>1.25</v>
      </c>
      <c r="I511" s="11">
        <v>19.8</v>
      </c>
      <c r="J511" s="5">
        <f t="shared" si="118"/>
        <v>39.597157404623957</v>
      </c>
      <c r="K511" s="11"/>
      <c r="L511" s="8">
        <f t="shared" si="113"/>
        <v>19.798578702311978</v>
      </c>
      <c r="M511" s="11"/>
      <c r="N511" s="11"/>
      <c r="O511" s="8">
        <f t="shared" si="114"/>
        <v>1.0679347826086956</v>
      </c>
      <c r="P511" s="11"/>
      <c r="Q511" s="11">
        <f>Q510*O510</f>
        <v>13.892344305465677</v>
      </c>
      <c r="R511" s="14">
        <f t="shared" si="108"/>
        <v>5.9062343968463011</v>
      </c>
      <c r="S511" s="11" t="s">
        <v>27</v>
      </c>
      <c r="T511" s="14">
        <f t="shared" si="121"/>
        <v>42.514310522253659</v>
      </c>
      <c r="U511" s="11" t="s">
        <v>18</v>
      </c>
      <c r="V511" s="11"/>
      <c r="W511" s="11"/>
      <c r="X511" s="12"/>
    </row>
    <row r="512" spans="1:25" ht="16" thickBot="1" x14ac:dyDescent="0.25">
      <c r="A512" s="10">
        <v>425</v>
      </c>
      <c r="B512" s="11">
        <f t="shared" si="120"/>
        <v>218.33333333333334</v>
      </c>
      <c r="C512" s="11"/>
      <c r="D512" s="11"/>
      <c r="E512" s="11">
        <v>3</v>
      </c>
      <c r="F512" s="11">
        <v>3</v>
      </c>
      <c r="G512" s="11"/>
      <c r="H512" s="11">
        <v>1.3</v>
      </c>
      <c r="I512" s="11">
        <v>24.5</v>
      </c>
      <c r="J512" s="4">
        <f t="shared" si="118"/>
        <v>49.008845396004006</v>
      </c>
      <c r="K512" s="11"/>
      <c r="L512" s="11">
        <f t="shared" si="113"/>
        <v>24.504422698002003</v>
      </c>
      <c r="M512" s="11"/>
      <c r="N512" s="11"/>
      <c r="O512" s="8">
        <f t="shared" si="114"/>
        <v>1.0636132315521629</v>
      </c>
      <c r="P512" s="11"/>
      <c r="Q512" s="11">
        <f>Q511*O511</f>
        <v>14.836117695782638</v>
      </c>
      <c r="R512" s="14">
        <f t="shared" si="108"/>
        <v>9.6683050022193644</v>
      </c>
      <c r="S512" s="11" t="s">
        <v>27</v>
      </c>
      <c r="T512" s="14">
        <f t="shared" si="121"/>
        <v>65.16735173223725</v>
      </c>
      <c r="U512" s="11" t="s">
        <v>18</v>
      </c>
      <c r="V512" s="11"/>
      <c r="W512" s="11"/>
      <c r="X512" s="12"/>
    </row>
    <row r="513" spans="1:25" ht="16" thickBot="1" x14ac:dyDescent="0.25">
      <c r="A513" s="13">
        <v>450</v>
      </c>
      <c r="B513" s="14">
        <f t="shared" si="120"/>
        <v>232.22222222222223</v>
      </c>
      <c r="C513" s="14"/>
      <c r="D513" s="14"/>
      <c r="E513" s="14">
        <v>2.75</v>
      </c>
      <c r="F513" s="14">
        <v>2.75</v>
      </c>
      <c r="G513" s="14"/>
      <c r="H513" s="14">
        <v>1.4</v>
      </c>
      <c r="I513" s="14">
        <v>22.17</v>
      </c>
      <c r="J513" s="6">
        <f t="shared" si="118"/>
        <v>44.348816293178828</v>
      </c>
      <c r="K513" s="14"/>
      <c r="L513" s="14">
        <f t="shared" si="113"/>
        <v>22.174408146589414</v>
      </c>
      <c r="M513" s="14"/>
      <c r="N513" s="14"/>
      <c r="O513" s="8"/>
      <c r="P513" s="14"/>
      <c r="Q513" s="14">
        <f>Q512*O512</f>
        <v>15.779891086099601</v>
      </c>
      <c r="R513" s="14">
        <f t="shared" si="108"/>
        <v>6.3945170604898127</v>
      </c>
      <c r="S513" s="14" t="s">
        <v>27</v>
      </c>
      <c r="T513" s="14">
        <f t="shared" si="121"/>
        <v>40.523201494861389</v>
      </c>
      <c r="U513" s="14" t="s">
        <v>18</v>
      </c>
      <c r="V513" s="14"/>
      <c r="W513" s="14"/>
      <c r="X513" s="15"/>
    </row>
    <row r="514" spans="1:25" ht="16" thickBot="1" x14ac:dyDescent="0.25">
      <c r="J514" s="5"/>
      <c r="L514" s="8"/>
      <c r="O514" s="8"/>
      <c r="R514" s="14"/>
      <c r="T514" s="14"/>
    </row>
    <row r="515" spans="1:25" ht="16" thickBot="1" x14ac:dyDescent="0.25">
      <c r="J515" s="4"/>
      <c r="L515" s="11"/>
      <c r="O515" s="8"/>
      <c r="R515" s="14"/>
      <c r="T515" s="14"/>
    </row>
    <row r="516" spans="1:25" ht="16" thickBot="1" x14ac:dyDescent="0.25">
      <c r="A516" s="22" t="s">
        <v>89</v>
      </c>
      <c r="J516" s="5"/>
      <c r="L516" s="11"/>
      <c r="O516" s="8"/>
      <c r="R516" s="11"/>
      <c r="T516" s="11"/>
    </row>
    <row r="517" spans="1:25" ht="16" thickBot="1" x14ac:dyDescent="0.25">
      <c r="A517" s="7">
        <v>325</v>
      </c>
      <c r="B517" s="8">
        <f t="shared" ref="B517:B522" si="122">(A517-32)*(5/9)</f>
        <v>162.77777777777777</v>
      </c>
      <c r="C517" s="8"/>
      <c r="D517" s="8"/>
      <c r="E517" s="8">
        <v>2.54</v>
      </c>
      <c r="F517" s="8">
        <v>2.54</v>
      </c>
      <c r="G517" s="8"/>
      <c r="H517" s="8">
        <v>1.524</v>
      </c>
      <c r="I517" s="8">
        <v>20.6</v>
      </c>
      <c r="J517" s="5">
        <f t="shared" si="118"/>
        <v>41.185183901047331</v>
      </c>
      <c r="K517" s="8"/>
      <c r="L517" s="8">
        <f t="shared" si="113"/>
        <v>20.592591950523666</v>
      </c>
      <c r="M517" s="8"/>
      <c r="N517" s="8"/>
      <c r="O517" s="8">
        <f t="shared" si="114"/>
        <v>1.0853242320819114</v>
      </c>
      <c r="P517" s="8"/>
      <c r="Q517" s="8">
        <f>L517</f>
        <v>20.592591950523666</v>
      </c>
      <c r="R517" s="88"/>
      <c r="S517" s="8"/>
      <c r="T517" s="88"/>
      <c r="U517" s="8"/>
      <c r="V517" s="8">
        <f>AVERAGE(T518:T522)</f>
        <v>944.51877063562608</v>
      </c>
      <c r="W517" s="8" t="s">
        <v>18</v>
      </c>
      <c r="X517" s="9">
        <f>_xlfn.STDEV.P(T518:T522)</f>
        <v>488.5601900865143</v>
      </c>
      <c r="Y517" s="2">
        <v>58</v>
      </c>
    </row>
    <row r="518" spans="1:25" ht="16" thickBot="1" x14ac:dyDescent="0.25">
      <c r="A518" s="10">
        <v>350</v>
      </c>
      <c r="B518" s="11">
        <f t="shared" si="122"/>
        <v>176.66666666666669</v>
      </c>
      <c r="C518" s="11"/>
      <c r="D518" s="11"/>
      <c r="E518" s="11">
        <v>2.54</v>
      </c>
      <c r="F518" s="11">
        <v>5.08</v>
      </c>
      <c r="G518" s="11"/>
      <c r="H518" s="11">
        <v>1.778</v>
      </c>
      <c r="I518" s="11">
        <v>48</v>
      </c>
      <c r="J518" s="4">
        <f t="shared" si="118"/>
        <v>96.098762435777104</v>
      </c>
      <c r="K518" s="11"/>
      <c r="L518" s="11">
        <f t="shared" si="113"/>
        <v>48.049381217888552</v>
      </c>
      <c r="M518" s="11"/>
      <c r="N518" s="11"/>
      <c r="O518" s="8">
        <f t="shared" si="114"/>
        <v>1.0786163522012577</v>
      </c>
      <c r="P518" s="11"/>
      <c r="Q518" s="11">
        <f>Q517*O517</f>
        <v>22.349639045278249</v>
      </c>
      <c r="R518" s="14">
        <f t="shared" si="108"/>
        <v>25.699742172610303</v>
      </c>
      <c r="S518" s="11" t="s">
        <v>27</v>
      </c>
      <c r="T518" s="14">
        <f t="shared" si="121"/>
        <v>114.98951781970645</v>
      </c>
      <c r="U518" s="11" t="s">
        <v>18</v>
      </c>
      <c r="V518" s="11"/>
      <c r="W518" s="11"/>
      <c r="X518" s="12"/>
    </row>
    <row r="519" spans="1:25" ht="16" thickBot="1" x14ac:dyDescent="0.25">
      <c r="A519" s="10">
        <v>375</v>
      </c>
      <c r="B519" s="11">
        <f t="shared" si="122"/>
        <v>190.55555555555557</v>
      </c>
      <c r="C519" s="11"/>
      <c r="D519" s="11"/>
      <c r="E519" s="11">
        <v>5.08</v>
      </c>
      <c r="F519" s="11">
        <v>6.6040000000000001</v>
      </c>
      <c r="G519" s="11"/>
      <c r="H519" s="11">
        <v>3.302</v>
      </c>
      <c r="I519" s="11">
        <v>231.9</v>
      </c>
      <c r="J519" s="6">
        <f t="shared" si="118"/>
        <v>464.01973861846659</v>
      </c>
      <c r="K519" s="11"/>
      <c r="L519" s="14">
        <f t="shared" si="113"/>
        <v>232.0098693092333</v>
      </c>
      <c r="M519" s="11"/>
      <c r="N519" s="11"/>
      <c r="O519" s="8">
        <f t="shared" si="114"/>
        <v>1.0728862973760933</v>
      </c>
      <c r="P519" s="11"/>
      <c r="Q519" s="11">
        <f>Q518*O518</f>
        <v>24.106686140032824</v>
      </c>
      <c r="R519" s="14">
        <f t="shared" si="108"/>
        <v>207.90318316920047</v>
      </c>
      <c r="S519" s="11" t="s">
        <v>27</v>
      </c>
      <c r="T519" s="14">
        <f t="shared" si="121"/>
        <v>862.42954324586981</v>
      </c>
      <c r="U519" s="11" t="s">
        <v>18</v>
      </c>
      <c r="V519" s="11"/>
      <c r="W519" s="11"/>
      <c r="X519" s="12"/>
    </row>
    <row r="520" spans="1:25" ht="16" thickBot="1" x14ac:dyDescent="0.25">
      <c r="A520" s="10">
        <v>400</v>
      </c>
      <c r="B520" s="11">
        <f t="shared" si="122"/>
        <v>204.44444444444446</v>
      </c>
      <c r="C520" s="11"/>
      <c r="D520" s="11"/>
      <c r="E520" s="11">
        <v>5.08</v>
      </c>
      <c r="F520" s="11">
        <v>7.1120000000000001</v>
      </c>
      <c r="G520" s="11"/>
      <c r="H520" s="11">
        <v>3.302</v>
      </c>
      <c r="I520" s="11">
        <v>249.7</v>
      </c>
      <c r="J520" s="5">
        <f t="shared" si="118"/>
        <v>499.7135646660409</v>
      </c>
      <c r="K520" s="11"/>
      <c r="L520" s="8">
        <f t="shared" si="113"/>
        <v>249.85678233302045</v>
      </c>
      <c r="M520" s="11"/>
      <c r="N520" s="11"/>
      <c r="O520" s="8">
        <f t="shared" si="114"/>
        <v>1.0679347826086956</v>
      </c>
      <c r="P520" s="11"/>
      <c r="Q520" s="11">
        <f>Q519*O519</f>
        <v>25.863733234787404</v>
      </c>
      <c r="R520" s="14">
        <f t="shared" si="108"/>
        <v>223.99304909823303</v>
      </c>
      <c r="S520" s="11" t="s">
        <v>27</v>
      </c>
      <c r="T520" s="14">
        <f t="shared" si="121"/>
        <v>866.05072463768101</v>
      </c>
      <c r="U520" s="11" t="s">
        <v>18</v>
      </c>
      <c r="V520" s="11"/>
      <c r="W520" s="11"/>
      <c r="X520" s="12"/>
    </row>
    <row r="521" spans="1:25" ht="16" thickBot="1" x14ac:dyDescent="0.25">
      <c r="A521" s="10">
        <v>425</v>
      </c>
      <c r="B521" s="11">
        <f t="shared" si="122"/>
        <v>218.33333333333334</v>
      </c>
      <c r="C521" s="11"/>
      <c r="D521" s="11"/>
      <c r="E521" s="11">
        <v>5.84</v>
      </c>
      <c r="F521" s="11">
        <v>7.8739999999999997</v>
      </c>
      <c r="G521" s="11"/>
      <c r="H521" s="11">
        <v>4.3179999999999996</v>
      </c>
      <c r="I521" s="11">
        <v>415.8</v>
      </c>
      <c r="J521" s="4">
        <f t="shared" si="118"/>
        <v>831.72451961007437</v>
      </c>
      <c r="K521" s="11"/>
      <c r="L521" s="11">
        <f t="shared" si="113"/>
        <v>415.86225980503718</v>
      </c>
      <c r="M521" s="11"/>
      <c r="N521" s="11"/>
      <c r="O521" s="8">
        <f t="shared" si="114"/>
        <v>1.0636132315521629</v>
      </c>
      <c r="P521" s="11"/>
      <c r="Q521" s="11">
        <f>Q520*O520</f>
        <v>27.620780329541979</v>
      </c>
      <c r="R521" s="14">
        <f t="shared" si="108"/>
        <v>388.24147947549523</v>
      </c>
      <c r="S521" s="11" t="s">
        <v>27</v>
      </c>
      <c r="T521" s="14">
        <f t="shared" si="121"/>
        <v>1405.6137257651953</v>
      </c>
      <c r="U521" s="11" t="s">
        <v>18</v>
      </c>
      <c r="V521" s="11"/>
      <c r="W521" s="11"/>
      <c r="X521" s="12"/>
    </row>
    <row r="522" spans="1:25" ht="16" thickBot="1" x14ac:dyDescent="0.25">
      <c r="A522" s="13">
        <v>450</v>
      </c>
      <c r="B522" s="14">
        <f t="shared" si="122"/>
        <v>232.22222222222223</v>
      </c>
      <c r="C522" s="14"/>
      <c r="D522" s="14"/>
      <c r="E522" s="14">
        <v>5.59</v>
      </c>
      <c r="F522" s="14">
        <v>8.6359999999999992</v>
      </c>
      <c r="G522" s="14"/>
      <c r="H522" s="14">
        <v>4.5720000000000001</v>
      </c>
      <c r="I522" s="14">
        <v>461.9</v>
      </c>
      <c r="J522" s="117">
        <f t="shared" si="118"/>
        <v>924.52630538185679</v>
      </c>
      <c r="K522" s="14"/>
      <c r="L522" s="14">
        <f t="shared" si="113"/>
        <v>462.26315269092839</v>
      </c>
      <c r="M522" s="14"/>
      <c r="N522" s="14"/>
      <c r="O522" s="8"/>
      <c r="P522" s="14"/>
      <c r="Q522" s="14">
        <f>Q521*O521</f>
        <v>29.377827424296559</v>
      </c>
      <c r="R522" s="14">
        <f>ABS(Q522-L522)</f>
        <v>432.88532526663181</v>
      </c>
      <c r="S522" s="14" t="s">
        <v>27</v>
      </c>
      <c r="T522" s="14">
        <f t="shared" si="121"/>
        <v>1473.5103417096782</v>
      </c>
      <c r="U522" s="14" t="s">
        <v>18</v>
      </c>
      <c r="V522" s="14"/>
      <c r="W522" s="14"/>
      <c r="X522" s="15"/>
    </row>
    <row r="523" spans="1:25" ht="16" thickBot="1" x14ac:dyDescent="0.25">
      <c r="J523" s="5"/>
      <c r="L523" s="8"/>
      <c r="O523" s="8"/>
      <c r="R523" s="14"/>
      <c r="T523" s="14"/>
    </row>
    <row r="524" spans="1:25" ht="16" thickBot="1" x14ac:dyDescent="0.25">
      <c r="J524" s="4"/>
      <c r="L524" s="11"/>
      <c r="O524" s="8"/>
      <c r="R524" s="14"/>
      <c r="T524" s="14"/>
    </row>
    <row r="525" spans="1:25" ht="16" thickBot="1" x14ac:dyDescent="0.25">
      <c r="A525" s="22" t="s">
        <v>90</v>
      </c>
      <c r="J525" s="4"/>
      <c r="L525" s="11"/>
      <c r="O525" s="8"/>
      <c r="R525" s="11"/>
      <c r="T525" s="11"/>
    </row>
    <row r="526" spans="1:25" ht="16" thickBot="1" x14ac:dyDescent="0.25">
      <c r="A526" s="7">
        <v>325</v>
      </c>
      <c r="B526" s="8">
        <f t="shared" ref="B526:B531" si="123">(A526-32)*(5/9)</f>
        <v>162.77777777777777</v>
      </c>
      <c r="C526" s="8"/>
      <c r="D526" s="8"/>
      <c r="E526" s="127">
        <v>4.4000000000000004</v>
      </c>
      <c r="F526" s="130">
        <v>4</v>
      </c>
      <c r="G526" s="8"/>
      <c r="H526" s="130">
        <v>0.9</v>
      </c>
      <c r="I526" s="131">
        <v>33.200000000000003</v>
      </c>
      <c r="J526" s="5">
        <f t="shared" si="118"/>
        <v>66.350436843820816</v>
      </c>
      <c r="K526" s="8"/>
      <c r="L526" s="8">
        <f t="shared" si="113"/>
        <v>33.175218421910408</v>
      </c>
      <c r="M526" s="8"/>
      <c r="N526" s="8"/>
      <c r="O526" s="8">
        <f t="shared" si="114"/>
        <v>1.0853242320819114</v>
      </c>
      <c r="P526" s="8"/>
      <c r="Q526" s="8">
        <f>L526</f>
        <v>33.175218421910408</v>
      </c>
      <c r="R526" s="88"/>
      <c r="S526" s="8"/>
      <c r="T526" s="88"/>
      <c r="U526" s="8"/>
      <c r="V526" s="8">
        <f>AVERAGE(T527:T531)</f>
        <v>14.501499134723023</v>
      </c>
      <c r="W526" s="8" t="s">
        <v>18</v>
      </c>
      <c r="X526" s="9">
        <f>_xlfn.STDEV.P(T527:T531)</f>
        <v>3.8650429737242056</v>
      </c>
      <c r="Y526" s="2">
        <v>59</v>
      </c>
    </row>
    <row r="527" spans="1:25" ht="16" thickBot="1" x14ac:dyDescent="0.25">
      <c r="A527" s="10">
        <v>350</v>
      </c>
      <c r="B527" s="11">
        <f t="shared" si="123"/>
        <v>176.66666666666669</v>
      </c>
      <c r="C527" s="11"/>
      <c r="D527" s="11"/>
      <c r="E527" s="128">
        <v>4.3</v>
      </c>
      <c r="F527" s="132">
        <v>3.9</v>
      </c>
      <c r="G527" s="11"/>
      <c r="H527" s="132">
        <v>0.9</v>
      </c>
      <c r="I527" s="133">
        <v>31.6</v>
      </c>
      <c r="J527" s="4">
        <f t="shared" si="118"/>
        <v>63.221410560845165</v>
      </c>
      <c r="K527" s="11"/>
      <c r="L527" s="11">
        <f t="shared" si="113"/>
        <v>31.610705280422582</v>
      </c>
      <c r="M527" s="11"/>
      <c r="N527" s="11"/>
      <c r="O527" s="8">
        <f t="shared" si="114"/>
        <v>1.0786163522012577</v>
      </c>
      <c r="P527" s="11"/>
      <c r="Q527" s="11">
        <f>Q526*O526</f>
        <v>36.005868457909592</v>
      </c>
      <c r="R527" s="14">
        <f t="shared" ref="R527:R590" si="124">ABS(Q527-L527)</f>
        <v>4.3951631774870101</v>
      </c>
      <c r="S527" s="11" t="s">
        <v>27</v>
      </c>
      <c r="T527" s="14">
        <f t="shared" si="121"/>
        <v>12.206796740994875</v>
      </c>
      <c r="U527" s="11" t="s">
        <v>18</v>
      </c>
      <c r="V527" s="11"/>
      <c r="W527" s="11"/>
      <c r="X527" s="12"/>
    </row>
    <row r="528" spans="1:25" ht="16" thickBot="1" x14ac:dyDescent="0.25">
      <c r="A528" s="10">
        <v>375</v>
      </c>
      <c r="B528" s="11">
        <f t="shared" si="123"/>
        <v>190.55555555555557</v>
      </c>
      <c r="C528" s="11"/>
      <c r="D528" s="11"/>
      <c r="E528" s="128">
        <v>4.2</v>
      </c>
      <c r="F528" s="132">
        <v>4.2</v>
      </c>
      <c r="G528" s="11"/>
      <c r="H528" s="132">
        <v>1.2</v>
      </c>
      <c r="I528" s="133">
        <v>44.3</v>
      </c>
      <c r="J528" s="117">
        <f t="shared" si="118"/>
        <v>88.66831105492416</v>
      </c>
      <c r="K528" s="11"/>
      <c r="L528" s="14">
        <f t="shared" si="113"/>
        <v>44.33415552746208</v>
      </c>
      <c r="M528" s="11"/>
      <c r="N528" s="11"/>
      <c r="O528" s="8">
        <f t="shared" si="114"/>
        <v>1.0728862973760933</v>
      </c>
      <c r="P528" s="11"/>
      <c r="Q528" s="11">
        <f>Q527*O527</f>
        <v>38.83651849390877</v>
      </c>
      <c r="R528" s="14">
        <f t="shared" si="124"/>
        <v>5.4976370335533105</v>
      </c>
      <c r="S528" s="11" t="s">
        <v>27</v>
      </c>
      <c r="T528" s="14">
        <f t="shared" si="121"/>
        <v>14.155844155844132</v>
      </c>
      <c r="U528" s="11" t="s">
        <v>18</v>
      </c>
      <c r="V528" s="11"/>
      <c r="W528" s="11"/>
      <c r="X528" s="12"/>
    </row>
    <row r="529" spans="1:25" ht="16" thickBot="1" x14ac:dyDescent="0.25">
      <c r="A529" s="10">
        <v>400</v>
      </c>
      <c r="B529" s="11">
        <f t="shared" si="123"/>
        <v>204.44444444444446</v>
      </c>
      <c r="C529" s="11"/>
      <c r="D529" s="11"/>
      <c r="E529" s="128">
        <v>4.0999999999999996</v>
      </c>
      <c r="F529" s="132">
        <v>4.2</v>
      </c>
      <c r="G529" s="11"/>
      <c r="H529" s="132">
        <v>1.4</v>
      </c>
      <c r="I529" s="133">
        <v>50.5</v>
      </c>
      <c r="J529" s="5">
        <f t="shared" si="118"/>
        <v>100.98335425699696</v>
      </c>
      <c r="K529" s="11"/>
      <c r="L529" s="8">
        <f t="shared" si="113"/>
        <v>50.49167712849848</v>
      </c>
      <c r="M529" s="11"/>
      <c r="N529" s="11"/>
      <c r="O529" s="8">
        <f t="shared" si="114"/>
        <v>1.0679347826086956</v>
      </c>
      <c r="P529" s="11"/>
      <c r="Q529" s="11">
        <f>Q528*O528</f>
        <v>41.667168529907954</v>
      </c>
      <c r="R529" s="14">
        <f t="shared" si="124"/>
        <v>8.8245085985905263</v>
      </c>
      <c r="S529" s="11" t="s">
        <v>27</v>
      </c>
      <c r="T529" s="14">
        <f t="shared" si="121"/>
        <v>21.178565546772035</v>
      </c>
      <c r="U529" s="11" t="s">
        <v>18</v>
      </c>
      <c r="V529" s="11"/>
      <c r="W529" s="11"/>
      <c r="X529" s="12"/>
    </row>
    <row r="530" spans="1:25" ht="16" thickBot="1" x14ac:dyDescent="0.25">
      <c r="A530" s="10">
        <v>425</v>
      </c>
      <c r="B530" s="11">
        <f t="shared" si="123"/>
        <v>218.33333333333334</v>
      </c>
      <c r="C530" s="11"/>
      <c r="D530" s="11"/>
      <c r="E530" s="128">
        <v>4.3</v>
      </c>
      <c r="F530" s="132">
        <v>3.8</v>
      </c>
      <c r="G530" s="11"/>
      <c r="H530" s="132">
        <v>1.5</v>
      </c>
      <c r="I530" s="133">
        <v>51.3</v>
      </c>
      <c r="J530" s="4">
        <f t="shared" si="118"/>
        <v>102.66724791932118</v>
      </c>
      <c r="K530" s="11"/>
      <c r="L530" s="11">
        <f t="shared" si="113"/>
        <v>51.333623959660592</v>
      </c>
      <c r="M530" s="11"/>
      <c r="N530" s="11"/>
      <c r="O530" s="8">
        <f t="shared" si="114"/>
        <v>1.0636132315521629</v>
      </c>
      <c r="P530" s="11"/>
      <c r="Q530" s="11">
        <f>Q529*O529</f>
        <v>44.497818565907131</v>
      </c>
      <c r="R530" s="14">
        <f t="shared" si="124"/>
        <v>6.8358053937534606</v>
      </c>
      <c r="S530" s="11" t="s">
        <v>27</v>
      </c>
      <c r="T530" s="14">
        <f t="shared" si="121"/>
        <v>15.362113501426441</v>
      </c>
      <c r="U530" s="11" t="s">
        <v>18</v>
      </c>
      <c r="V530" s="11"/>
      <c r="W530" s="11"/>
      <c r="X530" s="12"/>
    </row>
    <row r="531" spans="1:25" ht="16" thickBot="1" x14ac:dyDescent="0.25">
      <c r="A531" s="13">
        <v>450</v>
      </c>
      <c r="B531" s="14">
        <f t="shared" si="123"/>
        <v>232.22222222222223</v>
      </c>
      <c r="C531" s="14"/>
      <c r="D531" s="14"/>
      <c r="E531" s="129">
        <v>4.3</v>
      </c>
      <c r="F531" s="134">
        <v>3.6</v>
      </c>
      <c r="G531" s="14"/>
      <c r="H531" s="134">
        <v>1.6</v>
      </c>
      <c r="I531" s="135">
        <v>51.9</v>
      </c>
      <c r="J531" s="6">
        <f t="shared" si="118"/>
        <v>103.74795579215616</v>
      </c>
      <c r="K531" s="14"/>
      <c r="L531" s="14">
        <f t="shared" si="113"/>
        <v>51.873977896078081</v>
      </c>
      <c r="M531" s="14"/>
      <c r="N531" s="14"/>
      <c r="O531" s="8"/>
      <c r="P531" s="14"/>
      <c r="Q531" s="14">
        <f>Q530*O530</f>
        <v>47.328468601906316</v>
      </c>
      <c r="R531" s="14">
        <f t="shared" si="124"/>
        <v>4.5455092941717652</v>
      </c>
      <c r="S531" s="14" t="s">
        <v>27</v>
      </c>
      <c r="T531" s="14">
        <f t="shared" si="121"/>
        <v>9.6041757285776193</v>
      </c>
      <c r="U531" s="14" t="s">
        <v>18</v>
      </c>
      <c r="V531" s="14"/>
      <c r="W531" s="14"/>
      <c r="X531" s="15"/>
    </row>
    <row r="532" spans="1:25" ht="16" thickBot="1" x14ac:dyDescent="0.25">
      <c r="J532" s="5"/>
      <c r="L532" s="8"/>
      <c r="O532" s="8"/>
      <c r="R532" s="14"/>
      <c r="T532" s="14"/>
    </row>
    <row r="533" spans="1:25" ht="16" thickBot="1" x14ac:dyDescent="0.25">
      <c r="J533" s="4"/>
      <c r="L533" s="11"/>
      <c r="O533" s="8"/>
      <c r="R533" s="14"/>
      <c r="T533" s="14"/>
    </row>
    <row r="534" spans="1:25" ht="16" thickBot="1" x14ac:dyDescent="0.25">
      <c r="A534" s="22" t="s">
        <v>91</v>
      </c>
      <c r="J534" s="5"/>
      <c r="L534" s="11"/>
      <c r="O534" s="8"/>
      <c r="R534" s="11"/>
      <c r="T534" s="11"/>
    </row>
    <row r="535" spans="1:25" ht="16" thickBot="1" x14ac:dyDescent="0.25">
      <c r="A535" s="7">
        <v>325</v>
      </c>
      <c r="B535" s="8">
        <f t="shared" ref="B535:B540" si="125">(A535-32)*(5/9)</f>
        <v>162.77777777777777</v>
      </c>
      <c r="C535" s="8"/>
      <c r="D535" s="8"/>
      <c r="E535" s="8">
        <v>6.3</v>
      </c>
      <c r="F535" s="8">
        <v>6.2</v>
      </c>
      <c r="G535" s="8"/>
      <c r="H535" s="8">
        <v>3.3</v>
      </c>
      <c r="I535" s="8">
        <v>270</v>
      </c>
      <c r="J535" s="5">
        <f t="shared" si="118"/>
        <v>539.92667981659167</v>
      </c>
      <c r="K535" s="8"/>
      <c r="L535" s="8">
        <f t="shared" si="113"/>
        <v>269.96333990829584</v>
      </c>
      <c r="M535" s="8"/>
      <c r="N535" s="8"/>
      <c r="O535" s="8">
        <f t="shared" si="114"/>
        <v>1.0853242320819114</v>
      </c>
      <c r="P535" s="8"/>
      <c r="Q535" s="8">
        <f>L535</f>
        <v>269.96333990829584</v>
      </c>
      <c r="R535" s="88"/>
      <c r="S535" s="8"/>
      <c r="T535" s="88"/>
      <c r="U535" s="8"/>
      <c r="V535" s="8">
        <f>AVERAGE(T536:T540)</f>
        <v>12.305335622285151</v>
      </c>
      <c r="W535" s="8" t="s">
        <v>18</v>
      </c>
      <c r="X535" s="9">
        <f>_xlfn.STDEV.P(T536:T540)</f>
        <v>5.1400469725026232</v>
      </c>
      <c r="Y535" s="2">
        <v>60</v>
      </c>
    </row>
    <row r="536" spans="1:25" ht="16" thickBot="1" x14ac:dyDescent="0.25">
      <c r="A536" s="10">
        <v>350</v>
      </c>
      <c r="B536" s="11">
        <f t="shared" si="125"/>
        <v>176.66666666666669</v>
      </c>
      <c r="C536" s="11"/>
      <c r="D536" s="11"/>
      <c r="E536" s="11">
        <v>6.4</v>
      </c>
      <c r="F536" s="11">
        <v>6.5</v>
      </c>
      <c r="G536" s="11"/>
      <c r="H536" s="11">
        <v>3.2</v>
      </c>
      <c r="I536" s="11">
        <v>280</v>
      </c>
      <c r="J536" s="4">
        <f t="shared" si="118"/>
        <v>557.61175206120117</v>
      </c>
      <c r="K536" s="11"/>
      <c r="L536" s="11">
        <f t="shared" si="113"/>
        <v>278.80587603060059</v>
      </c>
      <c r="M536" s="11"/>
      <c r="N536" s="11"/>
      <c r="O536" s="8">
        <f t="shared" si="114"/>
        <v>1.0786163522012577</v>
      </c>
      <c r="P536" s="11"/>
      <c r="Q536" s="11">
        <f>Q535*O535</f>
        <v>292.99775457623923</v>
      </c>
      <c r="R536" s="14">
        <f t="shared" si="124"/>
        <v>14.191878545638644</v>
      </c>
      <c r="S536" s="11" t="s">
        <v>27</v>
      </c>
      <c r="T536" s="14">
        <f t="shared" si="121"/>
        <v>4.8436816746818652</v>
      </c>
      <c r="U536" s="11" t="s">
        <v>18</v>
      </c>
      <c r="V536" s="11"/>
      <c r="W536" s="11"/>
      <c r="X536" s="12"/>
    </row>
    <row r="537" spans="1:25" ht="16" thickBot="1" x14ac:dyDescent="0.25">
      <c r="A537" s="10">
        <v>375</v>
      </c>
      <c r="B537" s="11">
        <f t="shared" si="125"/>
        <v>190.55555555555557</v>
      </c>
      <c r="C537" s="11"/>
      <c r="D537" s="11"/>
      <c r="E537" s="11">
        <v>6.6</v>
      </c>
      <c r="F537" s="11">
        <v>6.7</v>
      </c>
      <c r="G537" s="11"/>
      <c r="H537" s="11">
        <v>3.1</v>
      </c>
      <c r="I537" s="11">
        <v>290</v>
      </c>
      <c r="J537" s="6">
        <f t="shared" si="118"/>
        <v>574.20773885256585</v>
      </c>
      <c r="K537" s="11"/>
      <c r="L537" s="14">
        <f t="shared" si="113"/>
        <v>287.10386942628293</v>
      </c>
      <c r="M537" s="11"/>
      <c r="N537" s="11"/>
      <c r="O537" s="8">
        <f t="shared" si="114"/>
        <v>1.0728862973760933</v>
      </c>
      <c r="P537" s="11"/>
      <c r="Q537" s="11">
        <f>Q536*O536</f>
        <v>316.03216924418251</v>
      </c>
      <c r="R537" s="14">
        <f t="shared" si="124"/>
        <v>28.928299817899585</v>
      </c>
      <c r="S537" s="11" t="s">
        <v>27</v>
      </c>
      <c r="T537" s="14">
        <f t="shared" si="121"/>
        <v>9.1535934101531637</v>
      </c>
      <c r="U537" s="11" t="s">
        <v>18</v>
      </c>
      <c r="V537" s="11"/>
      <c r="W537" s="11"/>
      <c r="X537" s="12"/>
    </row>
    <row r="538" spans="1:25" ht="16" thickBot="1" x14ac:dyDescent="0.25">
      <c r="A538" s="10">
        <v>400</v>
      </c>
      <c r="B538" s="11">
        <f t="shared" si="125"/>
        <v>204.44444444444446</v>
      </c>
      <c r="C538" s="11"/>
      <c r="D538" s="11"/>
      <c r="E538" s="11">
        <v>6.8</v>
      </c>
      <c r="F538" s="11">
        <v>6.8</v>
      </c>
      <c r="G538" s="11"/>
      <c r="H538" s="11">
        <v>3.1</v>
      </c>
      <c r="I538" s="11">
        <v>300</v>
      </c>
      <c r="J538" s="5">
        <f t="shared" si="118"/>
        <v>600.43794311494003</v>
      </c>
      <c r="K538" s="11"/>
      <c r="L538" s="8">
        <f t="shared" si="113"/>
        <v>300.21897155747001</v>
      </c>
      <c r="M538" s="11"/>
      <c r="N538" s="11"/>
      <c r="O538" s="8">
        <f t="shared" si="114"/>
        <v>1.0679347826086956</v>
      </c>
      <c r="P538" s="11"/>
      <c r="Q538" s="11">
        <f>Q537*O537</f>
        <v>339.06658391212585</v>
      </c>
      <c r="R538" s="14">
        <f t="shared" si="124"/>
        <v>38.847612354655837</v>
      </c>
      <c r="S538" s="11" t="s">
        <v>27</v>
      </c>
      <c r="T538" s="14">
        <f t="shared" si="121"/>
        <v>11.457222326787523</v>
      </c>
      <c r="U538" s="11" t="s">
        <v>18</v>
      </c>
      <c r="V538" s="11"/>
      <c r="W538" s="11"/>
      <c r="X538" s="12"/>
    </row>
    <row r="539" spans="1:25" ht="16" thickBot="1" x14ac:dyDescent="0.25">
      <c r="A539" s="10">
        <v>425</v>
      </c>
      <c r="B539" s="11">
        <f t="shared" si="125"/>
        <v>218.33333333333334</v>
      </c>
      <c r="C539" s="11"/>
      <c r="D539" s="11"/>
      <c r="E539" s="11">
        <v>7.1</v>
      </c>
      <c r="F539" s="11">
        <v>6.9</v>
      </c>
      <c r="G539" s="11"/>
      <c r="H539" s="11">
        <v>2.9</v>
      </c>
      <c r="I539" s="11">
        <v>310</v>
      </c>
      <c r="J539" s="4">
        <f t="shared" si="118"/>
        <v>595.10561318424652</v>
      </c>
      <c r="K539" s="11"/>
      <c r="L539" s="11">
        <f t="shared" si="113"/>
        <v>297.55280659212326</v>
      </c>
      <c r="M539" s="11"/>
      <c r="N539" s="11"/>
      <c r="O539" s="8">
        <f t="shared" si="114"/>
        <v>1.0636132315521629</v>
      </c>
      <c r="P539" s="11"/>
      <c r="Q539" s="11">
        <f>Q538*O538</f>
        <v>362.10099858006913</v>
      </c>
      <c r="R539" s="14">
        <f t="shared" si="124"/>
        <v>64.54819198794587</v>
      </c>
      <c r="S539" s="11" t="s">
        <v>27</v>
      </c>
      <c r="T539" s="14">
        <f t="shared" si="121"/>
        <v>17.826018774061108</v>
      </c>
      <c r="U539" s="11" t="s">
        <v>18</v>
      </c>
      <c r="V539" s="11"/>
      <c r="W539" s="11"/>
      <c r="X539" s="12"/>
    </row>
    <row r="540" spans="1:25" ht="16" thickBot="1" x14ac:dyDescent="0.25">
      <c r="A540" s="13">
        <v>450</v>
      </c>
      <c r="B540" s="14">
        <f t="shared" si="125"/>
        <v>232.22222222222223</v>
      </c>
      <c r="C540" s="14"/>
      <c r="D540" s="14"/>
      <c r="E540" s="14">
        <v>7.2</v>
      </c>
      <c r="F540" s="14">
        <v>7.2</v>
      </c>
      <c r="G540" s="14"/>
      <c r="H540" s="14">
        <v>2.9</v>
      </c>
      <c r="I540" s="14">
        <v>320</v>
      </c>
      <c r="J540" s="117">
        <f t="shared" si="118"/>
        <v>629.72596422680829</v>
      </c>
      <c r="K540" s="14"/>
      <c r="L540" s="14">
        <f t="shared" si="113"/>
        <v>314.86298211340414</v>
      </c>
      <c r="M540" s="14"/>
      <c r="N540" s="14"/>
      <c r="O540" s="8"/>
      <c r="P540" s="14"/>
      <c r="Q540" s="14">
        <f>Q539*O539</f>
        <v>385.13541324801247</v>
      </c>
      <c r="R540" s="14">
        <f t="shared" si="124"/>
        <v>70.272431134608325</v>
      </c>
      <c r="S540" s="14" t="s">
        <v>27</v>
      </c>
      <c r="T540" s="14">
        <f t="shared" si="121"/>
        <v>18.246161925742094</v>
      </c>
      <c r="U540" s="14" t="s">
        <v>18</v>
      </c>
      <c r="V540" s="14"/>
      <c r="W540" s="14"/>
      <c r="X540" s="15"/>
    </row>
    <row r="541" spans="1:25" ht="16" thickBot="1" x14ac:dyDescent="0.25">
      <c r="J541" s="5"/>
      <c r="L541" s="8"/>
      <c r="O541" s="8"/>
      <c r="R541" s="14"/>
      <c r="T541" s="14"/>
    </row>
    <row r="542" spans="1:25" ht="16" thickBot="1" x14ac:dyDescent="0.25">
      <c r="J542" s="4"/>
      <c r="L542" s="11"/>
      <c r="O542" s="8"/>
      <c r="R542" s="14"/>
      <c r="T542" s="14"/>
    </row>
    <row r="543" spans="1:25" ht="16" thickBot="1" x14ac:dyDescent="0.25">
      <c r="A543" s="22" t="s">
        <v>92</v>
      </c>
      <c r="J543" s="4"/>
      <c r="L543" s="11"/>
      <c r="O543" s="8"/>
      <c r="R543" s="11"/>
      <c r="T543" s="11"/>
    </row>
    <row r="544" spans="1:25" ht="16" thickBot="1" x14ac:dyDescent="0.25">
      <c r="A544" s="7">
        <v>325</v>
      </c>
      <c r="B544" s="8">
        <f t="shared" ref="B544:B549" si="126">(A544-32)*(5/9)</f>
        <v>162.77777777777777</v>
      </c>
      <c r="C544" s="8"/>
      <c r="D544" s="8"/>
      <c r="E544" s="8">
        <v>2.25</v>
      </c>
      <c r="F544" s="8">
        <v>2.17</v>
      </c>
      <c r="G544" s="8"/>
      <c r="H544" s="8">
        <v>0.75</v>
      </c>
      <c r="I544" s="8">
        <v>7.67</v>
      </c>
      <c r="J544" s="5">
        <f t="shared" si="118"/>
        <v>15.338826131153176</v>
      </c>
      <c r="K544" s="8"/>
      <c r="L544" s="8">
        <f t="shared" si="113"/>
        <v>7.6694130655765882</v>
      </c>
      <c r="M544" s="8"/>
      <c r="N544" s="8"/>
      <c r="O544" s="8">
        <f t="shared" si="114"/>
        <v>1.0853242320819114</v>
      </c>
      <c r="P544" s="8"/>
      <c r="Q544" s="8">
        <f>L544</f>
        <v>7.6694130655765882</v>
      </c>
      <c r="R544" s="88"/>
      <c r="S544" s="8"/>
      <c r="T544" s="88"/>
      <c r="U544" s="8"/>
      <c r="V544" s="8">
        <f>AVERAGE(T545:T549)</f>
        <v>124.4141784327031</v>
      </c>
      <c r="W544" s="8" t="s">
        <v>18</v>
      </c>
      <c r="X544" s="9">
        <f>_xlfn.STDEV.P(T545:T549)</f>
        <v>61.882892273399257</v>
      </c>
      <c r="Y544" s="2">
        <v>61</v>
      </c>
    </row>
    <row r="545" spans="1:25" ht="16" thickBot="1" x14ac:dyDescent="0.25">
      <c r="A545" s="10">
        <v>350</v>
      </c>
      <c r="B545" s="11">
        <f t="shared" si="126"/>
        <v>176.66666666666669</v>
      </c>
      <c r="C545" s="11"/>
      <c r="D545" s="11"/>
      <c r="E545" s="11">
        <v>2.5</v>
      </c>
      <c r="F545" s="11">
        <v>2.25</v>
      </c>
      <c r="G545" s="11"/>
      <c r="H545" s="11">
        <v>1.25</v>
      </c>
      <c r="I545" s="11">
        <v>14.7</v>
      </c>
      <c r="J545" s="4">
        <f t="shared" si="118"/>
        <v>29.45243112740625</v>
      </c>
      <c r="K545" s="11"/>
      <c r="L545" s="11">
        <f t="shared" si="113"/>
        <v>14.726215563703125</v>
      </c>
      <c r="M545" s="11"/>
      <c r="N545" s="11"/>
      <c r="O545" s="8">
        <f t="shared" si="114"/>
        <v>1.0786163522012577</v>
      </c>
      <c r="P545" s="11"/>
      <c r="Q545" s="11">
        <f>Q544*O544</f>
        <v>8.3237998459158895</v>
      </c>
      <c r="R545" s="14">
        <f t="shared" si="124"/>
        <v>6.4024157177872354</v>
      </c>
      <c r="S545" s="11" t="s">
        <v>27</v>
      </c>
      <c r="T545" s="14">
        <f t="shared" si="121"/>
        <v>76.916983064274547</v>
      </c>
      <c r="U545" s="11" t="s">
        <v>18</v>
      </c>
      <c r="V545" s="11"/>
      <c r="W545" s="11"/>
      <c r="X545" s="12"/>
    </row>
    <row r="546" spans="1:25" ht="16" thickBot="1" x14ac:dyDescent="0.25">
      <c r="A546" s="10">
        <v>375</v>
      </c>
      <c r="B546" s="11">
        <f t="shared" si="126"/>
        <v>190.55555555555557</v>
      </c>
      <c r="C546" s="11"/>
      <c r="D546" s="11"/>
      <c r="E546" s="11">
        <v>3</v>
      </c>
      <c r="F546" s="11">
        <v>3</v>
      </c>
      <c r="G546" s="11"/>
      <c r="H546" s="11">
        <v>1</v>
      </c>
      <c r="I546" s="11">
        <v>18.8</v>
      </c>
      <c r="J546" s="117">
        <f t="shared" si="118"/>
        <v>37.699111843080004</v>
      </c>
      <c r="K546" s="11"/>
      <c r="L546" s="14">
        <f t="shared" si="113"/>
        <v>18.849555921540002</v>
      </c>
      <c r="M546" s="11"/>
      <c r="N546" s="11"/>
      <c r="O546" s="8">
        <f t="shared" si="114"/>
        <v>1.0728862973760933</v>
      </c>
      <c r="P546" s="11"/>
      <c r="Q546" s="11">
        <f>Q545*O545</f>
        <v>8.9781866262551873</v>
      </c>
      <c r="R546" s="14">
        <f t="shared" si="124"/>
        <v>9.8713692952848149</v>
      </c>
      <c r="S546" s="11" t="s">
        <v>27</v>
      </c>
      <c r="T546" s="14">
        <f t="shared" si="121"/>
        <v>109.9483638089864</v>
      </c>
      <c r="U546" s="11" t="s">
        <v>18</v>
      </c>
      <c r="V546" s="11"/>
      <c r="W546" s="11"/>
      <c r="X546" s="12"/>
    </row>
    <row r="547" spans="1:25" ht="16" thickBot="1" x14ac:dyDescent="0.25">
      <c r="A547" s="10">
        <v>400</v>
      </c>
      <c r="B547" s="11">
        <f t="shared" si="126"/>
        <v>204.44444444444446</v>
      </c>
      <c r="C547" s="11"/>
      <c r="D547" s="11"/>
      <c r="E547" s="11">
        <v>3</v>
      </c>
      <c r="F547" s="11">
        <v>2.6</v>
      </c>
      <c r="G547" s="11"/>
      <c r="H547" s="11">
        <v>1.25</v>
      </c>
      <c r="I547" s="11">
        <v>20</v>
      </c>
      <c r="J547" s="5">
        <f t="shared" si="118"/>
        <v>40.84070449667</v>
      </c>
      <c r="K547" s="11"/>
      <c r="L547" s="8">
        <f t="shared" si="113"/>
        <v>20.420352248335</v>
      </c>
      <c r="M547" s="11"/>
      <c r="N547" s="11"/>
      <c r="O547" s="8">
        <f t="shared" si="114"/>
        <v>1.0679347826086956</v>
      </c>
      <c r="P547" s="11"/>
      <c r="Q547" s="11">
        <f>Q546*O546</f>
        <v>9.6325734065944868</v>
      </c>
      <c r="R547" s="14">
        <f t="shared" si="124"/>
        <v>10.787778841740513</v>
      </c>
      <c r="S547" s="11" t="s">
        <v>27</v>
      </c>
      <c r="T547" s="14">
        <f t="shared" si="121"/>
        <v>111.9926979674525</v>
      </c>
      <c r="U547" s="11" t="s">
        <v>18</v>
      </c>
      <c r="V547" s="11"/>
      <c r="W547" s="11"/>
      <c r="X547" s="12"/>
    </row>
    <row r="548" spans="1:25" ht="16" thickBot="1" x14ac:dyDescent="0.25">
      <c r="A548" s="10">
        <v>425</v>
      </c>
      <c r="B548" s="11">
        <f t="shared" si="126"/>
        <v>218.33333333333334</v>
      </c>
      <c r="C548" s="11"/>
      <c r="D548" s="11"/>
      <c r="E548" s="11">
        <v>3</v>
      </c>
      <c r="F548" s="11">
        <v>2.25</v>
      </c>
      <c r="G548" s="11"/>
      <c r="H548" s="11">
        <v>1.3</v>
      </c>
      <c r="I548" s="11">
        <v>21.2</v>
      </c>
      <c r="J548" s="4">
        <f t="shared" si="118"/>
        <v>36.756634047003004</v>
      </c>
      <c r="K548" s="11"/>
      <c r="L548" s="11">
        <f t="shared" ref="L548:L611" si="127">J548/2</f>
        <v>18.378317023501502</v>
      </c>
      <c r="M548" s="11"/>
      <c r="N548" s="11"/>
      <c r="O548" s="8">
        <f>B549/B548</f>
        <v>1.0636132315521629</v>
      </c>
      <c r="P548" s="11"/>
      <c r="Q548" s="11">
        <f>Q547*O547</f>
        <v>10.286960186933785</v>
      </c>
      <c r="R548" s="14">
        <f t="shared" si="124"/>
        <v>8.0913568365677175</v>
      </c>
      <c r="S548" s="11" t="s">
        <v>27</v>
      </c>
      <c r="T548" s="14">
        <f t="shared" si="121"/>
        <v>78.656441645853135</v>
      </c>
      <c r="U548" s="11" t="s">
        <v>18</v>
      </c>
      <c r="V548" s="11"/>
      <c r="W548" s="11"/>
      <c r="X548" s="12"/>
    </row>
    <row r="549" spans="1:25" ht="16" thickBot="1" x14ac:dyDescent="0.25">
      <c r="A549" s="13">
        <v>450</v>
      </c>
      <c r="B549" s="14">
        <f t="shared" si="126"/>
        <v>232.22222222222223</v>
      </c>
      <c r="C549" s="14"/>
      <c r="D549" s="14"/>
      <c r="E549" s="14">
        <v>3</v>
      </c>
      <c r="F549" s="14">
        <v>3</v>
      </c>
      <c r="G549" s="14"/>
      <c r="H549" s="14">
        <v>2</v>
      </c>
      <c r="I549" s="14">
        <v>38</v>
      </c>
      <c r="J549" s="6">
        <f t="shared" si="118"/>
        <v>75.398223686160009</v>
      </c>
      <c r="K549" s="14"/>
      <c r="L549" s="14">
        <f t="shared" si="127"/>
        <v>37.699111843080004</v>
      </c>
      <c r="M549" s="14"/>
      <c r="N549" s="14"/>
      <c r="O549" s="8"/>
      <c r="P549" s="14"/>
      <c r="Q549" s="14">
        <f>Q548*O548</f>
        <v>10.941346967273084</v>
      </c>
      <c r="R549" s="14">
        <f t="shared" si="124"/>
        <v>26.75776487580692</v>
      </c>
      <c r="S549" s="14" t="s">
        <v>27</v>
      </c>
      <c r="T549" s="14">
        <f t="shared" si="121"/>
        <v>244.556405676949</v>
      </c>
      <c r="U549" s="14" t="s">
        <v>18</v>
      </c>
      <c r="V549" s="14"/>
      <c r="W549" s="14"/>
      <c r="X549" s="15"/>
    </row>
    <row r="550" spans="1:25" ht="16" thickBot="1" x14ac:dyDescent="0.25">
      <c r="J550" s="5"/>
      <c r="L550" s="8"/>
      <c r="O550" s="8"/>
      <c r="R550" s="14"/>
      <c r="T550" s="14"/>
    </row>
    <row r="551" spans="1:25" ht="16" thickBot="1" x14ac:dyDescent="0.25">
      <c r="J551" s="4"/>
      <c r="L551" s="11"/>
      <c r="O551" s="8"/>
      <c r="R551" s="14"/>
      <c r="T551" s="14"/>
    </row>
    <row r="552" spans="1:25" ht="16" thickBot="1" x14ac:dyDescent="0.25">
      <c r="A552" s="22" t="s">
        <v>93</v>
      </c>
      <c r="J552" s="5"/>
      <c r="L552" s="11"/>
      <c r="O552" s="8"/>
      <c r="R552" s="11"/>
      <c r="T552" s="11"/>
    </row>
    <row r="553" spans="1:25" ht="16" thickBot="1" x14ac:dyDescent="0.25">
      <c r="A553" s="7">
        <v>325</v>
      </c>
      <c r="B553" s="8">
        <f t="shared" ref="B553:B558" si="128">(A553-32)*(5/9)</f>
        <v>162.77777777777777</v>
      </c>
      <c r="C553" s="8"/>
      <c r="D553" s="8"/>
      <c r="E553" s="16">
        <v>8.5</v>
      </c>
      <c r="F553" s="17">
        <v>8</v>
      </c>
      <c r="G553" s="8"/>
      <c r="H553" s="17">
        <v>0.7</v>
      </c>
      <c r="I553" s="49">
        <v>99.69</v>
      </c>
      <c r="J553" s="5">
        <f t="shared" si="118"/>
        <v>199.38641374784532</v>
      </c>
      <c r="K553" s="8"/>
      <c r="L553" s="8">
        <f t="shared" si="127"/>
        <v>99.693206873922662</v>
      </c>
      <c r="M553" s="8"/>
      <c r="N553" s="8"/>
      <c r="O553" s="8">
        <f t="shared" ref="O553:O611" si="129">B554/B553</f>
        <v>1.0853242320819114</v>
      </c>
      <c r="P553" s="8"/>
      <c r="Q553" s="8">
        <f>L553</f>
        <v>99.693206873922662</v>
      </c>
      <c r="R553" s="88"/>
      <c r="S553" s="8"/>
      <c r="T553" s="88"/>
      <c r="U553" s="8"/>
      <c r="V553" s="8">
        <f>AVERAGE(T554:T558)</f>
        <v>94.331018880217812</v>
      </c>
      <c r="W553" s="8" t="s">
        <v>18</v>
      </c>
      <c r="X553" s="9">
        <f>_xlfn.STDEV.P(T554:T558)</f>
        <v>7.7916052769756963</v>
      </c>
      <c r="Y553" s="2">
        <v>62</v>
      </c>
    </row>
    <row r="554" spans="1:25" ht="16" thickBot="1" x14ac:dyDescent="0.25">
      <c r="A554" s="10">
        <v>350</v>
      </c>
      <c r="B554" s="11">
        <f t="shared" si="128"/>
        <v>176.66666666666669</v>
      </c>
      <c r="C554" s="11"/>
      <c r="D554" s="11"/>
      <c r="E554" s="18">
        <v>9</v>
      </c>
      <c r="F554" s="19">
        <v>7.5</v>
      </c>
      <c r="G554" s="11"/>
      <c r="H554" s="50">
        <v>1.5</v>
      </c>
      <c r="I554" s="50">
        <v>212.06</v>
      </c>
      <c r="J554" s="4">
        <f t="shared" si="118"/>
        <v>424.11500823465008</v>
      </c>
      <c r="K554" s="11"/>
      <c r="L554" s="11">
        <f t="shared" si="127"/>
        <v>212.05750411732504</v>
      </c>
      <c r="M554" s="11"/>
      <c r="N554" s="11"/>
      <c r="O554" s="8">
        <f t="shared" si="129"/>
        <v>1.0786163522012577</v>
      </c>
      <c r="P554" s="11"/>
      <c r="Q554" s="11">
        <f>Q553*O553</f>
        <v>108.19945319422325</v>
      </c>
      <c r="R554" s="14">
        <f t="shared" si="124"/>
        <v>103.85805092310179</v>
      </c>
      <c r="S554" s="11" t="s">
        <v>27</v>
      </c>
      <c r="T554" s="14">
        <f t="shared" si="121"/>
        <v>95.987593150467745</v>
      </c>
      <c r="U554" s="11" t="s">
        <v>18</v>
      </c>
      <c r="V554" s="11"/>
      <c r="W554" s="11"/>
      <c r="X554" s="12"/>
    </row>
    <row r="555" spans="1:25" ht="16" thickBot="1" x14ac:dyDescent="0.25">
      <c r="A555" s="10">
        <v>375</v>
      </c>
      <c r="B555" s="11">
        <f t="shared" si="128"/>
        <v>190.55555555555557</v>
      </c>
      <c r="C555" s="11"/>
      <c r="D555" s="11"/>
      <c r="E555" s="18">
        <v>8</v>
      </c>
      <c r="F555" s="19">
        <v>8</v>
      </c>
      <c r="G555" s="11"/>
      <c r="H555" s="19">
        <v>1.8</v>
      </c>
      <c r="I555" s="50">
        <v>241.27</v>
      </c>
      <c r="J555" s="6">
        <f t="shared" si="118"/>
        <v>482.548631591424</v>
      </c>
      <c r="K555" s="11"/>
      <c r="L555" s="14">
        <f t="shared" si="127"/>
        <v>241.274315795712</v>
      </c>
      <c r="M555" s="11"/>
      <c r="N555" s="11"/>
      <c r="O555" s="8">
        <f t="shared" si="129"/>
        <v>1.0728862973760933</v>
      </c>
      <c r="P555" s="11"/>
      <c r="Q555" s="11">
        <f>Q554*O554</f>
        <v>116.70569951452381</v>
      </c>
      <c r="R555" s="14">
        <f t="shared" si="124"/>
        <v>124.56861628118818</v>
      </c>
      <c r="S555" s="11" t="s">
        <v>27</v>
      </c>
      <c r="T555" s="14">
        <f t="shared" si="121"/>
        <v>106.73738883308424</v>
      </c>
      <c r="U555" s="11" t="s">
        <v>18</v>
      </c>
      <c r="V555" s="11"/>
      <c r="W555" s="11"/>
      <c r="X555" s="12"/>
    </row>
    <row r="556" spans="1:25" ht="16" thickBot="1" x14ac:dyDescent="0.25">
      <c r="A556" s="10">
        <v>400</v>
      </c>
      <c r="B556" s="11">
        <f t="shared" si="128"/>
        <v>204.44444444444446</v>
      </c>
      <c r="C556" s="11"/>
      <c r="D556" s="11"/>
      <c r="E556" s="18">
        <v>7.7</v>
      </c>
      <c r="F556" s="19">
        <v>7.8</v>
      </c>
      <c r="G556" s="11"/>
      <c r="H556" s="19">
        <v>1.95</v>
      </c>
      <c r="I556" s="50">
        <v>245.29</v>
      </c>
      <c r="J556" s="5">
        <f t="shared" si="118"/>
        <v>490.57854241400003</v>
      </c>
      <c r="K556" s="11"/>
      <c r="L556" s="8">
        <f t="shared" si="127"/>
        <v>245.28927120700001</v>
      </c>
      <c r="M556" s="11"/>
      <c r="N556" s="11"/>
      <c r="O556" s="8">
        <f t="shared" si="129"/>
        <v>1.0679347826086956</v>
      </c>
      <c r="P556" s="11"/>
      <c r="Q556" s="11">
        <f>Q555*O555</f>
        <v>125.21194583482439</v>
      </c>
      <c r="R556" s="14">
        <f t="shared" si="124"/>
        <v>120.07732537217562</v>
      </c>
      <c r="S556" s="11" t="s">
        <v>27</v>
      </c>
      <c r="T556" s="14">
        <f t="shared" si="121"/>
        <v>95.899256713554962</v>
      </c>
      <c r="U556" s="11" t="s">
        <v>18</v>
      </c>
      <c r="V556" s="11"/>
      <c r="W556" s="11"/>
      <c r="X556" s="12"/>
    </row>
    <row r="557" spans="1:25" ht="16" thickBot="1" x14ac:dyDescent="0.25">
      <c r="A557" s="10">
        <v>425</v>
      </c>
      <c r="B557" s="11">
        <f t="shared" si="128"/>
        <v>218.33333333333334</v>
      </c>
      <c r="C557" s="11"/>
      <c r="D557" s="11"/>
      <c r="E557" s="18">
        <v>7.4</v>
      </c>
      <c r="F557" s="19">
        <v>7.8</v>
      </c>
      <c r="G557" s="11"/>
      <c r="H557" s="19">
        <v>2.1</v>
      </c>
      <c r="I557" s="50">
        <v>253.87</v>
      </c>
      <c r="J557" s="4">
        <f t="shared" ref="J557:J620" si="130">((4/3)*3.14159265359*E557*F557*H557)</f>
        <v>507.73163830260148</v>
      </c>
      <c r="K557" s="11"/>
      <c r="L557" s="11">
        <f t="shared" si="127"/>
        <v>253.86581915130074</v>
      </c>
      <c r="M557" s="11"/>
      <c r="N557" s="11"/>
      <c r="O557" s="8">
        <f t="shared" si="129"/>
        <v>1.0636132315521629</v>
      </c>
      <c r="P557" s="11"/>
      <c r="Q557" s="11">
        <f>Q556*O556</f>
        <v>133.71819215512494</v>
      </c>
      <c r="R557" s="14">
        <f t="shared" si="124"/>
        <v>120.1476269961758</v>
      </c>
      <c r="S557" s="11" t="s">
        <v>27</v>
      </c>
      <c r="T557" s="14">
        <f t="shared" si="121"/>
        <v>89.85136955545579</v>
      </c>
      <c r="U557" s="11" t="s">
        <v>18</v>
      </c>
      <c r="V557" s="11"/>
      <c r="W557" s="11"/>
      <c r="X557" s="12"/>
    </row>
    <row r="558" spans="1:25" ht="16" thickBot="1" x14ac:dyDescent="0.25">
      <c r="A558" s="13">
        <v>450</v>
      </c>
      <c r="B558" s="14">
        <f t="shared" si="128"/>
        <v>232.22222222222223</v>
      </c>
      <c r="C558" s="14"/>
      <c r="D558" s="14"/>
      <c r="E558" s="20">
        <v>7.3</v>
      </c>
      <c r="F558" s="21">
        <v>7.1</v>
      </c>
      <c r="G558" s="14"/>
      <c r="H558" s="21">
        <v>2.4</v>
      </c>
      <c r="I558" s="51">
        <v>260.52999999999997</v>
      </c>
      <c r="J558" s="117">
        <f t="shared" si="130"/>
        <v>521.051991153823</v>
      </c>
      <c r="K558" s="14"/>
      <c r="L558" s="14">
        <f t="shared" si="127"/>
        <v>260.5259955769115</v>
      </c>
      <c r="M558" s="14"/>
      <c r="N558" s="14"/>
      <c r="O558" s="8"/>
      <c r="P558" s="14"/>
      <c r="Q558" s="14">
        <f>Q557*O557</f>
        <v>142.22443847542553</v>
      </c>
      <c r="R558" s="14">
        <f t="shared" si="124"/>
        <v>118.30155710148597</v>
      </c>
      <c r="S558" s="14" t="s">
        <v>27</v>
      </c>
      <c r="T558" s="14">
        <f t="shared" si="121"/>
        <v>83.179486148526365</v>
      </c>
      <c r="U558" s="14" t="s">
        <v>18</v>
      </c>
      <c r="V558" s="14"/>
      <c r="W558" s="14"/>
      <c r="X558" s="15"/>
    </row>
    <row r="559" spans="1:25" ht="16" thickBot="1" x14ac:dyDescent="0.25">
      <c r="J559" s="5"/>
      <c r="L559" s="8"/>
      <c r="O559" s="8"/>
      <c r="R559" s="14"/>
      <c r="T559" s="14"/>
    </row>
    <row r="560" spans="1:25" ht="16" thickBot="1" x14ac:dyDescent="0.25">
      <c r="J560" s="4"/>
      <c r="L560" s="11"/>
      <c r="O560" s="8"/>
      <c r="R560" s="14"/>
      <c r="T560" s="14"/>
    </row>
    <row r="561" spans="1:25" ht="16" thickBot="1" x14ac:dyDescent="0.25">
      <c r="A561" s="22" t="s">
        <v>94</v>
      </c>
      <c r="J561" s="4"/>
      <c r="L561" s="11"/>
      <c r="O561" s="8"/>
      <c r="R561" s="11"/>
      <c r="T561" s="11"/>
    </row>
    <row r="562" spans="1:25" ht="16" thickBot="1" x14ac:dyDescent="0.25">
      <c r="A562" s="7">
        <v>325</v>
      </c>
      <c r="B562" s="8">
        <f t="shared" ref="B562:B567" si="131">(A562-32)*(5/9)</f>
        <v>162.77777777777777</v>
      </c>
      <c r="C562" s="8"/>
      <c r="D562" s="8"/>
      <c r="E562" s="16">
        <v>3</v>
      </c>
      <c r="F562" s="16">
        <v>3.2</v>
      </c>
      <c r="G562" s="8"/>
      <c r="H562" s="16">
        <v>1</v>
      </c>
      <c r="I562" s="49">
        <v>20.100000000000001</v>
      </c>
      <c r="J562" s="5">
        <f t="shared" si="130"/>
        <v>40.212385965952002</v>
      </c>
      <c r="K562" s="8"/>
      <c r="L562" s="8">
        <f t="shared" si="127"/>
        <v>20.106192982976001</v>
      </c>
      <c r="M562" s="8"/>
      <c r="N562" s="8"/>
      <c r="O562" s="8">
        <f t="shared" si="129"/>
        <v>1.0853242320819114</v>
      </c>
      <c r="P562" s="8"/>
      <c r="Q562" s="8">
        <f>L562</f>
        <v>20.106192982976001</v>
      </c>
      <c r="R562" s="88"/>
      <c r="S562" s="8"/>
      <c r="T562" s="88"/>
      <c r="U562" s="8"/>
      <c r="V562" s="8">
        <f>AVERAGE(T563:T567)</f>
        <v>25.167687156859248</v>
      </c>
      <c r="W562" s="8" t="s">
        <v>18</v>
      </c>
      <c r="X562" s="9">
        <f>_xlfn.STDEV.P(T563:T567)</f>
        <v>12.757319137678794</v>
      </c>
      <c r="Y562" s="2">
        <v>63</v>
      </c>
    </row>
    <row r="563" spans="1:25" ht="16" thickBot="1" x14ac:dyDescent="0.25">
      <c r="A563" s="10">
        <v>350</v>
      </c>
      <c r="B563" s="11">
        <f t="shared" si="131"/>
        <v>176.66666666666669</v>
      </c>
      <c r="C563" s="11"/>
      <c r="D563" s="11"/>
      <c r="E563" s="18">
        <v>3.1</v>
      </c>
      <c r="F563" s="18">
        <v>3</v>
      </c>
      <c r="G563" s="11"/>
      <c r="H563" s="18">
        <v>0.8</v>
      </c>
      <c r="I563" s="50">
        <v>15.6</v>
      </c>
      <c r="J563" s="4">
        <f t="shared" si="130"/>
        <v>31.164599123612803</v>
      </c>
      <c r="K563" s="11"/>
      <c r="L563" s="11">
        <f t="shared" si="127"/>
        <v>15.582299561806401</v>
      </c>
      <c r="M563" s="11"/>
      <c r="N563" s="11"/>
      <c r="O563" s="8">
        <f t="shared" si="129"/>
        <v>1.0786163522012577</v>
      </c>
      <c r="P563" s="11"/>
      <c r="Q563" s="11">
        <f>Q562*O562</f>
        <v>21.821738459339144</v>
      </c>
      <c r="R563" s="14">
        <f t="shared" si="124"/>
        <v>6.2394388975327431</v>
      </c>
      <c r="S563" s="11" t="s">
        <v>27</v>
      </c>
      <c r="T563" s="14">
        <f t="shared" si="121"/>
        <v>28.592767295597493</v>
      </c>
      <c r="U563" s="11" t="s">
        <v>18</v>
      </c>
      <c r="V563" s="11"/>
      <c r="W563" s="11"/>
      <c r="X563" s="12"/>
    </row>
    <row r="564" spans="1:25" ht="16" thickBot="1" x14ac:dyDescent="0.25">
      <c r="A564" s="10">
        <v>375</v>
      </c>
      <c r="B564" s="11">
        <f t="shared" si="131"/>
        <v>190.55555555555557</v>
      </c>
      <c r="C564" s="11"/>
      <c r="D564" s="11"/>
      <c r="E564" s="18">
        <v>3.15</v>
      </c>
      <c r="F564" s="18">
        <v>3.5</v>
      </c>
      <c r="G564" s="11"/>
      <c r="H564" s="18">
        <v>0.7</v>
      </c>
      <c r="I564" s="50">
        <v>15.5</v>
      </c>
      <c r="J564" s="117">
        <f t="shared" si="130"/>
        <v>32.326988405441099</v>
      </c>
      <c r="K564" s="11"/>
      <c r="L564" s="14">
        <f t="shared" si="127"/>
        <v>16.16349420272055</v>
      </c>
      <c r="M564" s="11"/>
      <c r="N564" s="11"/>
      <c r="O564" s="8">
        <f t="shared" si="129"/>
        <v>1.0728862973760933</v>
      </c>
      <c r="P564" s="11"/>
      <c r="Q564" s="11">
        <f>Q563*O563</f>
        <v>23.537283935702281</v>
      </c>
      <c r="R564" s="14">
        <f t="shared" si="124"/>
        <v>7.3737897329817308</v>
      </c>
      <c r="S564" s="11" t="s">
        <v>27</v>
      </c>
      <c r="T564" s="14">
        <f t="shared" si="121"/>
        <v>31.328125</v>
      </c>
      <c r="U564" s="11" t="s">
        <v>18</v>
      </c>
      <c r="V564" s="11"/>
      <c r="W564" s="11"/>
      <c r="X564" s="12"/>
    </row>
    <row r="565" spans="1:25" ht="16" thickBot="1" x14ac:dyDescent="0.25">
      <c r="A565" s="10">
        <v>400</v>
      </c>
      <c r="B565" s="11">
        <f t="shared" si="131"/>
        <v>204.44444444444446</v>
      </c>
      <c r="C565" s="11"/>
      <c r="D565" s="11"/>
      <c r="E565" s="18">
        <v>3.45</v>
      </c>
      <c r="F565" s="18">
        <v>3.25</v>
      </c>
      <c r="G565" s="11"/>
      <c r="H565" s="18">
        <v>0.8</v>
      </c>
      <c r="I565" s="50">
        <v>28.8</v>
      </c>
      <c r="J565" s="5">
        <f t="shared" si="130"/>
        <v>37.573448136936399</v>
      </c>
      <c r="K565" s="11"/>
      <c r="L565" s="8">
        <f t="shared" si="127"/>
        <v>18.7867240684682</v>
      </c>
      <c r="M565" s="11"/>
      <c r="N565" s="11"/>
      <c r="O565" s="8">
        <f t="shared" si="129"/>
        <v>1.0679347826086956</v>
      </c>
      <c r="P565" s="11"/>
      <c r="Q565" s="11">
        <f>Q564*O564</f>
        <v>25.25282941206542</v>
      </c>
      <c r="R565" s="14">
        <f t="shared" si="124"/>
        <v>6.4661053435972207</v>
      </c>
      <c r="S565" s="11" t="s">
        <v>27</v>
      </c>
      <c r="T565" s="14">
        <f t="shared" si="121"/>
        <v>25.605468750000004</v>
      </c>
      <c r="U565" s="11" t="s">
        <v>18</v>
      </c>
      <c r="V565" s="11"/>
      <c r="W565" s="11"/>
      <c r="X565" s="12"/>
    </row>
    <row r="566" spans="1:25" ht="16" thickBot="1" x14ac:dyDescent="0.25">
      <c r="A566" s="10">
        <v>425</v>
      </c>
      <c r="B566" s="11">
        <f t="shared" si="131"/>
        <v>218.33333333333334</v>
      </c>
      <c r="C566" s="11"/>
      <c r="D566" s="11"/>
      <c r="E566" s="18">
        <v>3.45</v>
      </c>
      <c r="F566" s="18">
        <v>3.25</v>
      </c>
      <c r="G566" s="11"/>
      <c r="H566" s="18">
        <v>0.7</v>
      </c>
      <c r="I566" s="50">
        <v>16.399999999999999</v>
      </c>
      <c r="J566" s="4">
        <f t="shared" si="130"/>
        <v>32.876767119819348</v>
      </c>
      <c r="K566" s="11"/>
      <c r="L566" s="11">
        <f t="shared" si="127"/>
        <v>16.438383559909674</v>
      </c>
      <c r="M566" s="11"/>
      <c r="N566" s="11"/>
      <c r="O566" s="8">
        <f t="shared" si="129"/>
        <v>1.0636132315521629</v>
      </c>
      <c r="P566" s="11"/>
      <c r="Q566" s="11">
        <f>Q565*O565</f>
        <v>26.968374888428556</v>
      </c>
      <c r="R566" s="14">
        <f t="shared" si="124"/>
        <v>10.529991328518882</v>
      </c>
      <c r="S566" s="11" t="s">
        <v>27</v>
      </c>
      <c r="T566" s="14">
        <f t="shared" si="121"/>
        <v>39.045702131043249</v>
      </c>
      <c r="U566" s="11" t="s">
        <v>18</v>
      </c>
      <c r="V566" s="11"/>
      <c r="W566" s="11"/>
      <c r="X566" s="12"/>
    </row>
    <row r="567" spans="1:25" ht="16" thickBot="1" x14ac:dyDescent="0.25">
      <c r="A567" s="13">
        <v>450</v>
      </c>
      <c r="B567" s="14">
        <f t="shared" si="131"/>
        <v>232.22222222222223</v>
      </c>
      <c r="C567" s="14"/>
      <c r="D567" s="14"/>
      <c r="E567" s="20">
        <v>3.45</v>
      </c>
      <c r="F567" s="20">
        <v>3.35</v>
      </c>
      <c r="G567" s="14"/>
      <c r="H567" s="20">
        <v>1.2</v>
      </c>
      <c r="I567" s="51">
        <v>27.8</v>
      </c>
      <c r="J567" s="6">
        <f t="shared" si="130"/>
        <v>58.09433135018628</v>
      </c>
      <c r="K567" s="14"/>
      <c r="L567" s="14">
        <f t="shared" si="127"/>
        <v>29.04716567509314</v>
      </c>
      <c r="M567" s="14"/>
      <c r="N567" s="14"/>
      <c r="O567" s="8"/>
      <c r="P567" s="14"/>
      <c r="Q567" s="14">
        <f>Q566*O566</f>
        <v>28.6839203647917</v>
      </c>
      <c r="R567" s="14">
        <f t="shared" si="124"/>
        <v>0.36324531030144058</v>
      </c>
      <c r="S567" s="14" t="s">
        <v>27</v>
      </c>
      <c r="T567" s="14">
        <f t="shared" si="121"/>
        <v>1.2663726076555031</v>
      </c>
      <c r="U567" s="14" t="s">
        <v>18</v>
      </c>
      <c r="V567" s="14"/>
      <c r="W567" s="14"/>
      <c r="X567" s="15"/>
    </row>
    <row r="568" spans="1:25" ht="16" thickBot="1" x14ac:dyDescent="0.25">
      <c r="J568" s="5"/>
      <c r="L568" s="8"/>
      <c r="O568" s="8"/>
      <c r="R568" s="14"/>
      <c r="T568" s="14"/>
    </row>
    <row r="569" spans="1:25" ht="16" thickBot="1" x14ac:dyDescent="0.25">
      <c r="J569" s="4"/>
      <c r="L569" s="11"/>
      <c r="O569" s="8"/>
      <c r="R569" s="14"/>
      <c r="T569" s="14"/>
    </row>
    <row r="570" spans="1:25" ht="16" thickBot="1" x14ac:dyDescent="0.25">
      <c r="A570" s="22" t="s">
        <v>95</v>
      </c>
      <c r="J570" s="5"/>
      <c r="L570" s="11"/>
      <c r="O570" s="8"/>
      <c r="R570" s="11"/>
      <c r="T570" s="11"/>
    </row>
    <row r="571" spans="1:25" ht="16" thickBot="1" x14ac:dyDescent="0.25">
      <c r="A571" s="7">
        <v>325</v>
      </c>
      <c r="B571" s="8">
        <f t="shared" ref="B571:B576" si="132">(A571-32)*(5/9)</f>
        <v>162.77777777777777</v>
      </c>
      <c r="C571" s="8"/>
      <c r="D571" s="8"/>
      <c r="E571" s="16">
        <v>3.9370000000000003</v>
      </c>
      <c r="F571" s="17">
        <v>4.0894000000000004</v>
      </c>
      <c r="G571" s="8"/>
      <c r="H571" s="17">
        <v>0.85344000000000009</v>
      </c>
      <c r="I571" s="8">
        <v>8.9884832229976031</v>
      </c>
      <c r="J571" s="5">
        <f t="shared" si="130"/>
        <v>57.555470798035643</v>
      </c>
      <c r="K571" s="8"/>
      <c r="L571" s="8">
        <f t="shared" si="127"/>
        <v>28.777735399017821</v>
      </c>
      <c r="M571" s="8"/>
      <c r="N571" s="8"/>
      <c r="O571" s="8">
        <f t="shared" si="129"/>
        <v>1.0853242320819114</v>
      </c>
      <c r="P571" s="8"/>
      <c r="Q571" s="8">
        <f>L571</f>
        <v>28.777735399017821</v>
      </c>
      <c r="R571" s="88"/>
      <c r="S571" s="8"/>
      <c r="T571" s="88"/>
      <c r="U571" s="8"/>
      <c r="V571" s="8">
        <f>AVERAGE(T572:T576)</f>
        <v>57.671738064243129</v>
      </c>
      <c r="W571" s="8" t="s">
        <v>18</v>
      </c>
      <c r="X571" s="9">
        <f>_xlfn.STDEV.P(T572:T576)</f>
        <v>28.852551963607024</v>
      </c>
      <c r="Y571" s="2">
        <v>64</v>
      </c>
    </row>
    <row r="572" spans="1:25" ht="16" thickBot="1" x14ac:dyDescent="0.25">
      <c r="A572" s="10">
        <v>350</v>
      </c>
      <c r="B572" s="11">
        <f t="shared" si="132"/>
        <v>176.66666666666669</v>
      </c>
      <c r="C572" s="11"/>
      <c r="D572" s="11"/>
      <c r="E572" s="18">
        <v>3.6322000000000001</v>
      </c>
      <c r="F572" s="19">
        <v>3.6067999999999998</v>
      </c>
      <c r="G572" s="11"/>
      <c r="H572" s="19">
        <v>1.2445999999999999</v>
      </c>
      <c r="I572" s="11">
        <v>10.666207358940467</v>
      </c>
      <c r="J572" s="4">
        <f t="shared" si="130"/>
        <v>68.298351450731133</v>
      </c>
      <c r="K572" s="11"/>
      <c r="L572" s="11">
        <f t="shared" si="127"/>
        <v>34.149175725365566</v>
      </c>
      <c r="M572" s="11"/>
      <c r="N572" s="11"/>
      <c r="O572" s="8">
        <f t="shared" si="129"/>
        <v>1.0786163522012577</v>
      </c>
      <c r="P572" s="11"/>
      <c r="Q572" s="11">
        <f>Q571*O571</f>
        <v>31.233173572995454</v>
      </c>
      <c r="R572" s="14">
        <f t="shared" si="124"/>
        <v>2.9160021523701118</v>
      </c>
      <c r="S572" s="11" t="s">
        <v>27</v>
      </c>
      <c r="T572" s="14">
        <f t="shared" si="121"/>
        <v>9.3362339422700202</v>
      </c>
      <c r="U572" s="11" t="s">
        <v>18</v>
      </c>
      <c r="V572" s="11"/>
      <c r="W572" s="11"/>
      <c r="X572" s="12"/>
    </row>
    <row r="573" spans="1:25" ht="16" thickBot="1" x14ac:dyDescent="0.25">
      <c r="A573" s="10">
        <v>375</v>
      </c>
      <c r="B573" s="11">
        <f t="shared" si="132"/>
        <v>190.55555555555557</v>
      </c>
      <c r="C573" s="11"/>
      <c r="D573" s="11"/>
      <c r="E573" s="18">
        <v>3.5813999999999999</v>
      </c>
      <c r="F573" s="19">
        <v>3.4036000000000004</v>
      </c>
      <c r="G573" s="11"/>
      <c r="H573" s="19">
        <v>2.6162000000000001</v>
      </c>
      <c r="I573" s="11">
        <v>20.861748060291404</v>
      </c>
      <c r="J573" s="6">
        <f t="shared" si="130"/>
        <v>133.58290842753001</v>
      </c>
      <c r="K573" s="11"/>
      <c r="L573" s="14">
        <f t="shared" si="127"/>
        <v>66.791454213765007</v>
      </c>
      <c r="M573" s="11"/>
      <c r="N573" s="11"/>
      <c r="O573" s="8">
        <f t="shared" si="129"/>
        <v>1.0728862973760933</v>
      </c>
      <c r="P573" s="11"/>
      <c r="Q573" s="11">
        <f>Q572*O572</f>
        <v>33.688611746973081</v>
      </c>
      <c r="R573" s="14">
        <f t="shared" si="124"/>
        <v>33.102842466791927</v>
      </c>
      <c r="S573" s="11" t="s">
        <v>27</v>
      </c>
      <c r="T573" s="14">
        <f t="shared" ref="T573:T636" si="133">ABS((L573-Q573)/Q573)*100</f>
        <v>98.261224640003803</v>
      </c>
      <c r="U573" s="11" t="s">
        <v>18</v>
      </c>
      <c r="V573" s="11"/>
      <c r="W573" s="11"/>
      <c r="X573" s="12"/>
    </row>
    <row r="574" spans="1:25" ht="16" thickBot="1" x14ac:dyDescent="0.25">
      <c r="A574" s="10">
        <v>400</v>
      </c>
      <c r="B574" s="11">
        <f t="shared" si="132"/>
        <v>204.44444444444446</v>
      </c>
      <c r="C574" s="11"/>
      <c r="D574" s="11"/>
      <c r="E574" s="18">
        <v>3.4290000000000003</v>
      </c>
      <c r="F574" s="19">
        <v>3.3782000000000001</v>
      </c>
      <c r="G574" s="11"/>
      <c r="H574" s="19">
        <v>2.4765000000000001</v>
      </c>
      <c r="I574" s="11">
        <v>18.766340229341257</v>
      </c>
      <c r="J574" s="5">
        <f t="shared" si="130"/>
        <v>120.16549625328705</v>
      </c>
      <c r="K574" s="11"/>
      <c r="L574" s="8">
        <f t="shared" si="127"/>
        <v>60.082748126643523</v>
      </c>
      <c r="M574" s="11"/>
      <c r="N574" s="11"/>
      <c r="O574" s="8">
        <f t="shared" si="129"/>
        <v>1.0679347826086956</v>
      </c>
      <c r="P574" s="11"/>
      <c r="Q574" s="11">
        <f>Q573*O573</f>
        <v>36.144049920950714</v>
      </c>
      <c r="R574" s="14">
        <f t="shared" si="124"/>
        <v>23.938698205692809</v>
      </c>
      <c r="S574" s="11" t="s">
        <v>27</v>
      </c>
      <c r="T574" s="14">
        <f t="shared" si="133"/>
        <v>66.231366595741846</v>
      </c>
      <c r="U574" s="11" t="s">
        <v>18</v>
      </c>
      <c r="V574" s="11"/>
      <c r="W574" s="11"/>
      <c r="X574" s="12"/>
    </row>
    <row r="575" spans="1:25" ht="16" thickBot="1" x14ac:dyDescent="0.25">
      <c r="A575" s="10">
        <v>425</v>
      </c>
      <c r="B575" s="11">
        <f t="shared" si="132"/>
        <v>218.33333333333334</v>
      </c>
      <c r="C575" s="11"/>
      <c r="D575" s="11"/>
      <c r="E575" s="18">
        <v>3.4544000000000001</v>
      </c>
      <c r="F575" s="19">
        <v>3.4798000000000004</v>
      </c>
      <c r="G575" s="11"/>
      <c r="H575" s="19">
        <v>2.5222199999999999</v>
      </c>
      <c r="I575" s="11">
        <v>19.833450863341522</v>
      </c>
      <c r="J575" s="4">
        <f t="shared" si="130"/>
        <v>126.99846833653396</v>
      </c>
      <c r="K575" s="11"/>
      <c r="L575" s="11">
        <f t="shared" si="127"/>
        <v>63.49923416826698</v>
      </c>
      <c r="M575" s="11"/>
      <c r="N575" s="11"/>
      <c r="O575" s="8">
        <f t="shared" si="129"/>
        <v>1.0636132315521629</v>
      </c>
      <c r="P575" s="11"/>
      <c r="Q575" s="11">
        <f>Q574*O574</f>
        <v>38.59948809492834</v>
      </c>
      <c r="R575" s="14">
        <f t="shared" si="124"/>
        <v>24.89974607333864</v>
      </c>
      <c r="S575" s="11" t="s">
        <v>27</v>
      </c>
      <c r="T575" s="14">
        <f t="shared" si="133"/>
        <v>64.507969670743549</v>
      </c>
      <c r="U575" s="11" t="s">
        <v>18</v>
      </c>
      <c r="V575" s="11"/>
      <c r="W575" s="11"/>
      <c r="X575" s="12"/>
    </row>
    <row r="576" spans="1:25" ht="16" thickBot="1" x14ac:dyDescent="0.25">
      <c r="A576" s="13">
        <v>450</v>
      </c>
      <c r="B576" s="14">
        <f t="shared" si="132"/>
        <v>232.22222222222223</v>
      </c>
      <c r="C576" s="14"/>
      <c r="D576" s="14"/>
      <c r="E576" s="20">
        <v>3.3782000000000001</v>
      </c>
      <c r="F576" s="21">
        <v>3.3274000000000004</v>
      </c>
      <c r="G576" s="14"/>
      <c r="H576" s="21">
        <v>2.6162000000000001</v>
      </c>
      <c r="I576" s="14">
        <v>19.237548240417972</v>
      </c>
      <c r="J576" s="117">
        <f t="shared" si="130"/>
        <v>123.18275714686438</v>
      </c>
      <c r="K576" s="14"/>
      <c r="L576" s="14">
        <f t="shared" si="127"/>
        <v>61.591378573432188</v>
      </c>
      <c r="M576" s="14"/>
      <c r="N576" s="14"/>
      <c r="O576" s="8"/>
      <c r="P576" s="14"/>
      <c r="Q576" s="14">
        <f>Q575*O575</f>
        <v>41.054926268905973</v>
      </c>
      <c r="R576" s="14">
        <f t="shared" si="124"/>
        <v>20.536452304526215</v>
      </c>
      <c r="S576" s="14" t="s">
        <v>27</v>
      </c>
      <c r="T576" s="14">
        <f t="shared" si="133"/>
        <v>50.021895472456457</v>
      </c>
      <c r="U576" s="14" t="s">
        <v>18</v>
      </c>
      <c r="V576" s="14"/>
      <c r="W576" s="14"/>
      <c r="X576" s="15"/>
    </row>
    <row r="577" spans="1:25" ht="16" thickBot="1" x14ac:dyDescent="0.25">
      <c r="J577" s="5"/>
      <c r="L577" s="8"/>
      <c r="O577" s="8"/>
      <c r="R577" s="14"/>
      <c r="T577" s="14"/>
    </row>
    <row r="578" spans="1:25" ht="16" thickBot="1" x14ac:dyDescent="0.25">
      <c r="J578" s="4"/>
      <c r="L578" s="11"/>
      <c r="O578" s="8"/>
      <c r="R578" s="14"/>
      <c r="T578" s="14"/>
    </row>
    <row r="579" spans="1:25" ht="16" thickBot="1" x14ac:dyDescent="0.25">
      <c r="A579" s="22" t="s">
        <v>96</v>
      </c>
      <c r="J579" s="4"/>
      <c r="L579" s="11"/>
      <c r="O579" s="8"/>
      <c r="R579" s="11"/>
      <c r="T579" s="11"/>
    </row>
    <row r="580" spans="1:25" ht="16" thickBot="1" x14ac:dyDescent="0.25">
      <c r="A580" s="7">
        <v>325</v>
      </c>
      <c r="B580" s="8">
        <f t="shared" ref="B580:B585" si="134">(A580-32)*(5/9)</f>
        <v>162.77777777777777</v>
      </c>
      <c r="C580" s="8"/>
      <c r="D580" s="8"/>
      <c r="E580" s="16">
        <v>3.81</v>
      </c>
      <c r="F580" s="17">
        <v>3.18</v>
      </c>
      <c r="G580" s="8"/>
      <c r="H580" s="17">
        <v>0.25</v>
      </c>
      <c r="I580" s="131">
        <v>6.35</v>
      </c>
      <c r="J580" s="5">
        <f t="shared" si="130"/>
        <v>12.687636090788576</v>
      </c>
      <c r="K580" s="8"/>
      <c r="L580" s="8">
        <f t="shared" si="127"/>
        <v>6.3438180453942881</v>
      </c>
      <c r="M580" s="8"/>
      <c r="N580" s="8"/>
      <c r="O580" s="8">
        <f t="shared" si="129"/>
        <v>1.0853242320819114</v>
      </c>
      <c r="P580" s="8"/>
      <c r="Q580" s="8">
        <f>L580</f>
        <v>6.3438180453942881</v>
      </c>
      <c r="R580" s="88"/>
      <c r="S580" s="8"/>
      <c r="T580" s="88"/>
      <c r="U580" s="8"/>
      <c r="V580" s="8">
        <f>AVERAGE(T581:T585)</f>
        <v>63.024103633821099</v>
      </c>
      <c r="W580" s="8" t="s">
        <v>18</v>
      </c>
      <c r="X580" s="9">
        <f>_xlfn.STDEV.P(T581:T585)</f>
        <v>85.090512435520779</v>
      </c>
      <c r="Y580" s="2">
        <v>65</v>
      </c>
    </row>
    <row r="581" spans="1:25" ht="16" thickBot="1" x14ac:dyDescent="0.25">
      <c r="A581" s="10">
        <v>350</v>
      </c>
      <c r="B581" s="11">
        <f t="shared" si="134"/>
        <v>176.66666666666669</v>
      </c>
      <c r="C581" s="11"/>
      <c r="D581" s="11"/>
      <c r="E581" s="18">
        <v>3.3</v>
      </c>
      <c r="F581" s="19">
        <v>3.18</v>
      </c>
      <c r="G581" s="11"/>
      <c r="H581" s="19">
        <v>0.32</v>
      </c>
      <c r="I581" s="50">
        <v>7.04</v>
      </c>
      <c r="J581" s="4">
        <f t="shared" si="130"/>
        <v>14.066292610890009</v>
      </c>
      <c r="K581" s="11"/>
      <c r="L581" s="11">
        <f t="shared" si="127"/>
        <v>7.0331463054450047</v>
      </c>
      <c r="M581" s="11"/>
      <c r="N581" s="11"/>
      <c r="O581" s="8">
        <f t="shared" si="129"/>
        <v>1.0786163522012577</v>
      </c>
      <c r="P581" s="11"/>
      <c r="Q581" s="11">
        <f>Q580*O580</f>
        <v>6.8850994485849277</v>
      </c>
      <c r="R581" s="14">
        <f t="shared" si="124"/>
        <v>0.14804685686007701</v>
      </c>
      <c r="S581" s="11" t="s">
        <v>27</v>
      </c>
      <c r="T581" s="14">
        <f t="shared" si="133"/>
        <v>2.1502500866636662</v>
      </c>
      <c r="U581" s="11" t="s">
        <v>18</v>
      </c>
      <c r="V581" s="11"/>
      <c r="W581" s="11"/>
      <c r="X581" s="12"/>
    </row>
    <row r="582" spans="1:25" ht="16" thickBot="1" x14ac:dyDescent="0.25">
      <c r="A582" s="10">
        <v>375</v>
      </c>
      <c r="B582" s="11">
        <f t="shared" si="134"/>
        <v>190.55555555555557</v>
      </c>
      <c r="C582" s="11"/>
      <c r="D582" s="11"/>
      <c r="E582" s="18">
        <v>3.18</v>
      </c>
      <c r="F582" s="19">
        <v>3.18</v>
      </c>
      <c r="G582" s="11"/>
      <c r="H582" s="19">
        <v>0.38</v>
      </c>
      <c r="I582" s="50">
        <v>8.0500000000000007</v>
      </c>
      <c r="J582" s="117">
        <f t="shared" si="130"/>
        <v>16.096314385416186</v>
      </c>
      <c r="K582" s="11"/>
      <c r="L582" s="14">
        <f t="shared" si="127"/>
        <v>8.0481571927080928</v>
      </c>
      <c r="M582" s="11"/>
      <c r="N582" s="11"/>
      <c r="O582" s="8">
        <f t="shared" si="129"/>
        <v>1.0728862973760933</v>
      </c>
      <c r="P582" s="11"/>
      <c r="Q582" s="11">
        <f>Q581*O581</f>
        <v>7.4263808517755656</v>
      </c>
      <c r="R582" s="14">
        <f t="shared" si="124"/>
        <v>0.62177634093252721</v>
      </c>
      <c r="S582" s="11" t="s">
        <v>27</v>
      </c>
      <c r="T582" s="14">
        <f t="shared" si="133"/>
        <v>8.3725350657698545</v>
      </c>
      <c r="U582" s="11" t="s">
        <v>18</v>
      </c>
      <c r="V582" s="11"/>
      <c r="W582" s="11"/>
      <c r="X582" s="12"/>
    </row>
    <row r="583" spans="1:25" ht="16" thickBot="1" x14ac:dyDescent="0.25">
      <c r="A583" s="10">
        <v>400</v>
      </c>
      <c r="B583" s="11">
        <f t="shared" si="134"/>
        <v>204.44444444444446</v>
      </c>
      <c r="C583" s="11"/>
      <c r="D583" s="11"/>
      <c r="E583" s="18">
        <v>3.02</v>
      </c>
      <c r="F583" s="19">
        <v>2.86</v>
      </c>
      <c r="G583" s="11"/>
      <c r="H583" s="19">
        <v>0.64</v>
      </c>
      <c r="I583" s="50">
        <v>11.5</v>
      </c>
      <c r="J583" s="5">
        <f t="shared" si="130"/>
        <v>23.154828004341375</v>
      </c>
      <c r="K583" s="11"/>
      <c r="L583" s="8">
        <f t="shared" si="127"/>
        <v>11.577414002170688</v>
      </c>
      <c r="M583" s="11"/>
      <c r="N583" s="11"/>
      <c r="O583" s="8">
        <f t="shared" si="129"/>
        <v>1.0679347826086956</v>
      </c>
      <c r="P583" s="11"/>
      <c r="Q583" s="11">
        <f>Q582*O582</f>
        <v>7.9676622549662044</v>
      </c>
      <c r="R583" s="14">
        <f t="shared" si="124"/>
        <v>3.6097517472044833</v>
      </c>
      <c r="S583" s="11" t="s">
        <v>27</v>
      </c>
      <c r="T583" s="14">
        <f t="shared" si="133"/>
        <v>45.305029652261467</v>
      </c>
      <c r="U583" s="11" t="s">
        <v>18</v>
      </c>
      <c r="V583" s="11"/>
      <c r="W583" s="11"/>
      <c r="X583" s="12"/>
    </row>
    <row r="584" spans="1:25" ht="16" thickBot="1" x14ac:dyDescent="0.25">
      <c r="A584" s="10">
        <v>425</v>
      </c>
      <c r="B584" s="11">
        <f t="shared" si="134"/>
        <v>218.33333333333334</v>
      </c>
      <c r="C584" s="11"/>
      <c r="D584" s="11"/>
      <c r="E584" s="18">
        <v>2.86</v>
      </c>
      <c r="F584" s="19">
        <v>2.86</v>
      </c>
      <c r="G584" s="11"/>
      <c r="H584" s="19">
        <v>0.64</v>
      </c>
      <c r="I584" s="50">
        <v>11</v>
      </c>
      <c r="J584" s="4">
        <f t="shared" si="130"/>
        <v>21.928082149806727</v>
      </c>
      <c r="K584" s="11"/>
      <c r="L584" s="11">
        <f t="shared" si="127"/>
        <v>10.964041074903363</v>
      </c>
      <c r="M584" s="11"/>
      <c r="N584" s="11"/>
      <c r="O584" s="8">
        <f t="shared" si="129"/>
        <v>1.0636132315521629</v>
      </c>
      <c r="P584" s="11"/>
      <c r="Q584" s="11">
        <f>Q583*O583</f>
        <v>8.5089436581568432</v>
      </c>
      <c r="R584" s="14">
        <f t="shared" si="124"/>
        <v>2.4550974167465203</v>
      </c>
      <c r="S584" s="11" t="s">
        <v>27</v>
      </c>
      <c r="T584" s="14">
        <f t="shared" si="133"/>
        <v>28.853139888792363</v>
      </c>
      <c r="U584" s="11" t="s">
        <v>18</v>
      </c>
      <c r="V584" s="11"/>
      <c r="W584" s="11"/>
      <c r="X584" s="12"/>
    </row>
    <row r="585" spans="1:25" ht="16" thickBot="1" x14ac:dyDescent="0.25">
      <c r="A585" s="13">
        <v>450</v>
      </c>
      <c r="B585" s="14">
        <f t="shared" si="134"/>
        <v>232.22222222222223</v>
      </c>
      <c r="C585" s="14"/>
      <c r="D585" s="14"/>
      <c r="E585" s="20">
        <v>3.18</v>
      </c>
      <c r="F585" s="21">
        <v>2.86</v>
      </c>
      <c r="G585" s="14"/>
      <c r="H585" s="21">
        <v>1.57</v>
      </c>
      <c r="I585" s="51">
        <v>29.9</v>
      </c>
      <c r="J585" s="6">
        <f t="shared" si="130"/>
        <v>59.811048372555234</v>
      </c>
      <c r="K585" s="14"/>
      <c r="L585" s="14">
        <f t="shared" si="127"/>
        <v>29.905524186277617</v>
      </c>
      <c r="M585" s="14"/>
      <c r="N585" s="14"/>
      <c r="O585" s="8"/>
      <c r="P585" s="14"/>
      <c r="Q585" s="14">
        <f>Q584*O584</f>
        <v>9.0502250613474828</v>
      </c>
      <c r="R585" s="14">
        <f t="shared" si="124"/>
        <v>20.855299124930134</v>
      </c>
      <c r="S585" s="14" t="s">
        <v>27</v>
      </c>
      <c r="T585" s="14">
        <f t="shared" si="133"/>
        <v>230.43956347561814</v>
      </c>
      <c r="U585" s="14" t="s">
        <v>18</v>
      </c>
      <c r="V585" s="14"/>
      <c r="W585" s="14"/>
      <c r="X585" s="15"/>
    </row>
    <row r="586" spans="1:25" ht="16" thickBot="1" x14ac:dyDescent="0.25">
      <c r="J586" s="5"/>
      <c r="L586" s="8"/>
      <c r="O586" s="8"/>
      <c r="R586" s="14"/>
      <c r="T586" s="14"/>
    </row>
    <row r="587" spans="1:25" ht="16" thickBot="1" x14ac:dyDescent="0.25">
      <c r="J587" s="4"/>
      <c r="L587" s="11"/>
      <c r="O587" s="8"/>
      <c r="R587" s="14"/>
      <c r="T587" s="14"/>
    </row>
    <row r="588" spans="1:25" ht="16" thickBot="1" x14ac:dyDescent="0.25">
      <c r="A588" s="22" t="s">
        <v>97</v>
      </c>
      <c r="J588" s="5"/>
      <c r="L588" s="11"/>
      <c r="O588" s="8"/>
      <c r="R588" s="11"/>
      <c r="T588" s="11"/>
    </row>
    <row r="589" spans="1:25" ht="16" thickBot="1" x14ac:dyDescent="0.25">
      <c r="A589" s="7">
        <v>325</v>
      </c>
      <c r="B589" s="8">
        <f t="shared" ref="B589:B594" si="135">(A589-32)*(5/9)</f>
        <v>162.77777777777777</v>
      </c>
      <c r="C589" s="8"/>
      <c r="D589" s="8"/>
      <c r="E589" s="16">
        <v>2.54</v>
      </c>
      <c r="F589" s="17">
        <v>2.54</v>
      </c>
      <c r="G589" s="8"/>
      <c r="H589" s="17">
        <v>1.9</v>
      </c>
      <c r="I589" s="49">
        <v>25.672999999999998</v>
      </c>
      <c r="J589" s="5">
        <f t="shared" si="130"/>
        <v>51.346357881883151</v>
      </c>
      <c r="K589" s="8"/>
      <c r="L589" s="8">
        <f t="shared" si="127"/>
        <v>25.673178940941575</v>
      </c>
      <c r="M589" s="8"/>
      <c r="N589" s="8"/>
      <c r="O589" s="8">
        <f t="shared" si="129"/>
        <v>1.0853242320819114</v>
      </c>
      <c r="P589" s="8"/>
      <c r="Q589" s="8">
        <f>L589</f>
        <v>25.673178940941575</v>
      </c>
      <c r="R589" s="88"/>
      <c r="S589" s="8"/>
      <c r="T589" s="88"/>
      <c r="U589" s="8"/>
      <c r="V589" s="8">
        <f>AVERAGE(T590:T594)</f>
        <v>33.829358512716077</v>
      </c>
      <c r="W589" s="8" t="s">
        <v>18</v>
      </c>
      <c r="X589" s="9">
        <f>_xlfn.STDEV.P(T590:T594)</f>
        <v>18.814323223475196</v>
      </c>
      <c r="Y589" s="2">
        <v>66</v>
      </c>
    </row>
    <row r="590" spans="1:25" ht="16" thickBot="1" x14ac:dyDescent="0.25">
      <c r="A590" s="10">
        <v>350</v>
      </c>
      <c r="B590" s="11">
        <f t="shared" si="135"/>
        <v>176.66666666666669</v>
      </c>
      <c r="C590" s="11"/>
      <c r="D590" s="11"/>
      <c r="E590" s="18">
        <v>2.54</v>
      </c>
      <c r="F590" s="19">
        <v>2.54</v>
      </c>
      <c r="G590" s="11"/>
      <c r="H590" s="19">
        <v>1.9</v>
      </c>
      <c r="I590" s="50">
        <v>25.672999999999998</v>
      </c>
      <c r="J590" s="4">
        <f t="shared" si="130"/>
        <v>51.346357881883151</v>
      </c>
      <c r="K590" s="11"/>
      <c r="L590" s="11">
        <f t="shared" si="127"/>
        <v>25.673178940941575</v>
      </c>
      <c r="M590" s="11"/>
      <c r="N590" s="11"/>
      <c r="O590" s="8">
        <f t="shared" si="129"/>
        <v>1.0786163522012577</v>
      </c>
      <c r="P590" s="11"/>
      <c r="Q590" s="11">
        <f>Q589*O589</f>
        <v>27.863723219178915</v>
      </c>
      <c r="R590" s="14">
        <f t="shared" si="124"/>
        <v>2.1905442782373399</v>
      </c>
      <c r="S590" s="11" t="s">
        <v>27</v>
      </c>
      <c r="T590" s="14">
        <f t="shared" si="133"/>
        <v>7.8616352201258</v>
      </c>
      <c r="U590" s="11" t="s">
        <v>18</v>
      </c>
      <c r="V590" s="11"/>
      <c r="W590" s="11"/>
      <c r="X590" s="12"/>
    </row>
    <row r="591" spans="1:25" ht="16" thickBot="1" x14ac:dyDescent="0.25">
      <c r="A591" s="10">
        <v>375</v>
      </c>
      <c r="B591" s="11">
        <f t="shared" si="135"/>
        <v>190.55555555555557</v>
      </c>
      <c r="C591" s="11"/>
      <c r="D591" s="11"/>
      <c r="E591" s="18">
        <v>2.54</v>
      </c>
      <c r="F591" s="19">
        <v>2</v>
      </c>
      <c r="G591" s="11"/>
      <c r="H591" s="19">
        <v>2</v>
      </c>
      <c r="I591" s="50">
        <v>21.279</v>
      </c>
      <c r="J591" s="6">
        <f t="shared" si="130"/>
        <v>42.558108480632534</v>
      </c>
      <c r="K591" s="11"/>
      <c r="L591" s="14">
        <f t="shared" si="127"/>
        <v>21.279054240316267</v>
      </c>
      <c r="M591" s="11"/>
      <c r="N591" s="11"/>
      <c r="O591" s="8">
        <f t="shared" si="129"/>
        <v>1.0728862973760933</v>
      </c>
      <c r="P591" s="11"/>
      <c r="Q591" s="11">
        <f>Q590*O590</f>
        <v>30.054267497416248</v>
      </c>
      <c r="R591" s="14">
        <f t="shared" ref="R591:R654" si="136">ABS(Q591-L591)</f>
        <v>8.7752132570999812</v>
      </c>
      <c r="S591" s="11" t="s">
        <v>27</v>
      </c>
      <c r="T591" s="14">
        <f t="shared" si="133"/>
        <v>29.197894301880368</v>
      </c>
      <c r="U591" s="11" t="s">
        <v>18</v>
      </c>
      <c r="V591" s="11"/>
      <c r="W591" s="11"/>
      <c r="X591" s="12"/>
    </row>
    <row r="592" spans="1:25" ht="16" thickBot="1" x14ac:dyDescent="0.25">
      <c r="A592" s="10">
        <v>400</v>
      </c>
      <c r="B592" s="11">
        <f t="shared" si="135"/>
        <v>204.44444444444446</v>
      </c>
      <c r="C592" s="11"/>
      <c r="D592" s="11"/>
      <c r="E592" s="18">
        <v>1.9</v>
      </c>
      <c r="F592" s="19">
        <v>2</v>
      </c>
      <c r="G592" s="11"/>
      <c r="H592" s="19">
        <v>1.77</v>
      </c>
      <c r="I592" s="50">
        <v>14.086</v>
      </c>
      <c r="J592" s="5">
        <f t="shared" si="130"/>
        <v>28.173802917395118</v>
      </c>
      <c r="K592" s="11"/>
      <c r="L592" s="8">
        <f t="shared" si="127"/>
        <v>14.086901458697559</v>
      </c>
      <c r="M592" s="11"/>
      <c r="N592" s="11"/>
      <c r="O592" s="8">
        <f t="shared" si="129"/>
        <v>1.0679347826086956</v>
      </c>
      <c r="P592" s="11"/>
      <c r="Q592" s="11">
        <f>Q591*O591</f>
        <v>32.244811775653588</v>
      </c>
      <c r="R592" s="14">
        <f t="shared" si="136"/>
        <v>18.157910316956027</v>
      </c>
      <c r="S592" s="11" t="s">
        <v>27</v>
      </c>
      <c r="T592" s="14">
        <f t="shared" si="133"/>
        <v>56.31265719053178</v>
      </c>
      <c r="U592" s="11" t="s">
        <v>18</v>
      </c>
      <c r="V592" s="11"/>
      <c r="W592" s="11"/>
      <c r="X592" s="12"/>
    </row>
    <row r="593" spans="1:25" ht="16" thickBot="1" x14ac:dyDescent="0.25">
      <c r="A593" s="10">
        <v>425</v>
      </c>
      <c r="B593" s="11">
        <f t="shared" si="135"/>
        <v>218.33333333333334</v>
      </c>
      <c r="C593" s="11"/>
      <c r="D593" s="11"/>
      <c r="E593" s="18">
        <v>2.54</v>
      </c>
      <c r="F593" s="19">
        <v>2.54</v>
      </c>
      <c r="G593" s="11"/>
      <c r="H593" s="19">
        <v>2</v>
      </c>
      <c r="I593" s="50">
        <v>27.024000000000001</v>
      </c>
      <c r="J593" s="4">
        <f t="shared" si="130"/>
        <v>54.048797770403318</v>
      </c>
      <c r="K593" s="11"/>
      <c r="L593" s="11">
        <f t="shared" si="127"/>
        <v>27.024398885201659</v>
      </c>
      <c r="M593" s="11"/>
      <c r="N593" s="11"/>
      <c r="O593" s="8">
        <f t="shared" si="129"/>
        <v>1.0636132315521629</v>
      </c>
      <c r="P593" s="11"/>
      <c r="Q593" s="11">
        <f>Q592*O592</f>
        <v>34.435356053890921</v>
      </c>
      <c r="R593" s="14">
        <f t="shared" si="136"/>
        <v>7.4109571686892615</v>
      </c>
      <c r="S593" s="11" t="s">
        <v>27</v>
      </c>
      <c r="T593" s="14">
        <f t="shared" si="133"/>
        <v>21.521360653542253</v>
      </c>
      <c r="U593" s="11" t="s">
        <v>18</v>
      </c>
      <c r="V593" s="11"/>
      <c r="W593" s="11"/>
      <c r="X593" s="12"/>
    </row>
    <row r="594" spans="1:25" ht="16" thickBot="1" x14ac:dyDescent="0.25">
      <c r="A594" s="13">
        <v>450</v>
      </c>
      <c r="B594" s="14">
        <f t="shared" si="135"/>
        <v>232.22222222222223</v>
      </c>
      <c r="C594" s="14"/>
      <c r="D594" s="14"/>
      <c r="E594" s="20">
        <v>2</v>
      </c>
      <c r="F594" s="21">
        <v>2</v>
      </c>
      <c r="G594" s="14"/>
      <c r="H594" s="21">
        <v>2</v>
      </c>
      <c r="I594" s="51">
        <v>16.754999999999999</v>
      </c>
      <c r="J594" s="117">
        <f t="shared" si="130"/>
        <v>33.510321638293334</v>
      </c>
      <c r="K594" s="14"/>
      <c r="L594" s="14">
        <f t="shared" si="127"/>
        <v>16.755160819146667</v>
      </c>
      <c r="M594" s="14"/>
      <c r="N594" s="14"/>
      <c r="O594" s="8"/>
      <c r="P594" s="14"/>
      <c r="Q594" s="14">
        <f>Q593*O593</f>
        <v>36.625900332128261</v>
      </c>
      <c r="R594" s="14">
        <f t="shared" si="136"/>
        <v>19.870739512981594</v>
      </c>
      <c r="S594" s="14" t="s">
        <v>27</v>
      </c>
      <c r="T594" s="14">
        <f t="shared" si="133"/>
        <v>54.25324519750022</v>
      </c>
      <c r="U594" s="14" t="s">
        <v>18</v>
      </c>
      <c r="V594" s="14"/>
      <c r="W594" s="14"/>
      <c r="X594" s="15"/>
    </row>
    <row r="595" spans="1:25" ht="16" thickBot="1" x14ac:dyDescent="0.25">
      <c r="J595" s="5"/>
      <c r="L595" s="8"/>
      <c r="O595" s="8"/>
      <c r="R595" s="14"/>
      <c r="T595" s="14"/>
    </row>
    <row r="596" spans="1:25" ht="16" thickBot="1" x14ac:dyDescent="0.25">
      <c r="J596" s="4"/>
      <c r="L596" s="11"/>
      <c r="O596" s="8"/>
      <c r="R596" s="14"/>
      <c r="T596" s="14"/>
    </row>
    <row r="597" spans="1:25" ht="16" thickBot="1" x14ac:dyDescent="0.25">
      <c r="A597" s="22" t="s">
        <v>98</v>
      </c>
      <c r="J597" s="4"/>
      <c r="L597" s="11"/>
      <c r="O597" s="8"/>
      <c r="R597" s="11"/>
      <c r="T597" s="11"/>
    </row>
    <row r="598" spans="1:25" ht="16" thickBot="1" x14ac:dyDescent="0.25">
      <c r="A598" s="7">
        <v>325</v>
      </c>
      <c r="B598" s="8">
        <f t="shared" ref="B598:B603" si="137">(A598-32)*(5/9)</f>
        <v>162.77777777777777</v>
      </c>
      <c r="C598" s="8"/>
      <c r="D598" s="8"/>
      <c r="E598" s="16">
        <v>4.5</v>
      </c>
      <c r="F598" s="16">
        <v>4.25</v>
      </c>
      <c r="G598" s="8"/>
      <c r="H598" s="16">
        <v>1.5</v>
      </c>
      <c r="I598" s="49">
        <v>60.1</v>
      </c>
      <c r="J598" s="5">
        <f t="shared" si="130"/>
        <v>120.16591899981751</v>
      </c>
      <c r="K598" s="8"/>
      <c r="L598" s="8">
        <f t="shared" si="127"/>
        <v>60.082959499908753</v>
      </c>
      <c r="M598" s="8"/>
      <c r="N598" s="8"/>
      <c r="O598" s="8">
        <f t="shared" si="129"/>
        <v>1.0853242320819114</v>
      </c>
      <c r="P598" s="8"/>
      <c r="Q598" s="8">
        <f>L598</f>
        <v>60.082959499908753</v>
      </c>
      <c r="R598" s="88"/>
      <c r="S598" s="8"/>
      <c r="T598" s="88"/>
      <c r="U598" s="8"/>
      <c r="V598" s="8">
        <f>AVERAGE(T599:T603)</f>
        <v>6.8815192595374581</v>
      </c>
      <c r="W598" s="8" t="s">
        <v>18</v>
      </c>
      <c r="X598" s="9">
        <f>_xlfn.STDEV.P(T599:T603)</f>
        <v>3.1098076248896835</v>
      </c>
      <c r="Y598" s="2">
        <v>67</v>
      </c>
    </row>
    <row r="599" spans="1:25" ht="16" thickBot="1" x14ac:dyDescent="0.25">
      <c r="A599" s="10">
        <v>350</v>
      </c>
      <c r="B599" s="11">
        <f t="shared" si="137"/>
        <v>176.66666666666669</v>
      </c>
      <c r="C599" s="11"/>
      <c r="D599" s="11"/>
      <c r="E599" s="18">
        <v>4</v>
      </c>
      <c r="F599" s="18">
        <v>4.25</v>
      </c>
      <c r="G599" s="11"/>
      <c r="H599" s="18">
        <v>1.75</v>
      </c>
      <c r="I599" s="50">
        <v>62.3</v>
      </c>
      <c r="J599" s="4">
        <f t="shared" si="130"/>
        <v>124.61650859240333</v>
      </c>
      <c r="K599" s="11"/>
      <c r="L599" s="11">
        <f t="shared" si="127"/>
        <v>62.308254296201667</v>
      </c>
      <c r="M599" s="11"/>
      <c r="N599" s="11"/>
      <c r="O599" s="8">
        <f t="shared" si="129"/>
        <v>1.0786163522012577</v>
      </c>
      <c r="P599" s="11"/>
      <c r="Q599" s="11">
        <f>Q598*O598</f>
        <v>65.209491880447047</v>
      </c>
      <c r="R599" s="14">
        <f t="shared" si="136"/>
        <v>2.9012375842453793</v>
      </c>
      <c r="S599" s="11" t="s">
        <v>27</v>
      </c>
      <c r="T599" s="14">
        <f t="shared" si="133"/>
        <v>4.4491031912415657</v>
      </c>
      <c r="U599" s="11" t="s">
        <v>18</v>
      </c>
      <c r="V599" s="11"/>
      <c r="W599" s="11"/>
      <c r="X599" s="12"/>
    </row>
    <row r="600" spans="1:25" ht="16" thickBot="1" x14ac:dyDescent="0.25">
      <c r="A600" s="10">
        <v>375</v>
      </c>
      <c r="B600" s="11">
        <f t="shared" si="137"/>
        <v>190.55555555555557</v>
      </c>
      <c r="C600" s="11"/>
      <c r="D600" s="11"/>
      <c r="E600" s="18">
        <v>4.5</v>
      </c>
      <c r="F600" s="18">
        <v>4</v>
      </c>
      <c r="G600" s="11"/>
      <c r="H600" s="18">
        <v>2</v>
      </c>
      <c r="I600" s="50">
        <v>75.400000000000006</v>
      </c>
      <c r="J600" s="117">
        <f t="shared" si="130"/>
        <v>150.79644737232002</v>
      </c>
      <c r="K600" s="11"/>
      <c r="L600" s="14">
        <f t="shared" si="127"/>
        <v>75.398223686160009</v>
      </c>
      <c r="M600" s="11"/>
      <c r="N600" s="11"/>
      <c r="O600" s="8">
        <f t="shared" si="129"/>
        <v>1.0728862973760933</v>
      </c>
      <c r="P600" s="11"/>
      <c r="Q600" s="11">
        <f>Q599*O599</f>
        <v>70.336024260985326</v>
      </c>
      <c r="R600" s="14">
        <f t="shared" si="136"/>
        <v>5.0621994251746827</v>
      </c>
      <c r="S600" s="11" t="s">
        <v>27</v>
      </c>
      <c r="T600" s="14">
        <f t="shared" si="133"/>
        <v>7.1971645801177777</v>
      </c>
      <c r="U600" s="11" t="s">
        <v>18</v>
      </c>
      <c r="V600" s="11"/>
      <c r="W600" s="11"/>
      <c r="X600" s="12"/>
    </row>
    <row r="601" spans="1:25" ht="16" thickBot="1" x14ac:dyDescent="0.25">
      <c r="A601" s="10">
        <v>400</v>
      </c>
      <c r="B601" s="11">
        <f t="shared" si="137"/>
        <v>204.44444444444446</v>
      </c>
      <c r="C601" s="11"/>
      <c r="D601" s="11"/>
      <c r="E601" s="18">
        <v>4</v>
      </c>
      <c r="F601" s="18">
        <v>4.25</v>
      </c>
      <c r="G601" s="11"/>
      <c r="H601" s="18">
        <v>2.25</v>
      </c>
      <c r="I601" s="50">
        <v>80.099999999999994</v>
      </c>
      <c r="J601" s="5">
        <f t="shared" si="130"/>
        <v>160.22122533309002</v>
      </c>
      <c r="K601" s="11"/>
      <c r="L601" s="8">
        <f t="shared" si="127"/>
        <v>80.110612666545009</v>
      </c>
      <c r="M601" s="11"/>
      <c r="N601" s="11"/>
      <c r="O601" s="8">
        <f t="shared" si="129"/>
        <v>1.0679347826086956</v>
      </c>
      <c r="P601" s="11"/>
      <c r="Q601" s="11">
        <f>Q600*O600</f>
        <v>75.462556641523619</v>
      </c>
      <c r="R601" s="14">
        <f t="shared" si="136"/>
        <v>4.6480560250213898</v>
      </c>
      <c r="S601" s="11" t="s">
        <v>27</v>
      </c>
      <c r="T601" s="14">
        <f t="shared" si="133"/>
        <v>6.1594202898550821</v>
      </c>
      <c r="U601" s="11" t="s">
        <v>18</v>
      </c>
      <c r="V601" s="11"/>
      <c r="W601" s="11"/>
      <c r="X601" s="12"/>
    </row>
    <row r="602" spans="1:25" ht="16" thickBot="1" x14ac:dyDescent="0.25">
      <c r="A602" s="10">
        <v>425</v>
      </c>
      <c r="B602" s="11">
        <f t="shared" si="137"/>
        <v>218.33333333333334</v>
      </c>
      <c r="C602" s="11"/>
      <c r="D602" s="11"/>
      <c r="E602" s="18">
        <v>4</v>
      </c>
      <c r="F602" s="18">
        <v>4</v>
      </c>
      <c r="G602" s="11"/>
      <c r="H602" s="18">
        <v>2.5</v>
      </c>
      <c r="I602" s="50">
        <v>83.8</v>
      </c>
      <c r="J602" s="4">
        <f t="shared" si="130"/>
        <v>167.55160819146667</v>
      </c>
      <c r="K602" s="11"/>
      <c r="L602" s="11">
        <f t="shared" si="127"/>
        <v>83.775804095733335</v>
      </c>
      <c r="M602" s="11"/>
      <c r="N602" s="11"/>
      <c r="O602" s="8">
        <f t="shared" si="129"/>
        <v>1.0636132315521629</v>
      </c>
      <c r="P602" s="11"/>
      <c r="Q602" s="11">
        <f>Q601*O601</f>
        <v>80.589089022061899</v>
      </c>
      <c r="R602" s="14">
        <f t="shared" si="136"/>
        <v>3.1867150736714365</v>
      </c>
      <c r="S602" s="11" t="s">
        <v>27</v>
      </c>
      <c r="T602" s="14">
        <f t="shared" si="133"/>
        <v>3.9542760841967679</v>
      </c>
      <c r="U602" s="11" t="s">
        <v>18</v>
      </c>
      <c r="V602" s="11"/>
      <c r="W602" s="11"/>
      <c r="X602" s="12"/>
    </row>
    <row r="603" spans="1:25" ht="16" thickBot="1" x14ac:dyDescent="0.25">
      <c r="A603" s="13">
        <v>450</v>
      </c>
      <c r="B603" s="14">
        <f t="shared" si="137"/>
        <v>232.22222222222223</v>
      </c>
      <c r="C603" s="14"/>
      <c r="D603" s="14"/>
      <c r="E603" s="20">
        <v>3.25</v>
      </c>
      <c r="F603" s="20">
        <v>4</v>
      </c>
      <c r="G603" s="14"/>
      <c r="H603" s="20">
        <v>2.75</v>
      </c>
      <c r="I603" s="51">
        <v>86.4</v>
      </c>
      <c r="J603" s="6">
        <f t="shared" si="130"/>
        <v>149.74924982112336</v>
      </c>
      <c r="K603" s="14"/>
      <c r="L603" s="14">
        <f t="shared" si="127"/>
        <v>74.874624910561678</v>
      </c>
      <c r="M603" s="14"/>
      <c r="N603" s="14"/>
      <c r="O603" s="8"/>
      <c r="P603" s="14"/>
      <c r="Q603" s="14">
        <f>Q602*O602</f>
        <v>85.715621402600192</v>
      </c>
      <c r="R603" s="14">
        <f t="shared" si="136"/>
        <v>10.840996492038514</v>
      </c>
      <c r="S603" s="14" t="s">
        <v>27</v>
      </c>
      <c r="T603" s="14">
        <f t="shared" si="133"/>
        <v>12.647632152276097</v>
      </c>
      <c r="U603" s="14" t="s">
        <v>18</v>
      </c>
      <c r="V603" s="14"/>
      <c r="W603" s="14"/>
      <c r="X603" s="15"/>
    </row>
    <row r="604" spans="1:25" ht="16" thickBot="1" x14ac:dyDescent="0.25">
      <c r="J604" s="5"/>
      <c r="L604" s="8"/>
      <c r="O604" s="8"/>
      <c r="R604" s="14"/>
      <c r="T604" s="14"/>
    </row>
    <row r="605" spans="1:25" ht="16" thickBot="1" x14ac:dyDescent="0.25">
      <c r="J605" s="4"/>
      <c r="L605" s="11"/>
      <c r="O605" s="8"/>
      <c r="R605" s="14"/>
      <c r="T605" s="14"/>
    </row>
    <row r="606" spans="1:25" ht="16" thickBot="1" x14ac:dyDescent="0.25">
      <c r="A606" s="22" t="s">
        <v>99</v>
      </c>
      <c r="J606" s="5"/>
      <c r="L606" s="11"/>
      <c r="O606" s="8"/>
      <c r="R606" s="11"/>
      <c r="T606" s="11"/>
    </row>
    <row r="607" spans="1:25" ht="16" thickBot="1" x14ac:dyDescent="0.25">
      <c r="A607" s="7">
        <v>325</v>
      </c>
      <c r="B607" s="8">
        <f t="shared" ref="B607:B612" si="138">(A607-32)*(5/9)</f>
        <v>162.77777777777777</v>
      </c>
      <c r="C607" s="8"/>
      <c r="D607" s="8"/>
      <c r="E607" s="16">
        <v>4.5</v>
      </c>
      <c r="F607" s="17">
        <v>4.75</v>
      </c>
      <c r="G607" s="8"/>
      <c r="H607" s="17">
        <v>1.5</v>
      </c>
      <c r="I607" s="49">
        <v>67.150000000000006</v>
      </c>
      <c r="J607" s="5">
        <f t="shared" si="130"/>
        <v>134.30308594097252</v>
      </c>
      <c r="K607" s="8"/>
      <c r="L607" s="8">
        <f t="shared" si="127"/>
        <v>67.151542970486261</v>
      </c>
      <c r="M607" s="8"/>
      <c r="N607" s="8"/>
      <c r="O607" s="8">
        <f t="shared" si="129"/>
        <v>1.0853242320819114</v>
      </c>
      <c r="P607" s="8"/>
      <c r="Q607" s="8">
        <f>L607</f>
        <v>67.151542970486261</v>
      </c>
      <c r="R607" s="88"/>
      <c r="S607" s="8"/>
      <c r="T607" s="88"/>
      <c r="U607" s="8"/>
      <c r="V607" s="8">
        <f>AVERAGE(T608:T612)</f>
        <v>6.709680415061543</v>
      </c>
      <c r="W607" s="8" t="s">
        <v>18</v>
      </c>
      <c r="X607" s="9">
        <f>_xlfn.STDEV.P(T608:T612)</f>
        <v>4.2493940910861587</v>
      </c>
      <c r="Y607" s="2">
        <v>68</v>
      </c>
    </row>
    <row r="608" spans="1:25" ht="16" thickBot="1" x14ac:dyDescent="0.25">
      <c r="A608" s="10">
        <v>350</v>
      </c>
      <c r="B608" s="11">
        <f t="shared" si="138"/>
        <v>176.66666666666669</v>
      </c>
      <c r="C608" s="11"/>
      <c r="D608" s="11"/>
      <c r="E608" s="18">
        <v>4</v>
      </c>
      <c r="F608" s="19">
        <v>4.75</v>
      </c>
      <c r="G608" s="11"/>
      <c r="H608" s="19">
        <v>2</v>
      </c>
      <c r="I608" s="50">
        <v>79.59</v>
      </c>
      <c r="J608" s="4">
        <f t="shared" si="130"/>
        <v>159.17402778189333</v>
      </c>
      <c r="K608" s="11"/>
      <c r="L608" s="11">
        <f t="shared" si="127"/>
        <v>79.587013890946665</v>
      </c>
      <c r="M608" s="11"/>
      <c r="N608" s="11"/>
      <c r="O608" s="8">
        <f t="shared" si="129"/>
        <v>1.0786163522012577</v>
      </c>
      <c r="P608" s="11"/>
      <c r="Q608" s="11">
        <f>Q607*O607</f>
        <v>72.881196807558482</v>
      </c>
      <c r="R608" s="14">
        <f t="shared" si="136"/>
        <v>6.7058170833881832</v>
      </c>
      <c r="S608" s="11" t="s">
        <v>27</v>
      </c>
      <c r="T608" s="14">
        <f t="shared" si="133"/>
        <v>9.2010249242953233</v>
      </c>
      <c r="U608" s="11" t="s">
        <v>18</v>
      </c>
      <c r="V608" s="11"/>
      <c r="W608" s="11"/>
      <c r="X608" s="12"/>
    </row>
    <row r="609" spans="1:25" ht="16" thickBot="1" x14ac:dyDescent="0.25">
      <c r="A609" s="10">
        <v>375</v>
      </c>
      <c r="B609" s="11">
        <f t="shared" si="138"/>
        <v>190.55555555555557</v>
      </c>
      <c r="C609" s="11"/>
      <c r="D609" s="11"/>
      <c r="E609" s="18">
        <v>4.88</v>
      </c>
      <c r="F609" s="19">
        <v>5.13</v>
      </c>
      <c r="G609" s="11"/>
      <c r="H609" s="19">
        <v>1.5</v>
      </c>
      <c r="I609" s="50">
        <v>78.650000000000006</v>
      </c>
      <c r="J609" s="6">
        <f t="shared" si="130"/>
        <v>157.295774254067</v>
      </c>
      <c r="K609" s="11"/>
      <c r="L609" s="14">
        <f t="shared" si="127"/>
        <v>78.647887127033499</v>
      </c>
      <c r="M609" s="11"/>
      <c r="N609" s="11"/>
      <c r="O609" s="8">
        <f t="shared" si="129"/>
        <v>1.0728862973760933</v>
      </c>
      <c r="P609" s="11"/>
      <c r="Q609" s="11">
        <f>Q608*O608</f>
        <v>78.610850644630673</v>
      </c>
      <c r="R609" s="14">
        <f t="shared" si="136"/>
        <v>3.7036482402825754E-2</v>
      </c>
      <c r="S609" s="11" t="s">
        <v>27</v>
      </c>
      <c r="T609" s="14">
        <f t="shared" si="133"/>
        <v>4.7113702623895269E-2</v>
      </c>
      <c r="U609" s="11" t="s">
        <v>18</v>
      </c>
      <c r="V609" s="11"/>
      <c r="W609" s="11"/>
      <c r="X609" s="12"/>
    </row>
    <row r="610" spans="1:25" ht="16" thickBot="1" x14ac:dyDescent="0.25">
      <c r="A610" s="10">
        <v>400</v>
      </c>
      <c r="B610" s="11">
        <f t="shared" si="138"/>
        <v>204.44444444444446</v>
      </c>
      <c r="C610" s="11"/>
      <c r="D610" s="11"/>
      <c r="E610" s="18">
        <v>4.25</v>
      </c>
      <c r="F610" s="19">
        <v>3.75</v>
      </c>
      <c r="G610" s="11"/>
      <c r="H610" s="19">
        <v>2.25</v>
      </c>
      <c r="I610" s="50">
        <v>75.099999999999994</v>
      </c>
      <c r="J610" s="5">
        <f t="shared" si="130"/>
        <v>150.2073987497719</v>
      </c>
      <c r="K610" s="11"/>
      <c r="L610" s="8">
        <f t="shared" si="127"/>
        <v>75.103699374885949</v>
      </c>
      <c r="M610" s="11"/>
      <c r="N610" s="11"/>
      <c r="O610" s="8">
        <f t="shared" si="129"/>
        <v>1.0679347826086956</v>
      </c>
      <c r="P610" s="11"/>
      <c r="Q610" s="11">
        <f>Q609*O609</f>
        <v>84.34050448170288</v>
      </c>
      <c r="R610" s="14">
        <f t="shared" si="136"/>
        <v>9.2368051068169308</v>
      </c>
      <c r="S610" s="11" t="s">
        <v>27</v>
      </c>
      <c r="T610" s="14">
        <f t="shared" si="133"/>
        <v>10.951802059496568</v>
      </c>
      <c r="U610" s="11" t="s">
        <v>18</v>
      </c>
      <c r="V610" s="11"/>
      <c r="W610" s="11"/>
      <c r="X610" s="12"/>
    </row>
    <row r="611" spans="1:25" ht="16" thickBot="1" x14ac:dyDescent="0.25">
      <c r="A611" s="10">
        <v>425</v>
      </c>
      <c r="B611" s="11">
        <f t="shared" si="138"/>
        <v>218.33333333333334</v>
      </c>
      <c r="C611" s="11"/>
      <c r="D611" s="11"/>
      <c r="E611" s="18">
        <v>3.75</v>
      </c>
      <c r="F611" s="19">
        <v>4.13</v>
      </c>
      <c r="G611" s="11"/>
      <c r="H611" s="19">
        <v>2.5</v>
      </c>
      <c r="I611" s="50">
        <v>81.099999999999994</v>
      </c>
      <c r="J611" s="4">
        <f t="shared" si="130"/>
        <v>162.18472074158373</v>
      </c>
      <c r="K611" s="11"/>
      <c r="L611" s="11">
        <f t="shared" si="127"/>
        <v>81.092360370791866</v>
      </c>
      <c r="M611" s="11"/>
      <c r="N611" s="11"/>
      <c r="O611" s="8">
        <f t="shared" si="129"/>
        <v>1.0636132315521629</v>
      </c>
      <c r="P611" s="11"/>
      <c r="Q611" s="11">
        <f>Q610*O610</f>
        <v>90.070158318775086</v>
      </c>
      <c r="R611" s="14">
        <f t="shared" si="136"/>
        <v>8.9777979479832197</v>
      </c>
      <c r="S611" s="11" t="s">
        <v>27</v>
      </c>
      <c r="T611" s="14">
        <f t="shared" si="133"/>
        <v>9.9675609719804417</v>
      </c>
      <c r="U611" s="11" t="s">
        <v>18</v>
      </c>
      <c r="V611" s="11"/>
      <c r="W611" s="11"/>
      <c r="X611" s="12"/>
    </row>
    <row r="612" spans="1:25" ht="16" thickBot="1" x14ac:dyDescent="0.25">
      <c r="A612" s="13">
        <v>450</v>
      </c>
      <c r="B612" s="14">
        <f t="shared" si="138"/>
        <v>232.22222222222223</v>
      </c>
      <c r="C612" s="14"/>
      <c r="D612" s="14"/>
      <c r="E612" s="20">
        <v>3.88</v>
      </c>
      <c r="F612" s="21">
        <v>3.75</v>
      </c>
      <c r="G612" s="14"/>
      <c r="H612" s="21">
        <v>3.25</v>
      </c>
      <c r="I612" s="51">
        <v>99.04</v>
      </c>
      <c r="J612" s="117">
        <f t="shared" si="130"/>
        <v>198.07741680884951</v>
      </c>
      <c r="K612" s="14"/>
      <c r="L612" s="14">
        <f>J612/2</f>
        <v>99.038708404424753</v>
      </c>
      <c r="M612" s="14"/>
      <c r="N612" s="14"/>
      <c r="O612" s="8"/>
      <c r="P612" s="14"/>
      <c r="Q612" s="14">
        <f>Q611*O611</f>
        <v>95.799812155847292</v>
      </c>
      <c r="R612" s="14">
        <f t="shared" si="136"/>
        <v>3.2388962485774613</v>
      </c>
      <c r="S612" s="14" t="s">
        <v>27</v>
      </c>
      <c r="T612" s="14">
        <f t="shared" si="133"/>
        <v>3.3809004169114858</v>
      </c>
      <c r="U612" s="14" t="s">
        <v>18</v>
      </c>
      <c r="V612" s="14"/>
      <c r="W612" s="14"/>
      <c r="X612" s="15"/>
    </row>
    <row r="613" spans="1:25" ht="16" thickBot="1" x14ac:dyDescent="0.25">
      <c r="J613" s="5"/>
      <c r="L613" s="8"/>
      <c r="O613" s="8"/>
      <c r="R613" s="14"/>
      <c r="T613" s="14"/>
    </row>
    <row r="614" spans="1:25" ht="16" thickBot="1" x14ac:dyDescent="0.25">
      <c r="J614" s="4"/>
      <c r="L614" s="11"/>
      <c r="O614" s="8"/>
      <c r="R614" s="14"/>
      <c r="T614" s="14"/>
    </row>
    <row r="615" spans="1:25" ht="16" thickBot="1" x14ac:dyDescent="0.25">
      <c r="A615" s="22" t="s">
        <v>100</v>
      </c>
      <c r="J615" s="4"/>
      <c r="L615" s="11"/>
      <c r="O615" s="8"/>
      <c r="R615" s="11"/>
      <c r="T615" s="11"/>
    </row>
    <row r="616" spans="1:25" ht="16" thickBot="1" x14ac:dyDescent="0.25">
      <c r="A616" s="7">
        <v>325</v>
      </c>
      <c r="B616" s="8">
        <f t="shared" ref="B616:B621" si="139">(A616-32)*(5/9)</f>
        <v>162.77777777777777</v>
      </c>
      <c r="C616" s="8"/>
      <c r="D616" s="8"/>
      <c r="E616" s="49">
        <v>2.59</v>
      </c>
      <c r="F616" s="49">
        <v>2.38</v>
      </c>
      <c r="G616" s="8"/>
      <c r="H616" s="49">
        <v>2.09</v>
      </c>
      <c r="I616" s="85">
        <f t="shared" ref="I616:I621" si="140">(4*PI()/3)*((E616*F616*H616)/2)</f>
        <v>26.982464906459754</v>
      </c>
      <c r="J616" s="5">
        <f t="shared" si="130"/>
        <v>53.964929812923074</v>
      </c>
      <c r="K616" s="8"/>
      <c r="L616" s="8">
        <f t="shared" ref="L616:L675" si="141">J616/2</f>
        <v>26.982464906461537</v>
      </c>
      <c r="M616" s="8"/>
      <c r="N616" s="8"/>
      <c r="O616" s="8">
        <f t="shared" ref="O616:O674" si="142">B617/B616</f>
        <v>1.0853242320819114</v>
      </c>
      <c r="P616" s="8"/>
      <c r="Q616" s="8">
        <f>L616</f>
        <v>26.982464906461537</v>
      </c>
      <c r="R616" s="88"/>
      <c r="S616" s="8"/>
      <c r="T616" s="88"/>
      <c r="U616" s="8"/>
      <c r="V616" s="8">
        <f>AVERAGE(T617:T621)</f>
        <v>4.1057830368120545</v>
      </c>
      <c r="W616" s="8" t="s">
        <v>18</v>
      </c>
      <c r="X616" s="9">
        <f>_xlfn.STDEV.P(T617:T621)</f>
        <v>2.0025130619465257</v>
      </c>
      <c r="Y616" s="2">
        <v>69</v>
      </c>
    </row>
    <row r="617" spans="1:25" ht="16" thickBot="1" x14ac:dyDescent="0.25">
      <c r="A617" s="10">
        <v>350</v>
      </c>
      <c r="B617" s="11">
        <f t="shared" si="139"/>
        <v>176.66666666666669</v>
      </c>
      <c r="C617" s="11"/>
      <c r="D617" s="11"/>
      <c r="E617" s="50">
        <v>2.5</v>
      </c>
      <c r="F617" s="50">
        <v>2.4</v>
      </c>
      <c r="G617" s="11"/>
      <c r="H617" s="50">
        <v>2.21</v>
      </c>
      <c r="I617" s="86">
        <f t="shared" si="140"/>
        <v>27.77167905773377</v>
      </c>
      <c r="J617" s="4">
        <f t="shared" si="130"/>
        <v>55.5433581154712</v>
      </c>
      <c r="K617" s="11"/>
      <c r="L617" s="11">
        <f t="shared" si="141"/>
        <v>27.7716790577356</v>
      </c>
      <c r="M617" s="11"/>
      <c r="N617" s="11"/>
      <c r="O617" s="8">
        <f t="shared" si="142"/>
        <v>1.0786163522012577</v>
      </c>
      <c r="P617" s="11"/>
      <c r="Q617" s="11">
        <f>Q616*O616</f>
        <v>29.28472300428249</v>
      </c>
      <c r="R617" s="14">
        <f t="shared" si="136"/>
        <v>1.5130439465468903</v>
      </c>
      <c r="S617" s="11" t="s">
        <v>27</v>
      </c>
      <c r="T617" s="14">
        <f t="shared" si="133"/>
        <v>5.1666664093958765</v>
      </c>
      <c r="U617" s="11" t="s">
        <v>18</v>
      </c>
      <c r="V617" s="11"/>
      <c r="W617" s="11"/>
      <c r="X617" s="12"/>
    </row>
    <row r="618" spans="1:25" ht="16" thickBot="1" x14ac:dyDescent="0.25">
      <c r="A618" s="10">
        <v>375</v>
      </c>
      <c r="B618" s="11">
        <f t="shared" si="139"/>
        <v>190.55555555555557</v>
      </c>
      <c r="C618" s="11"/>
      <c r="D618" s="11"/>
      <c r="E618" s="50">
        <v>2.5499999999999998</v>
      </c>
      <c r="F618" s="50">
        <v>2.41</v>
      </c>
      <c r="G618" s="11"/>
      <c r="H618" s="50">
        <v>2.59</v>
      </c>
      <c r="I618" s="86">
        <f t="shared" si="140"/>
        <v>33.336162213551617</v>
      </c>
      <c r="J618" s="117">
        <f t="shared" si="130"/>
        <v>66.672324427107625</v>
      </c>
      <c r="K618" s="11"/>
      <c r="L618" s="14">
        <f t="shared" si="141"/>
        <v>33.336162213553813</v>
      </c>
      <c r="M618" s="11"/>
      <c r="N618" s="11"/>
      <c r="O618" s="8">
        <f t="shared" si="142"/>
        <v>1.0728862973760933</v>
      </c>
      <c r="P618" s="11"/>
      <c r="Q618" s="11">
        <f>Q617*O617</f>
        <v>31.586981102103437</v>
      </c>
      <c r="R618" s="14">
        <f t="shared" si="136"/>
        <v>1.7491811114503761</v>
      </c>
      <c r="S618" s="11" t="s">
        <v>27</v>
      </c>
      <c r="T618" s="14">
        <f t="shared" si="133"/>
        <v>5.5376647290104426</v>
      </c>
      <c r="U618" s="11" t="s">
        <v>18</v>
      </c>
      <c r="V618" s="11"/>
      <c r="W618" s="11"/>
      <c r="X618" s="12"/>
    </row>
    <row r="619" spans="1:25" ht="16" thickBot="1" x14ac:dyDescent="0.25">
      <c r="A619" s="10">
        <v>400</v>
      </c>
      <c r="B619" s="11">
        <f t="shared" si="139"/>
        <v>204.44444444444446</v>
      </c>
      <c r="C619" s="11"/>
      <c r="D619" s="11"/>
      <c r="E619" s="50">
        <v>2.6</v>
      </c>
      <c r="F619" s="50">
        <v>2.5099999999999998</v>
      </c>
      <c r="G619" s="11"/>
      <c r="H619" s="50">
        <v>2.62</v>
      </c>
      <c r="I619" s="86">
        <f t="shared" si="140"/>
        <v>35.810218788131145</v>
      </c>
      <c r="J619" s="5">
        <f t="shared" si="130"/>
        <v>71.620437576267008</v>
      </c>
      <c r="K619" s="11"/>
      <c r="L619" s="8">
        <f t="shared" si="141"/>
        <v>35.810218788133504</v>
      </c>
      <c r="M619" s="11"/>
      <c r="N619" s="11"/>
      <c r="O619" s="8">
        <f t="shared" si="142"/>
        <v>1.0679347826086956</v>
      </c>
      <c r="P619" s="11"/>
      <c r="Q619" s="11">
        <f>Q618*O618</f>
        <v>33.88923919992439</v>
      </c>
      <c r="R619" s="14">
        <f t="shared" si="136"/>
        <v>1.9209795882091143</v>
      </c>
      <c r="S619" s="11" t="s">
        <v>27</v>
      </c>
      <c r="T619" s="14">
        <f t="shared" si="133"/>
        <v>5.6684057640733352</v>
      </c>
      <c r="U619" s="11" t="s">
        <v>18</v>
      </c>
      <c r="V619" s="11"/>
      <c r="W619" s="11"/>
      <c r="X619" s="12"/>
    </row>
    <row r="620" spans="1:25" ht="16" thickBot="1" x14ac:dyDescent="0.25">
      <c r="A620" s="10">
        <v>425</v>
      </c>
      <c r="B620" s="11">
        <f t="shared" si="139"/>
        <v>218.33333333333334</v>
      </c>
      <c r="C620" s="11"/>
      <c r="D620" s="11"/>
      <c r="E620" s="50">
        <v>2.61</v>
      </c>
      <c r="F620" s="50">
        <v>2.5</v>
      </c>
      <c r="G620" s="11"/>
      <c r="H620" s="50">
        <v>2.75</v>
      </c>
      <c r="I620" s="86">
        <f t="shared" si="140"/>
        <v>37.581302118567891</v>
      </c>
      <c r="J620" s="4">
        <f t="shared" si="130"/>
        <v>75.162604237140755</v>
      </c>
      <c r="K620" s="11"/>
      <c r="L620" s="11">
        <f t="shared" si="141"/>
        <v>37.581302118570378</v>
      </c>
      <c r="M620" s="11"/>
      <c r="N620" s="11"/>
      <c r="O620" s="8">
        <f t="shared" si="142"/>
        <v>1.0636132315521629</v>
      </c>
      <c r="P620" s="11"/>
      <c r="Q620" s="11">
        <f>Q619*O619</f>
        <v>36.191497297745336</v>
      </c>
      <c r="R620" s="14">
        <f t="shared" si="136"/>
        <v>1.3898048208250415</v>
      </c>
      <c r="S620" s="11" t="s">
        <v>27</v>
      </c>
      <c r="T620" s="14">
        <f t="shared" si="133"/>
        <v>3.8401418139492778</v>
      </c>
      <c r="U620" s="11" t="s">
        <v>18</v>
      </c>
      <c r="V620" s="11"/>
      <c r="W620" s="11"/>
      <c r="X620" s="12"/>
    </row>
    <row r="621" spans="1:25" ht="16" thickBot="1" x14ac:dyDescent="0.25">
      <c r="A621" s="13">
        <v>450</v>
      </c>
      <c r="B621" s="14">
        <f t="shared" si="139"/>
        <v>232.22222222222223</v>
      </c>
      <c r="C621" s="14"/>
      <c r="D621" s="14"/>
      <c r="E621" s="51">
        <v>2.5</v>
      </c>
      <c r="F621" s="51">
        <v>2.5</v>
      </c>
      <c r="G621" s="14"/>
      <c r="H621" s="51">
        <v>2.95</v>
      </c>
      <c r="I621" s="87">
        <f t="shared" si="140"/>
        <v>38.615409700374535</v>
      </c>
      <c r="J621" s="6">
        <f>((4/3)*3.14159265359*E621*F621*H621)</f>
        <v>77.230819400754172</v>
      </c>
      <c r="K621" s="14"/>
      <c r="L621" s="14">
        <f t="shared" si="141"/>
        <v>38.615409700377086</v>
      </c>
      <c r="M621" s="14"/>
      <c r="N621" s="14"/>
      <c r="O621" s="8"/>
      <c r="P621" s="14"/>
      <c r="Q621" s="14">
        <f>Q620*O620</f>
        <v>38.493755395566289</v>
      </c>
      <c r="R621" s="14">
        <f t="shared" si="136"/>
        <v>0.12165430481079653</v>
      </c>
      <c r="S621" s="14" t="s">
        <v>27</v>
      </c>
      <c r="T621" s="14">
        <f t="shared" si="133"/>
        <v>0.31603646763134124</v>
      </c>
      <c r="U621" s="14" t="s">
        <v>18</v>
      </c>
      <c r="V621" s="14"/>
      <c r="W621" s="14"/>
      <c r="X621" s="15"/>
    </row>
    <row r="622" spans="1:25" ht="16" thickBot="1" x14ac:dyDescent="0.25">
      <c r="J622" s="5"/>
      <c r="L622" s="8"/>
      <c r="O622" s="8"/>
      <c r="R622" s="14"/>
      <c r="T622" s="14"/>
    </row>
    <row r="623" spans="1:25" ht="16" thickBot="1" x14ac:dyDescent="0.25">
      <c r="J623" s="4"/>
      <c r="L623" s="11"/>
      <c r="O623" s="8"/>
      <c r="R623" s="14"/>
      <c r="T623" s="14"/>
    </row>
    <row r="624" spans="1:25" ht="16" thickBot="1" x14ac:dyDescent="0.25">
      <c r="A624" s="22" t="s">
        <v>101</v>
      </c>
      <c r="J624" s="5"/>
      <c r="L624" s="11"/>
      <c r="O624" s="8"/>
      <c r="R624" s="11"/>
      <c r="T624" s="11"/>
    </row>
    <row r="625" spans="1:25" ht="16" thickBot="1" x14ac:dyDescent="0.25">
      <c r="A625" s="7">
        <v>325</v>
      </c>
      <c r="B625" s="8">
        <f t="shared" ref="B625:B630" si="143">(A625-32)*(5/9)</f>
        <v>162.77777777777777</v>
      </c>
      <c r="C625" s="8"/>
      <c r="D625" s="8"/>
      <c r="E625" s="16">
        <v>3.9</v>
      </c>
      <c r="F625" s="16">
        <v>3.8</v>
      </c>
      <c r="G625" s="8"/>
      <c r="H625" s="16">
        <v>1.1000000000000001</v>
      </c>
      <c r="I625" s="49">
        <v>34.1</v>
      </c>
      <c r="J625" s="5">
        <f t="shared" ref="J625:J684" si="144">((4/3)*3.14159265359*E625*F625*H625)</f>
        <v>68.28565791843225</v>
      </c>
      <c r="K625" s="8"/>
      <c r="L625" s="8">
        <f t="shared" si="141"/>
        <v>34.142828959216125</v>
      </c>
      <c r="M625" s="8"/>
      <c r="N625" s="8"/>
      <c r="O625" s="8">
        <f t="shared" si="142"/>
        <v>1.0853242320819114</v>
      </c>
      <c r="P625" s="8"/>
      <c r="Q625" s="8">
        <f>L625</f>
        <v>34.142828959216125</v>
      </c>
      <c r="R625" s="88"/>
      <c r="S625" s="8"/>
      <c r="T625" s="88"/>
      <c r="U625" s="8"/>
      <c r="V625" s="8">
        <f>AVERAGE(T626:T630)</f>
        <v>17.233224062655729</v>
      </c>
      <c r="W625" s="8" t="s">
        <v>18</v>
      </c>
      <c r="X625" s="9">
        <f>_xlfn.STDEV.P(T626:T630)</f>
        <v>6.8505822098211295</v>
      </c>
      <c r="Y625" s="2">
        <v>70</v>
      </c>
    </row>
    <row r="626" spans="1:25" ht="16" thickBot="1" x14ac:dyDescent="0.25">
      <c r="A626" s="10">
        <v>350</v>
      </c>
      <c r="B626" s="11">
        <f t="shared" si="143"/>
        <v>176.66666666666669</v>
      </c>
      <c r="C626" s="11"/>
      <c r="D626" s="11"/>
      <c r="E626" s="18">
        <v>3.4</v>
      </c>
      <c r="F626" s="18">
        <v>3.3</v>
      </c>
      <c r="G626" s="11"/>
      <c r="H626" s="18">
        <v>1.3</v>
      </c>
      <c r="I626" s="50">
        <v>30.5</v>
      </c>
      <c r="J626" s="4">
        <f t="shared" si="144"/>
        <v>61.097693927018319</v>
      </c>
      <c r="K626" s="11"/>
      <c r="L626" s="11">
        <f t="shared" si="141"/>
        <v>30.54884696350916</v>
      </c>
      <c r="M626" s="11"/>
      <c r="N626" s="11"/>
      <c r="O626" s="8">
        <f t="shared" si="142"/>
        <v>1.0786163522012577</v>
      </c>
      <c r="P626" s="11"/>
      <c r="Q626" s="11">
        <f>Q625*O625</f>
        <v>37.056039621265285</v>
      </c>
      <c r="R626" s="14">
        <f t="shared" si="136"/>
        <v>6.507192657756125</v>
      </c>
      <c r="S626" s="11" t="s">
        <v>27</v>
      </c>
      <c r="T626" s="14">
        <f t="shared" si="133"/>
        <v>17.560410460112564</v>
      </c>
      <c r="U626" s="11" t="s">
        <v>18</v>
      </c>
      <c r="V626" s="11"/>
      <c r="W626" s="11"/>
      <c r="X626" s="12"/>
    </row>
    <row r="627" spans="1:25" ht="16" thickBot="1" x14ac:dyDescent="0.25">
      <c r="A627" s="10">
        <v>375</v>
      </c>
      <c r="B627" s="11">
        <f t="shared" si="143"/>
        <v>190.55555555555557</v>
      </c>
      <c r="C627" s="11"/>
      <c r="D627" s="11"/>
      <c r="E627" s="18">
        <v>3.4</v>
      </c>
      <c r="F627" s="18">
        <v>3.6</v>
      </c>
      <c r="G627" s="11"/>
      <c r="H627" s="18">
        <v>1.45</v>
      </c>
      <c r="I627" s="50">
        <v>37.200000000000003</v>
      </c>
      <c r="J627" s="6">
        <f t="shared" si="144"/>
        <v>74.342648554553762</v>
      </c>
      <c r="K627" s="11"/>
      <c r="L627" s="14">
        <f t="shared" si="141"/>
        <v>37.171324277276881</v>
      </c>
      <c r="M627" s="11"/>
      <c r="N627" s="11"/>
      <c r="O627" s="8">
        <f t="shared" si="142"/>
        <v>1.0728862973760933</v>
      </c>
      <c r="P627" s="11"/>
      <c r="Q627" s="11">
        <f>Q626*O626</f>
        <v>39.969250283314437</v>
      </c>
      <c r="R627" s="14">
        <f t="shared" si="136"/>
        <v>2.7979260060375566</v>
      </c>
      <c r="S627" s="11" t="s">
        <v>27</v>
      </c>
      <c r="T627" s="14">
        <f t="shared" si="133"/>
        <v>7.0001963664691971</v>
      </c>
      <c r="U627" s="11" t="s">
        <v>18</v>
      </c>
      <c r="V627" s="11"/>
      <c r="W627" s="11"/>
      <c r="X627" s="12"/>
    </row>
    <row r="628" spans="1:25" ht="16" thickBot="1" x14ac:dyDescent="0.25">
      <c r="A628" s="10">
        <v>400</v>
      </c>
      <c r="B628" s="11">
        <f t="shared" si="143"/>
        <v>204.44444444444446</v>
      </c>
      <c r="C628" s="11"/>
      <c r="D628" s="11"/>
      <c r="E628" s="18">
        <v>3.4</v>
      </c>
      <c r="F628" s="18">
        <v>3.1</v>
      </c>
      <c r="G628" s="11"/>
      <c r="H628" s="18">
        <v>1.6</v>
      </c>
      <c r="I628" s="50">
        <v>35.299999999999997</v>
      </c>
      <c r="J628" s="5">
        <f t="shared" si="144"/>
        <v>70.639758013522354</v>
      </c>
      <c r="K628" s="11"/>
      <c r="L628" s="8">
        <f t="shared" si="141"/>
        <v>35.319879006761177</v>
      </c>
      <c r="M628" s="11"/>
      <c r="N628" s="11"/>
      <c r="O628" s="8">
        <f t="shared" si="142"/>
        <v>1.0679347826086956</v>
      </c>
      <c r="P628" s="11"/>
      <c r="Q628" s="11">
        <f>Q627*O627</f>
        <v>42.882460945363597</v>
      </c>
      <c r="R628" s="14">
        <f t="shared" si="136"/>
        <v>7.5625819386024205</v>
      </c>
      <c r="S628" s="11" t="s">
        <v>27</v>
      </c>
      <c r="T628" s="14">
        <f t="shared" si="133"/>
        <v>17.635606193958601</v>
      </c>
      <c r="U628" s="11" t="s">
        <v>18</v>
      </c>
      <c r="V628" s="11"/>
      <c r="W628" s="11"/>
      <c r="X628" s="12"/>
    </row>
    <row r="629" spans="1:25" ht="16" thickBot="1" x14ac:dyDescent="0.25">
      <c r="A629" s="10">
        <v>425</v>
      </c>
      <c r="B629" s="11">
        <f t="shared" si="143"/>
        <v>218.33333333333334</v>
      </c>
      <c r="C629" s="11"/>
      <c r="D629" s="11"/>
      <c r="E629" s="18">
        <v>3.3</v>
      </c>
      <c r="F629" s="18">
        <v>3.5</v>
      </c>
      <c r="G629" s="11"/>
      <c r="H629" s="18">
        <v>1.6</v>
      </c>
      <c r="I629" s="50">
        <v>38.700000000000003</v>
      </c>
      <c r="J629" s="4">
        <f t="shared" si="144"/>
        <v>77.408842984457607</v>
      </c>
      <c r="K629" s="11"/>
      <c r="L629" s="11">
        <f t="shared" si="141"/>
        <v>38.704421492228803</v>
      </c>
      <c r="M629" s="11"/>
      <c r="N629" s="11"/>
      <c r="O629" s="8">
        <f t="shared" si="142"/>
        <v>1.0636132315521629</v>
      </c>
      <c r="P629" s="11"/>
      <c r="Q629" s="11">
        <f>Q628*O628</f>
        <v>45.79567160741275</v>
      </c>
      <c r="R629" s="14">
        <f t="shared" si="136"/>
        <v>7.0912501151839464</v>
      </c>
      <c r="S629" s="11" t="s">
        <v>27</v>
      </c>
      <c r="T629" s="14">
        <f t="shared" si="133"/>
        <v>15.484542242276266</v>
      </c>
      <c r="U629" s="11" t="s">
        <v>18</v>
      </c>
      <c r="V629" s="11"/>
      <c r="W629" s="11"/>
      <c r="X629" s="12"/>
    </row>
    <row r="630" spans="1:25" ht="16" thickBot="1" x14ac:dyDescent="0.25">
      <c r="A630" s="13">
        <v>450</v>
      </c>
      <c r="B630" s="14">
        <f t="shared" si="143"/>
        <v>232.22222222222223</v>
      </c>
      <c r="C630" s="14"/>
      <c r="D630" s="14"/>
      <c r="E630" s="20">
        <v>2.8</v>
      </c>
      <c r="F630" s="20">
        <v>3.3</v>
      </c>
      <c r="G630" s="14"/>
      <c r="H630" s="20">
        <v>1.8</v>
      </c>
      <c r="I630" s="51">
        <v>34.799999999999997</v>
      </c>
      <c r="J630" s="117">
        <f t="shared" si="144"/>
        <v>69.667958686011829</v>
      </c>
      <c r="K630" s="14"/>
      <c r="L630" s="14">
        <f t="shared" si="141"/>
        <v>34.833979343005915</v>
      </c>
      <c r="M630" s="14"/>
      <c r="N630" s="14"/>
      <c r="O630" s="8"/>
      <c r="P630" s="14"/>
      <c r="Q630" s="14">
        <f>Q629*O629</f>
        <v>48.70888226946191</v>
      </c>
      <c r="R630" s="14">
        <f t="shared" si="136"/>
        <v>13.874902926455995</v>
      </c>
      <c r="S630" s="14" t="s">
        <v>27</v>
      </c>
      <c r="T630" s="14">
        <f t="shared" si="133"/>
        <v>28.485365050462018</v>
      </c>
      <c r="U630" s="14" t="s">
        <v>18</v>
      </c>
      <c r="V630" s="14"/>
      <c r="W630" s="14"/>
      <c r="X630" s="15"/>
    </row>
    <row r="631" spans="1:25" ht="16" thickBot="1" x14ac:dyDescent="0.25">
      <c r="J631" s="5"/>
      <c r="L631" s="8"/>
      <c r="O631" s="8"/>
      <c r="R631" s="14"/>
      <c r="T631" s="14"/>
    </row>
    <row r="632" spans="1:25" ht="16" thickBot="1" x14ac:dyDescent="0.25">
      <c r="J632" s="4"/>
      <c r="L632" s="11"/>
      <c r="O632" s="8"/>
      <c r="R632" s="14"/>
      <c r="T632" s="14"/>
    </row>
    <row r="633" spans="1:25" ht="16" thickBot="1" x14ac:dyDescent="0.25">
      <c r="A633" s="22" t="s">
        <v>102</v>
      </c>
      <c r="J633" s="4"/>
      <c r="L633" s="11"/>
      <c r="O633" s="8"/>
      <c r="R633" s="11"/>
      <c r="T633" s="11"/>
    </row>
    <row r="634" spans="1:25" ht="16" thickBot="1" x14ac:dyDescent="0.25">
      <c r="A634" s="7">
        <v>325</v>
      </c>
      <c r="B634" s="8">
        <f t="shared" ref="B634:B639" si="145">(A634-32)*(5/9)</f>
        <v>162.77777777777777</v>
      </c>
      <c r="C634" s="8"/>
      <c r="D634" s="8"/>
      <c r="E634" s="8">
        <v>2.99</v>
      </c>
      <c r="F634" s="8">
        <v>2.92</v>
      </c>
      <c r="G634" s="8"/>
      <c r="H634" s="8">
        <v>2.99</v>
      </c>
      <c r="I634" s="8">
        <v>54.67</v>
      </c>
      <c r="J634" s="5">
        <f t="shared" si="144"/>
        <v>109.34875366465478</v>
      </c>
      <c r="K634" s="8"/>
      <c r="L634" s="8">
        <f t="shared" si="141"/>
        <v>54.67437683232739</v>
      </c>
      <c r="M634" s="8"/>
      <c r="N634" s="8"/>
      <c r="O634" s="8">
        <f t="shared" si="142"/>
        <v>1.0853242320819114</v>
      </c>
      <c r="P634" s="8"/>
      <c r="Q634" s="8">
        <f>L634</f>
        <v>54.67437683232739</v>
      </c>
      <c r="R634" s="88"/>
      <c r="S634" s="8"/>
      <c r="T634" s="88"/>
      <c r="U634" s="8"/>
      <c r="V634" s="8">
        <f>AVERAGE(T635:T639)</f>
        <v>6.5682058745694176</v>
      </c>
      <c r="W634" s="8" t="s">
        <v>18</v>
      </c>
      <c r="X634" s="9">
        <f>_xlfn.STDEV.P(T635:T639)</f>
        <v>3.2430929827809587</v>
      </c>
      <c r="Y634" s="2">
        <v>71</v>
      </c>
    </row>
    <row r="635" spans="1:25" ht="16" thickBot="1" x14ac:dyDescent="0.25">
      <c r="A635" s="10">
        <v>350</v>
      </c>
      <c r="B635" s="11">
        <f t="shared" si="145"/>
        <v>176.66666666666669</v>
      </c>
      <c r="C635" s="11"/>
      <c r="D635" s="11"/>
      <c r="E635" s="11">
        <v>2.97</v>
      </c>
      <c r="F635" s="11">
        <v>3.048</v>
      </c>
      <c r="G635" s="11"/>
      <c r="H635" s="11">
        <v>2.99</v>
      </c>
      <c r="I635" s="11">
        <v>56.69</v>
      </c>
      <c r="J635" s="4">
        <f t="shared" si="144"/>
        <v>113.37863122216834</v>
      </c>
      <c r="K635" s="11"/>
      <c r="L635" s="11">
        <f t="shared" si="141"/>
        <v>56.689315611084169</v>
      </c>
      <c r="M635" s="11"/>
      <c r="N635" s="11"/>
      <c r="O635" s="8">
        <f t="shared" si="142"/>
        <v>1.0786163522012577</v>
      </c>
      <c r="P635" s="11"/>
      <c r="Q635" s="11">
        <f>Q634*O634</f>
        <v>59.339426050102773</v>
      </c>
      <c r="R635" s="14">
        <f t="shared" si="136"/>
        <v>2.6501104390186043</v>
      </c>
      <c r="S635" s="11" t="s">
        <v>27</v>
      </c>
      <c r="T635" s="14">
        <f t="shared" si="133"/>
        <v>4.4660196692516116</v>
      </c>
      <c r="U635" s="11" t="s">
        <v>18</v>
      </c>
      <c r="V635" s="11"/>
      <c r="W635" s="11"/>
      <c r="X635" s="12"/>
    </row>
    <row r="636" spans="1:25" ht="16" thickBot="1" x14ac:dyDescent="0.25">
      <c r="A636" s="10">
        <v>375</v>
      </c>
      <c r="B636" s="11">
        <f t="shared" si="145"/>
        <v>190.55555555555557</v>
      </c>
      <c r="C636" s="11"/>
      <c r="D636" s="11"/>
      <c r="E636" s="11">
        <v>3.1</v>
      </c>
      <c r="F636" s="11">
        <v>3.0230000000000001</v>
      </c>
      <c r="G636" s="11"/>
      <c r="H636" s="11">
        <v>3.15</v>
      </c>
      <c r="I636" s="11">
        <v>61.69</v>
      </c>
      <c r="J636" s="117">
        <f t="shared" si="144"/>
        <v>123.65139038526945</v>
      </c>
      <c r="K636" s="11"/>
      <c r="L636" s="14">
        <f t="shared" si="141"/>
        <v>61.825695192634726</v>
      </c>
      <c r="M636" s="11"/>
      <c r="N636" s="11"/>
      <c r="O636" s="8">
        <f t="shared" si="142"/>
        <v>1.0728862973760933</v>
      </c>
      <c r="P636" s="11"/>
      <c r="Q636" s="11">
        <f>Q635*O635</f>
        <v>64.004475267878135</v>
      </c>
      <c r="R636" s="14">
        <f t="shared" si="136"/>
        <v>2.1787800752434094</v>
      </c>
      <c r="S636" s="11" t="s">
        <v>27</v>
      </c>
      <c r="T636" s="14">
        <f t="shared" si="133"/>
        <v>3.4041058318571542</v>
      </c>
      <c r="U636" s="11" t="s">
        <v>18</v>
      </c>
      <c r="V636" s="11"/>
      <c r="W636" s="11"/>
      <c r="X636" s="12"/>
    </row>
    <row r="637" spans="1:25" ht="16" thickBot="1" x14ac:dyDescent="0.25">
      <c r="A637" s="10">
        <v>400</v>
      </c>
      <c r="B637" s="11">
        <f t="shared" si="145"/>
        <v>204.44444444444446</v>
      </c>
      <c r="C637" s="11"/>
      <c r="D637" s="11"/>
      <c r="E637" s="11">
        <v>3.07</v>
      </c>
      <c r="F637" s="11">
        <v>3.15</v>
      </c>
      <c r="G637" s="11"/>
      <c r="H637" s="11">
        <v>3.2509999999999999</v>
      </c>
      <c r="I637" s="11">
        <v>65.91</v>
      </c>
      <c r="J637" s="5">
        <f t="shared" si="144"/>
        <v>131.69051864069112</v>
      </c>
      <c r="K637" s="11"/>
      <c r="L637" s="8">
        <f t="shared" si="141"/>
        <v>65.845259320345562</v>
      </c>
      <c r="M637" s="11"/>
      <c r="N637" s="11"/>
      <c r="O637" s="8">
        <f t="shared" si="142"/>
        <v>1.0679347826086956</v>
      </c>
      <c r="P637" s="11"/>
      <c r="Q637" s="11">
        <f>Q636*O636</f>
        <v>68.669524485653511</v>
      </c>
      <c r="R637" s="14">
        <f t="shared" si="136"/>
        <v>2.8242651653079491</v>
      </c>
      <c r="S637" s="11" t="s">
        <v>27</v>
      </c>
      <c r="T637" s="14">
        <f t="shared" ref="T637:T700" si="146">ABS((L637-Q637)/Q637)*100</f>
        <v>4.1128363512958312</v>
      </c>
      <c r="U637" s="11" t="s">
        <v>18</v>
      </c>
      <c r="V637" s="11"/>
      <c r="W637" s="11"/>
      <c r="X637" s="12"/>
    </row>
    <row r="638" spans="1:25" ht="16" thickBot="1" x14ac:dyDescent="0.25">
      <c r="A638" s="10">
        <v>425</v>
      </c>
      <c r="B638" s="11">
        <f t="shared" si="145"/>
        <v>218.33333333333334</v>
      </c>
      <c r="C638" s="11"/>
      <c r="D638" s="11"/>
      <c r="E638" s="11">
        <v>3.2</v>
      </c>
      <c r="F638" s="11">
        <v>3.1240000000000001</v>
      </c>
      <c r="G638" s="11"/>
      <c r="H638" s="11">
        <v>3.1749999999999998</v>
      </c>
      <c r="I638" s="11">
        <v>66.489999999999995</v>
      </c>
      <c r="J638" s="4">
        <f t="shared" si="144"/>
        <v>132.95153089349606</v>
      </c>
      <c r="K638" s="11"/>
      <c r="L638" s="11">
        <f t="shared" si="141"/>
        <v>66.475765446748028</v>
      </c>
      <c r="M638" s="11"/>
      <c r="N638" s="11"/>
      <c r="O638" s="8">
        <f t="shared" si="142"/>
        <v>1.0636132315521629</v>
      </c>
      <c r="P638" s="11"/>
      <c r="Q638" s="11">
        <f>Q637*O637</f>
        <v>73.334573703428873</v>
      </c>
      <c r="R638" s="14">
        <f t="shared" si="136"/>
        <v>6.8588082566808453</v>
      </c>
      <c r="S638" s="11" t="s">
        <v>27</v>
      </c>
      <c r="T638" s="14">
        <f t="shared" si="146"/>
        <v>9.3527621561126644</v>
      </c>
      <c r="U638" s="11" t="s">
        <v>18</v>
      </c>
      <c r="V638" s="11"/>
      <c r="W638" s="11"/>
      <c r="X638" s="12"/>
    </row>
    <row r="639" spans="1:25" ht="16" thickBot="1" x14ac:dyDescent="0.25">
      <c r="A639" s="13">
        <v>450</v>
      </c>
      <c r="B639" s="14">
        <f t="shared" si="145"/>
        <v>232.22222222222223</v>
      </c>
      <c r="C639" s="14"/>
      <c r="D639" s="14"/>
      <c r="E639" s="14">
        <v>3.12</v>
      </c>
      <c r="F639" s="14">
        <v>3.1749999999999998</v>
      </c>
      <c r="G639" s="14"/>
      <c r="H639" s="14">
        <v>3.327</v>
      </c>
      <c r="I639" s="14">
        <v>69.13</v>
      </c>
      <c r="J639" s="6">
        <f t="shared" si="144"/>
        <v>138.0510562421878</v>
      </c>
      <c r="K639" s="14"/>
      <c r="L639" s="14">
        <f t="shared" si="141"/>
        <v>69.025528121093899</v>
      </c>
      <c r="M639" s="14"/>
      <c r="N639" s="14"/>
      <c r="O639" s="8"/>
      <c r="P639" s="14"/>
      <c r="Q639" s="14">
        <f>Q638*O638</f>
        <v>77.999622921204249</v>
      </c>
      <c r="R639" s="14">
        <f t="shared" si="136"/>
        <v>8.9740948001103504</v>
      </c>
      <c r="S639" s="14" t="s">
        <v>27</v>
      </c>
      <c r="T639" s="14">
        <f t="shared" si="146"/>
        <v>11.505305364329828</v>
      </c>
      <c r="U639" s="14" t="s">
        <v>18</v>
      </c>
      <c r="V639" s="14"/>
      <c r="W639" s="14"/>
      <c r="X639" s="15"/>
    </row>
    <row r="640" spans="1:25" ht="16" thickBot="1" x14ac:dyDescent="0.25">
      <c r="J640" s="5"/>
      <c r="L640" s="8"/>
      <c r="O640" s="8"/>
      <c r="R640" s="14"/>
      <c r="T640" s="14"/>
    </row>
    <row r="641" spans="1:25" ht="16" thickBot="1" x14ac:dyDescent="0.25">
      <c r="J641" s="4"/>
      <c r="L641" s="11"/>
      <c r="O641" s="8"/>
      <c r="R641" s="14"/>
      <c r="T641" s="14"/>
    </row>
    <row r="642" spans="1:25" ht="16" thickBot="1" x14ac:dyDescent="0.25">
      <c r="A642" s="22" t="s">
        <v>103</v>
      </c>
      <c r="J642" s="5"/>
      <c r="L642" s="11"/>
      <c r="O642" s="8"/>
      <c r="R642" s="11"/>
      <c r="T642" s="11"/>
    </row>
    <row r="643" spans="1:25" ht="16" thickBot="1" x14ac:dyDescent="0.25">
      <c r="A643" s="7">
        <v>325</v>
      </c>
      <c r="B643" s="8">
        <f t="shared" ref="B643:B648" si="147">(A643-32)*(5/9)</f>
        <v>162.77777777777777</v>
      </c>
      <c r="C643" s="8"/>
      <c r="D643" s="8"/>
      <c r="E643" s="8">
        <v>2.7</v>
      </c>
      <c r="F643" s="8">
        <v>2.54</v>
      </c>
      <c r="G643" s="8"/>
      <c r="H643" s="8">
        <v>1.27</v>
      </c>
      <c r="I643" s="8">
        <v>18.233000000000001</v>
      </c>
      <c r="J643" s="5">
        <f t="shared" si="144"/>
        <v>36.482938495022239</v>
      </c>
      <c r="K643" s="8"/>
      <c r="L643" s="8">
        <f t="shared" si="141"/>
        <v>18.24146924751112</v>
      </c>
      <c r="M643" s="8"/>
      <c r="N643" s="8"/>
      <c r="O643" s="8">
        <f t="shared" si="142"/>
        <v>1.0853242320819114</v>
      </c>
      <c r="P643" s="8"/>
      <c r="Q643" s="8">
        <f>L643</f>
        <v>18.24146924751112</v>
      </c>
      <c r="R643" s="88"/>
      <c r="S643" s="8"/>
      <c r="T643" s="88"/>
      <c r="U643" s="8"/>
      <c r="V643" s="8">
        <f>AVERAGE(T644:T648)</f>
        <v>26.875131751942313</v>
      </c>
      <c r="W643" s="8" t="s">
        <v>18</v>
      </c>
      <c r="X643" s="9">
        <f>_xlfn.STDEV.P(T644:T648)</f>
        <v>22.214495518032656</v>
      </c>
      <c r="Y643" s="2">
        <v>72</v>
      </c>
    </row>
    <row r="644" spans="1:25" ht="16" thickBot="1" x14ac:dyDescent="0.25">
      <c r="A644" s="10">
        <v>350</v>
      </c>
      <c r="B644" s="11">
        <f t="shared" si="147"/>
        <v>176.66666666666669</v>
      </c>
      <c r="C644" s="11"/>
      <c r="D644" s="11"/>
      <c r="E644" s="11">
        <v>3.01</v>
      </c>
      <c r="F644" s="11">
        <v>2.6989999999999998</v>
      </c>
      <c r="G644" s="11"/>
      <c r="H644" s="11">
        <v>1.3340000000000001</v>
      </c>
      <c r="I644" s="11">
        <v>22.734000000000002</v>
      </c>
      <c r="J644" s="4">
        <f t="shared" si="144"/>
        <v>45.395606107536963</v>
      </c>
      <c r="K644" s="11"/>
      <c r="L644" s="11">
        <f t="shared" si="141"/>
        <v>22.697803053768482</v>
      </c>
      <c r="M644" s="11"/>
      <c r="N644" s="11"/>
      <c r="O644" s="8">
        <f t="shared" si="142"/>
        <v>1.0786163522012577</v>
      </c>
      <c r="P644" s="11"/>
      <c r="Q644" s="11">
        <f>Q643*O643</f>
        <v>19.797908603100808</v>
      </c>
      <c r="R644" s="14">
        <f t="shared" si="136"/>
        <v>2.8998944506676736</v>
      </c>
      <c r="S644" s="11" t="s">
        <v>27</v>
      </c>
      <c r="T644" s="14">
        <f t="shared" si="146"/>
        <v>14.647478725169401</v>
      </c>
      <c r="U644" s="11" t="s">
        <v>18</v>
      </c>
      <c r="V644" s="11"/>
      <c r="W644" s="11"/>
      <c r="X644" s="12"/>
    </row>
    <row r="645" spans="1:25" ht="16" thickBot="1" x14ac:dyDescent="0.25">
      <c r="A645" s="10">
        <v>375</v>
      </c>
      <c r="B645" s="11">
        <f t="shared" si="147"/>
        <v>190.55555555555557</v>
      </c>
      <c r="C645" s="11"/>
      <c r="D645" s="11"/>
      <c r="E645" s="11">
        <v>2.7</v>
      </c>
      <c r="F645" s="11">
        <v>2.2229999999999999</v>
      </c>
      <c r="G645" s="11"/>
      <c r="H645" s="11">
        <v>1.905</v>
      </c>
      <c r="I645" s="11">
        <v>23.93</v>
      </c>
      <c r="J645" s="6">
        <f t="shared" si="144"/>
        <v>47.894629295925853</v>
      </c>
      <c r="K645" s="11"/>
      <c r="L645" s="14">
        <f t="shared" si="141"/>
        <v>23.947314647962926</v>
      </c>
      <c r="M645" s="11"/>
      <c r="N645" s="11"/>
      <c r="O645" s="8">
        <f t="shared" si="142"/>
        <v>1.0728862973760933</v>
      </c>
      <c r="P645" s="11"/>
      <c r="Q645" s="11">
        <f>Q644*O644</f>
        <v>21.354347958690493</v>
      </c>
      <c r="R645" s="14">
        <f t="shared" si="136"/>
        <v>2.5929666892724335</v>
      </c>
      <c r="S645" s="11" t="s">
        <v>27</v>
      </c>
      <c r="T645" s="14">
        <f t="shared" si="146"/>
        <v>12.142570188930467</v>
      </c>
      <c r="U645" s="11" t="s">
        <v>18</v>
      </c>
      <c r="V645" s="11"/>
      <c r="W645" s="11"/>
      <c r="X645" s="12"/>
    </row>
    <row r="646" spans="1:25" ht="16" thickBot="1" x14ac:dyDescent="0.25">
      <c r="A646" s="10">
        <v>400</v>
      </c>
      <c r="B646" s="11">
        <f t="shared" si="147"/>
        <v>204.44444444444446</v>
      </c>
      <c r="C646" s="11"/>
      <c r="D646" s="11"/>
      <c r="E646" s="11">
        <v>2.86</v>
      </c>
      <c r="F646" s="11">
        <v>2.8580000000000001</v>
      </c>
      <c r="G646" s="11"/>
      <c r="H646" s="11">
        <v>2.2229999999999999</v>
      </c>
      <c r="I646" s="11">
        <v>38.006999999999998</v>
      </c>
      <c r="J646" s="5">
        <f t="shared" si="144"/>
        <v>76.112560029042925</v>
      </c>
      <c r="K646" s="11"/>
      <c r="L646" s="8">
        <f t="shared" si="141"/>
        <v>38.056280014521462</v>
      </c>
      <c r="M646" s="11"/>
      <c r="N646" s="11"/>
      <c r="O646" s="8">
        <f t="shared" si="142"/>
        <v>1.0679347826086956</v>
      </c>
      <c r="P646" s="11"/>
      <c r="Q646" s="11">
        <f>Q645*O645</f>
        <v>22.910787314280178</v>
      </c>
      <c r="R646" s="14">
        <f t="shared" si="136"/>
        <v>15.145492700241284</v>
      </c>
      <c r="S646" s="11" t="s">
        <v>27</v>
      </c>
      <c r="T646" s="14">
        <f t="shared" si="146"/>
        <v>66.10638251964906</v>
      </c>
      <c r="U646" s="11" t="s">
        <v>18</v>
      </c>
      <c r="V646" s="11"/>
      <c r="W646" s="11"/>
      <c r="X646" s="12"/>
    </row>
    <row r="647" spans="1:25" ht="16" thickBot="1" x14ac:dyDescent="0.25">
      <c r="A647" s="10">
        <v>425</v>
      </c>
      <c r="B647" s="11">
        <f t="shared" si="147"/>
        <v>218.33333333333334</v>
      </c>
      <c r="C647" s="11"/>
      <c r="D647" s="11"/>
      <c r="E647" s="11">
        <v>2.7</v>
      </c>
      <c r="F647" s="11">
        <v>2.8580000000000001</v>
      </c>
      <c r="G647" s="11"/>
      <c r="H647" s="11">
        <v>2.0640000000000001</v>
      </c>
      <c r="I647" s="11">
        <v>33.332000000000001</v>
      </c>
      <c r="J647" s="4">
        <f t="shared" si="144"/>
        <v>66.715122972146034</v>
      </c>
      <c r="K647" s="11"/>
      <c r="L647" s="11">
        <f t="shared" si="141"/>
        <v>33.357561486073017</v>
      </c>
      <c r="M647" s="11"/>
      <c r="N647" s="11"/>
      <c r="O647" s="8">
        <f t="shared" si="142"/>
        <v>1.0636132315521629</v>
      </c>
      <c r="P647" s="11"/>
      <c r="Q647" s="11">
        <f>Q646*O646</f>
        <v>24.467226669869863</v>
      </c>
      <c r="R647" s="14">
        <f t="shared" si="136"/>
        <v>8.8903348162031541</v>
      </c>
      <c r="S647" s="11" t="s">
        <v>27</v>
      </c>
      <c r="T647" s="14">
        <f t="shared" si="146"/>
        <v>36.335686656106169</v>
      </c>
      <c r="U647" s="11" t="s">
        <v>18</v>
      </c>
      <c r="V647" s="11"/>
      <c r="W647" s="11"/>
      <c r="X647" s="12"/>
    </row>
    <row r="648" spans="1:25" ht="16" thickBot="1" x14ac:dyDescent="0.25">
      <c r="A648" s="13">
        <v>450</v>
      </c>
      <c r="B648" s="14">
        <f t="shared" si="147"/>
        <v>232.22222222222223</v>
      </c>
      <c r="C648" s="14"/>
      <c r="D648" s="14"/>
      <c r="E648" s="14">
        <v>2.7</v>
      </c>
      <c r="F648" s="14">
        <v>2.54</v>
      </c>
      <c r="G648" s="14"/>
      <c r="H648" s="14">
        <v>1.905</v>
      </c>
      <c r="I648" s="14">
        <v>27.349</v>
      </c>
      <c r="J648" s="117">
        <f t="shared" si="144"/>
        <v>54.724407742533366</v>
      </c>
      <c r="K648" s="14"/>
      <c r="L648" s="14">
        <f t="shared" si="141"/>
        <v>27.362203871266683</v>
      </c>
      <c r="M648" s="14"/>
      <c r="N648" s="14"/>
      <c r="O648" s="8"/>
      <c r="P648" s="14"/>
      <c r="Q648" s="14">
        <f>Q647*O647</f>
        <v>26.023666025459551</v>
      </c>
      <c r="R648" s="14">
        <f t="shared" si="136"/>
        <v>1.3385378458071315</v>
      </c>
      <c r="S648" s="14" t="s">
        <v>27</v>
      </c>
      <c r="T648" s="14">
        <f t="shared" si="146"/>
        <v>5.1435406698564652</v>
      </c>
      <c r="U648" s="14" t="s">
        <v>18</v>
      </c>
      <c r="V648" s="14"/>
      <c r="W648" s="14"/>
      <c r="X648" s="15"/>
    </row>
    <row r="649" spans="1:25" ht="16" thickBot="1" x14ac:dyDescent="0.25">
      <c r="J649" s="5"/>
      <c r="L649" s="8"/>
      <c r="O649" s="8"/>
      <c r="R649" s="14"/>
      <c r="T649" s="14"/>
    </row>
    <row r="650" spans="1:25" ht="16" thickBot="1" x14ac:dyDescent="0.25">
      <c r="J650" s="4"/>
      <c r="L650" s="11"/>
      <c r="O650" s="8"/>
      <c r="R650" s="14"/>
      <c r="T650" s="14"/>
    </row>
    <row r="651" spans="1:25" ht="16" thickBot="1" x14ac:dyDescent="0.25">
      <c r="A651" s="22" t="s">
        <v>104</v>
      </c>
      <c r="J651" s="4"/>
      <c r="L651" s="11"/>
      <c r="O651" s="8"/>
      <c r="R651" s="11"/>
      <c r="T651" s="11"/>
    </row>
    <row r="652" spans="1:25" ht="16" thickBot="1" x14ac:dyDescent="0.25">
      <c r="A652" s="7">
        <v>325</v>
      </c>
      <c r="B652" s="8">
        <f t="shared" ref="B652:B657" si="148">(A652-32)*(5/9)</f>
        <v>162.77777777777777</v>
      </c>
      <c r="C652" s="8"/>
      <c r="D652" s="8"/>
      <c r="E652" s="8">
        <v>3.75</v>
      </c>
      <c r="F652" s="8">
        <v>3.75</v>
      </c>
      <c r="G652" s="8"/>
      <c r="H652" s="8">
        <v>2</v>
      </c>
      <c r="I652" s="8">
        <v>59</v>
      </c>
      <c r="J652" s="5">
        <f t="shared" si="144"/>
        <v>117.809724509625</v>
      </c>
      <c r="K652" s="8"/>
      <c r="L652" s="8">
        <f t="shared" si="141"/>
        <v>58.9048622548125</v>
      </c>
      <c r="M652" s="8"/>
      <c r="N652" s="8"/>
      <c r="O652" s="8">
        <f t="shared" si="142"/>
        <v>1.0853242320819114</v>
      </c>
      <c r="P652" s="8"/>
      <c r="Q652" s="8">
        <f>L652</f>
        <v>58.9048622548125</v>
      </c>
      <c r="R652" s="88"/>
      <c r="S652" s="8"/>
      <c r="T652" s="88"/>
      <c r="U652" s="8"/>
      <c r="V652" s="8">
        <f>AVERAGE(T653:T657)</f>
        <v>11.572261763238583</v>
      </c>
      <c r="W652" s="8" t="s">
        <v>18</v>
      </c>
      <c r="X652" s="9">
        <f>_xlfn.STDEV.P(T653:T657)</f>
        <v>8.5647693922844237</v>
      </c>
      <c r="Y652" s="2">
        <v>73</v>
      </c>
    </row>
    <row r="653" spans="1:25" ht="16" thickBot="1" x14ac:dyDescent="0.25">
      <c r="A653" s="10">
        <v>350</v>
      </c>
      <c r="B653" s="11">
        <f t="shared" si="148"/>
        <v>176.66666666666669</v>
      </c>
      <c r="C653" s="11"/>
      <c r="D653" s="11"/>
      <c r="E653" s="11">
        <v>4</v>
      </c>
      <c r="F653" s="11">
        <v>3.75</v>
      </c>
      <c r="G653" s="11"/>
      <c r="H653" s="11">
        <v>2</v>
      </c>
      <c r="I653" s="11">
        <v>63</v>
      </c>
      <c r="J653" s="4">
        <f t="shared" si="144"/>
        <v>125.6637061436</v>
      </c>
      <c r="K653" s="11"/>
      <c r="L653" s="11">
        <f t="shared" si="141"/>
        <v>62.831853071799998</v>
      </c>
      <c r="M653" s="11"/>
      <c r="N653" s="11"/>
      <c r="O653" s="8">
        <f t="shared" si="142"/>
        <v>1.0786163522012577</v>
      </c>
      <c r="P653" s="11"/>
      <c r="Q653" s="11">
        <f>Q652*O652</f>
        <v>63.930874392595143</v>
      </c>
      <c r="R653" s="14">
        <f t="shared" si="136"/>
        <v>1.0990213207951456</v>
      </c>
      <c r="S653" s="11" t="s">
        <v>27</v>
      </c>
      <c r="T653" s="14">
        <f t="shared" si="146"/>
        <v>1.7190775681341859</v>
      </c>
      <c r="U653" s="11" t="s">
        <v>18</v>
      </c>
      <c r="V653" s="11"/>
      <c r="W653" s="11"/>
      <c r="X653" s="12"/>
    </row>
    <row r="654" spans="1:25" ht="16" thickBot="1" x14ac:dyDescent="0.25">
      <c r="A654" s="10">
        <v>375</v>
      </c>
      <c r="B654" s="11">
        <f t="shared" si="148"/>
        <v>190.55555555555557</v>
      </c>
      <c r="C654" s="11"/>
      <c r="D654" s="11"/>
      <c r="E654" s="11">
        <v>3.75</v>
      </c>
      <c r="F654" s="11">
        <v>3.6</v>
      </c>
      <c r="G654" s="11"/>
      <c r="H654" s="11">
        <v>2.2000000000000002</v>
      </c>
      <c r="I654" s="11">
        <v>62</v>
      </c>
      <c r="J654" s="117">
        <f t="shared" si="144"/>
        <v>124.40706908216401</v>
      </c>
      <c r="K654" s="11"/>
      <c r="L654" s="14">
        <f t="shared" si="141"/>
        <v>62.203534541082007</v>
      </c>
      <c r="M654" s="11"/>
      <c r="N654" s="11"/>
      <c r="O654" s="8">
        <f t="shared" si="142"/>
        <v>1.0728862973760933</v>
      </c>
      <c r="P654" s="11"/>
      <c r="Q654" s="11">
        <f>Q653*O653</f>
        <v>68.956886530377773</v>
      </c>
      <c r="R654" s="14">
        <f t="shared" si="136"/>
        <v>6.7533519892957656</v>
      </c>
      <c r="S654" s="11" t="s">
        <v>27</v>
      </c>
      <c r="T654" s="14">
        <f t="shared" si="146"/>
        <v>9.7935860058308926</v>
      </c>
      <c r="U654" s="11" t="s">
        <v>18</v>
      </c>
      <c r="V654" s="11"/>
      <c r="W654" s="11"/>
      <c r="X654" s="12"/>
    </row>
    <row r="655" spans="1:25" ht="16" thickBot="1" x14ac:dyDescent="0.25">
      <c r="A655" s="10">
        <v>400</v>
      </c>
      <c r="B655" s="11">
        <f t="shared" si="148"/>
        <v>204.44444444444446</v>
      </c>
      <c r="C655" s="11"/>
      <c r="D655" s="11"/>
      <c r="E655" s="11">
        <v>3.5</v>
      </c>
      <c r="F655" s="11">
        <v>3.75</v>
      </c>
      <c r="G655" s="11"/>
      <c r="H655" s="11">
        <v>2.8</v>
      </c>
      <c r="I655" s="11">
        <v>77</v>
      </c>
      <c r="J655" s="5">
        <f t="shared" si="144"/>
        <v>153.93804002591</v>
      </c>
      <c r="K655" s="11"/>
      <c r="L655" s="8">
        <f t="shared" si="141"/>
        <v>76.969020012954999</v>
      </c>
      <c r="M655" s="11"/>
      <c r="N655" s="11"/>
      <c r="O655" s="8">
        <f t="shared" si="142"/>
        <v>1.0679347826086956</v>
      </c>
      <c r="P655" s="11"/>
      <c r="Q655" s="11">
        <f>Q654*O654</f>
        <v>73.982898668160416</v>
      </c>
      <c r="R655" s="14">
        <f t="shared" ref="R655:R718" si="149">ABS(Q655-L655)</f>
        <v>2.9861213447945829</v>
      </c>
      <c r="S655" s="11" t="s">
        <v>27</v>
      </c>
      <c r="T655" s="14">
        <f t="shared" si="146"/>
        <v>4.036231884057961</v>
      </c>
      <c r="U655" s="11" t="s">
        <v>18</v>
      </c>
      <c r="V655" s="11"/>
      <c r="W655" s="11"/>
      <c r="X655" s="12"/>
    </row>
    <row r="656" spans="1:25" ht="16" thickBot="1" x14ac:dyDescent="0.25">
      <c r="A656" s="10">
        <v>425</v>
      </c>
      <c r="B656" s="11">
        <f t="shared" si="148"/>
        <v>218.33333333333334</v>
      </c>
      <c r="C656" s="11"/>
      <c r="D656" s="11"/>
      <c r="E656" s="11">
        <v>3.6</v>
      </c>
      <c r="F656" s="11">
        <v>3.2</v>
      </c>
      <c r="G656" s="11"/>
      <c r="H656" s="11">
        <v>2.7</v>
      </c>
      <c r="I656" s="11">
        <v>65</v>
      </c>
      <c r="J656" s="4">
        <f t="shared" si="144"/>
        <v>130.28813052968451</v>
      </c>
      <c r="K656" s="11"/>
      <c r="L656" s="11">
        <f t="shared" si="141"/>
        <v>65.144065264842254</v>
      </c>
      <c r="M656" s="11"/>
      <c r="N656" s="11"/>
      <c r="O656" s="8">
        <f t="shared" si="142"/>
        <v>1.0636132315521629</v>
      </c>
      <c r="P656" s="11"/>
      <c r="Q656" s="11">
        <f>Q655*O655</f>
        <v>79.008910805943046</v>
      </c>
      <c r="R656" s="14">
        <f t="shared" si="149"/>
        <v>13.864845541100792</v>
      </c>
      <c r="S656" s="11" t="s">
        <v>27</v>
      </c>
      <c r="T656" s="14">
        <f t="shared" si="146"/>
        <v>17.548458015267158</v>
      </c>
      <c r="U656" s="11" t="s">
        <v>18</v>
      </c>
      <c r="V656" s="11"/>
      <c r="W656" s="11"/>
      <c r="X656" s="12"/>
    </row>
    <row r="657" spans="1:25" ht="16" thickBot="1" x14ac:dyDescent="0.25">
      <c r="A657" s="13">
        <v>450</v>
      </c>
      <c r="B657" s="14">
        <f t="shared" si="148"/>
        <v>232.22222222222223</v>
      </c>
      <c r="C657" s="14"/>
      <c r="D657" s="14"/>
      <c r="E657" s="14">
        <v>3.5</v>
      </c>
      <c r="F657" s="14">
        <v>3.75</v>
      </c>
      <c r="G657" s="14"/>
      <c r="H657" s="14">
        <v>2.2999999999999998</v>
      </c>
      <c r="I657" s="14">
        <v>63</v>
      </c>
      <c r="J657" s="6">
        <f t="shared" si="144"/>
        <v>126.4491043069975</v>
      </c>
      <c r="K657" s="14"/>
      <c r="L657" s="14">
        <f t="shared" si="141"/>
        <v>63.224552153498749</v>
      </c>
      <c r="M657" s="14"/>
      <c r="N657" s="14"/>
      <c r="O657" s="8"/>
      <c r="P657" s="14"/>
      <c r="Q657" s="14">
        <f>Q656*O656</f>
        <v>84.034922943725689</v>
      </c>
      <c r="R657" s="14">
        <f t="shared" si="149"/>
        <v>20.810370790226941</v>
      </c>
      <c r="S657" s="14" t="s">
        <v>27</v>
      </c>
      <c r="T657" s="14">
        <f t="shared" si="146"/>
        <v>24.763955342902719</v>
      </c>
      <c r="U657" s="14" t="s">
        <v>18</v>
      </c>
      <c r="V657" s="14"/>
      <c r="W657" s="14"/>
      <c r="X657" s="15"/>
    </row>
    <row r="658" spans="1:25" ht="16" thickBot="1" x14ac:dyDescent="0.25">
      <c r="J658" s="5"/>
      <c r="L658" s="8"/>
      <c r="O658" s="8"/>
      <c r="R658" s="14"/>
      <c r="T658" s="14"/>
    </row>
    <row r="659" spans="1:25" ht="16" thickBot="1" x14ac:dyDescent="0.25">
      <c r="J659" s="4"/>
      <c r="L659" s="11"/>
      <c r="O659" s="8"/>
      <c r="R659" s="14"/>
      <c r="T659" s="14"/>
    </row>
    <row r="660" spans="1:25" ht="16" thickBot="1" x14ac:dyDescent="0.25">
      <c r="A660" s="22" t="s">
        <v>105</v>
      </c>
      <c r="J660" s="5"/>
      <c r="L660" s="11"/>
      <c r="O660" s="8"/>
      <c r="R660" s="11"/>
      <c r="T660" s="11"/>
    </row>
    <row r="661" spans="1:25" ht="16" thickBot="1" x14ac:dyDescent="0.25">
      <c r="A661" s="7">
        <v>325</v>
      </c>
      <c r="B661" s="8">
        <f t="shared" ref="B661:B666" si="150">(A661-32)*(5/9)</f>
        <v>162.77777777777777</v>
      </c>
      <c r="C661" s="8"/>
      <c r="D661" s="8"/>
      <c r="E661" s="8">
        <v>5.08</v>
      </c>
      <c r="F661" s="8">
        <v>5.08</v>
      </c>
      <c r="G661" s="8"/>
      <c r="H661" s="8">
        <v>0.63500000000000001</v>
      </c>
      <c r="I661" s="8">
        <v>34.6</v>
      </c>
      <c r="J661" s="5">
        <f t="shared" si="144"/>
        <v>68.641973168412221</v>
      </c>
      <c r="K661" s="8"/>
      <c r="L661" s="8">
        <f t="shared" si="141"/>
        <v>34.320986584206111</v>
      </c>
      <c r="M661" s="8"/>
      <c r="N661" s="8"/>
      <c r="O661" s="8">
        <f t="shared" si="142"/>
        <v>1.0853242320819114</v>
      </c>
      <c r="P661" s="8"/>
      <c r="Q661" s="8">
        <f>L661</f>
        <v>34.320986584206111</v>
      </c>
      <c r="R661" s="88"/>
      <c r="S661" s="8"/>
      <c r="T661" s="88"/>
      <c r="U661" s="8"/>
      <c r="V661" s="8">
        <f>AVERAGE(T662:T666)</f>
        <v>25.153463475469344</v>
      </c>
      <c r="W661" s="8" t="s">
        <v>18</v>
      </c>
      <c r="X661" s="9">
        <f>_xlfn.STDEV.P(T662:T666)</f>
        <v>14.032758762133117</v>
      </c>
      <c r="Y661" s="2">
        <v>74</v>
      </c>
    </row>
    <row r="662" spans="1:25" ht="16" thickBot="1" x14ac:dyDescent="0.25">
      <c r="A662" s="10">
        <v>350</v>
      </c>
      <c r="B662" s="11">
        <f t="shared" si="150"/>
        <v>176.66666666666669</v>
      </c>
      <c r="C662" s="11"/>
      <c r="D662" s="11"/>
      <c r="E662" s="11">
        <v>5.08</v>
      </c>
      <c r="F662" s="11">
        <v>5.08</v>
      </c>
      <c r="G662" s="11"/>
      <c r="H662" s="11">
        <v>0.63500000000000001</v>
      </c>
      <c r="I662" s="11">
        <v>34.6</v>
      </c>
      <c r="J662" s="4">
        <f t="shared" si="144"/>
        <v>68.641973168412221</v>
      </c>
      <c r="K662" s="11"/>
      <c r="L662" s="11">
        <f t="shared" si="141"/>
        <v>34.320986584206111</v>
      </c>
      <c r="M662" s="11"/>
      <c r="N662" s="11"/>
      <c r="O662" s="8">
        <f t="shared" si="142"/>
        <v>1.0786163522012577</v>
      </c>
      <c r="P662" s="11"/>
      <c r="Q662" s="11">
        <f>Q661*O661</f>
        <v>37.249398408797084</v>
      </c>
      <c r="R662" s="14">
        <f t="shared" si="149"/>
        <v>2.9284118245909738</v>
      </c>
      <c r="S662" s="11" t="s">
        <v>27</v>
      </c>
      <c r="T662" s="14">
        <f t="shared" si="146"/>
        <v>7.861635220125808</v>
      </c>
      <c r="U662" s="11" t="s">
        <v>18</v>
      </c>
      <c r="V662" s="11"/>
      <c r="W662" s="11"/>
      <c r="X662" s="12"/>
    </row>
    <row r="663" spans="1:25" ht="16" thickBot="1" x14ac:dyDescent="0.25">
      <c r="A663" s="10">
        <v>375</v>
      </c>
      <c r="B663" s="11">
        <f t="shared" si="150"/>
        <v>190.55555555555557</v>
      </c>
      <c r="C663" s="11"/>
      <c r="D663" s="11"/>
      <c r="E663" s="11">
        <v>4.76</v>
      </c>
      <c r="F663" s="11">
        <v>4.76</v>
      </c>
      <c r="G663" s="11"/>
      <c r="H663" s="11">
        <v>0.76200000000000001</v>
      </c>
      <c r="I663" s="11">
        <v>36.1</v>
      </c>
      <c r="J663" s="6">
        <f t="shared" si="144"/>
        <v>72.319844903308478</v>
      </c>
      <c r="K663" s="11"/>
      <c r="L663" s="14">
        <f t="shared" si="141"/>
        <v>36.159922451654239</v>
      </c>
      <c r="M663" s="11"/>
      <c r="N663" s="11"/>
      <c r="O663" s="8">
        <f t="shared" si="142"/>
        <v>1.0728862973760933</v>
      </c>
      <c r="P663" s="11"/>
      <c r="Q663" s="11">
        <f>Q662*O662</f>
        <v>40.177810233388044</v>
      </c>
      <c r="R663" s="14">
        <f t="shared" si="149"/>
        <v>4.0178877817338048</v>
      </c>
      <c r="S663" s="11" t="s">
        <v>27</v>
      </c>
      <c r="T663" s="14">
        <f t="shared" si="146"/>
        <v>10.000265714817159</v>
      </c>
      <c r="U663" s="11" t="s">
        <v>18</v>
      </c>
      <c r="V663" s="11"/>
      <c r="W663" s="11"/>
      <c r="X663" s="12"/>
    </row>
    <row r="664" spans="1:25" ht="16" thickBot="1" x14ac:dyDescent="0.25">
      <c r="A664" s="10">
        <v>400</v>
      </c>
      <c r="B664" s="11">
        <f t="shared" si="150"/>
        <v>204.44444444444446</v>
      </c>
      <c r="C664" s="11"/>
      <c r="D664" s="11"/>
      <c r="E664" s="11">
        <v>4.83</v>
      </c>
      <c r="F664" s="11">
        <v>4.8259999999999996</v>
      </c>
      <c r="G664" s="11"/>
      <c r="H664" s="11">
        <v>1.143</v>
      </c>
      <c r="I664" s="11">
        <v>55.6</v>
      </c>
      <c r="J664" s="5">
        <f t="shared" si="144"/>
        <v>111.60130885627302</v>
      </c>
      <c r="K664" s="11"/>
      <c r="L664" s="8">
        <f t="shared" si="141"/>
        <v>55.800654428136511</v>
      </c>
      <c r="M664" s="11"/>
      <c r="N664" s="11"/>
      <c r="O664" s="8">
        <f t="shared" si="142"/>
        <v>1.0679347826086956</v>
      </c>
      <c r="P664" s="11"/>
      <c r="Q664" s="11">
        <f>Q663*O663</f>
        <v>43.106222057979011</v>
      </c>
      <c r="R664" s="14">
        <f t="shared" si="149"/>
        <v>12.6944323701575</v>
      </c>
      <c r="S664" s="11" t="s">
        <v>27</v>
      </c>
      <c r="T664" s="14">
        <f t="shared" si="146"/>
        <v>29.449187992125946</v>
      </c>
      <c r="U664" s="11" t="s">
        <v>18</v>
      </c>
      <c r="V664" s="11"/>
      <c r="W664" s="11"/>
      <c r="X664" s="12"/>
    </row>
    <row r="665" spans="1:25" ht="16" thickBot="1" x14ac:dyDescent="0.25">
      <c r="A665" s="10">
        <v>425</v>
      </c>
      <c r="B665" s="11">
        <f t="shared" si="150"/>
        <v>218.33333333333334</v>
      </c>
      <c r="C665" s="11"/>
      <c r="D665" s="11"/>
      <c r="E665" s="11">
        <v>4.83</v>
      </c>
      <c r="F665" s="11">
        <v>4.8259999999999996</v>
      </c>
      <c r="G665" s="11"/>
      <c r="H665" s="11">
        <v>1.27</v>
      </c>
      <c r="I665" s="11">
        <v>62.2</v>
      </c>
      <c r="J665" s="4">
        <f t="shared" si="144"/>
        <v>124.00145428474781</v>
      </c>
      <c r="K665" s="11"/>
      <c r="L665" s="11">
        <f t="shared" si="141"/>
        <v>62.000727142373904</v>
      </c>
      <c r="M665" s="11"/>
      <c r="N665" s="11"/>
      <c r="O665" s="8">
        <f t="shared" si="142"/>
        <v>1.0636132315521629</v>
      </c>
      <c r="P665" s="11"/>
      <c r="Q665" s="11">
        <f>Q664*O664</f>
        <v>46.03463388256997</v>
      </c>
      <c r="R665" s="14">
        <f t="shared" si="149"/>
        <v>15.966093259803934</v>
      </c>
      <c r="S665" s="11" t="s">
        <v>27</v>
      </c>
      <c r="T665" s="14">
        <f t="shared" si="146"/>
        <v>34.682785357937114</v>
      </c>
      <c r="U665" s="11" t="s">
        <v>18</v>
      </c>
      <c r="V665" s="11"/>
      <c r="W665" s="11"/>
      <c r="X665" s="12"/>
    </row>
    <row r="666" spans="1:25" ht="16" thickBot="1" x14ac:dyDescent="0.25">
      <c r="A666" s="13">
        <v>450</v>
      </c>
      <c r="B666" s="14">
        <f t="shared" si="150"/>
        <v>232.22222222222223</v>
      </c>
      <c r="C666" s="14"/>
      <c r="D666" s="14"/>
      <c r="E666" s="14">
        <v>4.57</v>
      </c>
      <c r="F666" s="14">
        <v>4.8259999999999996</v>
      </c>
      <c r="G666" s="14"/>
      <c r="H666" s="14">
        <v>1.524</v>
      </c>
      <c r="I666" s="14">
        <v>70.400000000000006</v>
      </c>
      <c r="J666" s="117">
        <f t="shared" si="144"/>
        <v>140.79171331212359</v>
      </c>
      <c r="K666" s="14"/>
      <c r="L666" s="14">
        <f t="shared" si="141"/>
        <v>70.395856656061795</v>
      </c>
      <c r="M666" s="14"/>
      <c r="N666" s="14"/>
      <c r="O666" s="8"/>
      <c r="P666" s="14"/>
      <c r="Q666" s="14">
        <f>Q665*O665</f>
        <v>48.963045707160937</v>
      </c>
      <c r="R666" s="14">
        <f t="shared" si="149"/>
        <v>21.432810948900858</v>
      </c>
      <c r="S666" s="14" t="s">
        <v>27</v>
      </c>
      <c r="T666" s="14">
        <f t="shared" si="146"/>
        <v>43.773443092340699</v>
      </c>
      <c r="U666" s="14" t="s">
        <v>18</v>
      </c>
      <c r="V666" s="14"/>
      <c r="W666" s="14"/>
      <c r="X666" s="15"/>
    </row>
    <row r="667" spans="1:25" ht="16" thickBot="1" x14ac:dyDescent="0.25">
      <c r="J667" s="5"/>
      <c r="L667" s="8"/>
      <c r="O667" s="8"/>
      <c r="R667" s="14"/>
      <c r="T667" s="14"/>
    </row>
    <row r="668" spans="1:25" ht="16" thickBot="1" x14ac:dyDescent="0.25">
      <c r="J668" s="4"/>
      <c r="L668" s="11"/>
      <c r="O668" s="8"/>
      <c r="R668" s="14"/>
      <c r="T668" s="14"/>
    </row>
    <row r="669" spans="1:25" ht="16" thickBot="1" x14ac:dyDescent="0.25">
      <c r="A669" s="22" t="s">
        <v>106</v>
      </c>
      <c r="J669" s="4"/>
      <c r="L669" s="11"/>
      <c r="O669" s="8"/>
      <c r="R669" s="11"/>
      <c r="T669" s="11"/>
    </row>
    <row r="670" spans="1:25" ht="16" thickBot="1" x14ac:dyDescent="0.25">
      <c r="A670" s="7">
        <v>325</v>
      </c>
      <c r="B670" s="8">
        <f t="shared" ref="B670:B675" si="151">(A670-32)*(5/9)</f>
        <v>162.77777777777777</v>
      </c>
      <c r="C670" s="8"/>
      <c r="D670" s="8"/>
      <c r="E670" s="8">
        <v>1.75</v>
      </c>
      <c r="F670" s="8">
        <v>1.38</v>
      </c>
      <c r="G670" s="8"/>
      <c r="H670" s="8">
        <v>0.75</v>
      </c>
      <c r="I670" s="8">
        <v>61.84</v>
      </c>
      <c r="J670" s="5">
        <f>((4/3)*3.14159265359*E670*F670*H670)</f>
        <v>7.5869462584198502</v>
      </c>
      <c r="K670" s="8"/>
      <c r="L670" s="8">
        <f>J670/2</f>
        <v>3.7934731292099251</v>
      </c>
      <c r="M670" s="8"/>
      <c r="N670" s="8"/>
      <c r="O670" s="8">
        <f t="shared" si="142"/>
        <v>1.0853242320819114</v>
      </c>
      <c r="P670" s="8"/>
      <c r="Q670" s="8">
        <f>L670</f>
        <v>3.7934731292099251</v>
      </c>
      <c r="R670" s="88"/>
      <c r="S670" s="8"/>
      <c r="T670" s="88"/>
      <c r="U670" s="8"/>
      <c r="V670" s="8">
        <f>AVERAGE(T671:T675)</f>
        <v>25.002664949589139</v>
      </c>
      <c r="W670" s="8" t="s">
        <v>18</v>
      </c>
      <c r="X670" s="9">
        <f>_xlfn.STDEV.P(T671:T675)</f>
        <v>18.305642872052644</v>
      </c>
      <c r="Y670" s="2">
        <v>75</v>
      </c>
    </row>
    <row r="671" spans="1:25" ht="16" thickBot="1" x14ac:dyDescent="0.25">
      <c r="A671" s="10">
        <v>350</v>
      </c>
      <c r="B671" s="11">
        <f t="shared" si="151"/>
        <v>176.66666666666669</v>
      </c>
      <c r="C671" s="11"/>
      <c r="D671" s="11"/>
      <c r="E671" s="11">
        <v>1.86</v>
      </c>
      <c r="F671" s="11">
        <v>1.88</v>
      </c>
      <c r="G671" s="11"/>
      <c r="H671" s="11">
        <v>0.88</v>
      </c>
      <c r="I671" s="11">
        <v>106.74</v>
      </c>
      <c r="J671" s="4">
        <f t="shared" si="144"/>
        <v>12.889678197526255</v>
      </c>
      <c r="K671" s="11"/>
      <c r="L671" s="11">
        <f t="shared" si="141"/>
        <v>6.4448390987631274</v>
      </c>
      <c r="M671" s="11"/>
      <c r="N671" s="11"/>
      <c r="O671" s="8">
        <f t="shared" si="142"/>
        <v>1.0786163522012577</v>
      </c>
      <c r="P671" s="11"/>
      <c r="Q671" s="11">
        <f>Q670*O670</f>
        <v>4.1171483108831275</v>
      </c>
      <c r="R671" s="14">
        <f t="shared" si="149"/>
        <v>2.3276907878799999</v>
      </c>
      <c r="S671" s="11" t="s">
        <v>27</v>
      </c>
      <c r="T671" s="14">
        <f t="shared" si="146"/>
        <v>56.536481372970279</v>
      </c>
      <c r="U671" s="11" t="s">
        <v>18</v>
      </c>
      <c r="V671" s="11"/>
      <c r="W671" s="11"/>
      <c r="X671" s="12"/>
    </row>
    <row r="672" spans="1:25" ht="16" thickBot="1" x14ac:dyDescent="0.25">
      <c r="A672" s="10">
        <v>375</v>
      </c>
      <c r="B672" s="11">
        <f t="shared" si="151"/>
        <v>190.55555555555557</v>
      </c>
      <c r="C672" s="11"/>
      <c r="D672" s="11"/>
      <c r="E672" s="11">
        <v>1.69</v>
      </c>
      <c r="F672" s="11">
        <v>1.63</v>
      </c>
      <c r="G672" s="11"/>
      <c r="H672" s="11">
        <v>0.94</v>
      </c>
      <c r="I672" s="11">
        <v>88.9</v>
      </c>
      <c r="J672" s="117">
        <f t="shared" si="144"/>
        <v>10.84652875449828</v>
      </c>
      <c r="K672" s="11"/>
      <c r="L672" s="14">
        <f t="shared" si="141"/>
        <v>5.42326437724914</v>
      </c>
      <c r="M672" s="11"/>
      <c r="N672" s="11"/>
      <c r="O672" s="8">
        <f t="shared" si="142"/>
        <v>1.0728862973760933</v>
      </c>
      <c r="P672" s="11"/>
      <c r="Q672" s="11">
        <f>Q671*O671</f>
        <v>4.440823492556329</v>
      </c>
      <c r="R672" s="14">
        <f t="shared" si="149"/>
        <v>0.98244088469281099</v>
      </c>
      <c r="S672" s="11" t="s">
        <v>27</v>
      </c>
      <c r="T672" s="14">
        <f t="shared" si="146"/>
        <v>22.122943781475893</v>
      </c>
      <c r="U672" s="11" t="s">
        <v>18</v>
      </c>
      <c r="V672" s="11"/>
      <c r="W672" s="11"/>
      <c r="X672" s="12"/>
    </row>
    <row r="673" spans="1:25" ht="16" thickBot="1" x14ac:dyDescent="0.25">
      <c r="A673" s="10">
        <v>400</v>
      </c>
      <c r="B673" s="11">
        <f t="shared" si="151"/>
        <v>204.44444444444446</v>
      </c>
      <c r="C673" s="11"/>
      <c r="D673" s="11"/>
      <c r="E673" s="11">
        <v>1.5</v>
      </c>
      <c r="F673" s="11">
        <v>1.5</v>
      </c>
      <c r="G673" s="11"/>
      <c r="H673" s="11">
        <v>1</v>
      </c>
      <c r="I673" s="11">
        <v>77.22</v>
      </c>
      <c r="J673" s="5">
        <f t="shared" si="144"/>
        <v>9.4247779607700011</v>
      </c>
      <c r="K673" s="11"/>
      <c r="L673" s="8">
        <f t="shared" si="141"/>
        <v>4.7123889803850005</v>
      </c>
      <c r="M673" s="11"/>
      <c r="N673" s="11"/>
      <c r="O673" s="8">
        <f t="shared" si="142"/>
        <v>1.0679347826086956</v>
      </c>
      <c r="P673" s="11"/>
      <c r="Q673" s="11">
        <f>Q672*O672</f>
        <v>4.7644986742295306</v>
      </c>
      <c r="R673" s="14">
        <f t="shared" si="149"/>
        <v>5.2109693844530014E-2</v>
      </c>
      <c r="S673" s="11" t="s">
        <v>27</v>
      </c>
      <c r="T673" s="14">
        <f t="shared" si="146"/>
        <v>1.0937078044828441</v>
      </c>
      <c r="U673" s="11" t="s">
        <v>18</v>
      </c>
      <c r="V673" s="11"/>
      <c r="W673" s="11"/>
      <c r="X673" s="12"/>
    </row>
    <row r="674" spans="1:25" ht="16" thickBot="1" x14ac:dyDescent="0.25">
      <c r="A674" s="10">
        <v>425</v>
      </c>
      <c r="B674" s="11">
        <f t="shared" si="151"/>
        <v>218.33333333333334</v>
      </c>
      <c r="C674" s="11"/>
      <c r="D674" s="11"/>
      <c r="E674" s="11">
        <v>1.63</v>
      </c>
      <c r="F674" s="11">
        <v>1.63</v>
      </c>
      <c r="G674" s="11"/>
      <c r="H674" s="11">
        <v>1.06</v>
      </c>
      <c r="I674" s="11">
        <v>96.92</v>
      </c>
      <c r="J674" s="4">
        <f t="shared" si="144"/>
        <v>11.796948496803555</v>
      </c>
      <c r="K674" s="11"/>
      <c r="L674" s="11">
        <f t="shared" si="141"/>
        <v>5.8984742484017776</v>
      </c>
      <c r="M674" s="11"/>
      <c r="N674" s="11"/>
      <c r="O674" s="8">
        <f t="shared" si="142"/>
        <v>1.0636132315521629</v>
      </c>
      <c r="P674" s="11"/>
      <c r="Q674" s="11">
        <f>Q673*O673</f>
        <v>5.0881738559027321</v>
      </c>
      <c r="R674" s="14">
        <f t="shared" si="149"/>
        <v>0.81030039249904551</v>
      </c>
      <c r="S674" s="11" t="s">
        <v>27</v>
      </c>
      <c r="T674" s="14">
        <f t="shared" si="146"/>
        <v>15.925171101593264</v>
      </c>
      <c r="U674" s="11" t="s">
        <v>18</v>
      </c>
      <c r="V674" s="11"/>
      <c r="W674" s="11"/>
      <c r="X674" s="12"/>
    </row>
    <row r="675" spans="1:25" ht="16" thickBot="1" x14ac:dyDescent="0.25">
      <c r="A675" s="13">
        <v>450</v>
      </c>
      <c r="B675" s="14">
        <f t="shared" si="151"/>
        <v>232.22222222222223</v>
      </c>
      <c r="C675" s="14"/>
      <c r="D675" s="14"/>
      <c r="E675" s="14">
        <v>1.75</v>
      </c>
      <c r="F675" s="14">
        <v>1.69</v>
      </c>
      <c r="G675" s="14"/>
      <c r="H675" s="14">
        <v>1.1299999999999999</v>
      </c>
      <c r="I675" s="14">
        <v>114.49</v>
      </c>
      <c r="J675" s="6">
        <f t="shared" si="144"/>
        <v>13.998832144641918</v>
      </c>
      <c r="K675" s="14"/>
      <c r="L675" s="14">
        <f t="shared" si="141"/>
        <v>6.9994160723209591</v>
      </c>
      <c r="M675" s="14"/>
      <c r="N675" s="14"/>
      <c r="O675" s="8"/>
      <c r="P675" s="14"/>
      <c r="Q675" s="14">
        <f>Q674*O674</f>
        <v>5.4118490375759345</v>
      </c>
      <c r="R675" s="14">
        <f t="shared" si="149"/>
        <v>1.5875670347450246</v>
      </c>
      <c r="S675" s="14" t="s">
        <v>27</v>
      </c>
      <c r="T675" s="14">
        <f t="shared" si="146"/>
        <v>29.335020687423402</v>
      </c>
      <c r="U675" s="14" t="s">
        <v>18</v>
      </c>
      <c r="V675" s="14"/>
      <c r="W675" s="14"/>
      <c r="X675" s="15"/>
    </row>
    <row r="676" spans="1:25" ht="16" thickBot="1" x14ac:dyDescent="0.25">
      <c r="J676" s="5"/>
      <c r="L676" s="8"/>
      <c r="O676" s="8"/>
      <c r="R676" s="14"/>
      <c r="T676" s="14"/>
    </row>
    <row r="677" spans="1:25" ht="16" thickBot="1" x14ac:dyDescent="0.25">
      <c r="J677" s="4"/>
      <c r="L677" s="11"/>
      <c r="O677" s="8"/>
      <c r="R677" s="14"/>
      <c r="T677" s="14"/>
    </row>
    <row r="678" spans="1:25" ht="16" thickBot="1" x14ac:dyDescent="0.25">
      <c r="A678" s="22" t="s">
        <v>107</v>
      </c>
      <c r="J678" s="5"/>
      <c r="L678" s="11"/>
      <c r="O678" s="8"/>
      <c r="R678" s="11"/>
      <c r="T678" s="11"/>
    </row>
    <row r="679" spans="1:25" ht="16" thickBot="1" x14ac:dyDescent="0.25">
      <c r="A679" s="7">
        <v>325</v>
      </c>
      <c r="B679" s="8">
        <f t="shared" ref="B679:B684" si="152">(A679-32)*(5/9)</f>
        <v>162.77777777777777</v>
      </c>
      <c r="C679" s="8"/>
      <c r="D679" s="8"/>
      <c r="E679" s="136">
        <v>3.5</v>
      </c>
      <c r="F679" s="136">
        <v>4</v>
      </c>
      <c r="G679" s="8"/>
      <c r="H679" s="85">
        <v>1.8</v>
      </c>
      <c r="I679" s="49">
        <v>53</v>
      </c>
      <c r="J679" s="5">
        <f t="shared" si="144"/>
        <v>105.557513160624</v>
      </c>
      <c r="K679" s="8"/>
      <c r="L679" s="8">
        <f t="shared" ref="L679:L738" si="153">J679/2</f>
        <v>52.778756580311999</v>
      </c>
      <c r="M679" s="8"/>
      <c r="N679" s="8"/>
      <c r="O679" s="8">
        <f t="shared" ref="O679:O737" si="154">B680/B679</f>
        <v>1.0853242320819114</v>
      </c>
      <c r="P679" s="8"/>
      <c r="Q679" s="8">
        <f>L679</f>
        <v>52.778756580311999</v>
      </c>
      <c r="R679" s="88"/>
      <c r="S679" s="8"/>
      <c r="T679" s="88"/>
      <c r="U679" s="8"/>
      <c r="V679" s="8">
        <f>AVERAGE(T680:T684)</f>
        <v>15.01123863873276</v>
      </c>
      <c r="W679" s="8" t="s">
        <v>18</v>
      </c>
      <c r="X679" s="9">
        <f>_xlfn.STDEV.P(T680:T684)</f>
        <v>11.585710982438854</v>
      </c>
      <c r="Y679" s="2">
        <v>76</v>
      </c>
    </row>
    <row r="680" spans="1:25" ht="16" thickBot="1" x14ac:dyDescent="0.25">
      <c r="A680" s="10">
        <v>350</v>
      </c>
      <c r="B680" s="11">
        <f t="shared" si="152"/>
        <v>176.66666666666669</v>
      </c>
      <c r="C680" s="11"/>
      <c r="D680" s="11"/>
      <c r="E680" s="60">
        <v>3.5</v>
      </c>
      <c r="F680" s="60">
        <v>3.7</v>
      </c>
      <c r="G680" s="11"/>
      <c r="H680" s="86">
        <v>2.2999999999999998</v>
      </c>
      <c r="I680" s="50">
        <v>62</v>
      </c>
      <c r="J680" s="4">
        <f t="shared" si="144"/>
        <v>124.76311624957087</v>
      </c>
      <c r="K680" s="11"/>
      <c r="L680" s="11">
        <f t="shared" si="153"/>
        <v>62.381558124785435</v>
      </c>
      <c r="M680" s="11"/>
      <c r="N680" s="11"/>
      <c r="O680" s="8">
        <f t="shared" si="154"/>
        <v>1.0786163522012577</v>
      </c>
      <c r="P680" s="11"/>
      <c r="Q680" s="11">
        <f>Q679*O679</f>
        <v>57.282063455765247</v>
      </c>
      <c r="R680" s="14">
        <f t="shared" si="149"/>
        <v>5.0994946690201886</v>
      </c>
      <c r="S680" s="11" t="s">
        <v>27</v>
      </c>
      <c r="T680" s="14">
        <f t="shared" si="146"/>
        <v>8.9024283717679893</v>
      </c>
      <c r="U680" s="11" t="s">
        <v>18</v>
      </c>
      <c r="V680" s="11"/>
      <c r="W680" s="11"/>
      <c r="X680" s="12"/>
    </row>
    <row r="681" spans="1:25" ht="16" thickBot="1" x14ac:dyDescent="0.25">
      <c r="A681" s="10">
        <v>375</v>
      </c>
      <c r="B681" s="11">
        <f t="shared" si="152"/>
        <v>190.55555555555557</v>
      </c>
      <c r="C681" s="11"/>
      <c r="D681" s="11"/>
      <c r="E681" s="60">
        <v>3.5</v>
      </c>
      <c r="F681" s="60">
        <v>3.5</v>
      </c>
      <c r="G681" s="11"/>
      <c r="H681" s="86">
        <v>2.5</v>
      </c>
      <c r="I681" s="50">
        <v>64</v>
      </c>
      <c r="J681" s="6">
        <f t="shared" si="144"/>
        <v>128.28170002159166</v>
      </c>
      <c r="K681" s="11"/>
      <c r="L681" s="14">
        <f t="shared" si="153"/>
        <v>64.14085001079583</v>
      </c>
      <c r="M681" s="11"/>
      <c r="N681" s="11"/>
      <c r="O681" s="8">
        <f t="shared" si="154"/>
        <v>1.0728862973760933</v>
      </c>
      <c r="P681" s="11"/>
      <c r="Q681" s="11">
        <f>Q680*O680</f>
        <v>61.785370331218481</v>
      </c>
      <c r="R681" s="14">
        <f t="shared" si="149"/>
        <v>2.3554796795773498</v>
      </c>
      <c r="S681" s="11" t="s">
        <v>27</v>
      </c>
      <c r="T681" s="14">
        <f t="shared" si="146"/>
        <v>3.8123582766439927</v>
      </c>
      <c r="U681" s="11" t="s">
        <v>18</v>
      </c>
      <c r="V681" s="11"/>
      <c r="W681" s="11"/>
      <c r="X681" s="12"/>
    </row>
    <row r="682" spans="1:25" ht="16" thickBot="1" x14ac:dyDescent="0.25">
      <c r="A682" s="10">
        <v>400</v>
      </c>
      <c r="B682" s="11">
        <f t="shared" si="152"/>
        <v>204.44444444444446</v>
      </c>
      <c r="C682" s="11"/>
      <c r="D682" s="11"/>
      <c r="E682" s="60">
        <v>3.3</v>
      </c>
      <c r="F682" s="60">
        <v>3.4</v>
      </c>
      <c r="G682" s="11"/>
      <c r="H682" s="86">
        <v>2.7</v>
      </c>
      <c r="I682" s="50">
        <v>63</v>
      </c>
      <c r="J682" s="5">
        <f t="shared" si="144"/>
        <v>126.89521046380727</v>
      </c>
      <c r="K682" s="11"/>
      <c r="L682" s="8">
        <f t="shared" si="153"/>
        <v>63.447605231903637</v>
      </c>
      <c r="M682" s="11"/>
      <c r="N682" s="11"/>
      <c r="O682" s="8">
        <f t="shared" si="154"/>
        <v>1.0679347826086956</v>
      </c>
      <c r="P682" s="11"/>
      <c r="Q682" s="11">
        <f>Q681*O681</f>
        <v>66.288677206671721</v>
      </c>
      <c r="R682" s="14">
        <f t="shared" si="149"/>
        <v>2.8410719747680844</v>
      </c>
      <c r="S682" s="11" t="s">
        <v>27</v>
      </c>
      <c r="T682" s="14">
        <f t="shared" si="146"/>
        <v>4.2859083850931645</v>
      </c>
      <c r="U682" s="11" t="s">
        <v>18</v>
      </c>
      <c r="V682" s="11"/>
      <c r="W682" s="11"/>
      <c r="X682" s="12"/>
    </row>
    <row r="683" spans="1:25" ht="16" thickBot="1" x14ac:dyDescent="0.25">
      <c r="A683" s="10">
        <v>425</v>
      </c>
      <c r="B683" s="11">
        <f t="shared" si="152"/>
        <v>218.33333333333334</v>
      </c>
      <c r="C683" s="11"/>
      <c r="D683" s="11"/>
      <c r="E683" s="60">
        <v>3</v>
      </c>
      <c r="F683" s="60">
        <v>3.5</v>
      </c>
      <c r="G683" s="11"/>
      <c r="H683" s="86">
        <v>2.2999999999999998</v>
      </c>
      <c r="I683" s="50">
        <v>51</v>
      </c>
      <c r="J683" s="4">
        <f t="shared" si="144"/>
        <v>101.15928344559799</v>
      </c>
      <c r="K683" s="11"/>
      <c r="L683" s="11">
        <f t="shared" si="153"/>
        <v>50.579641722798996</v>
      </c>
      <c r="M683" s="11"/>
      <c r="N683" s="11"/>
      <c r="O683" s="8">
        <f t="shared" si="154"/>
        <v>1.0636132315521629</v>
      </c>
      <c r="P683" s="11"/>
      <c r="Q683" s="11">
        <f>Q682*O682</f>
        <v>70.791984082124955</v>
      </c>
      <c r="R683" s="14">
        <f t="shared" si="149"/>
        <v>20.212342359325959</v>
      </c>
      <c r="S683" s="11" t="s">
        <v>27</v>
      </c>
      <c r="T683" s="14">
        <f t="shared" si="146"/>
        <v>28.551738761662413</v>
      </c>
      <c r="U683" s="11" t="s">
        <v>18</v>
      </c>
      <c r="V683" s="11"/>
      <c r="W683" s="11"/>
      <c r="X683" s="12"/>
    </row>
    <row r="684" spans="1:25" ht="16" thickBot="1" x14ac:dyDescent="0.25">
      <c r="A684" s="13">
        <v>450</v>
      </c>
      <c r="B684" s="14">
        <f t="shared" si="152"/>
        <v>232.22222222222223</v>
      </c>
      <c r="C684" s="14"/>
      <c r="D684" s="14"/>
      <c r="E684" s="137">
        <v>3.2</v>
      </c>
      <c r="F684" s="137">
        <v>3.3</v>
      </c>
      <c r="G684" s="14"/>
      <c r="H684" s="87">
        <v>2.4</v>
      </c>
      <c r="I684" s="51">
        <v>53</v>
      </c>
      <c r="J684" s="117">
        <f t="shared" si="144"/>
        <v>106.16069895011327</v>
      </c>
      <c r="K684" s="14"/>
      <c r="L684" s="14">
        <f t="shared" si="153"/>
        <v>53.080349475056636</v>
      </c>
      <c r="M684" s="14"/>
      <c r="N684" s="14"/>
      <c r="O684" s="8"/>
      <c r="P684" s="14"/>
      <c r="Q684" s="14">
        <f>Q683*O683</f>
        <v>75.295290957578203</v>
      </c>
      <c r="R684" s="14">
        <f t="shared" si="149"/>
        <v>22.214941482521567</v>
      </c>
      <c r="S684" s="14" t="s">
        <v>27</v>
      </c>
      <c r="T684" s="14">
        <f t="shared" si="146"/>
        <v>29.503759398496239</v>
      </c>
      <c r="U684" s="14" t="s">
        <v>18</v>
      </c>
      <c r="V684" s="14"/>
      <c r="W684" s="14"/>
      <c r="X684" s="15"/>
    </row>
    <row r="685" spans="1:25" ht="16" thickBot="1" x14ac:dyDescent="0.25">
      <c r="J685" s="5"/>
      <c r="L685" s="8"/>
      <c r="O685" s="8"/>
      <c r="R685" s="14"/>
      <c r="T685" s="14"/>
    </row>
    <row r="686" spans="1:25" ht="16" thickBot="1" x14ac:dyDescent="0.25">
      <c r="J686" s="4"/>
      <c r="L686" s="11"/>
      <c r="O686" s="8"/>
      <c r="R686" s="14"/>
      <c r="T686" s="14"/>
    </row>
    <row r="687" spans="1:25" ht="16" thickBot="1" x14ac:dyDescent="0.25">
      <c r="A687" s="22" t="s">
        <v>108</v>
      </c>
      <c r="J687" s="4"/>
      <c r="L687" s="11"/>
      <c r="O687" s="8"/>
      <c r="R687" s="11"/>
      <c r="T687" s="11"/>
    </row>
    <row r="688" spans="1:25" ht="16" thickBot="1" x14ac:dyDescent="0.25">
      <c r="A688" s="7">
        <v>325</v>
      </c>
      <c r="B688" s="8">
        <f t="shared" ref="B688:B693" si="155">(A688-32)*(5/9)</f>
        <v>162.77777777777777</v>
      </c>
      <c r="C688" s="8"/>
      <c r="D688" s="8"/>
      <c r="E688" s="8">
        <v>4.0999999999999996</v>
      </c>
      <c r="F688" s="8">
        <v>3.8</v>
      </c>
      <c r="G688" s="8"/>
      <c r="H688" s="8">
        <v>1.3</v>
      </c>
      <c r="I688" s="8">
        <v>42.4</v>
      </c>
      <c r="J688" s="5">
        <f t="shared" ref="J688:J747" si="156">((4/3)*3.14159265359*E688*F688*H688)</f>
        <v>84.839756807749154</v>
      </c>
      <c r="K688" s="8"/>
      <c r="L688" s="8">
        <f t="shared" si="153"/>
        <v>42.419878403874577</v>
      </c>
      <c r="M688" s="8"/>
      <c r="N688" s="8"/>
      <c r="O688" s="8">
        <f t="shared" si="154"/>
        <v>1.0853242320819114</v>
      </c>
      <c r="P688" s="8"/>
      <c r="Q688" s="8">
        <f>L688</f>
        <v>42.419878403874577</v>
      </c>
      <c r="R688" s="88"/>
      <c r="S688" s="8"/>
      <c r="T688" s="88"/>
      <c r="U688" s="8"/>
      <c r="V688" s="8">
        <f>AVERAGE(T689:T693)</f>
        <v>29.244416161410566</v>
      </c>
      <c r="W688" s="8" t="s">
        <v>18</v>
      </c>
      <c r="X688" s="9">
        <f>_xlfn.STDEV.P(T689:T693)</f>
        <v>10.697736379170221</v>
      </c>
      <c r="Y688" s="2">
        <v>77</v>
      </c>
    </row>
    <row r="689" spans="1:25" ht="16" thickBot="1" x14ac:dyDescent="0.25">
      <c r="A689" s="10">
        <v>350</v>
      </c>
      <c r="B689" s="11">
        <f t="shared" si="155"/>
        <v>176.66666666666669</v>
      </c>
      <c r="C689" s="11"/>
      <c r="D689" s="11"/>
      <c r="E689" s="11">
        <v>3.7</v>
      </c>
      <c r="F689" s="11">
        <v>3.4</v>
      </c>
      <c r="G689" s="11"/>
      <c r="H689" s="11">
        <v>1.5</v>
      </c>
      <c r="I689" s="11">
        <v>39.5</v>
      </c>
      <c r="J689" s="4">
        <f t="shared" si="156"/>
        <v>79.042471164324411</v>
      </c>
      <c r="K689" s="11"/>
      <c r="L689" s="11">
        <f t="shared" si="153"/>
        <v>39.521235582162205</v>
      </c>
      <c r="M689" s="11"/>
      <c r="N689" s="11"/>
      <c r="O689" s="8">
        <f t="shared" si="154"/>
        <v>1.0786163522012577</v>
      </c>
      <c r="P689" s="11"/>
      <c r="Q689" s="11">
        <f>Q688*O688</f>
        <v>46.039321953693232</v>
      </c>
      <c r="R689" s="14">
        <f t="shared" si="149"/>
        <v>6.5180863715310267</v>
      </c>
      <c r="S689" s="11" t="s">
        <v>27</v>
      </c>
      <c r="T689" s="14">
        <f t="shared" si="146"/>
        <v>14.157650666721326</v>
      </c>
      <c r="U689" s="11" t="s">
        <v>18</v>
      </c>
      <c r="V689" s="11"/>
      <c r="W689" s="11"/>
      <c r="X689" s="12"/>
    </row>
    <row r="690" spans="1:25" ht="16" thickBot="1" x14ac:dyDescent="0.25">
      <c r="A690" s="10">
        <v>375</v>
      </c>
      <c r="B690" s="11">
        <f t="shared" si="155"/>
        <v>190.55555555555557</v>
      </c>
      <c r="C690" s="11"/>
      <c r="D690" s="11"/>
      <c r="E690" s="11">
        <v>3.4</v>
      </c>
      <c r="F690" s="11">
        <v>3.2</v>
      </c>
      <c r="G690" s="11"/>
      <c r="H690" s="11">
        <v>1.7</v>
      </c>
      <c r="I690" s="11">
        <v>38.700000000000003</v>
      </c>
      <c r="J690" s="117">
        <f t="shared" si="156"/>
        <v>77.475863627734199</v>
      </c>
      <c r="K690" s="11"/>
      <c r="L690" s="14">
        <f t="shared" si="153"/>
        <v>38.7379318138671</v>
      </c>
      <c r="M690" s="11"/>
      <c r="N690" s="11"/>
      <c r="O690" s="8">
        <f t="shared" si="154"/>
        <v>1.0728862973760933</v>
      </c>
      <c r="P690" s="11"/>
      <c r="Q690" s="11">
        <f>Q689*O689</f>
        <v>49.65876550351188</v>
      </c>
      <c r="R690" s="14">
        <f t="shared" si="149"/>
        <v>10.92083368964478</v>
      </c>
      <c r="S690" s="11" t="s">
        <v>27</v>
      </c>
      <c r="T690" s="14">
        <f t="shared" si="146"/>
        <v>21.9917542832845</v>
      </c>
      <c r="U690" s="11" t="s">
        <v>18</v>
      </c>
      <c r="V690" s="11"/>
      <c r="W690" s="11"/>
      <c r="X690" s="12"/>
    </row>
    <row r="691" spans="1:25" ht="16" thickBot="1" x14ac:dyDescent="0.25">
      <c r="A691" s="10">
        <v>400</v>
      </c>
      <c r="B691" s="11">
        <f t="shared" si="155"/>
        <v>204.44444444444446</v>
      </c>
      <c r="C691" s="11"/>
      <c r="D691" s="11"/>
      <c r="E691" s="11">
        <v>3.4</v>
      </c>
      <c r="F691" s="11">
        <v>3</v>
      </c>
      <c r="G691" s="11"/>
      <c r="H691" s="11">
        <v>1.8</v>
      </c>
      <c r="I691" s="11">
        <v>38.5</v>
      </c>
      <c r="J691" s="5">
        <f t="shared" si="156"/>
        <v>76.9061881598832</v>
      </c>
      <c r="K691" s="11"/>
      <c r="L691" s="8">
        <f t="shared" si="153"/>
        <v>38.4530940799416</v>
      </c>
      <c r="M691" s="11"/>
      <c r="N691" s="11"/>
      <c r="O691" s="8">
        <f t="shared" si="154"/>
        <v>1.0679347826086956</v>
      </c>
      <c r="P691" s="11"/>
      <c r="Q691" s="11">
        <f>Q690*O690</f>
        <v>53.278209053330528</v>
      </c>
      <c r="R691" s="14">
        <f t="shared" si="149"/>
        <v>14.825114973388928</v>
      </c>
      <c r="S691" s="11" t="s">
        <v>27</v>
      </c>
      <c r="T691" s="14">
        <f t="shared" si="146"/>
        <v>27.825850824957826</v>
      </c>
      <c r="U691" s="11" t="s">
        <v>18</v>
      </c>
      <c r="V691" s="11"/>
      <c r="W691" s="11"/>
      <c r="X691" s="12"/>
    </row>
    <row r="692" spans="1:25" ht="16" thickBot="1" x14ac:dyDescent="0.25">
      <c r="A692" s="10">
        <v>425</v>
      </c>
      <c r="B692" s="11">
        <f t="shared" si="155"/>
        <v>218.33333333333334</v>
      </c>
      <c r="C692" s="11"/>
      <c r="D692" s="11"/>
      <c r="E692" s="11">
        <v>3</v>
      </c>
      <c r="F692" s="11">
        <v>2.9</v>
      </c>
      <c r="G692" s="11"/>
      <c r="H692" s="11">
        <v>1.9</v>
      </c>
      <c r="I692" s="11">
        <v>34.6</v>
      </c>
      <c r="J692" s="4">
        <f t="shared" si="156"/>
        <v>69.240702085123601</v>
      </c>
      <c r="K692" s="11"/>
      <c r="L692" s="11">
        <f t="shared" si="153"/>
        <v>34.620351042561801</v>
      </c>
      <c r="M692" s="11"/>
      <c r="N692" s="11"/>
      <c r="O692" s="8">
        <f t="shared" si="154"/>
        <v>1.0636132315521629</v>
      </c>
      <c r="P692" s="11"/>
      <c r="Q692" s="11">
        <f>Q691*O691</f>
        <v>56.897652603149176</v>
      </c>
      <c r="R692" s="14">
        <f t="shared" si="149"/>
        <v>22.277301560587375</v>
      </c>
      <c r="S692" s="11" t="s">
        <v>27</v>
      </c>
      <c r="T692" s="14">
        <f t="shared" si="146"/>
        <v>39.153287598642287</v>
      </c>
      <c r="U692" s="11" t="s">
        <v>18</v>
      </c>
      <c r="V692" s="11"/>
      <c r="W692" s="11"/>
      <c r="X692" s="12"/>
    </row>
    <row r="693" spans="1:25" ht="16" thickBot="1" x14ac:dyDescent="0.25">
      <c r="A693" s="13">
        <v>450</v>
      </c>
      <c r="B693" s="14">
        <f t="shared" si="155"/>
        <v>232.22222222222223</v>
      </c>
      <c r="C693" s="14"/>
      <c r="D693" s="14"/>
      <c r="E693" s="14">
        <v>2.9</v>
      </c>
      <c r="F693" s="14">
        <v>2.7</v>
      </c>
      <c r="G693" s="14"/>
      <c r="H693" s="14">
        <v>2.1</v>
      </c>
      <c r="I693" s="14">
        <v>34.4</v>
      </c>
      <c r="J693" s="6">
        <f t="shared" si="156"/>
        <v>68.876277337307172</v>
      </c>
      <c r="K693" s="14"/>
      <c r="L693" s="14">
        <f t="shared" si="153"/>
        <v>34.438138668653586</v>
      </c>
      <c r="M693" s="14"/>
      <c r="N693" s="14"/>
      <c r="O693" s="8"/>
      <c r="P693" s="14"/>
      <c r="Q693" s="14">
        <f>Q692*O692</f>
        <v>60.517096152967831</v>
      </c>
      <c r="R693" s="14">
        <f t="shared" si="149"/>
        <v>26.078957484314245</v>
      </c>
      <c r="S693" s="14" t="s">
        <v>27</v>
      </c>
      <c r="T693" s="14">
        <f t="shared" si="146"/>
        <v>43.093537433446897</v>
      </c>
      <c r="U693" s="14" t="s">
        <v>18</v>
      </c>
      <c r="V693" s="14"/>
      <c r="W693" s="14"/>
      <c r="X693" s="15"/>
    </row>
    <row r="694" spans="1:25" ht="16" thickBot="1" x14ac:dyDescent="0.25">
      <c r="J694" s="5"/>
      <c r="L694" s="8"/>
      <c r="O694" s="8"/>
      <c r="R694" s="14"/>
      <c r="T694" s="14"/>
    </row>
    <row r="695" spans="1:25" ht="16" thickBot="1" x14ac:dyDescent="0.25">
      <c r="J695" s="4"/>
      <c r="L695" s="11"/>
      <c r="O695" s="8"/>
      <c r="R695" s="14"/>
      <c r="T695" s="14"/>
    </row>
    <row r="696" spans="1:25" ht="16" thickBot="1" x14ac:dyDescent="0.25">
      <c r="A696" s="22" t="s">
        <v>109</v>
      </c>
      <c r="J696" s="5"/>
      <c r="L696" s="11"/>
      <c r="O696" s="8"/>
      <c r="R696" s="11"/>
      <c r="T696" s="11"/>
    </row>
    <row r="697" spans="1:25" ht="16" thickBot="1" x14ac:dyDescent="0.25">
      <c r="A697" s="7">
        <v>325</v>
      </c>
      <c r="B697" s="8">
        <f t="shared" ref="B697:B702" si="157">(A697-32)*(5/9)</f>
        <v>162.77777777777777</v>
      </c>
      <c r="C697" s="8"/>
      <c r="D697" s="8"/>
      <c r="E697" s="122">
        <v>2.4500000000000002</v>
      </c>
      <c r="F697" s="122">
        <v>2.65</v>
      </c>
      <c r="G697" s="8"/>
      <c r="H697" s="122">
        <v>1.8</v>
      </c>
      <c r="I697" s="122">
        <v>18.399999999999999</v>
      </c>
      <c r="J697" s="5">
        <f>((4/3)*3.14159265359*E697*F697*H697)</f>
        <v>48.952296728239382</v>
      </c>
      <c r="K697" s="8"/>
      <c r="L697" s="8">
        <f t="shared" si="153"/>
        <v>24.476148364119691</v>
      </c>
      <c r="M697" s="8"/>
      <c r="N697" s="8"/>
      <c r="O697" s="8">
        <f t="shared" si="154"/>
        <v>1.0853242320819114</v>
      </c>
      <c r="P697" s="8"/>
      <c r="Q697" s="8">
        <f>L697</f>
        <v>24.476148364119691</v>
      </c>
      <c r="R697" s="88"/>
      <c r="S697" s="8"/>
      <c r="T697" s="88"/>
      <c r="U697" s="8"/>
      <c r="V697" s="8">
        <f>AVERAGE(T698:T702)</f>
        <v>5.762160315240382</v>
      </c>
      <c r="W697" s="8" t="s">
        <v>18</v>
      </c>
      <c r="X697" s="9">
        <f>_xlfn.STDEV.P(T698:T702)</f>
        <v>2.8515548028657887</v>
      </c>
      <c r="Y697" s="2">
        <v>78</v>
      </c>
    </row>
    <row r="698" spans="1:25" ht="16" thickBot="1" x14ac:dyDescent="0.25">
      <c r="A698" s="10">
        <v>350</v>
      </c>
      <c r="B698" s="11">
        <f t="shared" si="157"/>
        <v>176.66666666666669</v>
      </c>
      <c r="C698" s="11"/>
      <c r="D698" s="11"/>
      <c r="E698" s="123">
        <v>2.65</v>
      </c>
      <c r="F698" s="123">
        <v>2.8</v>
      </c>
      <c r="G698" s="11"/>
      <c r="H698" s="123">
        <v>1.9</v>
      </c>
      <c r="I698" s="123">
        <v>22.1</v>
      </c>
      <c r="J698" s="4">
        <f t="shared" si="156"/>
        <v>59.053564307082418</v>
      </c>
      <c r="K698" s="11"/>
      <c r="L698" s="11">
        <f t="shared" si="153"/>
        <v>29.526782153541209</v>
      </c>
      <c r="M698" s="11"/>
      <c r="N698" s="11"/>
      <c r="O698" s="8">
        <f t="shared" si="154"/>
        <v>1.0786163522012577</v>
      </c>
      <c r="P698" s="11"/>
      <c r="Q698" s="11">
        <f>Q697*O697</f>
        <v>26.564556927611136</v>
      </c>
      <c r="R698" s="14">
        <f t="shared" si="149"/>
        <v>2.962225225930073</v>
      </c>
      <c r="S698" s="11" t="s">
        <v>27</v>
      </c>
      <c r="T698" s="14">
        <f t="shared" si="146"/>
        <v>11.151043226514888</v>
      </c>
      <c r="U698" s="11" t="s">
        <v>18</v>
      </c>
      <c r="V698" s="11"/>
      <c r="W698" s="11"/>
      <c r="X698" s="12"/>
    </row>
    <row r="699" spans="1:25" ht="16" thickBot="1" x14ac:dyDescent="0.25">
      <c r="A699" s="10">
        <v>375</v>
      </c>
      <c r="B699" s="11">
        <f t="shared" si="157"/>
        <v>190.55555555555557</v>
      </c>
      <c r="C699" s="11"/>
      <c r="D699" s="11"/>
      <c r="E699" s="123">
        <v>2.65</v>
      </c>
      <c r="F699" s="123">
        <v>2.65</v>
      </c>
      <c r="G699" s="11"/>
      <c r="H699" s="123">
        <v>2</v>
      </c>
      <c r="I699" s="123">
        <v>22.1</v>
      </c>
      <c r="J699" s="6">
        <f t="shared" si="156"/>
        <v>58.831558426228732</v>
      </c>
      <c r="K699" s="11"/>
      <c r="L699" s="14">
        <f t="shared" si="153"/>
        <v>29.415779213114366</v>
      </c>
      <c r="M699" s="11"/>
      <c r="N699" s="11"/>
      <c r="O699" s="8">
        <f t="shared" si="154"/>
        <v>1.0728862973760933</v>
      </c>
      <c r="P699" s="11"/>
      <c r="Q699" s="11">
        <f>Q698*O698</f>
        <v>28.652965491102574</v>
      </c>
      <c r="R699" s="14">
        <f t="shared" si="149"/>
        <v>0.76281372201179209</v>
      </c>
      <c r="S699" s="11" t="s">
        <v>27</v>
      </c>
      <c r="T699" s="14">
        <f t="shared" si="146"/>
        <v>2.6622505173109006</v>
      </c>
      <c r="U699" s="11" t="s">
        <v>18</v>
      </c>
      <c r="V699" s="11"/>
      <c r="W699" s="11"/>
      <c r="X699" s="12"/>
    </row>
    <row r="700" spans="1:25" ht="16" thickBot="1" x14ac:dyDescent="0.25">
      <c r="A700" s="10">
        <v>400</v>
      </c>
      <c r="B700" s="11">
        <f t="shared" si="157"/>
        <v>204.44444444444446</v>
      </c>
      <c r="C700" s="11"/>
      <c r="D700" s="11"/>
      <c r="E700" s="123">
        <v>2.25</v>
      </c>
      <c r="F700" s="123">
        <v>2.7</v>
      </c>
      <c r="G700" s="11"/>
      <c r="H700" s="123">
        <v>2.2999999999999998</v>
      </c>
      <c r="I700" s="123">
        <v>21.9</v>
      </c>
      <c r="J700" s="5">
        <f t="shared" si="156"/>
        <v>58.527871136381705</v>
      </c>
      <c r="K700" s="11"/>
      <c r="L700" s="8">
        <f t="shared" si="153"/>
        <v>29.263935568190853</v>
      </c>
      <c r="M700" s="11"/>
      <c r="N700" s="11"/>
      <c r="O700" s="8">
        <f t="shared" si="154"/>
        <v>1.0679347826086956</v>
      </c>
      <c r="P700" s="11"/>
      <c r="Q700" s="11">
        <f>Q699*O699</f>
        <v>30.741374054594015</v>
      </c>
      <c r="R700" s="14">
        <f t="shared" si="149"/>
        <v>1.4774384864031624</v>
      </c>
      <c r="S700" s="11" t="s">
        <v>27</v>
      </c>
      <c r="T700" s="14">
        <f t="shared" si="146"/>
        <v>4.8060261840585259</v>
      </c>
      <c r="U700" s="11" t="s">
        <v>18</v>
      </c>
      <c r="V700" s="11"/>
      <c r="W700" s="11"/>
      <c r="X700" s="12"/>
    </row>
    <row r="701" spans="1:25" ht="16" thickBot="1" x14ac:dyDescent="0.25">
      <c r="A701" s="10">
        <v>425</v>
      </c>
      <c r="B701" s="11">
        <f t="shared" si="157"/>
        <v>218.33333333333334</v>
      </c>
      <c r="C701" s="11"/>
      <c r="D701" s="11"/>
      <c r="E701" s="123">
        <v>2.5499999999999998</v>
      </c>
      <c r="F701" s="123">
        <v>2.7</v>
      </c>
      <c r="G701" s="11"/>
      <c r="H701" s="123">
        <v>2.4</v>
      </c>
      <c r="I701" s="123">
        <v>26</v>
      </c>
      <c r="J701" s="4">
        <f t="shared" si="156"/>
        <v>69.215569343894884</v>
      </c>
      <c r="K701" s="11"/>
      <c r="L701" s="11">
        <f t="shared" si="153"/>
        <v>34.607784671947442</v>
      </c>
      <c r="M701" s="11"/>
      <c r="N701" s="11"/>
      <c r="O701" s="8">
        <f t="shared" si="154"/>
        <v>1.0636132315521629</v>
      </c>
      <c r="P701" s="11"/>
      <c r="Q701" s="11">
        <f>Q700*O700</f>
        <v>32.829782618085453</v>
      </c>
      <c r="R701" s="14">
        <f t="shared" si="149"/>
        <v>1.7780020538619894</v>
      </c>
      <c r="S701" s="11" t="s">
        <v>27</v>
      </c>
      <c r="T701" s="14">
        <f t="shared" ref="T701:T764" si="158">ABS((L701-Q701)/Q701)*100</f>
        <v>5.4158203681876156</v>
      </c>
      <c r="U701" s="11" t="s">
        <v>18</v>
      </c>
      <c r="V701" s="11"/>
      <c r="W701" s="11"/>
      <c r="X701" s="12"/>
    </row>
    <row r="702" spans="1:25" ht="16" thickBot="1" x14ac:dyDescent="0.25">
      <c r="A702" s="13">
        <v>450</v>
      </c>
      <c r="B702" s="14">
        <f t="shared" si="157"/>
        <v>232.22222222222223</v>
      </c>
      <c r="C702" s="14"/>
      <c r="D702" s="14"/>
      <c r="E702" s="126">
        <v>2.4</v>
      </c>
      <c r="F702" s="126">
        <v>2.4500000000000002</v>
      </c>
      <c r="G702" s="14"/>
      <c r="H702" s="126">
        <v>2.7</v>
      </c>
      <c r="I702" s="126">
        <v>25</v>
      </c>
      <c r="J702" s="117">
        <f t="shared" si="156"/>
        <v>66.501233291193131</v>
      </c>
      <c r="K702" s="14"/>
      <c r="L702" s="14">
        <f t="shared" si="153"/>
        <v>33.250616645596565</v>
      </c>
      <c r="M702" s="14"/>
      <c r="N702" s="14"/>
      <c r="O702" s="8"/>
      <c r="P702" s="14"/>
      <c r="Q702" s="14">
        <f>Q701*O701</f>
        <v>34.918191181576894</v>
      </c>
      <c r="R702" s="14">
        <f t="shared" si="149"/>
        <v>1.6675745359803287</v>
      </c>
      <c r="S702" s="14" t="s">
        <v>27</v>
      </c>
      <c r="T702" s="14">
        <f t="shared" si="158"/>
        <v>4.7756612801299791</v>
      </c>
      <c r="U702" s="14" t="s">
        <v>18</v>
      </c>
      <c r="V702" s="14"/>
      <c r="W702" s="14"/>
      <c r="X702" s="15"/>
    </row>
    <row r="703" spans="1:25" ht="16" thickBot="1" x14ac:dyDescent="0.25">
      <c r="J703" s="5"/>
      <c r="L703" s="8"/>
      <c r="O703" s="8"/>
      <c r="R703" s="14"/>
      <c r="T703" s="14"/>
    </row>
    <row r="704" spans="1:25" ht="16" thickBot="1" x14ac:dyDescent="0.25">
      <c r="J704" s="4"/>
      <c r="L704" s="11"/>
      <c r="O704" s="8"/>
      <c r="R704" s="14"/>
      <c r="T704" s="14"/>
    </row>
    <row r="705" spans="1:25" ht="16" thickBot="1" x14ac:dyDescent="0.25">
      <c r="A705" s="22" t="s">
        <v>110</v>
      </c>
      <c r="J705" s="4"/>
      <c r="L705" s="11"/>
      <c r="O705" s="8"/>
      <c r="R705" s="11"/>
      <c r="T705" s="11"/>
    </row>
    <row r="706" spans="1:25" ht="16" thickBot="1" x14ac:dyDescent="0.25">
      <c r="A706" s="7">
        <v>325</v>
      </c>
      <c r="B706" s="8">
        <f t="shared" ref="B706:B711" si="159">(A706-32)*(5/9)</f>
        <v>162.77777777777777</v>
      </c>
      <c r="C706" s="8"/>
      <c r="D706" s="8"/>
      <c r="E706" s="16">
        <v>3.76</v>
      </c>
      <c r="F706" s="16">
        <v>3.71</v>
      </c>
      <c r="G706" s="8"/>
      <c r="H706" s="85">
        <v>1</v>
      </c>
      <c r="I706" s="49">
        <v>29</v>
      </c>
      <c r="J706" s="5">
        <f t="shared" si="156"/>
        <v>58.431947840692082</v>
      </c>
      <c r="K706" s="8"/>
      <c r="L706" s="8">
        <f t="shared" si="153"/>
        <v>29.215973920346041</v>
      </c>
      <c r="M706" s="8"/>
      <c r="N706" s="8"/>
      <c r="O706" s="8">
        <f t="shared" si="154"/>
        <v>1.0853242320819114</v>
      </c>
      <c r="P706" s="8"/>
      <c r="Q706" s="8">
        <f>L706</f>
        <v>29.215973920346041</v>
      </c>
      <c r="R706" s="88"/>
      <c r="S706" s="8"/>
      <c r="T706" s="88"/>
      <c r="U706" s="8"/>
      <c r="V706" s="8">
        <f>AVERAGE(T707:T711)</f>
        <v>4.9527150890604243</v>
      </c>
      <c r="W706" s="8" t="s">
        <v>18</v>
      </c>
      <c r="X706" s="9">
        <f>_xlfn.STDEV.P(T707:T711)</f>
        <v>2.3169216632965153</v>
      </c>
      <c r="Y706" s="2">
        <v>79</v>
      </c>
    </row>
    <row r="707" spans="1:25" ht="16" thickBot="1" x14ac:dyDescent="0.25">
      <c r="A707" s="10">
        <v>350</v>
      </c>
      <c r="B707" s="11">
        <f t="shared" si="159"/>
        <v>176.66666666666669</v>
      </c>
      <c r="C707" s="11"/>
      <c r="D707" s="11"/>
      <c r="E707" s="18">
        <v>3.81</v>
      </c>
      <c r="F707" s="18">
        <v>3.86</v>
      </c>
      <c r="G707" s="11"/>
      <c r="H707" s="86">
        <v>1.1000000000000001</v>
      </c>
      <c r="I707" s="50">
        <v>34</v>
      </c>
      <c r="J707" s="4">
        <f t="shared" si="156"/>
        <v>67.763148228287164</v>
      </c>
      <c r="K707" s="11"/>
      <c r="L707" s="11">
        <f t="shared" si="153"/>
        <v>33.881574114143582</v>
      </c>
      <c r="M707" s="11"/>
      <c r="N707" s="11"/>
      <c r="O707" s="8">
        <f t="shared" si="154"/>
        <v>1.0786163522012577</v>
      </c>
      <c r="P707" s="11"/>
      <c r="Q707" s="11">
        <f>Q706*O706</f>
        <v>31.708804459624719</v>
      </c>
      <c r="R707" s="14">
        <f t="shared" si="149"/>
        <v>2.1727696545188628</v>
      </c>
      <c r="S707" s="11" t="s">
        <v>27</v>
      </c>
      <c r="T707" s="14">
        <f t="shared" si="158"/>
        <v>6.8522597794107369</v>
      </c>
      <c r="U707" s="11" t="s">
        <v>18</v>
      </c>
      <c r="V707" s="11"/>
      <c r="W707" s="11"/>
      <c r="X707" s="12"/>
    </row>
    <row r="708" spans="1:25" ht="16" thickBot="1" x14ac:dyDescent="0.25">
      <c r="A708" s="10">
        <v>375</v>
      </c>
      <c r="B708" s="11">
        <f t="shared" si="159"/>
        <v>190.55555555555557</v>
      </c>
      <c r="C708" s="11"/>
      <c r="D708" s="11"/>
      <c r="E708" s="18">
        <v>3.45</v>
      </c>
      <c r="F708" s="18">
        <v>3.56</v>
      </c>
      <c r="G708" s="11"/>
      <c r="H708" s="86">
        <v>1.4</v>
      </c>
      <c r="I708" s="50">
        <v>36</v>
      </c>
      <c r="J708" s="117">
        <f t="shared" si="156"/>
        <v>72.025409813265767</v>
      </c>
      <c r="K708" s="11"/>
      <c r="L708" s="14">
        <f t="shared" si="153"/>
        <v>36.012704906632884</v>
      </c>
      <c r="M708" s="11"/>
      <c r="N708" s="11"/>
      <c r="O708" s="8">
        <f t="shared" si="154"/>
        <v>1.0728862973760933</v>
      </c>
      <c r="P708" s="11"/>
      <c r="Q708" s="11">
        <f>Q707*O707</f>
        <v>34.201634998903387</v>
      </c>
      <c r="R708" s="14">
        <f t="shared" si="149"/>
        <v>1.8110699077294967</v>
      </c>
      <c r="S708" s="11" t="s">
        <v>27</v>
      </c>
      <c r="T708" s="14">
        <f t="shared" si="158"/>
        <v>5.2952728949582832</v>
      </c>
      <c r="U708" s="11" t="s">
        <v>18</v>
      </c>
      <c r="V708" s="11"/>
      <c r="W708" s="11"/>
      <c r="X708" s="12"/>
    </row>
    <row r="709" spans="1:25" ht="16" thickBot="1" x14ac:dyDescent="0.25">
      <c r="A709" s="10">
        <v>400</v>
      </c>
      <c r="B709" s="11">
        <f t="shared" si="159"/>
        <v>204.44444444444446</v>
      </c>
      <c r="C709" s="11"/>
      <c r="D709" s="11"/>
      <c r="E709" s="18">
        <v>3.45</v>
      </c>
      <c r="F709" s="18">
        <v>3.4</v>
      </c>
      <c r="G709" s="11"/>
      <c r="H709" s="86">
        <v>1.5</v>
      </c>
      <c r="I709" s="50">
        <v>37</v>
      </c>
      <c r="J709" s="5">
        <f t="shared" si="156"/>
        <v>73.701763653221406</v>
      </c>
      <c r="K709" s="11"/>
      <c r="L709" s="8">
        <f t="shared" si="153"/>
        <v>36.850881826610703</v>
      </c>
      <c r="M709" s="11"/>
      <c r="N709" s="11"/>
      <c r="O709" s="8">
        <f t="shared" si="154"/>
        <v>1.0679347826086956</v>
      </c>
      <c r="P709" s="11"/>
      <c r="Q709" s="11">
        <f>Q708*O708</f>
        <v>36.694465538182058</v>
      </c>
      <c r="R709" s="14">
        <f t="shared" si="149"/>
        <v>0.15641628842864463</v>
      </c>
      <c r="S709" s="11" t="s">
        <v>27</v>
      </c>
      <c r="T709" s="14">
        <f t="shared" si="158"/>
        <v>0.42626670298791308</v>
      </c>
      <c r="U709" s="11" t="s">
        <v>18</v>
      </c>
      <c r="V709" s="11"/>
      <c r="W709" s="11"/>
      <c r="X709" s="12"/>
    </row>
    <row r="710" spans="1:25" ht="16" thickBot="1" x14ac:dyDescent="0.25">
      <c r="A710" s="10">
        <v>425</v>
      </c>
      <c r="B710" s="11">
        <f t="shared" si="159"/>
        <v>218.33333333333334</v>
      </c>
      <c r="C710" s="11"/>
      <c r="D710" s="11"/>
      <c r="E710" s="18">
        <v>3.5</v>
      </c>
      <c r="F710" s="18">
        <v>3.35</v>
      </c>
      <c r="G710" s="11"/>
      <c r="H710" s="86">
        <v>1.5</v>
      </c>
      <c r="I710" s="50">
        <v>37</v>
      </c>
      <c r="J710" s="4">
        <f t="shared" si="156"/>
        <v>73.670347726685492</v>
      </c>
      <c r="K710" s="11"/>
      <c r="L710" s="11">
        <f t="shared" si="153"/>
        <v>36.835173863342746</v>
      </c>
      <c r="M710" s="11"/>
      <c r="N710" s="11"/>
      <c r="O710" s="8">
        <f t="shared" si="154"/>
        <v>1.0636132315521629</v>
      </c>
      <c r="P710" s="11"/>
      <c r="Q710" s="11">
        <f>Q709*O709</f>
        <v>39.187296077460729</v>
      </c>
      <c r="R710" s="14">
        <f t="shared" si="149"/>
        <v>2.3521222141179834</v>
      </c>
      <c r="S710" s="11" t="s">
        <v>27</v>
      </c>
      <c r="T710" s="14">
        <f t="shared" si="158"/>
        <v>6.0022569800901575</v>
      </c>
      <c r="U710" s="11" t="s">
        <v>18</v>
      </c>
      <c r="V710" s="11"/>
      <c r="W710" s="11"/>
      <c r="X710" s="12"/>
    </row>
    <row r="711" spans="1:25" ht="16" thickBot="1" x14ac:dyDescent="0.25">
      <c r="A711" s="13">
        <v>450</v>
      </c>
      <c r="B711" s="14">
        <f t="shared" si="159"/>
        <v>232.22222222222223</v>
      </c>
      <c r="C711" s="14"/>
      <c r="D711" s="14"/>
      <c r="E711" s="20">
        <v>3.56</v>
      </c>
      <c r="F711" s="20">
        <v>3.71</v>
      </c>
      <c r="G711" s="14"/>
      <c r="H711" s="87">
        <v>1.6</v>
      </c>
      <c r="I711" s="51">
        <v>44</v>
      </c>
      <c r="J711" s="6">
        <f t="shared" si="156"/>
        <v>88.518184813984604</v>
      </c>
      <c r="K711" s="14"/>
      <c r="L711" s="14">
        <f t="shared" si="153"/>
        <v>44.259092406992302</v>
      </c>
      <c r="M711" s="14"/>
      <c r="N711" s="14"/>
      <c r="O711" s="8"/>
      <c r="P711" s="14"/>
      <c r="Q711" s="14">
        <f>Q710*O710</f>
        <v>41.680126616739408</v>
      </c>
      <c r="R711" s="14">
        <f t="shared" si="149"/>
        <v>2.5789657902528944</v>
      </c>
      <c r="S711" s="14" t="s">
        <v>27</v>
      </c>
      <c r="T711" s="14">
        <f t="shared" si="158"/>
        <v>6.1875190878550272</v>
      </c>
      <c r="U711" s="14" t="s">
        <v>18</v>
      </c>
      <c r="V711" s="14"/>
      <c r="W711" s="14"/>
      <c r="X711" s="15"/>
    </row>
    <row r="712" spans="1:25" ht="16" thickBot="1" x14ac:dyDescent="0.25">
      <c r="J712" s="5"/>
      <c r="L712" s="8"/>
      <c r="O712" s="8"/>
      <c r="R712" s="14"/>
      <c r="T712" s="14"/>
    </row>
    <row r="713" spans="1:25" ht="16" thickBot="1" x14ac:dyDescent="0.25">
      <c r="J713" s="4"/>
      <c r="L713" s="11"/>
      <c r="O713" s="8"/>
      <c r="R713" s="14"/>
      <c r="T713" s="14"/>
    </row>
    <row r="714" spans="1:25" ht="16" thickBot="1" x14ac:dyDescent="0.25">
      <c r="A714" s="22" t="s">
        <v>111</v>
      </c>
      <c r="J714" s="5"/>
      <c r="L714" s="11"/>
      <c r="O714" s="8"/>
      <c r="R714" s="11"/>
      <c r="T714" s="11"/>
    </row>
    <row r="715" spans="1:25" ht="16" thickBot="1" x14ac:dyDescent="0.25">
      <c r="A715" s="7">
        <v>325</v>
      </c>
      <c r="B715" s="8">
        <f t="shared" ref="B715:B720" si="160">(A715-32)*(5/9)</f>
        <v>162.77777777777777</v>
      </c>
      <c r="C715" s="8"/>
      <c r="D715" s="8"/>
      <c r="E715" s="16">
        <v>3.75</v>
      </c>
      <c r="F715" s="17">
        <v>3</v>
      </c>
      <c r="G715" s="8"/>
      <c r="H715" s="17">
        <v>2.1</v>
      </c>
      <c r="I715" s="16">
        <v>49.5</v>
      </c>
      <c r="J715" s="5">
        <f t="shared" si="156"/>
        <v>98.960168588084997</v>
      </c>
      <c r="K715" s="8"/>
      <c r="L715" s="8">
        <f t="shared" si="153"/>
        <v>49.480084294042499</v>
      </c>
      <c r="M715" s="8"/>
      <c r="N715" s="8"/>
      <c r="O715" s="8">
        <f t="shared" si="154"/>
        <v>1.0853242320819114</v>
      </c>
      <c r="P715" s="8"/>
      <c r="Q715" s="8">
        <f>L715</f>
        <v>49.480084294042499</v>
      </c>
      <c r="R715" s="88"/>
      <c r="S715" s="8"/>
      <c r="T715" s="88"/>
      <c r="U715" s="8"/>
      <c r="V715" s="8">
        <f>AVERAGE(T716:T720)</f>
        <v>27.218437384610485</v>
      </c>
      <c r="W715" s="8" t="s">
        <v>18</v>
      </c>
      <c r="X715" s="9">
        <f>_xlfn.STDEV.P(T716:T720)</f>
        <v>12.72776008980415</v>
      </c>
      <c r="Y715" s="2">
        <v>80</v>
      </c>
    </row>
    <row r="716" spans="1:25" ht="16" thickBot="1" x14ac:dyDescent="0.25">
      <c r="A716" s="10">
        <v>350</v>
      </c>
      <c r="B716" s="11">
        <f t="shared" si="160"/>
        <v>176.66666666666669</v>
      </c>
      <c r="C716" s="11"/>
      <c r="D716" s="11"/>
      <c r="E716" s="18">
        <v>3.15</v>
      </c>
      <c r="F716" s="19">
        <v>3.1</v>
      </c>
      <c r="G716" s="11"/>
      <c r="H716" s="19">
        <v>2.7</v>
      </c>
      <c r="I716" s="18">
        <v>55.2</v>
      </c>
      <c r="J716" s="4">
        <f t="shared" si="156"/>
        <v>110.43954814430286</v>
      </c>
      <c r="K716" s="11"/>
      <c r="L716" s="11">
        <f t="shared" si="153"/>
        <v>55.219774072151431</v>
      </c>
      <c r="M716" s="11"/>
      <c r="N716" s="11"/>
      <c r="O716" s="8">
        <f t="shared" si="154"/>
        <v>1.0786163522012577</v>
      </c>
      <c r="P716" s="11"/>
      <c r="Q716" s="11">
        <f>Q715*O715</f>
        <v>53.701934489779923</v>
      </c>
      <c r="R716" s="14">
        <f t="shared" si="149"/>
        <v>1.5178395823715078</v>
      </c>
      <c r="S716" s="11" t="s">
        <v>27</v>
      </c>
      <c r="T716" s="14">
        <f t="shared" si="158"/>
        <v>2.826415094339608</v>
      </c>
      <c r="U716" s="11" t="s">
        <v>18</v>
      </c>
      <c r="V716" s="11"/>
      <c r="W716" s="11"/>
      <c r="X716" s="12"/>
    </row>
    <row r="717" spans="1:25" ht="16" thickBot="1" x14ac:dyDescent="0.25">
      <c r="A717" s="10">
        <v>375</v>
      </c>
      <c r="B717" s="11">
        <f t="shared" si="160"/>
        <v>190.55555555555557</v>
      </c>
      <c r="C717" s="11"/>
      <c r="D717" s="11"/>
      <c r="E717" s="18">
        <v>3.65</v>
      </c>
      <c r="F717" s="19">
        <v>3.35</v>
      </c>
      <c r="G717" s="11"/>
      <c r="H717" s="19">
        <v>3</v>
      </c>
      <c r="I717" s="18">
        <v>76.8</v>
      </c>
      <c r="J717" s="6">
        <f t="shared" si="156"/>
        <v>153.65529668708692</v>
      </c>
      <c r="K717" s="11"/>
      <c r="L717" s="14">
        <f t="shared" si="153"/>
        <v>76.827648343543459</v>
      </c>
      <c r="M717" s="11"/>
      <c r="N717" s="11"/>
      <c r="O717" s="8">
        <f t="shared" si="154"/>
        <v>1.0728862973760933</v>
      </c>
      <c r="P717" s="11"/>
      <c r="Q717" s="11">
        <f>Q716*O716</f>
        <v>57.923784685517333</v>
      </c>
      <c r="R717" s="14">
        <f t="shared" si="149"/>
        <v>18.903863658026125</v>
      </c>
      <c r="S717" s="11" t="s">
        <v>27</v>
      </c>
      <c r="T717" s="14">
        <f t="shared" si="158"/>
        <v>32.635753621176363</v>
      </c>
      <c r="U717" s="11" t="s">
        <v>18</v>
      </c>
      <c r="V717" s="11"/>
      <c r="W717" s="11"/>
      <c r="X717" s="12"/>
    </row>
    <row r="718" spans="1:25" ht="16" thickBot="1" x14ac:dyDescent="0.25">
      <c r="A718" s="10">
        <v>400</v>
      </c>
      <c r="B718" s="11">
        <f t="shared" si="160"/>
        <v>204.44444444444446</v>
      </c>
      <c r="C718" s="11"/>
      <c r="D718" s="11"/>
      <c r="E718" s="18">
        <v>3.55</v>
      </c>
      <c r="F718" s="19">
        <v>3.05</v>
      </c>
      <c r="G718" s="11"/>
      <c r="H718" s="19">
        <v>3.5</v>
      </c>
      <c r="I718" s="18">
        <v>79.400000000000006</v>
      </c>
      <c r="J718" s="5">
        <f t="shared" si="156"/>
        <v>158.73944079814672</v>
      </c>
      <c r="K718" s="11"/>
      <c r="L718" s="8">
        <f t="shared" si="153"/>
        <v>79.369720399073358</v>
      </c>
      <c r="M718" s="11"/>
      <c r="N718" s="11"/>
      <c r="O718" s="8">
        <f t="shared" si="154"/>
        <v>1.0679347826086956</v>
      </c>
      <c r="P718" s="11"/>
      <c r="Q718" s="11">
        <f>Q717*O717</f>
        <v>62.14563488125475</v>
      </c>
      <c r="R718" s="14">
        <f t="shared" si="149"/>
        <v>17.224085517818608</v>
      </c>
      <c r="S718" s="11" t="s">
        <v>27</v>
      </c>
      <c r="T718" s="14">
        <f t="shared" si="158"/>
        <v>27.715680354267295</v>
      </c>
      <c r="U718" s="11" t="s">
        <v>18</v>
      </c>
      <c r="V718" s="11"/>
      <c r="W718" s="11"/>
      <c r="X718" s="12"/>
    </row>
    <row r="719" spans="1:25" ht="16" thickBot="1" x14ac:dyDescent="0.25">
      <c r="A719" s="10">
        <v>425</v>
      </c>
      <c r="B719" s="11">
        <f t="shared" si="160"/>
        <v>218.33333333333334</v>
      </c>
      <c r="C719" s="11"/>
      <c r="D719" s="11"/>
      <c r="E719" s="18">
        <v>3.5</v>
      </c>
      <c r="F719" s="19">
        <v>3.5</v>
      </c>
      <c r="G719" s="11"/>
      <c r="H719" s="19">
        <v>3.6</v>
      </c>
      <c r="I719" s="18">
        <v>92.4</v>
      </c>
      <c r="J719" s="4">
        <f t="shared" si="156"/>
        <v>184.72564803109202</v>
      </c>
      <c r="K719" s="11"/>
      <c r="L719" s="11">
        <f t="shared" si="153"/>
        <v>92.362824015546011</v>
      </c>
      <c r="M719" s="11"/>
      <c r="N719" s="11"/>
      <c r="O719" s="8">
        <f t="shared" si="154"/>
        <v>1.0636132315521629</v>
      </c>
      <c r="P719" s="11"/>
      <c r="Q719" s="11">
        <f>Q718*O718</f>
        <v>66.367485076992153</v>
      </c>
      <c r="R719" s="14">
        <f t="shared" ref="R719:R782" si="161">ABS(Q719-L719)</f>
        <v>25.995338938553857</v>
      </c>
      <c r="S719" s="11" t="s">
        <v>27</v>
      </c>
      <c r="T719" s="14">
        <f t="shared" si="158"/>
        <v>39.168787107718437</v>
      </c>
      <c r="U719" s="11" t="s">
        <v>18</v>
      </c>
      <c r="V719" s="11"/>
      <c r="W719" s="11"/>
      <c r="X719" s="12"/>
    </row>
    <row r="720" spans="1:25" ht="16" thickBot="1" x14ac:dyDescent="0.25">
      <c r="A720" s="13">
        <v>450</v>
      </c>
      <c r="B720" s="14">
        <f t="shared" si="160"/>
        <v>232.22222222222223</v>
      </c>
      <c r="C720" s="14"/>
      <c r="D720" s="14"/>
      <c r="E720" s="20">
        <v>3.65</v>
      </c>
      <c r="F720" s="21">
        <v>3.25</v>
      </c>
      <c r="G720" s="14"/>
      <c r="H720" s="21">
        <v>3.8</v>
      </c>
      <c r="I720" s="20">
        <v>94.4</v>
      </c>
      <c r="J720" s="117">
        <f t="shared" si="156"/>
        <v>188.82019045627095</v>
      </c>
      <c r="K720" s="14"/>
      <c r="L720" s="14">
        <f t="shared" si="153"/>
        <v>94.410095228135475</v>
      </c>
      <c r="M720" s="14"/>
      <c r="N720" s="14"/>
      <c r="O720" s="8"/>
      <c r="P720" s="14"/>
      <c r="Q720" s="14">
        <f>Q719*O719</f>
        <v>70.589335272729571</v>
      </c>
      <c r="R720" s="14">
        <f t="shared" si="161"/>
        <v>23.820759955405904</v>
      </c>
      <c r="S720" s="14" t="s">
        <v>27</v>
      </c>
      <c r="T720" s="14">
        <f t="shared" si="158"/>
        <v>33.745550745550737</v>
      </c>
      <c r="U720" s="14" t="s">
        <v>18</v>
      </c>
      <c r="V720" s="14"/>
      <c r="W720" s="14"/>
      <c r="X720" s="15"/>
    </row>
    <row r="721" spans="1:25" ht="16" thickBot="1" x14ac:dyDescent="0.25">
      <c r="J721" s="5"/>
      <c r="L721" s="8"/>
      <c r="O721" s="8"/>
      <c r="R721" s="14"/>
      <c r="T721" s="14"/>
    </row>
    <row r="722" spans="1:25" ht="16" thickBot="1" x14ac:dyDescent="0.25">
      <c r="J722" s="4"/>
      <c r="L722" s="11"/>
      <c r="O722" s="8"/>
      <c r="R722" s="14"/>
      <c r="T722" s="14"/>
    </row>
    <row r="723" spans="1:25" ht="16" thickBot="1" x14ac:dyDescent="0.25">
      <c r="A723" s="22" t="s">
        <v>112</v>
      </c>
      <c r="J723" s="4"/>
      <c r="L723" s="11"/>
      <c r="O723" s="8"/>
      <c r="R723" s="11"/>
      <c r="T723" s="11"/>
    </row>
    <row r="724" spans="1:25" ht="16" thickBot="1" x14ac:dyDescent="0.25">
      <c r="A724" s="7">
        <v>325</v>
      </c>
      <c r="B724" s="8">
        <f t="shared" ref="B724:B729" si="162">(A724-32)*(5/9)</f>
        <v>162.77777777777777</v>
      </c>
      <c r="C724" s="8"/>
      <c r="D724" s="8"/>
      <c r="E724" s="72">
        <v>4.96</v>
      </c>
      <c r="F724" s="114">
        <v>4.13</v>
      </c>
      <c r="G724" s="8"/>
      <c r="H724" s="114">
        <v>0.45</v>
      </c>
      <c r="I724" s="8">
        <v>19.3</v>
      </c>
      <c r="J724" s="5">
        <f t="shared" si="156"/>
        <v>38.61293831415626</v>
      </c>
      <c r="K724" s="8"/>
      <c r="L724" s="8">
        <f t="shared" si="153"/>
        <v>19.30646915707813</v>
      </c>
      <c r="M724" s="8"/>
      <c r="N724" s="8"/>
      <c r="O724" s="8">
        <f t="shared" si="154"/>
        <v>1.0853242320819114</v>
      </c>
      <c r="P724" s="8"/>
      <c r="Q724" s="8">
        <f>L724</f>
        <v>19.30646915707813</v>
      </c>
      <c r="R724" s="88"/>
      <c r="S724" s="8"/>
      <c r="T724" s="88"/>
      <c r="U724" s="8"/>
      <c r="V724" s="8">
        <f>AVERAGE(T725:T729)</f>
        <v>11.793392569552054</v>
      </c>
      <c r="W724" s="8" t="s">
        <v>18</v>
      </c>
      <c r="X724" s="9">
        <f>_xlfn.STDEV.P(T725:T729)</f>
        <v>5.4633801131782089</v>
      </c>
      <c r="Y724" s="2">
        <v>81</v>
      </c>
    </row>
    <row r="725" spans="1:25" ht="16" thickBot="1" x14ac:dyDescent="0.25">
      <c r="A725" s="10">
        <v>350</v>
      </c>
      <c r="B725" s="11">
        <f t="shared" si="162"/>
        <v>176.66666666666669</v>
      </c>
      <c r="C725" s="11"/>
      <c r="D725" s="11"/>
      <c r="E725" s="73">
        <v>4.99</v>
      </c>
      <c r="F725" s="115">
        <v>4.21</v>
      </c>
      <c r="G725" s="11"/>
      <c r="H725" s="115">
        <v>0.46</v>
      </c>
      <c r="I725" s="11">
        <v>20.2</v>
      </c>
      <c r="J725" s="4">
        <f t="shared" si="156"/>
        <v>40.478935441843397</v>
      </c>
      <c r="K725" s="11"/>
      <c r="L725" s="11">
        <f t="shared" si="153"/>
        <v>20.239467720921699</v>
      </c>
      <c r="M725" s="11"/>
      <c r="N725" s="11"/>
      <c r="O725" s="8">
        <f t="shared" si="154"/>
        <v>1.0786163522012577</v>
      </c>
      <c r="P725" s="11"/>
      <c r="Q725" s="11">
        <f>Q724*O724</f>
        <v>20.95377881211893</v>
      </c>
      <c r="R725" s="14">
        <f t="shared" si="161"/>
        <v>0.71431109119723146</v>
      </c>
      <c r="S725" s="11" t="s">
        <v>27</v>
      </c>
      <c r="T725" s="14">
        <f t="shared" si="158"/>
        <v>3.4089845922402264</v>
      </c>
      <c r="U725" s="11" t="s">
        <v>18</v>
      </c>
      <c r="V725" s="11"/>
      <c r="W725" s="11"/>
      <c r="X725" s="12"/>
    </row>
    <row r="726" spans="1:25" ht="16" thickBot="1" x14ac:dyDescent="0.25">
      <c r="A726" s="10">
        <v>375</v>
      </c>
      <c r="B726" s="11">
        <f t="shared" si="162"/>
        <v>190.55555555555557</v>
      </c>
      <c r="C726" s="11"/>
      <c r="D726" s="11"/>
      <c r="E726" s="73">
        <v>5.07</v>
      </c>
      <c r="F726" s="115">
        <v>4.25</v>
      </c>
      <c r="G726" s="11"/>
      <c r="H726" s="115">
        <v>0.46</v>
      </c>
      <c r="I726" s="11">
        <v>20.7</v>
      </c>
      <c r="J726" s="117">
        <f t="shared" si="156"/>
        <v>41.51866019131473</v>
      </c>
      <c r="K726" s="11"/>
      <c r="L726" s="14">
        <f t="shared" si="153"/>
        <v>20.759330095657365</v>
      </c>
      <c r="M726" s="11"/>
      <c r="N726" s="11"/>
      <c r="O726" s="8">
        <f t="shared" si="154"/>
        <v>1.0728862973760933</v>
      </c>
      <c r="P726" s="11"/>
      <c r="Q726" s="11">
        <f>Q725*O725</f>
        <v>22.601088467159723</v>
      </c>
      <c r="R726" s="14">
        <f t="shared" si="161"/>
        <v>1.8417583715023582</v>
      </c>
      <c r="S726" s="11" t="s">
        <v>27</v>
      </c>
      <c r="T726" s="14">
        <f t="shared" si="158"/>
        <v>8.1489808518669626</v>
      </c>
      <c r="U726" s="11" t="s">
        <v>18</v>
      </c>
      <c r="V726" s="11"/>
      <c r="W726" s="11"/>
      <c r="X726" s="12"/>
    </row>
    <row r="727" spans="1:25" ht="16" thickBot="1" x14ac:dyDescent="0.25">
      <c r="A727" s="10">
        <v>400</v>
      </c>
      <c r="B727" s="11">
        <f t="shared" si="162"/>
        <v>204.44444444444446</v>
      </c>
      <c r="C727" s="11"/>
      <c r="D727" s="11"/>
      <c r="E727" s="73">
        <v>5.13</v>
      </c>
      <c r="F727" s="115">
        <v>4.28</v>
      </c>
      <c r="G727" s="11"/>
      <c r="H727" s="115">
        <v>0.46</v>
      </c>
      <c r="I727" s="11">
        <v>21.1</v>
      </c>
      <c r="J727" s="5">
        <f t="shared" si="156"/>
        <v>42.306546496093873</v>
      </c>
      <c r="K727" s="11"/>
      <c r="L727" s="8">
        <f t="shared" si="153"/>
        <v>21.153273248046936</v>
      </c>
      <c r="M727" s="11"/>
      <c r="N727" s="11"/>
      <c r="O727" s="8">
        <f t="shared" si="154"/>
        <v>1.0679347826086956</v>
      </c>
      <c r="P727" s="11"/>
      <c r="Q727" s="11">
        <f>Q726*O726</f>
        <v>24.24839812220052</v>
      </c>
      <c r="R727" s="14">
        <f t="shared" si="161"/>
        <v>3.0951248741535835</v>
      </c>
      <c r="S727" s="11" t="s">
        <v>27</v>
      </c>
      <c r="T727" s="14">
        <f t="shared" si="158"/>
        <v>12.764244708271491</v>
      </c>
      <c r="U727" s="11" t="s">
        <v>18</v>
      </c>
      <c r="V727" s="11"/>
      <c r="W727" s="11"/>
      <c r="X727" s="12"/>
    </row>
    <row r="728" spans="1:25" ht="16" thickBot="1" x14ac:dyDescent="0.25">
      <c r="A728" s="10">
        <v>425</v>
      </c>
      <c r="B728" s="11">
        <f t="shared" si="162"/>
        <v>218.33333333333334</v>
      </c>
      <c r="C728" s="11"/>
      <c r="D728" s="11"/>
      <c r="E728" s="73">
        <v>5.14</v>
      </c>
      <c r="F728" s="115">
        <v>4.3</v>
      </c>
      <c r="G728" s="11"/>
      <c r="H728" s="115">
        <v>0.47</v>
      </c>
      <c r="I728" s="11">
        <v>21.7</v>
      </c>
      <c r="J728" s="4">
        <f t="shared" si="156"/>
        <v>43.512901319911599</v>
      </c>
      <c r="K728" s="11"/>
      <c r="L728" s="11">
        <f t="shared" si="153"/>
        <v>21.756450659955799</v>
      </c>
      <c r="M728" s="11"/>
      <c r="N728" s="11"/>
      <c r="O728" s="8">
        <f t="shared" si="154"/>
        <v>1.0636132315521629</v>
      </c>
      <c r="P728" s="11"/>
      <c r="Q728" s="11">
        <f>Q727*O727</f>
        <v>25.895707777241313</v>
      </c>
      <c r="R728" s="14">
        <f t="shared" si="161"/>
        <v>4.1392571172855135</v>
      </c>
      <c r="S728" s="11" t="s">
        <v>27</v>
      </c>
      <c r="T728" s="14">
        <f t="shared" si="158"/>
        <v>15.984336681939773</v>
      </c>
      <c r="U728" s="11" t="s">
        <v>18</v>
      </c>
      <c r="V728" s="11"/>
      <c r="W728" s="11"/>
      <c r="X728" s="12"/>
    </row>
    <row r="729" spans="1:25" ht="16" thickBot="1" x14ac:dyDescent="0.25">
      <c r="A729" s="13">
        <v>450</v>
      </c>
      <c r="B729" s="14">
        <f t="shared" si="162"/>
        <v>232.22222222222223</v>
      </c>
      <c r="C729" s="14"/>
      <c r="D729" s="14"/>
      <c r="E729" s="74">
        <v>5.22</v>
      </c>
      <c r="F729" s="116">
        <v>4.3600000000000003</v>
      </c>
      <c r="G729" s="14"/>
      <c r="H729" s="116">
        <v>0.47</v>
      </c>
      <c r="I729" s="14">
        <v>22.4</v>
      </c>
      <c r="J729" s="6">
        <f t="shared" si="156"/>
        <v>44.806751593526933</v>
      </c>
      <c r="K729" s="14"/>
      <c r="L729" s="14">
        <f t="shared" si="153"/>
        <v>22.403375796763466</v>
      </c>
      <c r="M729" s="14"/>
      <c r="N729" s="14"/>
      <c r="O729" s="8"/>
      <c r="P729" s="14"/>
      <c r="Q729" s="14">
        <f>Q728*O728</f>
        <v>27.54301743228211</v>
      </c>
      <c r="R729" s="14">
        <f t="shared" si="161"/>
        <v>5.1396416355186432</v>
      </c>
      <c r="S729" s="14" t="s">
        <v>27</v>
      </c>
      <c r="T729" s="14">
        <f t="shared" si="158"/>
        <v>18.660416013441822</v>
      </c>
      <c r="U729" s="14" t="s">
        <v>18</v>
      </c>
      <c r="V729" s="14"/>
      <c r="W729" s="14"/>
      <c r="X729" s="15"/>
    </row>
    <row r="730" spans="1:25" ht="16" thickBot="1" x14ac:dyDescent="0.25">
      <c r="J730" s="5"/>
      <c r="L730" s="8"/>
      <c r="O730" s="8"/>
      <c r="R730" s="14"/>
      <c r="T730" s="14"/>
    </row>
    <row r="731" spans="1:25" ht="16" thickBot="1" x14ac:dyDescent="0.25">
      <c r="J731" s="4"/>
      <c r="L731" s="11"/>
      <c r="O731" s="8"/>
      <c r="R731" s="14"/>
      <c r="T731" s="14"/>
    </row>
    <row r="732" spans="1:25" ht="16" thickBot="1" x14ac:dyDescent="0.25">
      <c r="A732" s="22" t="s">
        <v>113</v>
      </c>
      <c r="J732" s="5"/>
      <c r="L732" s="11"/>
      <c r="O732" s="8"/>
      <c r="R732" s="11"/>
      <c r="T732" s="11"/>
    </row>
    <row r="733" spans="1:25" ht="16" thickBot="1" x14ac:dyDescent="0.25">
      <c r="A733" s="7">
        <v>325</v>
      </c>
      <c r="B733" s="8">
        <f t="shared" ref="B733:B738" si="163">(A733-32)*(5/9)</f>
        <v>162.77777777777777</v>
      </c>
      <c r="C733" s="8"/>
      <c r="D733" s="8"/>
      <c r="E733" s="16">
        <v>6.5</v>
      </c>
      <c r="F733" s="16">
        <v>6.1</v>
      </c>
      <c r="G733" s="8"/>
      <c r="H733" s="16">
        <v>1.75</v>
      </c>
      <c r="I733" s="138">
        <f t="shared" ref="I733:I738" si="164">E733*F733*H733*(2/3)*PI()</f>
        <v>145.32484016730785</v>
      </c>
      <c r="J733" s="5">
        <f t="shared" si="156"/>
        <v>290.64968033463487</v>
      </c>
      <c r="K733" s="8"/>
      <c r="L733" s="8">
        <f t="shared" si="153"/>
        <v>145.32484016731743</v>
      </c>
      <c r="M733" s="8"/>
      <c r="N733" s="8"/>
      <c r="O733" s="8">
        <f t="shared" si="154"/>
        <v>1.0853242320819114</v>
      </c>
      <c r="P733" s="8"/>
      <c r="Q733" s="8">
        <f>L733</f>
        <v>145.32484016731743</v>
      </c>
      <c r="R733" s="88"/>
      <c r="S733" s="8"/>
      <c r="T733" s="88"/>
      <c r="U733" s="8"/>
      <c r="V733" s="8">
        <f>AVERAGE(T734:T738)</f>
        <v>8.6393344951862279</v>
      </c>
      <c r="W733" s="8" t="s">
        <v>18</v>
      </c>
      <c r="X733" s="9">
        <f>_xlfn.STDEV.P(T734:T738)</f>
        <v>8.5936082590199749</v>
      </c>
      <c r="Y733" s="2">
        <v>82</v>
      </c>
    </row>
    <row r="734" spans="1:25" ht="16" thickBot="1" x14ac:dyDescent="0.25">
      <c r="A734" s="10">
        <v>350</v>
      </c>
      <c r="B734" s="11">
        <f t="shared" si="163"/>
        <v>176.66666666666669</v>
      </c>
      <c r="C734" s="11"/>
      <c r="D734" s="11"/>
      <c r="E734" s="18">
        <v>6.75</v>
      </c>
      <c r="F734" s="18">
        <v>6.5</v>
      </c>
      <c r="G734" s="11"/>
      <c r="H734" s="18">
        <v>1.75</v>
      </c>
      <c r="I734" s="139">
        <f t="shared" si="164"/>
        <v>160.81027395562754</v>
      </c>
      <c r="J734" s="4">
        <f t="shared" si="156"/>
        <v>321.62054791127628</v>
      </c>
      <c r="K734" s="11"/>
      <c r="L734" s="11">
        <f t="shared" si="153"/>
        <v>160.81027395563814</v>
      </c>
      <c r="M734" s="11"/>
      <c r="N734" s="11"/>
      <c r="O734" s="8">
        <f t="shared" si="154"/>
        <v>1.0786163522012577</v>
      </c>
      <c r="P734" s="11"/>
      <c r="Q734" s="11">
        <f>Q733*O733</f>
        <v>157.72457055702031</v>
      </c>
      <c r="R734" s="14">
        <f t="shared" si="161"/>
        <v>3.0857033986178237</v>
      </c>
      <c r="S734" s="11" t="s">
        <v>27</v>
      </c>
      <c r="T734" s="14">
        <f t="shared" si="158"/>
        <v>1.9563872564181657</v>
      </c>
      <c r="U734" s="11" t="s">
        <v>18</v>
      </c>
      <c r="V734" s="11"/>
      <c r="W734" s="11"/>
      <c r="X734" s="12"/>
    </row>
    <row r="735" spans="1:25" ht="16" thickBot="1" x14ac:dyDescent="0.25">
      <c r="A735" s="10">
        <v>375</v>
      </c>
      <c r="B735" s="11">
        <f t="shared" si="163"/>
        <v>190.55555555555557</v>
      </c>
      <c r="C735" s="11"/>
      <c r="D735" s="11"/>
      <c r="E735" s="18">
        <v>7.05</v>
      </c>
      <c r="F735" s="18">
        <v>6.7</v>
      </c>
      <c r="G735" s="11"/>
      <c r="H735" s="18">
        <v>1.75</v>
      </c>
      <c r="I735" s="139">
        <f t="shared" si="164"/>
        <v>173.1253171576995</v>
      </c>
      <c r="J735" s="6">
        <f t="shared" si="156"/>
        <v>346.25063431542185</v>
      </c>
      <c r="K735" s="11"/>
      <c r="L735" s="14">
        <f t="shared" si="153"/>
        <v>173.12531715771092</v>
      </c>
      <c r="M735" s="11"/>
      <c r="N735" s="11"/>
      <c r="O735" s="8">
        <f t="shared" si="154"/>
        <v>1.0728862973760933</v>
      </c>
      <c r="P735" s="11"/>
      <c r="Q735" s="11">
        <f>Q734*O734</f>
        <v>170.12430094672314</v>
      </c>
      <c r="R735" s="14">
        <f t="shared" si="161"/>
        <v>3.0010162109877854</v>
      </c>
      <c r="S735" s="11" t="s">
        <v>27</v>
      </c>
      <c r="T735" s="14">
        <f t="shared" si="158"/>
        <v>1.7640138382861579</v>
      </c>
      <c r="U735" s="11" t="s">
        <v>18</v>
      </c>
      <c r="V735" s="11"/>
      <c r="W735" s="11"/>
      <c r="X735" s="12"/>
    </row>
    <row r="736" spans="1:25" ht="16" thickBot="1" x14ac:dyDescent="0.25">
      <c r="A736" s="10">
        <v>400</v>
      </c>
      <c r="B736" s="11">
        <f t="shared" si="163"/>
        <v>204.44444444444446</v>
      </c>
      <c r="C736" s="11"/>
      <c r="D736" s="11"/>
      <c r="E736" s="18">
        <v>7</v>
      </c>
      <c r="F736" s="18">
        <v>6.6</v>
      </c>
      <c r="G736" s="11"/>
      <c r="H736" s="18">
        <v>1.85</v>
      </c>
      <c r="I736" s="139">
        <f t="shared" si="164"/>
        <v>179.0079494015464</v>
      </c>
      <c r="J736" s="5">
        <f t="shared" si="156"/>
        <v>358.01589880311644</v>
      </c>
      <c r="K736" s="11"/>
      <c r="L736" s="8">
        <f t="shared" si="153"/>
        <v>179.00794940155822</v>
      </c>
      <c r="M736" s="11"/>
      <c r="N736" s="11"/>
      <c r="O736" s="8">
        <f t="shared" si="154"/>
        <v>1.0679347826086956</v>
      </c>
      <c r="P736" s="11"/>
      <c r="Q736" s="11">
        <f>Q735*O735</f>
        <v>182.52403133642599</v>
      </c>
      <c r="R736" s="14">
        <f t="shared" si="161"/>
        <v>3.5160819348677705</v>
      </c>
      <c r="S736" s="11" t="s">
        <v>27</v>
      </c>
      <c r="T736" s="14">
        <f t="shared" si="158"/>
        <v>1.9263665771149734</v>
      </c>
      <c r="U736" s="11" t="s">
        <v>18</v>
      </c>
      <c r="V736" s="11"/>
      <c r="W736" s="11"/>
      <c r="X736" s="12"/>
    </row>
    <row r="737" spans="1:25" ht="16" thickBot="1" x14ac:dyDescent="0.25">
      <c r="A737" s="10">
        <v>425</v>
      </c>
      <c r="B737" s="11">
        <f t="shared" si="163"/>
        <v>218.33333333333334</v>
      </c>
      <c r="C737" s="11"/>
      <c r="D737" s="11"/>
      <c r="E737" s="18">
        <v>6.6</v>
      </c>
      <c r="F737" s="18">
        <v>6.3</v>
      </c>
      <c r="G737" s="11"/>
      <c r="H737" s="18">
        <v>1.9</v>
      </c>
      <c r="I737" s="139">
        <f t="shared" si="164"/>
        <v>165.46140187926719</v>
      </c>
      <c r="J737" s="4">
        <f t="shared" si="156"/>
        <v>330.9228037585562</v>
      </c>
      <c r="K737" s="11"/>
      <c r="L737" s="11">
        <f t="shared" si="153"/>
        <v>165.4614018792781</v>
      </c>
      <c r="M737" s="11"/>
      <c r="N737" s="11"/>
      <c r="O737" s="8">
        <f t="shared" si="154"/>
        <v>1.0636132315521629</v>
      </c>
      <c r="P737" s="11"/>
      <c r="Q737" s="11">
        <f>Q736*O736</f>
        <v>194.92376172612882</v>
      </c>
      <c r="R737" s="14">
        <f t="shared" si="161"/>
        <v>29.462359846850717</v>
      </c>
      <c r="S737" s="11" t="s">
        <v>27</v>
      </c>
      <c r="T737" s="14">
        <f t="shared" si="158"/>
        <v>15.114811855645302</v>
      </c>
      <c r="U737" s="11" t="s">
        <v>18</v>
      </c>
      <c r="V737" s="11"/>
      <c r="W737" s="11"/>
      <c r="X737" s="12"/>
    </row>
    <row r="738" spans="1:25" ht="16" thickBot="1" x14ac:dyDescent="0.25">
      <c r="A738" s="13">
        <v>450</v>
      </c>
      <c r="B738" s="14">
        <f t="shared" si="163"/>
        <v>232.22222222222223</v>
      </c>
      <c r="C738" s="14"/>
      <c r="D738" s="14"/>
      <c r="E738" s="20">
        <v>6.3</v>
      </c>
      <c r="F738" s="20">
        <v>6.25</v>
      </c>
      <c r="G738" s="14"/>
      <c r="H738" s="20">
        <v>1.95</v>
      </c>
      <c r="I738" s="140">
        <f t="shared" si="164"/>
        <v>160.81027395562754</v>
      </c>
      <c r="J738" s="117">
        <f t="shared" si="156"/>
        <v>321.62054791127628</v>
      </c>
      <c r="K738" s="14"/>
      <c r="L738" s="14">
        <f t="shared" si="153"/>
        <v>160.81027395563814</v>
      </c>
      <c r="M738" s="14"/>
      <c r="N738" s="14"/>
      <c r="O738" s="8"/>
      <c r="P738" s="14"/>
      <c r="Q738" s="14">
        <f>Q737*O737</f>
        <v>207.32349211583167</v>
      </c>
      <c r="R738" s="14">
        <f t="shared" si="161"/>
        <v>46.513218160193532</v>
      </c>
      <c r="S738" s="14" t="s">
        <v>27</v>
      </c>
      <c r="T738" s="14">
        <f t="shared" si="158"/>
        <v>22.43509294846654</v>
      </c>
      <c r="U738" s="14" t="s">
        <v>18</v>
      </c>
      <c r="V738" s="14"/>
      <c r="W738" s="14"/>
      <c r="X738" s="15"/>
    </row>
    <row r="739" spans="1:25" ht="16" thickBot="1" x14ac:dyDescent="0.25">
      <c r="J739" s="5"/>
      <c r="L739" s="8"/>
      <c r="O739" s="8"/>
      <c r="R739" s="14"/>
      <c r="T739" s="14"/>
    </row>
    <row r="740" spans="1:25" ht="16" thickBot="1" x14ac:dyDescent="0.25">
      <c r="J740" s="4"/>
      <c r="L740" s="11"/>
      <c r="O740" s="8"/>
      <c r="R740" s="14"/>
      <c r="T740" s="14"/>
    </row>
    <row r="741" spans="1:25" ht="16" thickBot="1" x14ac:dyDescent="0.25">
      <c r="A741" s="22" t="s">
        <v>114</v>
      </c>
      <c r="J741" s="4"/>
      <c r="L741" s="11"/>
      <c r="O741" s="8"/>
      <c r="R741" s="11"/>
      <c r="T741" s="11"/>
    </row>
    <row r="742" spans="1:25" ht="16" thickBot="1" x14ac:dyDescent="0.25">
      <c r="A742" s="7">
        <v>325</v>
      </c>
      <c r="B742" s="8">
        <f t="shared" ref="B742:B747" si="165">(A742-32)*(5/9)</f>
        <v>162.77777777777777</v>
      </c>
      <c r="C742" s="8"/>
      <c r="D742" s="8"/>
      <c r="E742" s="16">
        <v>3.25</v>
      </c>
      <c r="F742" s="17">
        <v>3</v>
      </c>
      <c r="G742" s="8"/>
      <c r="H742" s="17">
        <v>1</v>
      </c>
      <c r="I742" s="49">
        <v>20.41</v>
      </c>
      <c r="J742" s="5">
        <f t="shared" si="156"/>
        <v>40.84070449667</v>
      </c>
      <c r="K742" s="8"/>
      <c r="L742" s="8">
        <f t="shared" ref="L742:L801" si="166">J742/2</f>
        <v>20.420352248335</v>
      </c>
      <c r="M742" s="8"/>
      <c r="N742" s="8"/>
      <c r="O742" s="8">
        <f t="shared" ref="O742:O805" si="167">B743/B742</f>
        <v>1.0853242320819114</v>
      </c>
      <c r="P742" s="8"/>
      <c r="Q742" s="8">
        <f>L742</f>
        <v>20.420352248335</v>
      </c>
      <c r="R742" s="88"/>
      <c r="S742" s="8"/>
      <c r="T742" s="88"/>
      <c r="U742" s="8"/>
      <c r="V742" s="8">
        <f>AVERAGE(T743:T747)</f>
        <v>16.277998402949446</v>
      </c>
      <c r="W742" s="8" t="s">
        <v>18</v>
      </c>
      <c r="X742" s="9">
        <f>_xlfn.STDEV.P(T743:T747)</f>
        <v>10.475846156641156</v>
      </c>
      <c r="Y742" s="2">
        <v>83</v>
      </c>
    </row>
    <row r="743" spans="1:25" ht="16" thickBot="1" x14ac:dyDescent="0.25">
      <c r="A743" s="10">
        <v>350</v>
      </c>
      <c r="B743" s="11">
        <f t="shared" si="165"/>
        <v>176.66666666666669</v>
      </c>
      <c r="C743" s="11"/>
      <c r="D743" s="11"/>
      <c r="E743" s="18">
        <v>3</v>
      </c>
      <c r="F743" s="19">
        <v>2.75</v>
      </c>
      <c r="G743" s="11"/>
      <c r="H743" s="19">
        <v>1.25</v>
      </c>
      <c r="I743" s="50">
        <v>21.59</v>
      </c>
      <c r="J743" s="4">
        <f t="shared" si="156"/>
        <v>43.1968989868625</v>
      </c>
      <c r="K743" s="11"/>
      <c r="L743" s="11">
        <f t="shared" si="166"/>
        <v>21.59844949343125</v>
      </c>
      <c r="M743" s="11"/>
      <c r="N743" s="11"/>
      <c r="O743" s="8">
        <f t="shared" si="167"/>
        <v>1.0786163522012577</v>
      </c>
      <c r="P743" s="11"/>
      <c r="Q743" s="11">
        <f>Q742*O742</f>
        <v>22.162703122766317</v>
      </c>
      <c r="R743" s="14">
        <f t="shared" si="161"/>
        <v>0.56425362933506662</v>
      </c>
      <c r="S743" s="11" t="s">
        <v>27</v>
      </c>
      <c r="T743" s="14">
        <f t="shared" si="158"/>
        <v>2.5459603289792083</v>
      </c>
      <c r="U743" s="11" t="s">
        <v>18</v>
      </c>
      <c r="V743" s="11"/>
      <c r="W743" s="11"/>
      <c r="X743" s="12"/>
    </row>
    <row r="744" spans="1:25" ht="16" thickBot="1" x14ac:dyDescent="0.25">
      <c r="A744" s="10">
        <v>375</v>
      </c>
      <c r="B744" s="11">
        <f t="shared" si="165"/>
        <v>190.55555555555557</v>
      </c>
      <c r="C744" s="11"/>
      <c r="D744" s="11"/>
      <c r="E744" s="18">
        <v>3</v>
      </c>
      <c r="F744" s="19">
        <v>2.62</v>
      </c>
      <c r="G744" s="11"/>
      <c r="H744" s="19">
        <v>1.3</v>
      </c>
      <c r="I744" s="50">
        <v>21.35</v>
      </c>
      <c r="J744" s="117">
        <f t="shared" si="156"/>
        <v>42.801058312510165</v>
      </c>
      <c r="K744" s="11"/>
      <c r="L744" s="14">
        <f t="shared" si="166"/>
        <v>21.400529156255082</v>
      </c>
      <c r="M744" s="11"/>
      <c r="N744" s="11"/>
      <c r="O744" s="8">
        <f t="shared" si="167"/>
        <v>1.0728862973760933</v>
      </c>
      <c r="P744" s="11"/>
      <c r="Q744" s="11">
        <f>Q743*O743</f>
        <v>23.905053997197626</v>
      </c>
      <c r="R744" s="14">
        <f t="shared" si="161"/>
        <v>2.504524840942544</v>
      </c>
      <c r="S744" s="11" t="s">
        <v>27</v>
      </c>
      <c r="T744" s="14">
        <f t="shared" si="158"/>
        <v>10.476967930029138</v>
      </c>
      <c r="U744" s="11" t="s">
        <v>18</v>
      </c>
      <c r="V744" s="11"/>
      <c r="W744" s="11"/>
      <c r="X744" s="12"/>
    </row>
    <row r="745" spans="1:25" ht="16" thickBot="1" x14ac:dyDescent="0.25">
      <c r="A745" s="10">
        <v>400</v>
      </c>
      <c r="B745" s="11">
        <f t="shared" si="165"/>
        <v>204.44444444444446</v>
      </c>
      <c r="C745" s="11"/>
      <c r="D745" s="11"/>
      <c r="E745" s="18">
        <v>2.76</v>
      </c>
      <c r="F745" s="19">
        <v>2.75</v>
      </c>
      <c r="G745" s="11"/>
      <c r="H745" s="19">
        <v>1.35</v>
      </c>
      <c r="I745" s="50">
        <v>21.45</v>
      </c>
      <c r="J745" s="5">
        <f t="shared" si="156"/>
        <v>42.92043883334658</v>
      </c>
      <c r="K745" s="11"/>
      <c r="L745" s="8">
        <f t="shared" si="166"/>
        <v>21.46021941667329</v>
      </c>
      <c r="M745" s="11"/>
      <c r="N745" s="11"/>
      <c r="O745" s="8">
        <f t="shared" si="167"/>
        <v>1.0679347826086956</v>
      </c>
      <c r="P745" s="11"/>
      <c r="Q745" s="11">
        <f>Q744*O744</f>
        <v>25.64740487162894</v>
      </c>
      <c r="R745" s="14">
        <f t="shared" si="161"/>
        <v>4.1871854549556495</v>
      </c>
      <c r="S745" s="11" t="s">
        <v>27</v>
      </c>
      <c r="T745" s="14">
        <f t="shared" si="158"/>
        <v>16.325961538461531</v>
      </c>
      <c r="U745" s="11" t="s">
        <v>18</v>
      </c>
      <c r="V745" s="11"/>
      <c r="W745" s="11"/>
      <c r="X745" s="12"/>
    </row>
    <row r="746" spans="1:25" ht="16" thickBot="1" x14ac:dyDescent="0.25">
      <c r="A746" s="10">
        <v>425</v>
      </c>
      <c r="B746" s="11">
        <f t="shared" si="165"/>
        <v>218.33333333333334</v>
      </c>
      <c r="C746" s="11"/>
      <c r="D746" s="11"/>
      <c r="E746" s="18">
        <v>2.5</v>
      </c>
      <c r="F746" s="19">
        <v>2.75</v>
      </c>
      <c r="G746" s="11"/>
      <c r="H746" s="19">
        <v>1.25</v>
      </c>
      <c r="I746" s="50">
        <v>17.989999999999998</v>
      </c>
      <c r="J746" s="4">
        <f t="shared" si="156"/>
        <v>35.99741582238542</v>
      </c>
      <c r="K746" s="11"/>
      <c r="L746" s="11">
        <f t="shared" si="166"/>
        <v>17.99870791119271</v>
      </c>
      <c r="M746" s="11"/>
      <c r="N746" s="11"/>
      <c r="O746" s="8">
        <f t="shared" si="167"/>
        <v>1.0636132315521629</v>
      </c>
      <c r="P746" s="11"/>
      <c r="Q746" s="11">
        <f>Q745*O745</f>
        <v>27.389755746060253</v>
      </c>
      <c r="R746" s="14">
        <f t="shared" si="161"/>
        <v>9.3910478348675426</v>
      </c>
      <c r="S746" s="11" t="s">
        <v>27</v>
      </c>
      <c r="T746" s="14">
        <f t="shared" si="158"/>
        <v>34.286716252365089</v>
      </c>
      <c r="U746" s="11" t="s">
        <v>18</v>
      </c>
      <c r="V746" s="11"/>
      <c r="W746" s="11"/>
      <c r="X746" s="12"/>
    </row>
    <row r="747" spans="1:25" ht="16" thickBot="1" x14ac:dyDescent="0.25">
      <c r="A747" s="13">
        <v>450</v>
      </c>
      <c r="B747" s="14">
        <f t="shared" si="165"/>
        <v>232.22222222222223</v>
      </c>
      <c r="C747" s="14"/>
      <c r="D747" s="14"/>
      <c r="E747" s="20">
        <v>2.6</v>
      </c>
      <c r="F747" s="21">
        <v>2.75</v>
      </c>
      <c r="G747" s="14"/>
      <c r="H747" s="21">
        <v>1.6</v>
      </c>
      <c r="I747" s="51">
        <v>23.95</v>
      </c>
      <c r="J747" s="6">
        <f t="shared" si="156"/>
        <v>47.91975994275947</v>
      </c>
      <c r="K747" s="14"/>
      <c r="L747" s="14">
        <f t="shared" si="166"/>
        <v>23.959879971379735</v>
      </c>
      <c r="M747" s="14"/>
      <c r="N747" s="14"/>
      <c r="O747" s="8"/>
      <c r="P747" s="14"/>
      <c r="Q747" s="14">
        <f>Q746*O746</f>
        <v>29.13210662049157</v>
      </c>
      <c r="R747" s="14">
        <f t="shared" si="161"/>
        <v>5.1722266491118347</v>
      </c>
      <c r="S747" s="14" t="s">
        <v>27</v>
      </c>
      <c r="T747" s="14">
        <f t="shared" si="158"/>
        <v>17.754385964912274</v>
      </c>
      <c r="U747" s="14" t="s">
        <v>18</v>
      </c>
      <c r="V747" s="14"/>
      <c r="W747" s="14"/>
      <c r="X747" s="15"/>
    </row>
    <row r="748" spans="1:25" ht="16" thickBot="1" x14ac:dyDescent="0.25">
      <c r="J748" s="5"/>
      <c r="L748" s="8"/>
      <c r="O748" s="8"/>
      <c r="R748" s="14"/>
      <c r="T748" s="14"/>
    </row>
    <row r="749" spans="1:25" ht="16" thickBot="1" x14ac:dyDescent="0.25">
      <c r="J749" s="4"/>
      <c r="L749" s="11"/>
      <c r="O749" s="8"/>
      <c r="R749" s="14"/>
      <c r="T749" s="14"/>
    </row>
    <row r="750" spans="1:25" ht="16" thickBot="1" x14ac:dyDescent="0.25">
      <c r="A750" s="22" t="s">
        <v>115</v>
      </c>
      <c r="J750" s="5"/>
      <c r="L750" s="11"/>
      <c r="O750" s="8"/>
      <c r="R750" s="11"/>
      <c r="T750" s="11"/>
    </row>
    <row r="751" spans="1:25" ht="16" thickBot="1" x14ac:dyDescent="0.25">
      <c r="A751" s="7">
        <v>325</v>
      </c>
      <c r="B751" s="8">
        <f t="shared" ref="B751:B756" si="168">(A751-32)*(5/9)</f>
        <v>162.77777777777777</v>
      </c>
      <c r="C751" s="8"/>
      <c r="D751" s="8"/>
      <c r="E751" s="16">
        <v>2.44</v>
      </c>
      <c r="F751" s="17">
        <v>2.35</v>
      </c>
      <c r="G751" s="8"/>
      <c r="H751" s="17">
        <v>2.5099999999999998</v>
      </c>
      <c r="I751" s="122">
        <v>30.14</v>
      </c>
      <c r="J751" s="5">
        <f t="shared" ref="J751:J801" si="169">((4/3)*3.14159265359*E751*F751*H751)</f>
        <v>60.286492815959335</v>
      </c>
      <c r="K751" s="8"/>
      <c r="L751" s="8">
        <f t="shared" si="166"/>
        <v>30.143246407979667</v>
      </c>
      <c r="M751" s="8"/>
      <c r="N751" s="8"/>
      <c r="O751" s="8">
        <f t="shared" si="167"/>
        <v>1.0853242320819114</v>
      </c>
      <c r="P751" s="8"/>
      <c r="Q751" s="8">
        <f>L751</f>
        <v>30.143246407979667</v>
      </c>
      <c r="R751" s="88"/>
      <c r="S751" s="8"/>
      <c r="T751" s="88"/>
      <c r="U751" s="8"/>
      <c r="V751" s="8">
        <f>AVERAGE(T752:T756)</f>
        <v>14.502412496803336</v>
      </c>
      <c r="W751" s="8" t="s">
        <v>18</v>
      </c>
      <c r="X751" s="9">
        <f>_xlfn.STDEV.P(T752:T756)</f>
        <v>7.5410433768741134</v>
      </c>
      <c r="Y751" s="2">
        <v>84</v>
      </c>
    </row>
    <row r="752" spans="1:25" ht="16" thickBot="1" x14ac:dyDescent="0.25">
      <c r="A752" s="10">
        <v>350</v>
      </c>
      <c r="B752" s="11">
        <f t="shared" si="168"/>
        <v>176.66666666666669</v>
      </c>
      <c r="C752" s="11"/>
      <c r="D752" s="11"/>
      <c r="E752" s="18">
        <v>2.58</v>
      </c>
      <c r="F752" s="19">
        <v>2.62</v>
      </c>
      <c r="G752" s="11"/>
      <c r="H752" s="19">
        <v>2.67</v>
      </c>
      <c r="I752" s="123">
        <v>37.799999999999997</v>
      </c>
      <c r="J752" s="4">
        <f t="shared" si="169"/>
        <v>75.599838536296801</v>
      </c>
      <c r="K752" s="11"/>
      <c r="L752" s="11">
        <f t="shared" si="166"/>
        <v>37.7999192681484</v>
      </c>
      <c r="M752" s="11"/>
      <c r="N752" s="11"/>
      <c r="O752" s="8">
        <f t="shared" si="167"/>
        <v>1.0786163522012577</v>
      </c>
      <c r="P752" s="11"/>
      <c r="Q752" s="11">
        <f>Q751*O751</f>
        <v>32.715195760196366</v>
      </c>
      <c r="R752" s="14">
        <f t="shared" si="161"/>
        <v>5.0847235079520345</v>
      </c>
      <c r="S752" s="11" t="s">
        <v>27</v>
      </c>
      <c r="T752" s="14">
        <f t="shared" si="158"/>
        <v>15.542390591892685</v>
      </c>
      <c r="U752" s="11" t="s">
        <v>18</v>
      </c>
      <c r="V752" s="11"/>
      <c r="W752" s="11"/>
      <c r="X752" s="12"/>
    </row>
    <row r="753" spans="1:25" ht="16" thickBot="1" x14ac:dyDescent="0.25">
      <c r="A753" s="10">
        <v>375</v>
      </c>
      <c r="B753" s="11">
        <f t="shared" si="168"/>
        <v>190.55555555555557</v>
      </c>
      <c r="C753" s="11"/>
      <c r="D753" s="11"/>
      <c r="E753" s="18">
        <v>2.81</v>
      </c>
      <c r="F753" s="19">
        <v>2.65</v>
      </c>
      <c r="G753" s="11"/>
      <c r="H753" s="19">
        <v>2.71</v>
      </c>
      <c r="I753" s="123">
        <v>42.26</v>
      </c>
      <c r="J753" s="6">
        <f t="shared" si="169"/>
        <v>84.529849164448009</v>
      </c>
      <c r="K753" s="11"/>
      <c r="L753" s="14">
        <f t="shared" si="166"/>
        <v>42.264924582224005</v>
      </c>
      <c r="M753" s="11"/>
      <c r="N753" s="11"/>
      <c r="O753" s="8">
        <f t="shared" si="167"/>
        <v>1.0728862973760933</v>
      </c>
      <c r="P753" s="11"/>
      <c r="Q753" s="11">
        <f>Q752*O752</f>
        <v>35.287145112413057</v>
      </c>
      <c r="R753" s="14">
        <f t="shared" si="161"/>
        <v>6.9777794698109474</v>
      </c>
      <c r="S753" s="11" t="s">
        <v>27</v>
      </c>
      <c r="T753" s="14">
        <f t="shared" si="158"/>
        <v>19.774281675613238</v>
      </c>
      <c r="U753" s="11" t="s">
        <v>18</v>
      </c>
      <c r="V753" s="11"/>
      <c r="W753" s="11"/>
      <c r="X753" s="12"/>
    </row>
    <row r="754" spans="1:25" ht="16" thickBot="1" x14ac:dyDescent="0.25">
      <c r="A754" s="10">
        <v>400</v>
      </c>
      <c r="B754" s="11">
        <f t="shared" si="168"/>
        <v>204.44444444444446</v>
      </c>
      <c r="C754" s="11"/>
      <c r="D754" s="11"/>
      <c r="E754" s="18">
        <v>2.71</v>
      </c>
      <c r="F754" s="19">
        <v>2.68</v>
      </c>
      <c r="G754" s="11"/>
      <c r="H754" s="19">
        <v>2.75</v>
      </c>
      <c r="I754" s="123">
        <v>42.83</v>
      </c>
      <c r="J754" s="5">
        <f t="shared" si="169"/>
        <v>83.661450123142657</v>
      </c>
      <c r="K754" s="11"/>
      <c r="L754" s="8">
        <f t="shared" si="166"/>
        <v>41.830725061571329</v>
      </c>
      <c r="M754" s="11"/>
      <c r="N754" s="11"/>
      <c r="O754" s="8">
        <f t="shared" si="167"/>
        <v>1.0679347826086956</v>
      </c>
      <c r="P754" s="11"/>
      <c r="Q754" s="11">
        <f>Q753*O753</f>
        <v>37.859094464629756</v>
      </c>
      <c r="R754" s="14">
        <f t="shared" si="161"/>
        <v>3.9716305969415728</v>
      </c>
      <c r="S754" s="11" t="s">
        <v>27</v>
      </c>
      <c r="T754" s="14">
        <f t="shared" si="158"/>
        <v>10.49055888183514</v>
      </c>
      <c r="U754" s="11" t="s">
        <v>18</v>
      </c>
      <c r="V754" s="11"/>
      <c r="W754" s="11"/>
      <c r="X754" s="12"/>
    </row>
    <row r="755" spans="1:25" ht="16" thickBot="1" x14ac:dyDescent="0.25">
      <c r="A755" s="10">
        <v>425</v>
      </c>
      <c r="B755" s="11">
        <f t="shared" si="168"/>
        <v>218.33333333333334</v>
      </c>
      <c r="C755" s="11"/>
      <c r="D755" s="11"/>
      <c r="E755" s="18">
        <v>2.68</v>
      </c>
      <c r="F755" s="19">
        <v>2.5</v>
      </c>
      <c r="G755" s="11"/>
      <c r="H755" s="19">
        <v>2.81</v>
      </c>
      <c r="I755" s="123">
        <v>39.43</v>
      </c>
      <c r="J755" s="4">
        <f t="shared" si="169"/>
        <v>78.862353185518586</v>
      </c>
      <c r="K755" s="11"/>
      <c r="L755" s="11">
        <f t="shared" si="166"/>
        <v>39.431176592759293</v>
      </c>
      <c r="M755" s="11"/>
      <c r="N755" s="11"/>
      <c r="O755" s="8">
        <f t="shared" si="167"/>
        <v>1.0636132315521629</v>
      </c>
      <c r="P755" s="11"/>
      <c r="Q755" s="11">
        <f>Q754*O754</f>
        <v>40.431043816846447</v>
      </c>
      <c r="R755" s="14">
        <f t="shared" si="161"/>
        <v>0.99986722408715423</v>
      </c>
      <c r="S755" s="11" t="s">
        <v>27</v>
      </c>
      <c r="T755" s="14">
        <f t="shared" si="158"/>
        <v>2.4730185760639167</v>
      </c>
      <c r="U755" s="11" t="s">
        <v>18</v>
      </c>
      <c r="V755" s="11"/>
      <c r="W755" s="11"/>
      <c r="X755" s="12"/>
    </row>
    <row r="756" spans="1:25" ht="16" thickBot="1" x14ac:dyDescent="0.25">
      <c r="A756" s="13">
        <v>450</v>
      </c>
      <c r="B756" s="14">
        <f t="shared" si="168"/>
        <v>232.22222222222223</v>
      </c>
      <c r="C756" s="14"/>
      <c r="D756" s="14"/>
      <c r="E756" s="20">
        <v>2.48</v>
      </c>
      <c r="F756" s="21">
        <v>2.5499999999999998</v>
      </c>
      <c r="G756" s="14"/>
      <c r="H756" s="21">
        <v>2.46</v>
      </c>
      <c r="I756" s="126">
        <v>32.58</v>
      </c>
      <c r="J756" s="117">
        <f t="shared" si="169"/>
        <v>65.165176767474364</v>
      </c>
      <c r="K756" s="14"/>
      <c r="L756" s="14">
        <f t="shared" si="166"/>
        <v>32.582588383737182</v>
      </c>
      <c r="M756" s="14"/>
      <c r="N756" s="14"/>
      <c r="O756" s="8"/>
      <c r="P756" s="14"/>
      <c r="Q756" s="14">
        <f>Q755*O755</f>
        <v>43.002993169063146</v>
      </c>
      <c r="R756" s="14">
        <f t="shared" si="161"/>
        <v>10.420404785325964</v>
      </c>
      <c r="S756" s="14" t="s">
        <v>27</v>
      </c>
      <c r="T756" s="14">
        <f t="shared" si="158"/>
        <v>24.231812758611706</v>
      </c>
      <c r="U756" s="14" t="s">
        <v>18</v>
      </c>
      <c r="V756" s="14"/>
      <c r="W756" s="14"/>
      <c r="X756" s="15"/>
    </row>
    <row r="757" spans="1:25" ht="16" thickBot="1" x14ac:dyDescent="0.25">
      <c r="J757" s="5"/>
      <c r="L757" s="8"/>
      <c r="O757" s="8"/>
      <c r="R757" s="14"/>
      <c r="T757" s="14"/>
    </row>
    <row r="758" spans="1:25" ht="16" thickBot="1" x14ac:dyDescent="0.25">
      <c r="J758" s="4"/>
      <c r="L758" s="11"/>
      <c r="O758" s="8"/>
      <c r="R758" s="14"/>
      <c r="T758" s="14"/>
    </row>
    <row r="759" spans="1:25" ht="16" thickBot="1" x14ac:dyDescent="0.25">
      <c r="A759" s="22" t="s">
        <v>116</v>
      </c>
      <c r="J759" s="4"/>
      <c r="L759" s="11"/>
      <c r="O759" s="8"/>
      <c r="R759" s="11"/>
      <c r="T759" s="11"/>
    </row>
    <row r="760" spans="1:25" ht="16" thickBot="1" x14ac:dyDescent="0.25">
      <c r="A760" s="7">
        <v>325</v>
      </c>
      <c r="B760" s="8">
        <f t="shared" ref="B760:B765" si="170">(A760-32)*(5/9)</f>
        <v>162.77777777777777</v>
      </c>
      <c r="C760" s="8"/>
      <c r="D760" s="8"/>
      <c r="E760" s="8">
        <v>3.33</v>
      </c>
      <c r="F760" s="8">
        <v>3.51</v>
      </c>
      <c r="G760" s="8"/>
      <c r="H760" s="8">
        <v>1.59</v>
      </c>
      <c r="I760" s="8"/>
      <c r="J760" s="5">
        <f t="shared" si="169"/>
        <v>77.846140115466724</v>
      </c>
      <c r="K760" s="8"/>
      <c r="L760" s="8">
        <f t="shared" si="166"/>
        <v>38.923070057733362</v>
      </c>
      <c r="M760" s="8"/>
      <c r="N760" s="8"/>
      <c r="O760" s="8">
        <f t="shared" si="167"/>
        <v>1.0853242320819114</v>
      </c>
      <c r="P760" s="8"/>
      <c r="Q760" s="8">
        <f>L760</f>
        <v>38.923070057733362</v>
      </c>
      <c r="R760" s="88"/>
      <c r="S760" s="8"/>
      <c r="T760" s="88"/>
      <c r="U760" s="8"/>
      <c r="V760" s="8">
        <f>AVERAGE(T761:T765)</f>
        <v>12.244108751586388</v>
      </c>
      <c r="W760" s="8" t="s">
        <v>18</v>
      </c>
      <c r="X760" s="9">
        <f>_xlfn.STDEV.P(T761:T765)</f>
        <v>16.045218891776308</v>
      </c>
      <c r="Y760" s="2">
        <v>85</v>
      </c>
    </row>
    <row r="761" spans="1:25" ht="16" thickBot="1" x14ac:dyDescent="0.25">
      <c r="A761" s="10">
        <v>350</v>
      </c>
      <c r="B761" s="11">
        <f t="shared" si="170"/>
        <v>176.66666666666669</v>
      </c>
      <c r="C761" s="11"/>
      <c r="D761" s="11"/>
      <c r="E761" s="11">
        <v>3.33</v>
      </c>
      <c r="F761" s="11">
        <v>3.58</v>
      </c>
      <c r="G761" s="11"/>
      <c r="H761" s="11">
        <v>1.67</v>
      </c>
      <c r="I761" s="11"/>
      <c r="J761" s="4">
        <f t="shared" si="169"/>
        <v>83.393526724064088</v>
      </c>
      <c r="K761" s="11"/>
      <c r="L761" s="11">
        <f t="shared" si="166"/>
        <v>41.696763362032044</v>
      </c>
      <c r="M761" s="11"/>
      <c r="N761" s="11"/>
      <c r="O761" s="8">
        <f t="shared" si="167"/>
        <v>1.0786163522012577</v>
      </c>
      <c r="P761" s="11"/>
      <c r="Q761" s="11">
        <f>Q760*O760</f>
        <v>42.244151120679902</v>
      </c>
      <c r="R761" s="14">
        <f t="shared" si="161"/>
        <v>0.54738775864785794</v>
      </c>
      <c r="S761" s="11" t="s">
        <v>27</v>
      </c>
      <c r="T761" s="14">
        <f t="shared" si="158"/>
        <v>1.2957717083345381</v>
      </c>
      <c r="U761" s="11" t="s">
        <v>18</v>
      </c>
      <c r="V761" s="11"/>
      <c r="W761" s="11"/>
      <c r="X761" s="12"/>
    </row>
    <row r="762" spans="1:25" ht="16" thickBot="1" x14ac:dyDescent="0.25">
      <c r="A762" s="10">
        <v>375</v>
      </c>
      <c r="B762" s="11">
        <f t="shared" si="170"/>
        <v>190.55555555555557</v>
      </c>
      <c r="C762" s="11"/>
      <c r="D762" s="11"/>
      <c r="E762" s="11">
        <v>3.96</v>
      </c>
      <c r="F762" s="11">
        <v>4.1399999999999997</v>
      </c>
      <c r="G762" s="11"/>
      <c r="H762" s="11">
        <v>1.91</v>
      </c>
      <c r="I762" s="11"/>
      <c r="J762" s="117">
        <f t="shared" si="169"/>
        <v>131.16486107470712</v>
      </c>
      <c r="K762" s="11"/>
      <c r="L762" s="14">
        <f t="shared" si="166"/>
        <v>65.582430537353559</v>
      </c>
      <c r="M762" s="11"/>
      <c r="N762" s="11"/>
      <c r="O762" s="8">
        <f t="shared" si="167"/>
        <v>1.0728862973760933</v>
      </c>
      <c r="P762" s="11"/>
      <c r="Q762" s="11">
        <f>Q761*O761</f>
        <v>45.565232183626428</v>
      </c>
      <c r="R762" s="14">
        <f t="shared" si="161"/>
        <v>20.017198353727132</v>
      </c>
      <c r="S762" s="11" t="s">
        <v>27</v>
      </c>
      <c r="T762" s="14">
        <f t="shared" si="158"/>
        <v>43.93085998784877</v>
      </c>
      <c r="U762" s="11" t="s">
        <v>18</v>
      </c>
      <c r="V762" s="11"/>
      <c r="W762" s="11"/>
      <c r="X762" s="12"/>
    </row>
    <row r="763" spans="1:25" ht="16" thickBot="1" x14ac:dyDescent="0.25">
      <c r="A763" s="10">
        <v>400</v>
      </c>
      <c r="B763" s="11">
        <f t="shared" si="170"/>
        <v>204.44444444444446</v>
      </c>
      <c r="C763" s="11"/>
      <c r="D763" s="11"/>
      <c r="E763" s="11">
        <v>3.66</v>
      </c>
      <c r="F763" s="11">
        <v>3.51</v>
      </c>
      <c r="G763" s="11"/>
      <c r="H763" s="11">
        <v>1.98</v>
      </c>
      <c r="I763" s="11"/>
      <c r="J763" s="5">
        <f t="shared" si="169"/>
        <v>106.54719024472853</v>
      </c>
      <c r="K763" s="11"/>
      <c r="L763" s="8">
        <f t="shared" si="166"/>
        <v>53.273595122364263</v>
      </c>
      <c r="M763" s="11"/>
      <c r="N763" s="11"/>
      <c r="O763" s="8">
        <f t="shared" si="167"/>
        <v>1.0679347826086956</v>
      </c>
      <c r="P763" s="11"/>
      <c r="Q763" s="11">
        <f>Q762*O762</f>
        <v>48.886313246572961</v>
      </c>
      <c r="R763" s="14">
        <f t="shared" si="161"/>
        <v>4.3872818757913024</v>
      </c>
      <c r="S763" s="11" t="s">
        <v>27</v>
      </c>
      <c r="T763" s="14">
        <f t="shared" si="158"/>
        <v>8.9744584617430938</v>
      </c>
      <c r="U763" s="11" t="s">
        <v>18</v>
      </c>
      <c r="V763" s="11"/>
      <c r="W763" s="11"/>
      <c r="X763" s="12"/>
    </row>
    <row r="764" spans="1:25" ht="16" thickBot="1" x14ac:dyDescent="0.25">
      <c r="A764" s="10">
        <v>425</v>
      </c>
      <c r="B764" s="11">
        <f t="shared" si="170"/>
        <v>218.33333333333334</v>
      </c>
      <c r="C764" s="11"/>
      <c r="D764" s="11"/>
      <c r="E764" s="11">
        <v>3.66</v>
      </c>
      <c r="F764" s="11">
        <v>3.4</v>
      </c>
      <c r="G764" s="11"/>
      <c r="H764" s="11">
        <v>2.0699999999999998</v>
      </c>
      <c r="I764" s="11"/>
      <c r="J764" s="4">
        <f t="shared" si="169"/>
        <v>107.89938198831614</v>
      </c>
      <c r="K764" s="11"/>
      <c r="L764" s="11">
        <f t="shared" si="166"/>
        <v>53.949690994158068</v>
      </c>
      <c r="M764" s="11"/>
      <c r="N764" s="11"/>
      <c r="O764" s="8">
        <f t="shared" si="167"/>
        <v>1.0636132315521629</v>
      </c>
      <c r="P764" s="11"/>
      <c r="Q764" s="11">
        <f>Q763*O763</f>
        <v>52.207394309519486</v>
      </c>
      <c r="R764" s="14">
        <f t="shared" si="161"/>
        <v>1.7422966846385819</v>
      </c>
      <c r="S764" s="11" t="s">
        <v>27</v>
      </c>
      <c r="T764" s="14">
        <f t="shared" si="158"/>
        <v>3.3372603779248409</v>
      </c>
      <c r="U764" s="11" t="s">
        <v>18</v>
      </c>
      <c r="V764" s="11"/>
      <c r="W764" s="11"/>
      <c r="X764" s="12"/>
    </row>
    <row r="765" spans="1:25" ht="16" thickBot="1" x14ac:dyDescent="0.25">
      <c r="A765" s="13">
        <v>450</v>
      </c>
      <c r="B765" s="14">
        <f t="shared" si="170"/>
        <v>232.22222222222223</v>
      </c>
      <c r="C765" s="14"/>
      <c r="D765" s="14"/>
      <c r="E765" s="14">
        <v>3.81</v>
      </c>
      <c r="F765" s="14">
        <v>3.25</v>
      </c>
      <c r="G765" s="14"/>
      <c r="H765" s="14">
        <v>2.2200000000000002</v>
      </c>
      <c r="I765" s="14"/>
      <c r="J765" s="6">
        <f t="shared" si="169"/>
        <v>115.14628225791142</v>
      </c>
      <c r="K765" s="14"/>
      <c r="L765" s="88">
        <f t="shared" si="166"/>
        <v>57.573141128955712</v>
      </c>
      <c r="M765" s="14"/>
      <c r="N765" s="14"/>
      <c r="O765" s="8"/>
      <c r="P765" s="14"/>
      <c r="Q765" s="14">
        <f>Q764*O764</f>
        <v>55.528475372466019</v>
      </c>
      <c r="R765" s="14">
        <f t="shared" si="161"/>
        <v>2.0446657564896924</v>
      </c>
      <c r="S765" s="14" t="s">
        <v>27</v>
      </c>
      <c r="T765" s="14">
        <f>ABS((L765-Q765)/Q765)*100</f>
        <v>3.6821932220806963</v>
      </c>
      <c r="U765" s="14" t="s">
        <v>18</v>
      </c>
      <c r="V765" s="14"/>
      <c r="W765" s="14"/>
      <c r="X765" s="15"/>
    </row>
    <row r="766" spans="1:25" ht="16" thickBot="1" x14ac:dyDescent="0.25">
      <c r="J766" s="5"/>
      <c r="L766" s="8"/>
      <c r="O766" s="8"/>
      <c r="R766" s="14"/>
      <c r="T766" s="14"/>
    </row>
    <row r="767" spans="1:25" ht="16" thickBot="1" x14ac:dyDescent="0.25">
      <c r="J767" s="4"/>
      <c r="L767" s="11"/>
      <c r="O767" s="8"/>
      <c r="R767" s="14"/>
      <c r="T767" s="14"/>
    </row>
    <row r="768" spans="1:25" ht="16" thickBot="1" x14ac:dyDescent="0.25">
      <c r="A768" s="22" t="s">
        <v>117</v>
      </c>
      <c r="J768" s="5"/>
      <c r="L768" s="11"/>
      <c r="O768" s="8"/>
      <c r="R768" s="11"/>
      <c r="T768" s="11"/>
    </row>
    <row r="769" spans="1:25" ht="16" thickBot="1" x14ac:dyDescent="0.25">
      <c r="A769" s="7">
        <v>325</v>
      </c>
      <c r="B769" s="8">
        <f t="shared" ref="B769:B774" si="171">(A769-32)*(5/9)</f>
        <v>162.77777777777777</v>
      </c>
      <c r="C769" s="8"/>
      <c r="D769" s="8"/>
      <c r="E769" s="8">
        <v>2.54</v>
      </c>
      <c r="F769" s="8">
        <v>2.54</v>
      </c>
      <c r="G769" s="8"/>
      <c r="H769" s="8">
        <v>0.64</v>
      </c>
      <c r="I769" s="8">
        <v>8.64</v>
      </c>
      <c r="J769" s="5">
        <f t="shared" si="169"/>
        <v>17.295615286529063</v>
      </c>
      <c r="K769" s="8"/>
      <c r="L769" s="8">
        <f t="shared" si="166"/>
        <v>8.6478076432645317</v>
      </c>
      <c r="M769" s="8"/>
      <c r="N769" s="8"/>
      <c r="O769" s="8">
        <f t="shared" si="167"/>
        <v>1.0853242320819114</v>
      </c>
      <c r="P769" s="8"/>
      <c r="Q769" s="8">
        <f>L769</f>
        <v>8.6478076432645317</v>
      </c>
      <c r="R769" s="88"/>
      <c r="S769" s="8"/>
      <c r="T769" s="88"/>
      <c r="U769" s="8"/>
      <c r="V769" s="8">
        <f>AVERAGE(T770:T774)</f>
        <v>76.108600059161319</v>
      </c>
      <c r="W769" s="8" t="s">
        <v>18</v>
      </c>
      <c r="X769" s="9">
        <f>_xlfn.STDEV.P(T770:T774)</f>
        <v>65.255373422632545</v>
      </c>
      <c r="Y769" s="2">
        <v>86</v>
      </c>
    </row>
    <row r="770" spans="1:25" ht="16" thickBot="1" x14ac:dyDescent="0.25">
      <c r="A770" s="10">
        <v>350</v>
      </c>
      <c r="B770" s="11">
        <f t="shared" si="171"/>
        <v>176.66666666666669</v>
      </c>
      <c r="C770" s="11"/>
      <c r="D770" s="11"/>
      <c r="E770" s="11">
        <v>2.54</v>
      </c>
      <c r="F770" s="11">
        <v>2.54</v>
      </c>
      <c r="G770" s="11"/>
      <c r="H770" s="11">
        <v>0.64</v>
      </c>
      <c r="I770" s="11">
        <v>8.64</v>
      </c>
      <c r="J770" s="4">
        <f t="shared" si="169"/>
        <v>17.295615286529063</v>
      </c>
      <c r="K770" s="11"/>
      <c r="L770" s="11">
        <f t="shared" si="166"/>
        <v>8.6478076432645317</v>
      </c>
      <c r="M770" s="11"/>
      <c r="N770" s="11"/>
      <c r="O770" s="8">
        <f t="shared" si="167"/>
        <v>1.0786163522012577</v>
      </c>
      <c r="P770" s="11"/>
      <c r="Q770" s="11">
        <f>Q769*O769</f>
        <v>9.3856751896181621</v>
      </c>
      <c r="R770" s="14">
        <f t="shared" si="161"/>
        <v>0.73786754635363039</v>
      </c>
      <c r="S770" s="11" t="s">
        <v>27</v>
      </c>
      <c r="T770" s="14">
        <f t="shared" ref="T770:T801" si="172">ABS((L770-Q770)/Q770)*100</f>
        <v>7.8616352201258</v>
      </c>
      <c r="U770" s="11" t="s">
        <v>18</v>
      </c>
      <c r="V770" s="11"/>
      <c r="W770" s="11"/>
      <c r="X770" s="12"/>
    </row>
    <row r="771" spans="1:25" ht="16" thickBot="1" x14ac:dyDescent="0.25">
      <c r="A771" s="10">
        <v>375</v>
      </c>
      <c r="B771" s="11">
        <f t="shared" si="171"/>
        <v>190.55555555555557</v>
      </c>
      <c r="C771" s="11"/>
      <c r="D771" s="11"/>
      <c r="E771" s="11">
        <v>2.54</v>
      </c>
      <c r="F771" s="11">
        <v>2.54</v>
      </c>
      <c r="G771" s="11"/>
      <c r="H771" s="11">
        <v>0.64</v>
      </c>
      <c r="I771" s="11">
        <v>8.64</v>
      </c>
      <c r="J771" s="6">
        <f t="shared" si="169"/>
        <v>17.295615286529063</v>
      </c>
      <c r="K771" s="11"/>
      <c r="L771" s="88">
        <f t="shared" si="166"/>
        <v>8.6478076432645317</v>
      </c>
      <c r="M771" s="11"/>
      <c r="N771" s="11"/>
      <c r="O771" s="8">
        <f t="shared" si="167"/>
        <v>1.0728862973760933</v>
      </c>
      <c r="P771" s="11"/>
      <c r="Q771" s="11">
        <f>Q770*O770</f>
        <v>10.123542735971791</v>
      </c>
      <c r="R771" s="14">
        <f t="shared" si="161"/>
        <v>1.475735092707259</v>
      </c>
      <c r="S771" s="11" t="s">
        <v>27</v>
      </c>
      <c r="T771" s="14">
        <f t="shared" si="172"/>
        <v>14.577259475218668</v>
      </c>
      <c r="U771" s="11" t="s">
        <v>18</v>
      </c>
      <c r="V771" s="11"/>
      <c r="W771" s="11"/>
      <c r="X771" s="12"/>
    </row>
    <row r="772" spans="1:25" ht="16" thickBot="1" x14ac:dyDescent="0.25">
      <c r="A772" s="10">
        <v>400</v>
      </c>
      <c r="B772" s="11">
        <f t="shared" si="171"/>
        <v>204.44444444444446</v>
      </c>
      <c r="C772" s="11"/>
      <c r="D772" s="11"/>
      <c r="E772" s="11">
        <v>2.54</v>
      </c>
      <c r="F772" s="11">
        <v>2.54</v>
      </c>
      <c r="G772" s="11"/>
      <c r="H772" s="11">
        <v>1.27</v>
      </c>
      <c r="I772" s="11">
        <v>12.16</v>
      </c>
      <c r="J772" s="5">
        <f t="shared" si="169"/>
        <v>34.320986584206111</v>
      </c>
      <c r="K772" s="11"/>
      <c r="L772" s="8">
        <f t="shared" si="166"/>
        <v>17.160493292103055</v>
      </c>
      <c r="M772" s="11"/>
      <c r="N772" s="11"/>
      <c r="O772" s="8">
        <f t="shared" si="167"/>
        <v>1.0679347826086956</v>
      </c>
      <c r="P772" s="11"/>
      <c r="Q772" s="11">
        <f>Q771*O771</f>
        <v>10.861410282325419</v>
      </c>
      <c r="R772" s="14">
        <f t="shared" si="161"/>
        <v>6.299083009777636</v>
      </c>
      <c r="S772" s="11" t="s">
        <v>27</v>
      </c>
      <c r="T772" s="14">
        <f t="shared" si="172"/>
        <v>57.995074728260867</v>
      </c>
      <c r="U772" s="11" t="s">
        <v>18</v>
      </c>
      <c r="V772" s="11"/>
      <c r="W772" s="11"/>
      <c r="X772" s="12"/>
    </row>
    <row r="773" spans="1:25" ht="16" thickBot="1" x14ac:dyDescent="0.25">
      <c r="A773" s="10">
        <v>425</v>
      </c>
      <c r="B773" s="11">
        <f t="shared" si="171"/>
        <v>218.33333333333334</v>
      </c>
      <c r="C773" s="11"/>
      <c r="D773" s="11"/>
      <c r="E773" s="11">
        <v>2.54</v>
      </c>
      <c r="F773" s="11">
        <v>2.54</v>
      </c>
      <c r="G773" s="11"/>
      <c r="H773" s="11">
        <v>1.905</v>
      </c>
      <c r="I773" s="11">
        <v>25.14</v>
      </c>
      <c r="J773" s="4">
        <f t="shared" si="169"/>
        <v>51.481479876309159</v>
      </c>
      <c r="K773" s="11"/>
      <c r="L773" s="11">
        <f t="shared" si="166"/>
        <v>25.740739938154579</v>
      </c>
      <c r="M773" s="11"/>
      <c r="N773" s="11"/>
      <c r="O773" s="8">
        <f t="shared" si="167"/>
        <v>1.0636132315521629</v>
      </c>
      <c r="P773" s="11"/>
      <c r="Q773" s="11">
        <f>Q772*O772</f>
        <v>11.599277828679048</v>
      </c>
      <c r="R773" s="14">
        <f t="shared" si="161"/>
        <v>14.141462109475532</v>
      </c>
      <c r="S773" s="11" t="s">
        <v>27</v>
      </c>
      <c r="T773" s="14">
        <f t="shared" si="172"/>
        <v>121.91674618320607</v>
      </c>
      <c r="U773" s="11" t="s">
        <v>18</v>
      </c>
      <c r="V773" s="11"/>
      <c r="W773" s="11"/>
      <c r="X773" s="12"/>
    </row>
    <row r="774" spans="1:25" ht="16" thickBot="1" x14ac:dyDescent="0.25">
      <c r="A774" s="13">
        <v>450</v>
      </c>
      <c r="B774" s="14">
        <f t="shared" si="171"/>
        <v>232.22222222222223</v>
      </c>
      <c r="C774" s="14"/>
      <c r="D774" s="14"/>
      <c r="E774" s="14">
        <v>2.54</v>
      </c>
      <c r="F774" s="14">
        <v>2.54</v>
      </c>
      <c r="G774" s="14"/>
      <c r="H774" s="14">
        <v>2.54</v>
      </c>
      <c r="I774" s="14">
        <v>34.32</v>
      </c>
      <c r="J774" s="117">
        <f t="shared" si="169"/>
        <v>68.641973168412221</v>
      </c>
      <c r="K774" s="14"/>
      <c r="L774" s="14">
        <f t="shared" si="166"/>
        <v>34.320986584206111</v>
      </c>
      <c r="M774" s="14"/>
      <c r="N774" s="14"/>
      <c r="O774" s="8"/>
      <c r="P774" s="14"/>
      <c r="Q774" s="14">
        <f>Q773*O773</f>
        <v>12.337145375032678</v>
      </c>
      <c r="R774" s="14">
        <f t="shared" si="161"/>
        <v>21.983841209173434</v>
      </c>
      <c r="S774" s="14" t="s">
        <v>27</v>
      </c>
      <c r="T774" s="14">
        <f t="shared" si="172"/>
        <v>178.19228468899519</v>
      </c>
      <c r="U774" s="14" t="s">
        <v>18</v>
      </c>
      <c r="V774" s="14"/>
      <c r="W774" s="14"/>
      <c r="X774" s="15"/>
    </row>
    <row r="775" spans="1:25" ht="16" thickBot="1" x14ac:dyDescent="0.25">
      <c r="J775" s="5"/>
      <c r="L775" s="8"/>
      <c r="O775" s="8"/>
      <c r="R775" s="14"/>
      <c r="T775" s="14"/>
    </row>
    <row r="776" spans="1:25" ht="16" thickBot="1" x14ac:dyDescent="0.25">
      <c r="J776" s="4"/>
      <c r="L776" s="11"/>
      <c r="O776" s="8"/>
      <c r="R776" s="14"/>
      <c r="T776" s="14"/>
    </row>
    <row r="777" spans="1:25" ht="16" thickBot="1" x14ac:dyDescent="0.25">
      <c r="A777" s="22" t="s">
        <v>118</v>
      </c>
      <c r="J777" s="4"/>
      <c r="L777" s="8"/>
      <c r="O777" s="8"/>
      <c r="R777" s="11"/>
      <c r="T777" s="11"/>
    </row>
    <row r="778" spans="1:25" ht="16" thickBot="1" x14ac:dyDescent="0.25">
      <c r="A778" s="7">
        <v>325</v>
      </c>
      <c r="B778" s="8">
        <f t="shared" ref="B778:B783" si="173">(A778-32)*(5/9)</f>
        <v>162.77777777777777</v>
      </c>
      <c r="C778" s="8"/>
      <c r="D778" s="8"/>
      <c r="E778" s="8">
        <v>3.52</v>
      </c>
      <c r="F778" s="8">
        <v>3.75</v>
      </c>
      <c r="G778" s="8"/>
      <c r="H778" s="8">
        <v>0.81</v>
      </c>
      <c r="I778" s="8">
        <v>22.4</v>
      </c>
      <c r="J778" s="5">
        <f t="shared" si="169"/>
        <v>44.786544869579046</v>
      </c>
      <c r="K778" s="8"/>
      <c r="L778" s="8">
        <f t="shared" si="166"/>
        <v>22.393272434789523</v>
      </c>
      <c r="M778" s="8"/>
      <c r="N778" s="8"/>
      <c r="O778" s="8">
        <f t="shared" si="167"/>
        <v>1.0853242320819114</v>
      </c>
      <c r="P778" s="8"/>
      <c r="Q778" s="8">
        <f>L778</f>
        <v>22.393272434789523</v>
      </c>
      <c r="R778" s="88"/>
      <c r="S778" s="8"/>
      <c r="T778" s="88"/>
      <c r="U778" s="8"/>
      <c r="V778" s="8">
        <f>AVERAGE(T779:T783)</f>
        <v>20.683090751216476</v>
      </c>
      <c r="W778" s="8" t="s">
        <v>18</v>
      </c>
      <c r="X778" s="9">
        <f>_xlfn.STDEV.P(T779:T783)</f>
        <v>17.125735469297872</v>
      </c>
      <c r="Y778" s="2">
        <v>87</v>
      </c>
    </row>
    <row r="779" spans="1:25" ht="16" thickBot="1" x14ac:dyDescent="0.25">
      <c r="A779" s="10">
        <v>350</v>
      </c>
      <c r="B779" s="11">
        <f t="shared" si="173"/>
        <v>176.66666666666669</v>
      </c>
      <c r="C779" s="11"/>
      <c r="D779" s="11"/>
      <c r="E779" s="11">
        <v>3.05</v>
      </c>
      <c r="F779" s="11">
        <v>3.2</v>
      </c>
      <c r="G779" s="11"/>
      <c r="H779" s="11">
        <v>1.05</v>
      </c>
      <c r="I779" s="11">
        <v>21.5</v>
      </c>
      <c r="J779" s="4">
        <f t="shared" si="169"/>
        <v>42.926722018653763</v>
      </c>
      <c r="K779" s="11"/>
      <c r="L779" s="11">
        <f t="shared" si="166"/>
        <v>21.463361009326881</v>
      </c>
      <c r="M779" s="11"/>
      <c r="N779" s="11"/>
      <c r="O779" s="8">
        <f t="shared" si="167"/>
        <v>1.0786163522012577</v>
      </c>
      <c r="P779" s="11"/>
      <c r="Q779" s="11">
        <f>Q778*O778</f>
        <v>24.303961209088975</v>
      </c>
      <c r="R779" s="14">
        <f t="shared" si="161"/>
        <v>2.8406001997620933</v>
      </c>
      <c r="S779" s="11" t="s">
        <v>27</v>
      </c>
      <c r="T779" s="14">
        <f t="shared" si="172"/>
        <v>11.6878074949354</v>
      </c>
      <c r="U779" s="11" t="s">
        <v>18</v>
      </c>
      <c r="V779" s="11"/>
      <c r="W779" s="11"/>
      <c r="X779" s="12"/>
    </row>
    <row r="780" spans="1:25" ht="16" thickBot="1" x14ac:dyDescent="0.25">
      <c r="A780" s="10">
        <v>375</v>
      </c>
      <c r="B780" s="11">
        <f t="shared" si="173"/>
        <v>190.55555555555557</v>
      </c>
      <c r="C780" s="11"/>
      <c r="D780" s="11"/>
      <c r="E780" s="11">
        <v>3.15</v>
      </c>
      <c r="F780" s="11">
        <v>2.95</v>
      </c>
      <c r="G780" s="11"/>
      <c r="H780" s="11">
        <v>1.21</v>
      </c>
      <c r="I780" s="11">
        <v>23.5</v>
      </c>
      <c r="J780" s="117">
        <f t="shared" si="169"/>
        <v>47.098442903355917</v>
      </c>
      <c r="K780" s="11"/>
      <c r="L780" s="14">
        <f t="shared" si="166"/>
        <v>23.549221451677958</v>
      </c>
      <c r="M780" s="11"/>
      <c r="N780" s="11"/>
      <c r="O780" s="8">
        <f t="shared" si="167"/>
        <v>1.0728862973760933</v>
      </c>
      <c r="P780" s="11"/>
      <c r="Q780" s="11">
        <f>Q779*O779</f>
        <v>26.214649983388419</v>
      </c>
      <c r="R780" s="14">
        <f t="shared" si="161"/>
        <v>2.6654285317104609</v>
      </c>
      <c r="S780" s="11" t="s">
        <v>27</v>
      </c>
      <c r="T780" s="14">
        <f t="shared" si="172"/>
        <v>10.167705971277426</v>
      </c>
      <c r="U780" s="11" t="s">
        <v>18</v>
      </c>
      <c r="V780" s="11"/>
      <c r="W780" s="11"/>
      <c r="X780" s="12"/>
    </row>
    <row r="781" spans="1:25" ht="16" thickBot="1" x14ac:dyDescent="0.25">
      <c r="A781" s="10">
        <v>400</v>
      </c>
      <c r="B781" s="11">
        <f t="shared" si="173"/>
        <v>204.44444444444446</v>
      </c>
      <c r="C781" s="11"/>
      <c r="D781" s="11"/>
      <c r="E781" s="11">
        <v>3.75</v>
      </c>
      <c r="F781" s="11">
        <v>3.25</v>
      </c>
      <c r="G781" s="11"/>
      <c r="H781" s="11">
        <v>1.1000000000000001</v>
      </c>
      <c r="I781" s="11">
        <v>28.1</v>
      </c>
      <c r="J781" s="5">
        <f t="shared" si="169"/>
        <v>56.155968682921248</v>
      </c>
      <c r="K781" s="11"/>
      <c r="L781" s="8">
        <f t="shared" si="166"/>
        <v>28.077984341460624</v>
      </c>
      <c r="M781" s="11"/>
      <c r="N781" s="11"/>
      <c r="O781" s="8">
        <f t="shared" si="167"/>
        <v>1.0679347826086956</v>
      </c>
      <c r="P781" s="11"/>
      <c r="Q781" s="11">
        <f>Q780*O780</f>
        <v>28.125338757687867</v>
      </c>
      <c r="R781" s="14">
        <f t="shared" si="161"/>
        <v>4.7354416227243235E-2</v>
      </c>
      <c r="S781" s="11" t="s">
        <v>27</v>
      </c>
      <c r="T781" s="14">
        <f t="shared" si="172"/>
        <v>0.16836922973700799</v>
      </c>
      <c r="U781" s="11" t="s">
        <v>18</v>
      </c>
      <c r="V781" s="11"/>
      <c r="W781" s="11"/>
      <c r="X781" s="12"/>
    </row>
    <row r="782" spans="1:25" ht="16" thickBot="1" x14ac:dyDescent="0.25">
      <c r="A782" s="10">
        <v>425</v>
      </c>
      <c r="B782" s="11">
        <f t="shared" si="173"/>
        <v>218.33333333333334</v>
      </c>
      <c r="C782" s="11"/>
      <c r="D782" s="11"/>
      <c r="E782" s="11">
        <v>2.97</v>
      </c>
      <c r="F782" s="11">
        <v>2.5099999999999998</v>
      </c>
      <c r="G782" s="11"/>
      <c r="H782" s="11">
        <v>1.24</v>
      </c>
      <c r="I782" s="11">
        <v>19.399999999999999</v>
      </c>
      <c r="J782" s="4">
        <f t="shared" si="169"/>
        <v>38.720456181132725</v>
      </c>
      <c r="K782" s="11"/>
      <c r="L782" s="11">
        <f t="shared" si="166"/>
        <v>19.360228090566363</v>
      </c>
      <c r="M782" s="11"/>
      <c r="N782" s="11"/>
      <c r="O782" s="8">
        <f t="shared" si="167"/>
        <v>1.0636132315521629</v>
      </c>
      <c r="P782" s="11"/>
      <c r="Q782" s="11">
        <f>Q781*O781</f>
        <v>30.036027531987312</v>
      </c>
      <c r="R782" s="14">
        <f t="shared" si="161"/>
        <v>10.675799441420949</v>
      </c>
      <c r="S782" s="11" t="s">
        <v>27</v>
      </c>
      <c r="T782" s="14">
        <f t="shared" si="172"/>
        <v>35.543313542550187</v>
      </c>
      <c r="U782" s="11" t="s">
        <v>18</v>
      </c>
      <c r="V782" s="11"/>
      <c r="W782" s="11"/>
      <c r="X782" s="12"/>
    </row>
    <row r="783" spans="1:25" ht="16" thickBot="1" x14ac:dyDescent="0.25">
      <c r="A783" s="13">
        <v>450</v>
      </c>
      <c r="B783" s="14">
        <f t="shared" si="173"/>
        <v>232.22222222222223</v>
      </c>
      <c r="C783" s="14"/>
      <c r="D783" s="14"/>
      <c r="E783" s="14">
        <v>2.95</v>
      </c>
      <c r="F783" s="14">
        <v>2.5</v>
      </c>
      <c r="G783" s="14"/>
      <c r="H783" s="14">
        <v>1.1200000000000001</v>
      </c>
      <c r="I783" s="14">
        <v>17.3</v>
      </c>
      <c r="J783" s="6">
        <f t="shared" si="169"/>
        <v>34.59940709153787</v>
      </c>
      <c r="K783" s="14"/>
      <c r="L783" s="88">
        <f t="shared" si="166"/>
        <v>17.299703545768935</v>
      </c>
      <c r="M783" s="14"/>
      <c r="N783" s="14"/>
      <c r="O783" s="8"/>
      <c r="P783" s="14"/>
      <c r="Q783" s="14">
        <f>Q782*O782</f>
        <v>31.94671630628676</v>
      </c>
      <c r="R783" s="14">
        <f>ABS(Q783-L783)</f>
        <v>14.647012760517825</v>
      </c>
      <c r="S783" s="14" t="s">
        <v>27</v>
      </c>
      <c r="T783" s="14">
        <f t="shared" si="172"/>
        <v>45.848257517582347</v>
      </c>
      <c r="U783" s="14" t="s">
        <v>18</v>
      </c>
      <c r="V783" s="14"/>
      <c r="W783" s="14"/>
      <c r="X783" s="15"/>
    </row>
    <row r="784" spans="1:25" ht="16" thickBot="1" x14ac:dyDescent="0.25">
      <c r="J784" s="5"/>
      <c r="L784" s="8"/>
      <c r="O784" s="8"/>
      <c r="R784" s="14"/>
      <c r="T784" s="14"/>
    </row>
    <row r="785" spans="1:25" ht="16" thickBot="1" x14ac:dyDescent="0.25">
      <c r="J785" s="4"/>
      <c r="L785" s="11"/>
      <c r="O785" s="8"/>
      <c r="R785" s="14"/>
      <c r="T785" s="14"/>
    </row>
    <row r="786" spans="1:25" ht="16" thickBot="1" x14ac:dyDescent="0.25">
      <c r="A786" s="22" t="s">
        <v>119</v>
      </c>
      <c r="J786" s="5"/>
      <c r="L786" s="11"/>
      <c r="O786" s="8"/>
      <c r="R786" s="11"/>
      <c r="T786" s="11"/>
    </row>
    <row r="787" spans="1:25" ht="16" thickBot="1" x14ac:dyDescent="0.25">
      <c r="A787" s="7">
        <v>325</v>
      </c>
      <c r="B787" s="8">
        <f t="shared" ref="B787:B792" si="174">(A787-32)*(5/9)</f>
        <v>162.77777777777777</v>
      </c>
      <c r="C787" s="8"/>
      <c r="D787" s="8"/>
      <c r="E787" s="108">
        <v>4.8</v>
      </c>
      <c r="F787" s="111">
        <v>4.7</v>
      </c>
      <c r="G787" s="8"/>
      <c r="H787" s="111">
        <v>1.4</v>
      </c>
      <c r="I787" s="49">
        <v>66.099999999999994</v>
      </c>
      <c r="J787" s="5">
        <f t="shared" si="169"/>
        <v>132.29874982798208</v>
      </c>
      <c r="K787" s="8"/>
      <c r="L787" s="8">
        <f t="shared" si="166"/>
        <v>66.149374913991039</v>
      </c>
      <c r="M787" s="8"/>
      <c r="N787" s="8"/>
      <c r="O787" s="8">
        <f t="shared" si="167"/>
        <v>1.0853242320819114</v>
      </c>
      <c r="P787" s="8"/>
      <c r="Q787" s="8">
        <f>L787</f>
        <v>66.149374913991039</v>
      </c>
      <c r="R787" s="88"/>
      <c r="S787" s="8"/>
      <c r="T787" s="88"/>
      <c r="U787" s="8"/>
      <c r="V787" s="8">
        <f>AVERAGE(T788:T792)</f>
        <v>4.8003025471043275</v>
      </c>
      <c r="W787" s="8" t="s">
        <v>18</v>
      </c>
      <c r="X787" s="9">
        <f>_xlfn.STDEV.P(T788:T792)</f>
        <v>2.963640110858444</v>
      </c>
      <c r="Y787" s="2">
        <v>88</v>
      </c>
    </row>
    <row r="788" spans="1:25" ht="16" thickBot="1" x14ac:dyDescent="0.25">
      <c r="A788" s="10">
        <v>350</v>
      </c>
      <c r="B788" s="11">
        <f t="shared" si="174"/>
        <v>176.66666666666669</v>
      </c>
      <c r="C788" s="11"/>
      <c r="D788" s="11"/>
      <c r="E788" s="109">
        <v>4.7</v>
      </c>
      <c r="F788" s="112">
        <v>4.7</v>
      </c>
      <c r="G788" s="11"/>
      <c r="H788" s="112">
        <v>1.6</v>
      </c>
      <c r="I788" s="112">
        <v>74</v>
      </c>
      <c r="J788" s="4">
        <f t="shared" si="169"/>
        <v>148.04860099797995</v>
      </c>
      <c r="K788" s="11"/>
      <c r="L788" s="11">
        <f t="shared" si="166"/>
        <v>74.024300498989973</v>
      </c>
      <c r="M788" s="11"/>
      <c r="N788" s="11"/>
      <c r="O788" s="8">
        <f t="shared" si="167"/>
        <v>1.0786163522012577</v>
      </c>
      <c r="P788" s="11"/>
      <c r="Q788" s="11">
        <f>Q787*O787</f>
        <v>71.793519531225783</v>
      </c>
      <c r="R788" s="14">
        <f t="shared" ref="R788:R801" si="175">ABS(Q788-L788)</f>
        <v>2.2307809677641899</v>
      </c>
      <c r="S788" s="11" t="s">
        <v>27</v>
      </c>
      <c r="T788" s="14">
        <f t="shared" si="172"/>
        <v>3.1072177298592205</v>
      </c>
      <c r="U788" s="11" t="s">
        <v>18</v>
      </c>
      <c r="V788" s="11"/>
      <c r="W788" s="11"/>
      <c r="X788" s="12"/>
    </row>
    <row r="789" spans="1:25" ht="16" thickBot="1" x14ac:dyDescent="0.25">
      <c r="A789" s="10">
        <v>375</v>
      </c>
      <c r="B789" s="11">
        <f t="shared" si="174"/>
        <v>190.55555555555557</v>
      </c>
      <c r="C789" s="11"/>
      <c r="D789" s="11"/>
      <c r="E789" s="109">
        <v>4.7</v>
      </c>
      <c r="F789" s="112">
        <v>4.5999999999999996</v>
      </c>
      <c r="G789" s="11"/>
      <c r="H789" s="112">
        <v>1.7</v>
      </c>
      <c r="I789" s="112">
        <v>77</v>
      </c>
      <c r="J789" s="6">
        <f t="shared" si="169"/>
        <v>153.95479518672914</v>
      </c>
      <c r="K789" s="11"/>
      <c r="L789" s="88">
        <f t="shared" si="166"/>
        <v>76.977397593364572</v>
      </c>
      <c r="M789" s="11"/>
      <c r="N789" s="11"/>
      <c r="O789" s="8">
        <f t="shared" si="167"/>
        <v>1.0728862973760933</v>
      </c>
      <c r="P789" s="11"/>
      <c r="Q789" s="11">
        <f>Q788*O788</f>
        <v>77.437664148460499</v>
      </c>
      <c r="R789" s="14">
        <f t="shared" si="175"/>
        <v>0.46026655509592729</v>
      </c>
      <c r="S789" s="11" t="s">
        <v>27</v>
      </c>
      <c r="T789" s="14">
        <f t="shared" si="172"/>
        <v>0.59437040122171303</v>
      </c>
      <c r="U789" s="11" t="s">
        <v>18</v>
      </c>
      <c r="V789" s="11"/>
      <c r="W789" s="11"/>
      <c r="X789" s="12"/>
    </row>
    <row r="790" spans="1:25" ht="16" thickBot="1" x14ac:dyDescent="0.25">
      <c r="A790" s="10">
        <v>400</v>
      </c>
      <c r="B790" s="11">
        <f t="shared" si="174"/>
        <v>204.44444444444446</v>
      </c>
      <c r="C790" s="11"/>
      <c r="D790" s="11"/>
      <c r="E790" s="109">
        <v>4.7</v>
      </c>
      <c r="F790" s="112">
        <v>4.5</v>
      </c>
      <c r="G790" s="11"/>
      <c r="H790" s="112">
        <v>1.8</v>
      </c>
      <c r="I790" s="50">
        <v>79.7</v>
      </c>
      <c r="J790" s="5">
        <f t="shared" si="169"/>
        <v>159.46724309622843</v>
      </c>
      <c r="K790" s="11"/>
      <c r="L790" s="8">
        <f t="shared" si="166"/>
        <v>79.733621548114215</v>
      </c>
      <c r="M790" s="11"/>
      <c r="N790" s="11"/>
      <c r="O790" s="8">
        <f t="shared" si="167"/>
        <v>1.0679347826086956</v>
      </c>
      <c r="P790" s="11"/>
      <c r="Q790" s="11">
        <f>Q789*O789</f>
        <v>83.081808765695229</v>
      </c>
      <c r="R790" s="14">
        <f t="shared" si="175"/>
        <v>3.3481872175810139</v>
      </c>
      <c r="S790" s="11" t="s">
        <v>27</v>
      </c>
      <c r="T790" s="14">
        <f t="shared" si="172"/>
        <v>4.0299883540372461</v>
      </c>
      <c r="U790" s="11" t="s">
        <v>18</v>
      </c>
      <c r="V790" s="11"/>
      <c r="W790" s="11"/>
      <c r="X790" s="12"/>
    </row>
    <row r="791" spans="1:25" ht="16" thickBot="1" x14ac:dyDescent="0.25">
      <c r="A791" s="10">
        <v>425</v>
      </c>
      <c r="B791" s="11">
        <f t="shared" si="174"/>
        <v>218.33333333333334</v>
      </c>
      <c r="C791" s="11"/>
      <c r="D791" s="11"/>
      <c r="E791" s="109">
        <v>4.5</v>
      </c>
      <c r="F791" s="112">
        <v>4.3</v>
      </c>
      <c r="G791" s="11"/>
      <c r="H791" s="112">
        <v>2</v>
      </c>
      <c r="I791" s="50">
        <v>81.099999999999994</v>
      </c>
      <c r="J791" s="4">
        <f t="shared" si="169"/>
        <v>162.10618092524402</v>
      </c>
      <c r="K791" s="11"/>
      <c r="L791" s="11">
        <f t="shared" si="166"/>
        <v>81.053090462622009</v>
      </c>
      <c r="M791" s="11"/>
      <c r="N791" s="11"/>
      <c r="O791" s="8">
        <f t="shared" si="167"/>
        <v>1.0636132315521629</v>
      </c>
      <c r="P791" s="11"/>
      <c r="Q791" s="11">
        <f>Q790*O790</f>
        <v>88.725953382929958</v>
      </c>
      <c r="R791" s="14">
        <f t="shared" si="175"/>
        <v>7.6728629203079493</v>
      </c>
      <c r="S791" s="11" t="s">
        <v>27</v>
      </c>
      <c r="T791" s="14">
        <f t="shared" si="172"/>
        <v>8.647822455277371</v>
      </c>
      <c r="U791" s="11" t="s">
        <v>18</v>
      </c>
      <c r="V791" s="11"/>
      <c r="W791" s="11"/>
      <c r="X791" s="12"/>
    </row>
    <row r="792" spans="1:25" ht="16" thickBot="1" x14ac:dyDescent="0.25">
      <c r="A792" s="13">
        <v>450</v>
      </c>
      <c r="B792" s="14">
        <f t="shared" si="174"/>
        <v>232.22222222222223</v>
      </c>
      <c r="C792" s="14"/>
      <c r="D792" s="14"/>
      <c r="E792" s="110">
        <v>4.4000000000000004</v>
      </c>
      <c r="F792" s="113">
        <v>4.3</v>
      </c>
      <c r="G792" s="14"/>
      <c r="H792" s="113">
        <v>2.2000000000000002</v>
      </c>
      <c r="I792" s="51">
        <v>87.2</v>
      </c>
      <c r="J792" s="117">
        <f t="shared" si="169"/>
        <v>174.35420348404026</v>
      </c>
      <c r="K792" s="14"/>
      <c r="L792" s="14">
        <f t="shared" si="166"/>
        <v>87.177101742020128</v>
      </c>
      <c r="M792" s="14"/>
      <c r="N792" s="14"/>
      <c r="O792" s="8"/>
      <c r="P792" s="14"/>
      <c r="Q792" s="14">
        <f>Q791*O791</f>
        <v>94.370098000164688</v>
      </c>
      <c r="R792" s="14">
        <f t="shared" si="175"/>
        <v>7.1929962581445608</v>
      </c>
      <c r="S792" s="14" t="s">
        <v>27</v>
      </c>
      <c r="T792" s="14">
        <f t="shared" si="172"/>
        <v>7.6221137951260873</v>
      </c>
      <c r="U792" s="14" t="s">
        <v>18</v>
      </c>
      <c r="V792" s="14"/>
      <c r="W792" s="14"/>
      <c r="X792" s="15"/>
    </row>
    <row r="793" spans="1:25" ht="16" thickBot="1" x14ac:dyDescent="0.25">
      <c r="J793" s="5"/>
      <c r="L793" s="8"/>
      <c r="O793" s="8"/>
      <c r="R793" s="14"/>
      <c r="T793" s="14"/>
    </row>
    <row r="794" spans="1:25" ht="16" thickBot="1" x14ac:dyDescent="0.25">
      <c r="J794" s="4"/>
      <c r="L794" s="11"/>
      <c r="O794" s="8"/>
      <c r="R794" s="14"/>
      <c r="T794" s="14"/>
    </row>
    <row r="795" spans="1:25" ht="16" thickBot="1" x14ac:dyDescent="0.25">
      <c r="A795" s="22" t="s">
        <v>120</v>
      </c>
      <c r="J795" s="4"/>
      <c r="L795" s="8"/>
      <c r="O795" s="8"/>
      <c r="R795" s="11"/>
      <c r="T795" s="11"/>
    </row>
    <row r="796" spans="1:25" ht="17" thickBot="1" x14ac:dyDescent="0.25">
      <c r="A796" s="7">
        <v>325</v>
      </c>
      <c r="B796" s="8">
        <f t="shared" ref="B796:B801" si="176">(A796-32)*(5/9)</f>
        <v>162.77777777777777</v>
      </c>
      <c r="C796" s="8"/>
      <c r="D796" s="8"/>
      <c r="E796" s="141">
        <v>4.5</v>
      </c>
      <c r="F796" s="142">
        <v>4.2</v>
      </c>
      <c r="G796" s="8"/>
      <c r="H796" s="141">
        <v>1.2</v>
      </c>
      <c r="I796" s="143">
        <v>47.5</v>
      </c>
      <c r="J796" s="5">
        <f t="shared" si="169"/>
        <v>95.001761844561614</v>
      </c>
      <c r="K796" s="8"/>
      <c r="L796" s="8">
        <f t="shared" si="166"/>
        <v>47.500880922280807</v>
      </c>
      <c r="M796" s="8"/>
      <c r="N796" s="8"/>
      <c r="O796" s="8">
        <f t="shared" si="167"/>
        <v>1.0853242320819114</v>
      </c>
      <c r="P796" s="8"/>
      <c r="Q796" s="8">
        <f>L796</f>
        <v>47.500880922280807</v>
      </c>
      <c r="R796" s="88"/>
      <c r="S796" s="8"/>
      <c r="T796" s="88"/>
      <c r="U796" s="8"/>
      <c r="V796" s="8">
        <f>AVERAGE(T797:T801)</f>
        <v>19.441015524602882</v>
      </c>
      <c r="W796" s="8" t="s">
        <v>18</v>
      </c>
      <c r="X796" s="9">
        <f>_xlfn.STDEV.P(T797:T801)</f>
        <v>7.4852384020909213</v>
      </c>
      <c r="Y796" s="2">
        <v>89</v>
      </c>
    </row>
    <row r="797" spans="1:25" ht="17" thickBot="1" x14ac:dyDescent="0.25">
      <c r="A797" s="10">
        <v>350</v>
      </c>
      <c r="B797" s="11">
        <f t="shared" si="176"/>
        <v>176.66666666666669</v>
      </c>
      <c r="C797" s="11"/>
      <c r="D797" s="11"/>
      <c r="E797" s="144">
        <v>4.25</v>
      </c>
      <c r="F797" s="145">
        <v>4.25</v>
      </c>
      <c r="G797" s="11"/>
      <c r="H797" s="144">
        <v>1.25</v>
      </c>
      <c r="I797" s="146">
        <v>47.3</v>
      </c>
      <c r="J797" s="4">
        <f t="shared" si="169"/>
        <v>94.575028842448958</v>
      </c>
      <c r="K797" s="11"/>
      <c r="L797" s="11">
        <f t="shared" si="166"/>
        <v>47.287514421224479</v>
      </c>
      <c r="M797" s="11"/>
      <c r="N797" s="11"/>
      <c r="O797" s="8">
        <f t="shared" si="167"/>
        <v>1.0786163522012577</v>
      </c>
      <c r="P797" s="11"/>
      <c r="Q797" s="11">
        <f>Q796*O796</f>
        <v>51.55385711018873</v>
      </c>
      <c r="R797" s="14">
        <f t="shared" si="175"/>
        <v>4.2663426889642508</v>
      </c>
      <c r="S797" s="11" t="s">
        <v>27</v>
      </c>
      <c r="T797" s="14">
        <f t="shared" si="172"/>
        <v>8.2755062920812605</v>
      </c>
      <c r="U797" s="11" t="s">
        <v>18</v>
      </c>
      <c r="V797" s="11"/>
      <c r="W797" s="11"/>
      <c r="X797" s="12"/>
    </row>
    <row r="798" spans="1:25" ht="17" thickBot="1" x14ac:dyDescent="0.25">
      <c r="A798" s="10">
        <v>375</v>
      </c>
      <c r="B798" s="11">
        <f t="shared" si="176"/>
        <v>190.55555555555557</v>
      </c>
      <c r="C798" s="11"/>
      <c r="D798" s="11"/>
      <c r="E798" s="144">
        <v>4.53</v>
      </c>
      <c r="F798" s="145">
        <v>4.53</v>
      </c>
      <c r="G798" s="11"/>
      <c r="H798" s="144">
        <v>1.1100000000000001</v>
      </c>
      <c r="I798" s="146">
        <v>47.7</v>
      </c>
      <c r="J798" s="117">
        <f t="shared" si="169"/>
        <v>95.413096853881456</v>
      </c>
      <c r="K798" s="11"/>
      <c r="L798" s="14">
        <f t="shared" si="166"/>
        <v>47.706548426940728</v>
      </c>
      <c r="M798" s="11"/>
      <c r="N798" s="11"/>
      <c r="O798" s="8">
        <f t="shared" si="167"/>
        <v>1.0728862973760933</v>
      </c>
      <c r="P798" s="11"/>
      <c r="Q798" s="11">
        <f>Q797*O797</f>
        <v>55.606833298096639</v>
      </c>
      <c r="R798" s="14">
        <f t="shared" si="175"/>
        <v>7.900284871155911</v>
      </c>
      <c r="S798" s="11" t="s">
        <v>27</v>
      </c>
      <c r="T798" s="14">
        <f t="shared" si="172"/>
        <v>14.207399347494096</v>
      </c>
      <c r="U798" s="11" t="s">
        <v>18</v>
      </c>
      <c r="V798" s="11"/>
      <c r="W798" s="11"/>
      <c r="X798" s="12"/>
    </row>
    <row r="799" spans="1:25" ht="17" thickBot="1" x14ac:dyDescent="0.25">
      <c r="A799" s="10">
        <v>400</v>
      </c>
      <c r="B799" s="11">
        <f t="shared" si="176"/>
        <v>204.44444444444446</v>
      </c>
      <c r="C799" s="11"/>
      <c r="D799" s="11"/>
      <c r="E799" s="144">
        <v>4.25</v>
      </c>
      <c r="F799" s="145">
        <v>4.0999999999999996</v>
      </c>
      <c r="G799" s="11"/>
      <c r="H799" s="144">
        <v>1.3</v>
      </c>
      <c r="I799" s="146">
        <v>47.4</v>
      </c>
      <c r="J799" s="5">
        <f t="shared" si="169"/>
        <v>94.886570113929963</v>
      </c>
      <c r="K799" s="11"/>
      <c r="L799" s="8">
        <f t="shared" si="166"/>
        <v>47.443285056964982</v>
      </c>
      <c r="M799" s="11"/>
      <c r="N799" s="11"/>
      <c r="O799" s="8">
        <f t="shared" si="167"/>
        <v>1.0679347826086956</v>
      </c>
      <c r="P799" s="11"/>
      <c r="Q799" s="11">
        <f>Q798*O798</f>
        <v>59.659809486004555</v>
      </c>
      <c r="R799" s="14">
        <f t="shared" si="175"/>
        <v>12.216524429039573</v>
      </c>
      <c r="S799" s="11" t="s">
        <v>27</v>
      </c>
      <c r="T799" s="14">
        <f t="shared" si="172"/>
        <v>20.476975260716205</v>
      </c>
      <c r="U799" s="11" t="s">
        <v>18</v>
      </c>
      <c r="V799" s="11"/>
      <c r="W799" s="11"/>
      <c r="X799" s="12"/>
    </row>
    <row r="800" spans="1:25" ht="17" thickBot="1" x14ac:dyDescent="0.25">
      <c r="A800" s="10">
        <v>425</v>
      </c>
      <c r="B800" s="11">
        <f t="shared" si="176"/>
        <v>218.33333333333334</v>
      </c>
      <c r="C800" s="11"/>
      <c r="D800" s="11"/>
      <c r="E800" s="144">
        <v>3.9</v>
      </c>
      <c r="F800" s="145">
        <v>3.9</v>
      </c>
      <c r="G800" s="11"/>
      <c r="H800" s="144">
        <v>1.5</v>
      </c>
      <c r="I800" s="146">
        <v>47.8</v>
      </c>
      <c r="J800" s="4">
        <f t="shared" si="169"/>
        <v>95.567248522207791</v>
      </c>
      <c r="K800" s="11"/>
      <c r="L800" s="11">
        <f t="shared" si="166"/>
        <v>47.783624261103895</v>
      </c>
      <c r="M800" s="11"/>
      <c r="N800" s="11"/>
      <c r="O800" s="8">
        <f t="shared" si="167"/>
        <v>1.0636132315521629</v>
      </c>
      <c r="P800" s="11"/>
      <c r="Q800" s="11">
        <f>Q799*O799</f>
        <v>63.712785673912471</v>
      </c>
      <c r="R800" s="14">
        <f t="shared" si="175"/>
        <v>15.929161412808575</v>
      </c>
      <c r="S800" s="11" t="s">
        <v>27</v>
      </c>
      <c r="T800" s="14">
        <f t="shared" si="172"/>
        <v>25.001514600751246</v>
      </c>
      <c r="U800" s="11" t="s">
        <v>18</v>
      </c>
      <c r="V800" s="11"/>
      <c r="W800" s="11"/>
      <c r="X800" s="12"/>
    </row>
    <row r="801" spans="1:25" ht="17" thickBot="1" x14ac:dyDescent="0.25">
      <c r="A801" s="13">
        <v>450</v>
      </c>
      <c r="B801" s="14">
        <f t="shared" si="176"/>
        <v>232.22222222222223</v>
      </c>
      <c r="C801" s="14"/>
      <c r="D801" s="14"/>
      <c r="E801" s="147">
        <v>3.7</v>
      </c>
      <c r="F801" s="148">
        <v>3.75</v>
      </c>
      <c r="G801" s="14"/>
      <c r="H801" s="147">
        <v>1.65</v>
      </c>
      <c r="I801" s="149">
        <v>47.9</v>
      </c>
      <c r="J801" s="6">
        <f t="shared" si="169"/>
        <v>95.897115750834757</v>
      </c>
      <c r="K801" s="14"/>
      <c r="L801" s="88">
        <f t="shared" si="166"/>
        <v>47.948557875417379</v>
      </c>
      <c r="M801" s="14"/>
      <c r="N801" s="14"/>
      <c r="O801" s="8"/>
      <c r="P801" s="14"/>
      <c r="Q801" s="14">
        <f>Q800*O800</f>
        <v>67.765761861820394</v>
      </c>
      <c r="R801" s="14">
        <f t="shared" si="175"/>
        <v>19.817203986403015</v>
      </c>
      <c r="S801" s="14" t="s">
        <v>27</v>
      </c>
      <c r="T801" s="14">
        <f t="shared" si="172"/>
        <v>29.243682121971592</v>
      </c>
      <c r="U801" s="14" t="s">
        <v>18</v>
      </c>
      <c r="V801" s="14"/>
      <c r="W801" s="14"/>
      <c r="X801" s="15"/>
    </row>
    <row r="802" spans="1:25" ht="16" thickBot="1" x14ac:dyDescent="0.25">
      <c r="J802" s="5"/>
      <c r="L802" s="8"/>
      <c r="O802" s="8"/>
      <c r="R802" s="14"/>
      <c r="T802" s="14"/>
    </row>
    <row r="803" spans="1:25" ht="16" thickBot="1" x14ac:dyDescent="0.25">
      <c r="J803" s="4"/>
      <c r="L803" s="11"/>
      <c r="O803" s="8"/>
      <c r="R803" s="14"/>
      <c r="T803" s="14"/>
    </row>
    <row r="804" spans="1:25" ht="16" thickBot="1" x14ac:dyDescent="0.25">
      <c r="A804" s="22" t="s">
        <v>121</v>
      </c>
      <c r="J804" s="117"/>
      <c r="L804" s="14"/>
      <c r="O804" s="8"/>
      <c r="R804" s="11"/>
      <c r="T804" s="11"/>
    </row>
    <row r="805" spans="1:25" ht="16" thickBot="1" x14ac:dyDescent="0.25">
      <c r="A805" s="7">
        <v>325</v>
      </c>
      <c r="B805" s="8">
        <f t="shared" ref="B805:B810" si="177">(A805-32)*(5/9)</f>
        <v>162.77777777777777</v>
      </c>
      <c r="C805" s="8"/>
      <c r="D805" s="8"/>
      <c r="E805" s="8"/>
      <c r="F805" s="8"/>
      <c r="G805" s="8"/>
      <c r="H805" s="8"/>
      <c r="I805" s="8"/>
      <c r="J805" s="5"/>
      <c r="L805" s="8">
        <v>50.9</v>
      </c>
      <c r="M805" s="8"/>
      <c r="N805" s="8"/>
      <c r="O805" s="8">
        <f t="shared" si="167"/>
        <v>1.0853242320819114</v>
      </c>
      <c r="P805" s="8"/>
      <c r="Q805" s="8">
        <f>L805</f>
        <v>50.9</v>
      </c>
      <c r="R805" s="88"/>
      <c r="S805" s="8"/>
      <c r="T805" s="88"/>
      <c r="U805" s="8"/>
      <c r="V805" s="8">
        <f>AVERAGE(T806:T810)</f>
        <v>5.8715587377766463</v>
      </c>
      <c r="W805" s="8" t="s">
        <v>18</v>
      </c>
      <c r="X805" s="9">
        <f>_xlfn.STDEV.P(T806:T810)</f>
        <v>3.9316416375804395</v>
      </c>
      <c r="Y805" s="2">
        <v>90</v>
      </c>
    </row>
    <row r="806" spans="1:25" ht="16" thickBot="1" x14ac:dyDescent="0.25">
      <c r="A806" s="10">
        <v>350</v>
      </c>
      <c r="B806" s="11">
        <f t="shared" si="177"/>
        <v>176.66666666666669</v>
      </c>
      <c r="C806" s="11"/>
      <c r="D806" s="11"/>
      <c r="E806" s="11"/>
      <c r="F806" s="11"/>
      <c r="G806" s="11"/>
      <c r="H806" s="11"/>
      <c r="I806" s="11"/>
      <c r="J806" s="4"/>
      <c r="L806" s="11">
        <v>61.9</v>
      </c>
      <c r="M806" s="11"/>
      <c r="N806" s="11"/>
      <c r="O806" s="8">
        <f t="shared" ref="O806:O869" si="178">B807/B806</f>
        <v>1.0786163522012577</v>
      </c>
      <c r="P806" s="11"/>
      <c r="Q806" s="11">
        <f>Q805*O805</f>
        <v>55.243003412969287</v>
      </c>
      <c r="R806" s="14">
        <f>ABS(Q806-L806)</f>
        <v>6.6569965870307115</v>
      </c>
      <c r="S806" s="11" t="s">
        <v>27</v>
      </c>
      <c r="T806" s="14">
        <f>ABS((L806-Q806)/Q806)*100</f>
        <v>12.050388602636804</v>
      </c>
      <c r="U806" s="11" t="s">
        <v>18</v>
      </c>
      <c r="V806" s="11"/>
      <c r="W806" s="11"/>
      <c r="X806" s="12"/>
    </row>
    <row r="807" spans="1:25" ht="16" thickBot="1" x14ac:dyDescent="0.25">
      <c r="A807" s="10">
        <v>375</v>
      </c>
      <c r="B807" s="11">
        <f t="shared" si="177"/>
        <v>190.55555555555557</v>
      </c>
      <c r="C807" s="11"/>
      <c r="D807" s="11"/>
      <c r="E807" s="11"/>
      <c r="F807" s="11"/>
      <c r="G807" s="11"/>
      <c r="H807" s="11"/>
      <c r="I807" s="11"/>
      <c r="J807" s="6"/>
      <c r="L807" s="11">
        <v>63.7</v>
      </c>
      <c r="M807" s="11"/>
      <c r="N807" s="11"/>
      <c r="O807" s="8">
        <f t="shared" si="178"/>
        <v>1.0728862973760933</v>
      </c>
      <c r="P807" s="11"/>
      <c r="Q807" s="11">
        <f>Q806*O806</f>
        <v>59.586006825938561</v>
      </c>
      <c r="R807" s="14">
        <f>ABS(Q807-L807)</f>
        <v>4.1139931740614415</v>
      </c>
      <c r="S807" s="11" t="s">
        <v>27</v>
      </c>
      <c r="T807" s="14">
        <f>ABS((L807-Q807)/Q807)*100</f>
        <v>6.9042941341566229</v>
      </c>
      <c r="U807" s="11" t="s">
        <v>18</v>
      </c>
      <c r="V807" s="11"/>
      <c r="W807" s="11"/>
      <c r="X807" s="12"/>
    </row>
    <row r="808" spans="1:25" ht="16" thickBot="1" x14ac:dyDescent="0.25">
      <c r="A808" s="10">
        <v>400</v>
      </c>
      <c r="B808" s="11">
        <f t="shared" si="177"/>
        <v>204.44444444444446</v>
      </c>
      <c r="C808" s="11"/>
      <c r="D808" s="11"/>
      <c r="E808" s="11"/>
      <c r="F808" s="11"/>
      <c r="G808" s="11"/>
      <c r="H808" s="11"/>
      <c r="I808" s="11"/>
      <c r="J808" s="5"/>
      <c r="L808" s="11">
        <v>65.3</v>
      </c>
      <c r="M808" s="11"/>
      <c r="N808" s="11"/>
      <c r="O808" s="8">
        <f t="shared" si="178"/>
        <v>1.0679347826086956</v>
      </c>
      <c r="P808" s="11"/>
      <c r="Q808" s="11">
        <f>Q807*O807</f>
        <v>63.929010238907843</v>
      </c>
      <c r="R808" s="14">
        <f>ABS(Q808-L808)</f>
        <v>1.3709897610921544</v>
      </c>
      <c r="S808" s="11" t="s">
        <v>27</v>
      </c>
      <c r="T808" s="14">
        <f>ABS((L808-Q808)/Q808)*100</f>
        <v>2.1445502690697942</v>
      </c>
      <c r="U808" s="11" t="s">
        <v>18</v>
      </c>
      <c r="V808" s="11"/>
      <c r="W808" s="11"/>
      <c r="X808" s="12"/>
    </row>
    <row r="809" spans="1:25" ht="16" thickBot="1" x14ac:dyDescent="0.25">
      <c r="A809" s="10">
        <v>425</v>
      </c>
      <c r="B809" s="11">
        <f t="shared" si="177"/>
        <v>218.33333333333334</v>
      </c>
      <c r="C809" s="11"/>
      <c r="D809" s="11"/>
      <c r="E809" s="11"/>
      <c r="F809" s="11"/>
      <c r="G809" s="11"/>
      <c r="H809" s="11"/>
      <c r="I809" s="11"/>
      <c r="J809" s="4"/>
      <c r="L809" s="11">
        <v>63.4</v>
      </c>
      <c r="M809" s="11"/>
      <c r="N809" s="11"/>
      <c r="O809" s="8">
        <f t="shared" si="178"/>
        <v>1.0636132315521629</v>
      </c>
      <c r="P809" s="11"/>
      <c r="Q809" s="11">
        <f>Q808*O808</f>
        <v>68.272013651877117</v>
      </c>
      <c r="R809" s="14">
        <f>ABS(Q809-L809)</f>
        <v>4.8720136518771184</v>
      </c>
      <c r="S809" s="11" t="s">
        <v>27</v>
      </c>
      <c r="T809" s="14">
        <f>ABS((L809-Q809)/Q809)*100</f>
        <v>7.1361798067357345</v>
      </c>
      <c r="U809" s="11" t="s">
        <v>18</v>
      </c>
      <c r="V809" s="11"/>
      <c r="W809" s="11"/>
      <c r="X809" s="12"/>
    </row>
    <row r="810" spans="1:25" ht="16" thickBot="1" x14ac:dyDescent="0.25">
      <c r="A810" s="13">
        <v>450</v>
      </c>
      <c r="B810" s="14">
        <f t="shared" si="177"/>
        <v>232.22222222222223</v>
      </c>
      <c r="C810" s="14"/>
      <c r="D810" s="14"/>
      <c r="E810" s="14"/>
      <c r="F810" s="14"/>
      <c r="G810" s="14"/>
      <c r="H810" s="14"/>
      <c r="I810" s="14"/>
      <c r="J810" s="117"/>
      <c r="L810" s="14">
        <v>71.8</v>
      </c>
      <c r="M810" s="14"/>
      <c r="N810" s="14"/>
      <c r="O810" s="8"/>
      <c r="P810" s="14"/>
      <c r="Q810" s="14">
        <f>Q809*O809</f>
        <v>72.615017064846398</v>
      </c>
      <c r="R810" s="14">
        <f>ABS(Q810-L810)</f>
        <v>0.81501706484640124</v>
      </c>
      <c r="S810" s="14" t="s">
        <v>27</v>
      </c>
      <c r="T810" s="14">
        <f>ABS((L810-Q810)/Q810)*100</f>
        <v>1.1223808762842784</v>
      </c>
      <c r="U810" s="14" t="s">
        <v>18</v>
      </c>
      <c r="V810" s="14"/>
      <c r="W810" s="14"/>
      <c r="X810" s="15"/>
    </row>
    <row r="811" spans="1:25" ht="16" thickBot="1" x14ac:dyDescent="0.25">
      <c r="J811" s="5"/>
      <c r="O811" s="8"/>
      <c r="R811" s="14"/>
      <c r="T811" s="14"/>
    </row>
    <row r="812" spans="1:25" ht="16" thickBot="1" x14ac:dyDescent="0.25">
      <c r="J812" s="4"/>
      <c r="O812" s="8"/>
      <c r="R812" s="14"/>
      <c r="T812" s="14"/>
    </row>
    <row r="813" spans="1:25" ht="16" thickBot="1" x14ac:dyDescent="0.25">
      <c r="A813" s="22" t="s">
        <v>122</v>
      </c>
      <c r="J813" s="6"/>
      <c r="O813" s="8"/>
      <c r="R813" s="11"/>
      <c r="T813" s="11"/>
    </row>
    <row r="814" spans="1:25" ht="16" thickBot="1" x14ac:dyDescent="0.25">
      <c r="A814" s="7">
        <v>325</v>
      </c>
      <c r="B814" s="8">
        <f t="shared" ref="B814:B819" si="179">(A814-32)*(5/9)</f>
        <v>162.77777777777777</v>
      </c>
      <c r="C814" s="8"/>
      <c r="D814" s="8"/>
      <c r="E814" s="8"/>
      <c r="F814" s="8"/>
      <c r="G814" s="8"/>
      <c r="H814" s="8"/>
      <c r="I814" s="8"/>
      <c r="J814" s="5"/>
      <c r="L814" s="5">
        <v>26.63</v>
      </c>
      <c r="M814" s="8"/>
      <c r="N814" s="8"/>
      <c r="O814" s="8">
        <f t="shared" si="178"/>
        <v>1.0853242320819114</v>
      </c>
      <c r="P814" s="8"/>
      <c r="Q814" s="8">
        <f>L814</f>
        <v>26.63</v>
      </c>
      <c r="R814" s="88"/>
      <c r="S814" s="8"/>
      <c r="T814" s="88"/>
      <c r="U814" s="8"/>
      <c r="V814" s="8">
        <f>AVERAGE(T815:T819)</f>
        <v>6.4680647839776482</v>
      </c>
      <c r="W814" s="8" t="s">
        <v>18</v>
      </c>
      <c r="X814" s="9">
        <f>_xlfn.STDEV.P(T815:T819)</f>
        <v>4.2812753920987632</v>
      </c>
      <c r="Y814" s="2">
        <v>91</v>
      </c>
    </row>
    <row r="815" spans="1:25" ht="16" thickBot="1" x14ac:dyDescent="0.25">
      <c r="A815" s="10">
        <v>350</v>
      </c>
      <c r="B815" s="11">
        <f t="shared" si="179"/>
        <v>176.66666666666669</v>
      </c>
      <c r="C815" s="11"/>
      <c r="D815" s="11"/>
      <c r="E815" s="11"/>
      <c r="F815" s="11"/>
      <c r="G815" s="11"/>
      <c r="H815" s="11"/>
      <c r="I815" s="11"/>
      <c r="J815" s="4"/>
      <c r="L815" s="4">
        <v>32.409999999999997</v>
      </c>
      <c r="M815" s="11"/>
      <c r="N815" s="11"/>
      <c r="O815" s="8">
        <f t="shared" si="178"/>
        <v>1.0786163522012577</v>
      </c>
      <c r="P815" s="11"/>
      <c r="Q815" s="11">
        <f>Q814*O814</f>
        <v>28.9021843003413</v>
      </c>
      <c r="R815" s="14">
        <f>ABS(Q815-L815)</f>
        <v>3.5078156996586962</v>
      </c>
      <c r="S815" s="11" t="s">
        <v>27</v>
      </c>
      <c r="T815" s="14">
        <f>ABS((L815-Q815)/Q815)*100</f>
        <v>12.136853267582524</v>
      </c>
      <c r="U815" s="11" t="s">
        <v>18</v>
      </c>
      <c r="V815" s="11"/>
      <c r="W815" s="11"/>
      <c r="X815" s="12"/>
    </row>
    <row r="816" spans="1:25" ht="16" thickBot="1" x14ac:dyDescent="0.25">
      <c r="A816" s="10">
        <v>375</v>
      </c>
      <c r="B816" s="11">
        <f t="shared" si="179"/>
        <v>190.55555555555557</v>
      </c>
      <c r="C816" s="11"/>
      <c r="D816" s="11"/>
      <c r="E816" s="11"/>
      <c r="F816" s="11"/>
      <c r="G816" s="11"/>
      <c r="H816" s="11"/>
      <c r="I816" s="11"/>
      <c r="J816" s="117"/>
      <c r="L816" s="4">
        <v>33.36</v>
      </c>
      <c r="M816" s="11"/>
      <c r="N816" s="11"/>
      <c r="O816" s="8">
        <f t="shared" si="178"/>
        <v>1.0728862973760933</v>
      </c>
      <c r="P816" s="11"/>
      <c r="Q816" s="11">
        <f>Q815*O815</f>
        <v>31.174368600682595</v>
      </c>
      <c r="R816" s="14">
        <f>ABS(Q816-L816)</f>
        <v>2.1856313993174048</v>
      </c>
      <c r="S816" s="11" t="s">
        <v>27</v>
      </c>
      <c r="T816" s="14">
        <f>ABS((L816-Q816)/Q816)*100</f>
        <v>7.010988505696786</v>
      </c>
      <c r="U816" s="11" t="s">
        <v>18</v>
      </c>
      <c r="V816" s="11"/>
      <c r="W816" s="11"/>
      <c r="X816" s="12"/>
    </row>
    <row r="817" spans="1:25" ht="16" thickBot="1" x14ac:dyDescent="0.25">
      <c r="A817" s="10">
        <v>400</v>
      </c>
      <c r="B817" s="11">
        <f t="shared" si="179"/>
        <v>204.44444444444446</v>
      </c>
      <c r="C817" s="11"/>
      <c r="D817" s="11"/>
      <c r="E817" s="11"/>
      <c r="F817" s="11"/>
      <c r="G817" s="11"/>
      <c r="H817" s="11"/>
      <c r="I817" s="11"/>
      <c r="J817" s="5"/>
      <c r="L817" s="4">
        <v>34.21</v>
      </c>
      <c r="M817" s="11"/>
      <c r="N817" s="11"/>
      <c r="O817" s="8">
        <f t="shared" si="178"/>
        <v>1.0679347826086956</v>
      </c>
      <c r="P817" s="11"/>
      <c r="Q817" s="11">
        <f>Q816*O816</f>
        <v>33.446552901023892</v>
      </c>
      <c r="R817" s="14">
        <f>ABS(Q817-L817)</f>
        <v>0.76344709897610841</v>
      </c>
      <c r="S817" s="11" t="s">
        <v>27</v>
      </c>
      <c r="T817" s="14">
        <f>ABS((L817-Q817)/Q817)*100</f>
        <v>2.2825882871557059</v>
      </c>
      <c r="U817" s="11" t="s">
        <v>18</v>
      </c>
      <c r="V817" s="11"/>
      <c r="W817" s="11"/>
      <c r="X817" s="12"/>
    </row>
    <row r="818" spans="1:25" ht="16" thickBot="1" x14ac:dyDescent="0.25">
      <c r="A818" s="10">
        <v>425</v>
      </c>
      <c r="B818" s="11">
        <f t="shared" si="179"/>
        <v>218.33333333333334</v>
      </c>
      <c r="C818" s="11"/>
      <c r="D818" s="11"/>
      <c r="E818" s="11"/>
      <c r="F818" s="11"/>
      <c r="G818" s="11"/>
      <c r="H818" s="11"/>
      <c r="I818" s="11"/>
      <c r="J818" s="4"/>
      <c r="L818" s="4">
        <v>32.18</v>
      </c>
      <c r="M818" s="11"/>
      <c r="N818" s="11"/>
      <c r="O818" s="8">
        <f t="shared" si="178"/>
        <v>1.0636132315521629</v>
      </c>
      <c r="P818" s="11"/>
      <c r="Q818" s="11">
        <f>Q817*O817</f>
        <v>35.718737201365187</v>
      </c>
      <c r="R818" s="14">
        <f>ABS(Q818-L818)</f>
        <v>3.538737201365187</v>
      </c>
      <c r="S818" s="11" t="s">
        <v>27</v>
      </c>
      <c r="T818" s="14">
        <f>ABS((L818-Q818)/Q818)*100</f>
        <v>9.9072293105309868</v>
      </c>
      <c r="U818" s="11" t="s">
        <v>18</v>
      </c>
      <c r="V818" s="11"/>
      <c r="W818" s="11"/>
      <c r="X818" s="12"/>
    </row>
    <row r="819" spans="1:25" ht="16" thickBot="1" x14ac:dyDescent="0.25">
      <c r="A819" s="13">
        <v>450</v>
      </c>
      <c r="B819" s="14">
        <f t="shared" si="179"/>
        <v>232.22222222222223</v>
      </c>
      <c r="C819" s="14"/>
      <c r="D819" s="14"/>
      <c r="E819" s="14"/>
      <c r="F819" s="14"/>
      <c r="G819" s="14"/>
      <c r="H819" s="14"/>
      <c r="I819" s="14"/>
      <c r="J819" s="6"/>
      <c r="L819" s="6">
        <v>37.61</v>
      </c>
      <c r="M819" s="14"/>
      <c r="N819" s="14"/>
      <c r="O819" s="8"/>
      <c r="P819" s="14"/>
      <c r="Q819" s="14">
        <f>Q818*O818</f>
        <v>37.990921501706488</v>
      </c>
      <c r="R819" s="14">
        <f>ABS(Q819-L819)</f>
        <v>0.38092150170648864</v>
      </c>
      <c r="S819" s="14" t="s">
        <v>27</v>
      </c>
      <c r="T819" s="14">
        <f>ABS((L819-Q819)/Q819)*100</f>
        <v>1.0026645489222425</v>
      </c>
      <c r="U819" s="14" t="s">
        <v>18</v>
      </c>
      <c r="V819" s="14"/>
      <c r="W819" s="14"/>
      <c r="X819" s="15"/>
    </row>
    <row r="820" spans="1:25" ht="16" thickBot="1" x14ac:dyDescent="0.25">
      <c r="J820" s="5"/>
      <c r="L820" s="8"/>
      <c r="O820" s="8"/>
      <c r="R820" s="14"/>
      <c r="T820" s="14"/>
    </row>
    <row r="821" spans="1:25" ht="16" thickBot="1" x14ac:dyDescent="0.25">
      <c r="J821" s="4"/>
      <c r="L821" s="11"/>
      <c r="O821" s="8"/>
      <c r="R821" s="14"/>
      <c r="T821" s="14"/>
    </row>
    <row r="822" spans="1:25" ht="16" thickBot="1" x14ac:dyDescent="0.25">
      <c r="A822" s="22" t="s">
        <v>123</v>
      </c>
      <c r="J822" s="5"/>
      <c r="L822" s="11"/>
      <c r="O822" s="8"/>
      <c r="R822" s="11"/>
      <c r="T822" s="11"/>
    </row>
    <row r="823" spans="1:25" ht="16" thickBot="1" x14ac:dyDescent="0.25">
      <c r="A823" s="7">
        <v>325</v>
      </c>
      <c r="B823" s="8">
        <f t="shared" ref="B823:B828" si="180">(A823-32)*(5/9)</f>
        <v>162.77777777777777</v>
      </c>
      <c r="C823" s="8"/>
      <c r="D823" s="8"/>
      <c r="E823" s="16">
        <v>3.62</v>
      </c>
      <c r="F823" s="17">
        <v>3.11</v>
      </c>
      <c r="G823" s="8"/>
      <c r="H823" s="17">
        <v>1.04</v>
      </c>
      <c r="I823" s="150">
        <v>24.52</v>
      </c>
      <c r="J823" s="5">
        <f t="shared" ref="J823:J878" si="181">((4/3)*3.14159265359*E823*F823*H823)</f>
        <v>49.04456739887042</v>
      </c>
      <c r="K823" s="8"/>
      <c r="L823" s="8">
        <f t="shared" ref="L823:L869" si="182">J823/2</f>
        <v>24.52228369943521</v>
      </c>
      <c r="M823" s="8"/>
      <c r="N823" s="8"/>
      <c r="O823" s="8">
        <f t="shared" si="178"/>
        <v>1.0853242320819114</v>
      </c>
      <c r="P823" s="8"/>
      <c r="Q823" s="8">
        <f>L823</f>
        <v>24.52228369943521</v>
      </c>
      <c r="R823" s="88"/>
      <c r="S823" s="8"/>
      <c r="T823" s="88"/>
      <c r="U823" s="8"/>
      <c r="V823" s="8">
        <f>AVERAGE(T824:T828)</f>
        <v>43.485247191730927</v>
      </c>
      <c r="W823" s="8" t="s">
        <v>18</v>
      </c>
      <c r="X823" s="9">
        <f>_xlfn.STDEV.P(T824:T828)</f>
        <v>14.751209126416509</v>
      </c>
      <c r="Y823" s="2">
        <v>92</v>
      </c>
    </row>
    <row r="824" spans="1:25" ht="16" thickBot="1" x14ac:dyDescent="0.25">
      <c r="A824" s="10">
        <v>350</v>
      </c>
      <c r="B824" s="11">
        <f t="shared" si="180"/>
        <v>176.66666666666669</v>
      </c>
      <c r="C824" s="11"/>
      <c r="D824" s="11"/>
      <c r="E824" s="18">
        <v>3.66</v>
      </c>
      <c r="F824" s="19">
        <v>2.74</v>
      </c>
      <c r="G824" s="11"/>
      <c r="H824" s="19">
        <v>0.97</v>
      </c>
      <c r="I824" s="151">
        <v>20.37</v>
      </c>
      <c r="J824" s="4">
        <f t="shared" si="181"/>
        <v>40.746657778992137</v>
      </c>
      <c r="K824" s="11"/>
      <c r="L824" s="11">
        <f t="shared" si="182"/>
        <v>20.373328889496069</v>
      </c>
      <c r="M824" s="11"/>
      <c r="N824" s="11"/>
      <c r="O824" s="8">
        <f t="shared" si="178"/>
        <v>1.0786163522012577</v>
      </c>
      <c r="P824" s="11"/>
      <c r="Q824" s="11">
        <f>Q823*O823</f>
        <v>26.614628724984293</v>
      </c>
      <c r="R824" s="14">
        <f t="shared" ref="R824:R882" si="183">ABS(Q824-L824)</f>
        <v>6.2412998354882241</v>
      </c>
      <c r="S824" s="11" t="s">
        <v>27</v>
      </c>
      <c r="T824" s="14">
        <f t="shared" ref="T824:T882" si="184">ABS((L824-Q824)/Q824)*100</f>
        <v>23.450636490109098</v>
      </c>
      <c r="U824" s="11" t="s">
        <v>18</v>
      </c>
      <c r="V824" s="11"/>
      <c r="W824" s="11"/>
      <c r="X824" s="12"/>
    </row>
    <row r="825" spans="1:25" ht="16" thickBot="1" x14ac:dyDescent="0.25">
      <c r="A825" s="10">
        <v>375</v>
      </c>
      <c r="B825" s="11">
        <f t="shared" si="180"/>
        <v>190.55555555555557</v>
      </c>
      <c r="C825" s="11"/>
      <c r="D825" s="11"/>
      <c r="E825" s="18">
        <v>3.64</v>
      </c>
      <c r="F825" s="19">
        <v>2.99</v>
      </c>
      <c r="G825" s="11"/>
      <c r="H825" s="19">
        <v>0.84</v>
      </c>
      <c r="I825" s="151">
        <v>19.149999999999999</v>
      </c>
      <c r="J825" s="6">
        <f t="shared" si="181"/>
        <v>38.294858341165586</v>
      </c>
      <c r="K825" s="11"/>
      <c r="L825" s="88">
        <f t="shared" si="182"/>
        <v>19.147429170582793</v>
      </c>
      <c r="M825" s="11"/>
      <c r="N825" s="11"/>
      <c r="O825" s="8">
        <f t="shared" si="178"/>
        <v>1.0728862973760933</v>
      </c>
      <c r="P825" s="11"/>
      <c r="Q825" s="11">
        <f>Q824*O824</f>
        <v>28.706973750533368</v>
      </c>
      <c r="R825" s="14">
        <f t="shared" si="183"/>
        <v>9.5595445799505754</v>
      </c>
      <c r="S825" s="11" t="s">
        <v>27</v>
      </c>
      <c r="T825" s="14">
        <f t="shared" si="184"/>
        <v>33.300426102117299</v>
      </c>
      <c r="U825" s="11" t="s">
        <v>18</v>
      </c>
      <c r="V825" s="11"/>
      <c r="W825" s="11"/>
      <c r="X825" s="12"/>
    </row>
    <row r="826" spans="1:25" ht="16" thickBot="1" x14ac:dyDescent="0.25">
      <c r="A826" s="10">
        <v>400</v>
      </c>
      <c r="B826" s="11">
        <f t="shared" si="180"/>
        <v>204.44444444444446</v>
      </c>
      <c r="C826" s="11"/>
      <c r="D826" s="11"/>
      <c r="E826" s="18">
        <v>3.54</v>
      </c>
      <c r="F826" s="19">
        <v>3.11</v>
      </c>
      <c r="G826" s="11"/>
      <c r="H826" s="19">
        <v>0.78</v>
      </c>
      <c r="I826" s="151">
        <v>17.989999999999998</v>
      </c>
      <c r="J826" s="5">
        <f t="shared" si="181"/>
        <v>35.970532166851093</v>
      </c>
      <c r="K826" s="11"/>
      <c r="L826" s="8">
        <f t="shared" si="182"/>
        <v>17.985266083425547</v>
      </c>
      <c r="M826" s="11"/>
      <c r="N826" s="11"/>
      <c r="O826" s="8">
        <f t="shared" si="178"/>
        <v>1.0679347826086956</v>
      </c>
      <c r="P826" s="11"/>
      <c r="Q826" s="11">
        <f>Q825*O825</f>
        <v>30.799318776082448</v>
      </c>
      <c r="R826" s="14">
        <f t="shared" si="183"/>
        <v>12.814052692656901</v>
      </c>
      <c r="S826" s="11" t="s">
        <v>27</v>
      </c>
      <c r="T826" s="14">
        <f t="shared" si="184"/>
        <v>41.604987388902238</v>
      </c>
      <c r="U826" s="11" t="s">
        <v>18</v>
      </c>
      <c r="V826" s="11"/>
      <c r="W826" s="11"/>
      <c r="X826" s="12"/>
    </row>
    <row r="827" spans="1:25" ht="16" thickBot="1" x14ac:dyDescent="0.25">
      <c r="A827" s="10">
        <v>425</v>
      </c>
      <c r="B827" s="11">
        <f t="shared" si="180"/>
        <v>218.33333333333334</v>
      </c>
      <c r="C827" s="11"/>
      <c r="D827" s="11"/>
      <c r="E827" s="18">
        <v>3.56</v>
      </c>
      <c r="F827" s="19">
        <v>3.23</v>
      </c>
      <c r="G827" s="11"/>
      <c r="H827" s="19">
        <v>0.63</v>
      </c>
      <c r="I827" s="151">
        <v>14.79</v>
      </c>
      <c r="J827" s="4">
        <f t="shared" si="181"/>
        <v>30.344618308284581</v>
      </c>
      <c r="K827" s="11"/>
      <c r="L827" s="11">
        <f t="shared" si="182"/>
        <v>15.17230915414229</v>
      </c>
      <c r="M827" s="11"/>
      <c r="N827" s="11"/>
      <c r="O827" s="8">
        <f t="shared" si="178"/>
        <v>1.0636132315521629</v>
      </c>
      <c r="P827" s="11"/>
      <c r="Q827" s="11">
        <f>Q826*O826</f>
        <v>32.891663801631523</v>
      </c>
      <c r="R827" s="14">
        <f t="shared" si="183"/>
        <v>17.719354647489233</v>
      </c>
      <c r="S827" s="11" t="s">
        <v>27</v>
      </c>
      <c r="T827" s="14">
        <f t="shared" si="184"/>
        <v>53.871870861729718</v>
      </c>
      <c r="U827" s="11" t="s">
        <v>18</v>
      </c>
      <c r="V827" s="11"/>
      <c r="W827" s="11"/>
      <c r="X827" s="12"/>
    </row>
    <row r="828" spans="1:25" ht="16" thickBot="1" x14ac:dyDescent="0.25">
      <c r="A828" s="13">
        <v>450</v>
      </c>
      <c r="B828" s="14">
        <f t="shared" si="180"/>
        <v>232.22222222222223</v>
      </c>
      <c r="C828" s="14"/>
      <c r="D828" s="14"/>
      <c r="E828" s="20">
        <v>3.46</v>
      </c>
      <c r="F828" s="21">
        <v>3.17</v>
      </c>
      <c r="G828" s="14"/>
      <c r="H828" s="21">
        <v>0.53</v>
      </c>
      <c r="I828" s="152">
        <v>12.17</v>
      </c>
      <c r="J828" s="117">
        <f t="shared" si="181"/>
        <v>24.350049023794796</v>
      </c>
      <c r="K828" s="14"/>
      <c r="L828" s="14">
        <f t="shared" si="182"/>
        <v>12.175024511897398</v>
      </c>
      <c r="M828" s="14"/>
      <c r="N828" s="14"/>
      <c r="O828" s="8"/>
      <c r="P828" s="14"/>
      <c r="Q828" s="14">
        <f>Q827*O827</f>
        <v>34.984008827180602</v>
      </c>
      <c r="R828" s="14">
        <f t="shared" si="183"/>
        <v>22.808984315283205</v>
      </c>
      <c r="S828" s="14" t="s">
        <v>27</v>
      </c>
      <c r="T828" s="14">
        <f t="shared" si="184"/>
        <v>65.198315115796305</v>
      </c>
      <c r="U828" s="14" t="s">
        <v>18</v>
      </c>
      <c r="V828" s="14"/>
      <c r="W828" s="14"/>
      <c r="X828" s="15"/>
    </row>
    <row r="829" spans="1:25" ht="16" thickBot="1" x14ac:dyDescent="0.25">
      <c r="J829" s="5"/>
      <c r="L829" s="8"/>
      <c r="O829" s="8"/>
      <c r="R829" s="14"/>
      <c r="T829" s="14"/>
    </row>
    <row r="830" spans="1:25" ht="16" thickBot="1" x14ac:dyDescent="0.25">
      <c r="J830" s="4"/>
      <c r="L830" s="11"/>
      <c r="O830" s="8"/>
      <c r="R830" s="14"/>
      <c r="T830" s="14"/>
    </row>
    <row r="831" spans="1:25" ht="16" thickBot="1" x14ac:dyDescent="0.25">
      <c r="A831" s="22" t="s">
        <v>124</v>
      </c>
      <c r="J831" s="4"/>
      <c r="L831" s="8"/>
      <c r="O831" s="8"/>
      <c r="R831" s="11"/>
      <c r="T831" s="11"/>
    </row>
    <row r="832" spans="1:25" ht="16" thickBot="1" x14ac:dyDescent="0.25">
      <c r="A832" s="7">
        <v>325</v>
      </c>
      <c r="B832" s="8">
        <f t="shared" ref="B832:B837" si="185">(A832-32)*(5/9)</f>
        <v>162.77777777777777</v>
      </c>
      <c r="C832" s="8"/>
      <c r="D832" s="8"/>
      <c r="E832" s="16">
        <v>6.35</v>
      </c>
      <c r="F832" s="17">
        <v>2.54</v>
      </c>
      <c r="G832" s="8"/>
      <c r="H832" s="17">
        <v>0.64</v>
      </c>
      <c r="I832" s="49">
        <v>21.62</v>
      </c>
      <c r="J832" s="5">
        <f t="shared" si="181"/>
        <v>43.239038216322655</v>
      </c>
      <c r="K832" s="8"/>
      <c r="L832" s="8">
        <f t="shared" si="182"/>
        <v>21.619519108161327</v>
      </c>
      <c r="M832" s="8"/>
      <c r="N832" s="8"/>
      <c r="O832" s="8">
        <f t="shared" si="178"/>
        <v>1.0853242320819114</v>
      </c>
      <c r="P832" s="8"/>
      <c r="Q832" s="8">
        <f>L832</f>
        <v>21.619519108161327</v>
      </c>
      <c r="R832" s="88"/>
      <c r="S832" s="8"/>
      <c r="T832" s="88"/>
      <c r="U832" s="8"/>
      <c r="V832" s="8">
        <f>AVERAGE(T833:T837)</f>
        <v>219.83768970247084</v>
      </c>
      <c r="W832" s="8" t="s">
        <v>18</v>
      </c>
      <c r="X832" s="9">
        <f>_xlfn.STDEV.P(T833:T837)</f>
        <v>35.126685031880214</v>
      </c>
      <c r="Y832" s="2">
        <v>93</v>
      </c>
    </row>
    <row r="833" spans="1:25" ht="16" thickBot="1" x14ac:dyDescent="0.25">
      <c r="A833" s="10">
        <v>350</v>
      </c>
      <c r="B833" s="11">
        <f t="shared" si="185"/>
        <v>176.66666666666669</v>
      </c>
      <c r="C833" s="11"/>
      <c r="D833" s="11"/>
      <c r="E833" s="18">
        <v>5.08</v>
      </c>
      <c r="F833" s="19">
        <v>4.45</v>
      </c>
      <c r="G833" s="11"/>
      <c r="H833" s="19">
        <v>1.27</v>
      </c>
      <c r="I833" s="50">
        <v>60.13</v>
      </c>
      <c r="J833" s="4">
        <f t="shared" si="181"/>
        <v>120.2585750391474</v>
      </c>
      <c r="K833" s="11"/>
      <c r="L833" s="11">
        <f t="shared" si="182"/>
        <v>60.129287519573701</v>
      </c>
      <c r="M833" s="11"/>
      <c r="N833" s="11"/>
      <c r="O833" s="8">
        <f t="shared" si="178"/>
        <v>1.0786163522012577</v>
      </c>
      <c r="P833" s="11"/>
      <c r="Q833" s="11">
        <f>Q832*O832</f>
        <v>23.464187974045402</v>
      </c>
      <c r="R833" s="14">
        <f t="shared" si="183"/>
        <v>36.6650995455283</v>
      </c>
      <c r="S833" s="11" t="s">
        <v>27</v>
      </c>
      <c r="T833" s="14">
        <f t="shared" si="184"/>
        <v>156.25982704402517</v>
      </c>
      <c r="U833" s="11" t="s">
        <v>18</v>
      </c>
      <c r="V833" s="11"/>
      <c r="W833" s="11"/>
      <c r="X833" s="12"/>
    </row>
    <row r="834" spans="1:25" ht="16" thickBot="1" x14ac:dyDescent="0.25">
      <c r="A834" s="10">
        <v>375</v>
      </c>
      <c r="B834" s="11">
        <f t="shared" si="185"/>
        <v>190.55555555555557</v>
      </c>
      <c r="C834" s="11"/>
      <c r="D834" s="11"/>
      <c r="E834" s="18">
        <v>5.08</v>
      </c>
      <c r="F834" s="19">
        <v>4.45</v>
      </c>
      <c r="G834" s="11"/>
      <c r="H834" s="19">
        <v>1.91</v>
      </c>
      <c r="I834" s="50">
        <v>90.43</v>
      </c>
      <c r="J834" s="117">
        <f t="shared" si="181"/>
        <v>180.86132151556811</v>
      </c>
      <c r="K834" s="11"/>
      <c r="L834" s="14">
        <f t="shared" si="182"/>
        <v>90.430660757784054</v>
      </c>
      <c r="M834" s="11"/>
      <c r="N834" s="11"/>
      <c r="O834" s="8">
        <f t="shared" si="178"/>
        <v>1.0728862973760933</v>
      </c>
      <c r="P834" s="11"/>
      <c r="Q834" s="11">
        <f>Q833*O833</f>
        <v>25.308856839929472</v>
      </c>
      <c r="R834" s="14">
        <f t="shared" si="183"/>
        <v>65.121803917854578</v>
      </c>
      <c r="S834" s="11" t="s">
        <v>27</v>
      </c>
      <c r="T834" s="14">
        <f t="shared" si="184"/>
        <v>257.30835782006835</v>
      </c>
      <c r="U834" s="11" t="s">
        <v>18</v>
      </c>
      <c r="V834" s="11"/>
      <c r="W834" s="11"/>
      <c r="X834" s="12"/>
    </row>
    <row r="835" spans="1:25" ht="16" thickBot="1" x14ac:dyDescent="0.25">
      <c r="A835" s="10">
        <v>400</v>
      </c>
      <c r="B835" s="11">
        <f t="shared" si="185"/>
        <v>204.44444444444446</v>
      </c>
      <c r="C835" s="11"/>
      <c r="D835" s="11"/>
      <c r="E835" s="18">
        <v>5.08</v>
      </c>
      <c r="F835" s="19">
        <v>4.45</v>
      </c>
      <c r="G835" s="11"/>
      <c r="H835" s="19">
        <v>1.91</v>
      </c>
      <c r="I835" s="50">
        <v>90.43</v>
      </c>
      <c r="J835" s="5">
        <f t="shared" si="181"/>
        <v>180.86132151556811</v>
      </c>
      <c r="K835" s="11"/>
      <c r="L835" s="8">
        <f t="shared" si="182"/>
        <v>90.430660757784054</v>
      </c>
      <c r="M835" s="11"/>
      <c r="N835" s="11"/>
      <c r="O835" s="8">
        <f t="shared" si="178"/>
        <v>1.0679347826086956</v>
      </c>
      <c r="P835" s="11"/>
      <c r="Q835" s="11">
        <f>Q834*O834</f>
        <v>27.153525705813546</v>
      </c>
      <c r="R835" s="14">
        <f t="shared" si="183"/>
        <v>63.277135051970504</v>
      </c>
      <c r="S835" s="11" t="s">
        <v>27</v>
      </c>
      <c r="T835" s="14">
        <f t="shared" si="184"/>
        <v>233.03469220729198</v>
      </c>
      <c r="U835" s="11" t="s">
        <v>18</v>
      </c>
      <c r="V835" s="11"/>
      <c r="W835" s="11"/>
      <c r="X835" s="12"/>
    </row>
    <row r="836" spans="1:25" ht="16" thickBot="1" x14ac:dyDescent="0.25">
      <c r="A836" s="10">
        <v>425</v>
      </c>
      <c r="B836" s="11">
        <f t="shared" si="185"/>
        <v>218.33333333333334</v>
      </c>
      <c r="C836" s="11"/>
      <c r="D836" s="11"/>
      <c r="E836" s="18">
        <v>4.45</v>
      </c>
      <c r="F836" s="19">
        <v>3.81</v>
      </c>
      <c r="G836" s="11"/>
      <c r="H836" s="19">
        <v>2.54</v>
      </c>
      <c r="I836" s="50">
        <v>90.19</v>
      </c>
      <c r="J836" s="4">
        <f t="shared" si="181"/>
        <v>180.38786255872105</v>
      </c>
      <c r="K836" s="11"/>
      <c r="L836" s="11">
        <f t="shared" si="182"/>
        <v>90.193931279360527</v>
      </c>
      <c r="M836" s="11"/>
      <c r="N836" s="11"/>
      <c r="O836" s="8">
        <f t="shared" si="178"/>
        <v>1.0636132315521629</v>
      </c>
      <c r="P836" s="11"/>
      <c r="Q836" s="11">
        <f>Q835*O835</f>
        <v>28.998194571697617</v>
      </c>
      <c r="R836" s="14">
        <f t="shared" si="183"/>
        <v>61.19573670766291</v>
      </c>
      <c r="S836" s="11" t="s">
        <v>27</v>
      </c>
      <c r="T836" s="14">
        <f t="shared" si="184"/>
        <v>211.0329198473282</v>
      </c>
      <c r="U836" s="11" t="s">
        <v>18</v>
      </c>
      <c r="V836" s="11"/>
      <c r="W836" s="11"/>
      <c r="X836" s="12"/>
    </row>
    <row r="837" spans="1:25" ht="16" thickBot="1" x14ac:dyDescent="0.25">
      <c r="A837" s="13">
        <v>450</v>
      </c>
      <c r="B837" s="14">
        <f t="shared" si="185"/>
        <v>232.22222222222223</v>
      </c>
      <c r="C837" s="14"/>
      <c r="D837" s="14"/>
      <c r="E837" s="20">
        <v>4.45</v>
      </c>
      <c r="F837" s="21">
        <v>4.45</v>
      </c>
      <c r="G837" s="14"/>
      <c r="H837" s="21">
        <v>2.54</v>
      </c>
      <c r="I837" s="51">
        <v>105.34</v>
      </c>
      <c r="J837" s="6">
        <f t="shared" si="181"/>
        <v>210.68923579693146</v>
      </c>
      <c r="K837" s="14"/>
      <c r="L837" s="88">
        <f t="shared" si="182"/>
        <v>105.34461789846573</v>
      </c>
      <c r="M837" s="14"/>
      <c r="N837" s="14"/>
      <c r="O837" s="8"/>
      <c r="P837" s="14"/>
      <c r="Q837" s="14">
        <f>Q836*O836</f>
        <v>30.842863437581691</v>
      </c>
      <c r="R837" s="14">
        <f t="shared" si="183"/>
        <v>74.50175446088403</v>
      </c>
      <c r="S837" s="14" t="s">
        <v>27</v>
      </c>
      <c r="T837" s="14">
        <f t="shared" si="184"/>
        <v>241.55265159364049</v>
      </c>
      <c r="U837" s="14" t="s">
        <v>18</v>
      </c>
      <c r="V837" s="14"/>
      <c r="W837" s="14"/>
      <c r="X837" s="15"/>
    </row>
    <row r="838" spans="1:25" ht="16" thickBot="1" x14ac:dyDescent="0.25">
      <c r="J838" s="5"/>
      <c r="L838" s="8"/>
      <c r="O838" s="8"/>
      <c r="R838" s="14"/>
      <c r="T838" s="14"/>
    </row>
    <row r="839" spans="1:25" ht="16" thickBot="1" x14ac:dyDescent="0.25">
      <c r="J839" s="4"/>
      <c r="L839" s="11"/>
      <c r="O839" s="8"/>
      <c r="R839" s="14"/>
      <c r="T839" s="14"/>
    </row>
    <row r="840" spans="1:25" ht="16" thickBot="1" x14ac:dyDescent="0.25">
      <c r="A840" s="22" t="s">
        <v>125</v>
      </c>
      <c r="J840" s="5"/>
      <c r="L840" s="11"/>
      <c r="O840" s="8"/>
      <c r="R840" s="11"/>
      <c r="T840" s="11"/>
    </row>
    <row r="841" spans="1:25" ht="16" thickBot="1" x14ac:dyDescent="0.25">
      <c r="A841" s="7">
        <v>325</v>
      </c>
      <c r="B841" s="8">
        <f t="shared" ref="B841:B846" si="186">(A841-32)*(5/9)</f>
        <v>162.77777777777777</v>
      </c>
      <c r="C841" s="8"/>
      <c r="D841" s="8"/>
      <c r="E841" s="16">
        <v>2.4500000000000002</v>
      </c>
      <c r="F841" s="16">
        <v>2.4500000000000002</v>
      </c>
      <c r="G841" s="8"/>
      <c r="H841" s="17">
        <v>2.7</v>
      </c>
      <c r="I841" s="8">
        <v>34</v>
      </c>
      <c r="J841" s="5">
        <f t="shared" si="181"/>
        <v>67.886675651426316</v>
      </c>
      <c r="K841" s="8"/>
      <c r="L841" s="8">
        <f t="shared" si="182"/>
        <v>33.943337825713158</v>
      </c>
      <c r="M841" s="8"/>
      <c r="N841" s="8"/>
      <c r="O841" s="8">
        <f t="shared" si="178"/>
        <v>1.0853242320819114</v>
      </c>
      <c r="P841" s="8"/>
      <c r="Q841" s="8">
        <f>L841</f>
        <v>33.943337825713158</v>
      </c>
      <c r="R841" s="88"/>
      <c r="S841" s="8"/>
      <c r="T841" s="88"/>
      <c r="U841" s="8"/>
      <c r="V841" s="8">
        <f>AVERAGE(T842:T846)</f>
        <v>49.451141631333577</v>
      </c>
      <c r="W841" s="8" t="s">
        <v>18</v>
      </c>
      <c r="X841" s="9">
        <f>_xlfn.STDEV.P(T842:T846)</f>
        <v>7.4851269374216853</v>
      </c>
      <c r="Y841" s="2">
        <v>94</v>
      </c>
    </row>
    <row r="842" spans="1:25" ht="16" thickBot="1" x14ac:dyDescent="0.25">
      <c r="A842" s="10">
        <v>350</v>
      </c>
      <c r="B842" s="11">
        <f t="shared" si="186"/>
        <v>176.66666666666669</v>
      </c>
      <c r="C842" s="11"/>
      <c r="D842" s="11"/>
      <c r="E842" s="18">
        <v>2.75</v>
      </c>
      <c r="F842" s="18">
        <v>2.75</v>
      </c>
      <c r="G842" s="11"/>
      <c r="H842" s="19">
        <v>3.6</v>
      </c>
      <c r="I842" s="11">
        <v>57</v>
      </c>
      <c r="J842" s="4">
        <f t="shared" si="181"/>
        <v>114.039813325317</v>
      </c>
      <c r="K842" s="11"/>
      <c r="L842" s="11">
        <f t="shared" si="182"/>
        <v>57.019906662658499</v>
      </c>
      <c r="M842" s="11"/>
      <c r="N842" s="11"/>
      <c r="O842" s="8">
        <f t="shared" si="178"/>
        <v>1.0786163522012577</v>
      </c>
      <c r="P842" s="11"/>
      <c r="Q842" s="11">
        <f>Q841*O841</f>
        <v>36.839527059989031</v>
      </c>
      <c r="R842" s="14">
        <f t="shared" si="183"/>
        <v>20.180379602669468</v>
      </c>
      <c r="S842" s="11" t="s">
        <v>27</v>
      </c>
      <c r="T842" s="14">
        <f t="shared" si="184"/>
        <v>54.779149498330924</v>
      </c>
      <c r="U842" s="11" t="s">
        <v>18</v>
      </c>
      <c r="V842" s="11"/>
      <c r="W842" s="11"/>
      <c r="X842" s="12"/>
    </row>
    <row r="843" spans="1:25" ht="16" thickBot="1" x14ac:dyDescent="0.25">
      <c r="A843" s="10">
        <v>375</v>
      </c>
      <c r="B843" s="11">
        <f t="shared" si="186"/>
        <v>190.55555555555557</v>
      </c>
      <c r="C843" s="11"/>
      <c r="D843" s="11"/>
      <c r="E843" s="18">
        <v>2.8</v>
      </c>
      <c r="F843" s="18">
        <v>2.8</v>
      </c>
      <c r="G843" s="11"/>
      <c r="H843" s="19">
        <v>3.7</v>
      </c>
      <c r="I843" s="11">
        <v>61</v>
      </c>
      <c r="J843" s="6">
        <f t="shared" si="181"/>
        <v>121.50842626045161</v>
      </c>
      <c r="K843" s="11"/>
      <c r="L843" s="88">
        <f t="shared" si="182"/>
        <v>60.754213130225807</v>
      </c>
      <c r="M843" s="11"/>
      <c r="N843" s="11"/>
      <c r="O843" s="8">
        <f t="shared" si="178"/>
        <v>1.0728862973760933</v>
      </c>
      <c r="P843" s="11"/>
      <c r="Q843" s="11">
        <f>Q842*O842</f>
        <v>39.735716294264897</v>
      </c>
      <c r="R843" s="14">
        <f t="shared" si="183"/>
        <v>21.01849683596091</v>
      </c>
      <c r="S843" s="11" t="s">
        <v>27</v>
      </c>
      <c r="T843" s="14">
        <f t="shared" si="184"/>
        <v>52.895729072322105</v>
      </c>
      <c r="U843" s="11" t="s">
        <v>18</v>
      </c>
      <c r="V843" s="11"/>
      <c r="W843" s="11"/>
      <c r="X843" s="12"/>
    </row>
    <row r="844" spans="1:25" ht="16" thickBot="1" x14ac:dyDescent="0.25">
      <c r="A844" s="10">
        <v>400</v>
      </c>
      <c r="B844" s="11">
        <f t="shared" si="186"/>
        <v>204.44444444444446</v>
      </c>
      <c r="C844" s="11"/>
      <c r="D844" s="11"/>
      <c r="E844" s="18">
        <v>2.9</v>
      </c>
      <c r="F844" s="18">
        <v>2.9</v>
      </c>
      <c r="G844" s="11"/>
      <c r="H844" s="19">
        <v>3.7</v>
      </c>
      <c r="I844" s="11">
        <v>65</v>
      </c>
      <c r="J844" s="5">
        <f t="shared" si="181"/>
        <v>130.34258480234672</v>
      </c>
      <c r="K844" s="11"/>
      <c r="L844" s="8">
        <f t="shared" si="182"/>
        <v>65.171292401173361</v>
      </c>
      <c r="M844" s="11"/>
      <c r="N844" s="11"/>
      <c r="O844" s="8">
        <f t="shared" si="178"/>
        <v>1.0679347826086956</v>
      </c>
      <c r="P844" s="11"/>
      <c r="Q844" s="11">
        <f>Q843*O843</f>
        <v>42.631905528540763</v>
      </c>
      <c r="R844" s="14">
        <f t="shared" si="183"/>
        <v>22.539386872632598</v>
      </c>
      <c r="S844" s="11" t="s">
        <v>27</v>
      </c>
      <c r="T844" s="14">
        <f t="shared" si="184"/>
        <v>52.869761727031332</v>
      </c>
      <c r="U844" s="11" t="s">
        <v>18</v>
      </c>
      <c r="V844" s="11"/>
      <c r="W844" s="11"/>
      <c r="X844" s="12"/>
    </row>
    <row r="845" spans="1:25" ht="16" thickBot="1" x14ac:dyDescent="0.25">
      <c r="A845" s="10">
        <v>425</v>
      </c>
      <c r="B845" s="11">
        <f t="shared" si="186"/>
        <v>218.33333333333334</v>
      </c>
      <c r="C845" s="11"/>
      <c r="D845" s="11"/>
      <c r="E845" s="18">
        <v>2.95</v>
      </c>
      <c r="F845" s="18">
        <v>2.95</v>
      </c>
      <c r="G845" s="11"/>
      <c r="H845" s="19">
        <v>3.8</v>
      </c>
      <c r="I845" s="11">
        <v>69</v>
      </c>
      <c r="J845" s="4">
        <f t="shared" si="181"/>
        <v>138.52119767719267</v>
      </c>
      <c r="K845" s="11"/>
      <c r="L845" s="11">
        <f t="shared" si="182"/>
        <v>69.260598838596337</v>
      </c>
      <c r="M845" s="11"/>
      <c r="N845" s="11"/>
      <c r="O845" s="8">
        <f t="shared" si="178"/>
        <v>1.0636132315521629</v>
      </c>
      <c r="P845" s="11"/>
      <c r="Q845" s="11">
        <f>Q844*O844</f>
        <v>45.528094762816629</v>
      </c>
      <c r="R845" s="14">
        <f t="shared" si="183"/>
        <v>23.732504075779708</v>
      </c>
      <c r="S845" s="11" t="s">
        <v>27</v>
      </c>
      <c r="T845" s="14">
        <f t="shared" si="184"/>
        <v>52.127162797865076</v>
      </c>
      <c r="U845" s="11" t="s">
        <v>18</v>
      </c>
      <c r="V845" s="11"/>
      <c r="W845" s="11"/>
      <c r="X845" s="12"/>
    </row>
    <row r="846" spans="1:25" ht="16" thickBot="1" x14ac:dyDescent="0.25">
      <c r="A846" s="13">
        <v>450</v>
      </c>
      <c r="B846" s="14">
        <f t="shared" si="186"/>
        <v>232.22222222222223</v>
      </c>
      <c r="C846" s="14"/>
      <c r="D846" s="14"/>
      <c r="E846" s="20">
        <v>2.9</v>
      </c>
      <c r="F846" s="20">
        <v>2.9</v>
      </c>
      <c r="G846" s="14"/>
      <c r="H846" s="21">
        <v>3.7</v>
      </c>
      <c r="I846" s="14">
        <v>65</v>
      </c>
      <c r="J846" s="117">
        <f t="shared" si="181"/>
        <v>130.34258480234672</v>
      </c>
      <c r="K846" s="14"/>
      <c r="L846" s="14">
        <f t="shared" si="182"/>
        <v>65.171292401173361</v>
      </c>
      <c r="M846" s="14"/>
      <c r="N846" s="14"/>
      <c r="O846" s="8"/>
      <c r="P846" s="14"/>
      <c r="Q846" s="14">
        <f>Q845*O845</f>
        <v>48.424283997092502</v>
      </c>
      <c r="R846" s="14">
        <f t="shared" si="183"/>
        <v>16.747008404080859</v>
      </c>
      <c r="S846" s="14" t="s">
        <v>27</v>
      </c>
      <c r="T846" s="14">
        <f t="shared" si="184"/>
        <v>34.583905061118472</v>
      </c>
      <c r="U846" s="14" t="s">
        <v>18</v>
      </c>
      <c r="V846" s="14"/>
      <c r="W846" s="14"/>
      <c r="X846" s="15"/>
    </row>
    <row r="847" spans="1:25" ht="16" thickBot="1" x14ac:dyDescent="0.25">
      <c r="J847" s="5"/>
      <c r="L847" s="8"/>
      <c r="O847" s="8"/>
      <c r="R847" s="14"/>
      <c r="T847" s="14"/>
    </row>
    <row r="848" spans="1:25" ht="16" thickBot="1" x14ac:dyDescent="0.25">
      <c r="J848" s="4"/>
      <c r="L848" s="11"/>
      <c r="O848" s="8"/>
      <c r="R848" s="14"/>
      <c r="T848" s="14"/>
    </row>
    <row r="849" spans="1:25" ht="16" thickBot="1" x14ac:dyDescent="0.25">
      <c r="A849" s="22" t="s">
        <v>126</v>
      </c>
      <c r="J849" s="4"/>
      <c r="L849" s="8"/>
      <c r="O849" s="8"/>
      <c r="R849" s="11"/>
      <c r="T849" s="11"/>
    </row>
    <row r="850" spans="1:25" ht="16" thickBot="1" x14ac:dyDescent="0.25">
      <c r="A850" s="7">
        <v>325</v>
      </c>
      <c r="B850" s="8">
        <f t="shared" ref="B850:B855" si="187">(A850-32)*(5/9)</f>
        <v>162.77777777777777</v>
      </c>
      <c r="C850" s="8"/>
      <c r="D850" s="8"/>
      <c r="E850" s="153">
        <v>3.8</v>
      </c>
      <c r="F850" s="153">
        <v>4</v>
      </c>
      <c r="G850" s="8"/>
      <c r="H850" s="153">
        <v>1.3</v>
      </c>
      <c r="I850" s="27">
        <v>41.39</v>
      </c>
      <c r="J850" s="5">
        <f t="shared" si="181"/>
        <v>82.770494446584536</v>
      </c>
      <c r="K850" s="8"/>
      <c r="L850" s="8">
        <f t="shared" si="182"/>
        <v>41.385247223292268</v>
      </c>
      <c r="M850" s="8"/>
      <c r="N850" s="8"/>
      <c r="O850" s="8">
        <f t="shared" si="178"/>
        <v>1.0853242320819114</v>
      </c>
      <c r="P850" s="8"/>
      <c r="Q850" s="8">
        <f>L850</f>
        <v>41.385247223292268</v>
      </c>
      <c r="R850" s="88"/>
      <c r="S850" s="8"/>
      <c r="T850" s="88"/>
      <c r="U850" s="8"/>
      <c r="V850" s="8">
        <f>AVERAGE(T851:T855)</f>
        <v>16.307513895793669</v>
      </c>
      <c r="W850" s="8" t="s">
        <v>18</v>
      </c>
      <c r="X850" s="9">
        <f>_xlfn.STDEV.P(T851:T855)</f>
        <v>6.1201719869408988</v>
      </c>
      <c r="Y850" s="2">
        <v>95</v>
      </c>
    </row>
    <row r="851" spans="1:25" ht="16" thickBot="1" x14ac:dyDescent="0.25">
      <c r="A851" s="10">
        <v>350</v>
      </c>
      <c r="B851" s="11">
        <f t="shared" si="187"/>
        <v>176.66666666666669</v>
      </c>
      <c r="C851" s="11"/>
      <c r="D851" s="11"/>
      <c r="E851" s="154">
        <v>3.55</v>
      </c>
      <c r="F851" s="154">
        <v>3.6</v>
      </c>
      <c r="G851" s="11"/>
      <c r="H851" s="154">
        <v>1.5</v>
      </c>
      <c r="I851" s="26">
        <v>40.130000000000003</v>
      </c>
      <c r="J851" s="4">
        <f t="shared" si="181"/>
        <v>80.299108225760406</v>
      </c>
      <c r="K851" s="11"/>
      <c r="L851" s="11">
        <f t="shared" si="182"/>
        <v>40.149554112880203</v>
      </c>
      <c r="M851" s="11"/>
      <c r="N851" s="11"/>
      <c r="O851" s="8">
        <f t="shared" si="178"/>
        <v>1.0786163522012577</v>
      </c>
      <c r="P851" s="11"/>
      <c r="Q851" s="11">
        <f>Q850*O850</f>
        <v>44.916411662139737</v>
      </c>
      <c r="R851" s="14">
        <f t="shared" si="183"/>
        <v>4.7668575492595338</v>
      </c>
      <c r="S851" s="11" t="s">
        <v>27</v>
      </c>
      <c r="T851" s="14">
        <f t="shared" si="184"/>
        <v>10.612730119929729</v>
      </c>
      <c r="U851" s="11" t="s">
        <v>18</v>
      </c>
      <c r="V851" s="11"/>
      <c r="W851" s="11"/>
      <c r="X851" s="12"/>
    </row>
    <row r="852" spans="1:25" ht="16" thickBot="1" x14ac:dyDescent="0.25">
      <c r="A852" s="10">
        <v>375</v>
      </c>
      <c r="B852" s="11">
        <f t="shared" si="187"/>
        <v>190.55555555555557</v>
      </c>
      <c r="C852" s="11"/>
      <c r="D852" s="11"/>
      <c r="E852" s="154">
        <v>3.5</v>
      </c>
      <c r="F852" s="154">
        <v>3.4</v>
      </c>
      <c r="G852" s="11"/>
      <c r="H852" s="154">
        <v>1.6</v>
      </c>
      <c r="I852" s="26">
        <v>39.880000000000003</v>
      </c>
      <c r="J852" s="117">
        <f t="shared" si="181"/>
        <v>79.754565499138138</v>
      </c>
      <c r="K852" s="11"/>
      <c r="L852" s="14">
        <f t="shared" si="182"/>
        <v>39.877282749569069</v>
      </c>
      <c r="M852" s="11"/>
      <c r="N852" s="11"/>
      <c r="O852" s="8">
        <f t="shared" si="178"/>
        <v>1.0728862973760933</v>
      </c>
      <c r="P852" s="11"/>
      <c r="Q852" s="11">
        <f>Q851*O851</f>
        <v>48.447576100987192</v>
      </c>
      <c r="R852" s="14">
        <f t="shared" si="183"/>
        <v>8.5702933514181225</v>
      </c>
      <c r="S852" s="11" t="s">
        <v>27</v>
      </c>
      <c r="T852" s="14">
        <f t="shared" si="184"/>
        <v>17.68982896802445</v>
      </c>
      <c r="U852" s="11" t="s">
        <v>18</v>
      </c>
      <c r="V852" s="11"/>
      <c r="W852" s="11"/>
      <c r="X852" s="12"/>
    </row>
    <row r="853" spans="1:25" ht="16" thickBot="1" x14ac:dyDescent="0.25">
      <c r="A853" s="10">
        <v>400</v>
      </c>
      <c r="B853" s="11">
        <f t="shared" si="187"/>
        <v>204.44444444444446</v>
      </c>
      <c r="C853" s="11"/>
      <c r="D853" s="11"/>
      <c r="E853" s="154">
        <v>3.5</v>
      </c>
      <c r="F853" s="154">
        <v>3.3</v>
      </c>
      <c r="G853" s="11"/>
      <c r="H853" s="154">
        <v>1.7</v>
      </c>
      <c r="I853" s="26">
        <v>41.12</v>
      </c>
      <c r="J853" s="5">
        <f t="shared" si="181"/>
        <v>82.246895670986206</v>
      </c>
      <c r="K853" s="11"/>
      <c r="L853" s="8">
        <f t="shared" si="182"/>
        <v>41.123447835493103</v>
      </c>
      <c r="M853" s="11"/>
      <c r="N853" s="11"/>
      <c r="O853" s="8">
        <f t="shared" si="178"/>
        <v>1.0679347826086956</v>
      </c>
      <c r="P853" s="11"/>
      <c r="Q853" s="11">
        <f>Q852*O852</f>
        <v>51.978740539834654</v>
      </c>
      <c r="R853" s="14">
        <f t="shared" si="183"/>
        <v>10.855292704341551</v>
      </c>
      <c r="S853" s="11" t="s">
        <v>27</v>
      </c>
      <c r="T853" s="14">
        <f t="shared" si="184"/>
        <v>20.884101060552712</v>
      </c>
      <c r="U853" s="11" t="s">
        <v>18</v>
      </c>
      <c r="V853" s="11"/>
      <c r="W853" s="11"/>
      <c r="X853" s="12"/>
    </row>
    <row r="854" spans="1:25" ht="16" thickBot="1" x14ac:dyDescent="0.25">
      <c r="A854" s="10">
        <v>425</v>
      </c>
      <c r="B854" s="11">
        <f t="shared" si="187"/>
        <v>218.33333333333334</v>
      </c>
      <c r="C854" s="11"/>
      <c r="D854" s="11"/>
      <c r="E854" s="154">
        <v>3.3</v>
      </c>
      <c r="F854" s="154">
        <v>3.2</v>
      </c>
      <c r="G854" s="11"/>
      <c r="H854" s="154">
        <v>1.9</v>
      </c>
      <c r="I854" s="26">
        <v>41.37</v>
      </c>
      <c r="J854" s="4">
        <f t="shared" si="181"/>
        <v>84.043886668839676</v>
      </c>
      <c r="K854" s="11"/>
      <c r="L854" s="11">
        <f t="shared" si="182"/>
        <v>42.021943334419838</v>
      </c>
      <c r="M854" s="11"/>
      <c r="N854" s="11"/>
      <c r="O854" s="8">
        <f t="shared" si="178"/>
        <v>1.0636132315521629</v>
      </c>
      <c r="P854" s="11"/>
      <c r="Q854" s="11">
        <f>Q853*O853</f>
        <v>55.509904978682115</v>
      </c>
      <c r="R854" s="14">
        <f t="shared" si="183"/>
        <v>13.487961644262278</v>
      </c>
      <c r="S854" s="11" t="s">
        <v>27</v>
      </c>
      <c r="T854" s="14">
        <f t="shared" si="184"/>
        <v>24.298297122724602</v>
      </c>
      <c r="U854" s="11" t="s">
        <v>18</v>
      </c>
      <c r="V854" s="11"/>
      <c r="W854" s="11"/>
      <c r="X854" s="12"/>
    </row>
    <row r="855" spans="1:25" ht="16" thickBot="1" x14ac:dyDescent="0.25">
      <c r="A855" s="13">
        <v>450</v>
      </c>
      <c r="B855" s="14">
        <f t="shared" si="187"/>
        <v>232.22222222222223</v>
      </c>
      <c r="C855" s="14"/>
      <c r="D855" s="14"/>
      <c r="E855" s="155">
        <v>3</v>
      </c>
      <c r="F855" s="155">
        <v>3.6</v>
      </c>
      <c r="G855" s="14"/>
      <c r="H855" s="155">
        <v>2.4</v>
      </c>
      <c r="I855" s="28">
        <v>54.29</v>
      </c>
      <c r="J855" s="6">
        <f t="shared" si="181"/>
        <v>108.57344210807041</v>
      </c>
      <c r="K855" s="14"/>
      <c r="L855" s="88">
        <f t="shared" si="182"/>
        <v>54.286721054035205</v>
      </c>
      <c r="M855" s="14"/>
      <c r="N855" s="14"/>
      <c r="O855" s="8"/>
      <c r="P855" s="14"/>
      <c r="Q855" s="14">
        <f>Q854*O854</f>
        <v>59.041069417529584</v>
      </c>
      <c r="R855" s="14">
        <f t="shared" si="183"/>
        <v>4.7543483634943797</v>
      </c>
      <c r="S855" s="14" t="s">
        <v>27</v>
      </c>
      <c r="T855" s="14">
        <f t="shared" si="184"/>
        <v>8.0526122077368569</v>
      </c>
      <c r="U855" s="14" t="s">
        <v>18</v>
      </c>
      <c r="V855" s="14"/>
      <c r="W855" s="14"/>
      <c r="X855" s="15"/>
    </row>
    <row r="856" spans="1:25" ht="16" thickBot="1" x14ac:dyDescent="0.25">
      <c r="J856" s="5"/>
      <c r="L856" s="8"/>
      <c r="O856" s="8"/>
      <c r="R856" s="14"/>
      <c r="T856" s="14"/>
    </row>
    <row r="857" spans="1:25" ht="16" thickBot="1" x14ac:dyDescent="0.25">
      <c r="J857" s="4"/>
      <c r="L857" s="11"/>
      <c r="O857" s="8"/>
      <c r="R857" s="14"/>
      <c r="T857" s="14"/>
    </row>
    <row r="858" spans="1:25" ht="16" thickBot="1" x14ac:dyDescent="0.25">
      <c r="A858" s="22" t="s">
        <v>127</v>
      </c>
      <c r="J858" s="5"/>
      <c r="L858" s="11"/>
      <c r="O858" s="8"/>
      <c r="R858" s="11"/>
      <c r="T858" s="11"/>
    </row>
    <row r="859" spans="1:25" ht="16" thickBot="1" x14ac:dyDescent="0.25">
      <c r="A859" s="7">
        <v>325</v>
      </c>
      <c r="B859" s="8">
        <f t="shared" ref="B859:B864" si="188">(A859-32)*(5/9)</f>
        <v>162.77777777777777</v>
      </c>
      <c r="C859" s="8"/>
      <c r="D859" s="8"/>
      <c r="E859" s="16">
        <v>3.5</v>
      </c>
      <c r="F859" s="17">
        <v>2.75</v>
      </c>
      <c r="G859" s="8"/>
      <c r="H859" s="17">
        <v>3.25</v>
      </c>
      <c r="I859" s="8">
        <v>65.5</v>
      </c>
      <c r="J859" s="5">
        <f t="shared" si="181"/>
        <v>131.03059359348293</v>
      </c>
      <c r="K859" s="8"/>
      <c r="L859" s="8">
        <f t="shared" si="182"/>
        <v>65.515296796741467</v>
      </c>
      <c r="M859" s="8"/>
      <c r="N859" s="8"/>
      <c r="O859" s="8">
        <f t="shared" si="178"/>
        <v>1.0853242320819114</v>
      </c>
      <c r="P859" s="8"/>
      <c r="Q859" s="8">
        <f>L859</f>
        <v>65.515296796741467</v>
      </c>
      <c r="R859" s="88"/>
      <c r="S859" s="8"/>
      <c r="T859" s="88"/>
      <c r="U859" s="8"/>
      <c r="V859" s="8">
        <f>AVERAGE(T860:T864)</f>
        <v>20.724069525347598</v>
      </c>
      <c r="W859" s="8" t="s">
        <v>18</v>
      </c>
      <c r="X859" s="9">
        <f>_xlfn.STDEV.P(T860:T864)</f>
        <v>5.1908098030210583</v>
      </c>
      <c r="Y859" s="2">
        <v>96</v>
      </c>
    </row>
    <row r="860" spans="1:25" ht="16" thickBot="1" x14ac:dyDescent="0.25">
      <c r="A860" s="10">
        <v>350</v>
      </c>
      <c r="B860" s="11">
        <f t="shared" si="188"/>
        <v>176.66666666666669</v>
      </c>
      <c r="C860" s="11"/>
      <c r="D860" s="11"/>
      <c r="E860" s="18">
        <v>3.6</v>
      </c>
      <c r="F860" s="19">
        <v>3.25</v>
      </c>
      <c r="G860" s="11"/>
      <c r="H860" s="19">
        <v>3.3</v>
      </c>
      <c r="I860" s="11">
        <v>80.900000000000006</v>
      </c>
      <c r="J860" s="4">
        <f t="shared" si="181"/>
        <v>161.7291898068132</v>
      </c>
      <c r="K860" s="11"/>
      <c r="L860" s="11">
        <f t="shared" si="182"/>
        <v>80.864594903406598</v>
      </c>
      <c r="M860" s="11"/>
      <c r="N860" s="11"/>
      <c r="O860" s="8">
        <f t="shared" si="178"/>
        <v>1.0786163522012577</v>
      </c>
      <c r="P860" s="11"/>
      <c r="Q860" s="11">
        <f>Q859*O859</f>
        <v>71.105339185541951</v>
      </c>
      <c r="R860" s="14">
        <f t="shared" si="183"/>
        <v>9.7592557178646473</v>
      </c>
      <c r="S860" s="11" t="s">
        <v>27</v>
      </c>
      <c r="T860" s="14">
        <f t="shared" si="184"/>
        <v>13.725067385444698</v>
      </c>
      <c r="U860" s="11" t="s">
        <v>18</v>
      </c>
      <c r="V860" s="11"/>
      <c r="W860" s="11"/>
      <c r="X860" s="12"/>
    </row>
    <row r="861" spans="1:25" ht="16" thickBot="1" x14ac:dyDescent="0.25">
      <c r="A861" s="10">
        <v>375</v>
      </c>
      <c r="B861" s="11">
        <f t="shared" si="188"/>
        <v>190.55555555555557</v>
      </c>
      <c r="C861" s="11"/>
      <c r="D861" s="11"/>
      <c r="E861" s="18">
        <v>3.75</v>
      </c>
      <c r="F861" s="19">
        <v>3.45</v>
      </c>
      <c r="G861" s="11"/>
      <c r="H861" s="19">
        <v>2.2000000000000002</v>
      </c>
      <c r="I861" s="11">
        <v>59.6</v>
      </c>
      <c r="J861" s="6">
        <f t="shared" si="181"/>
        <v>119.22344120374051</v>
      </c>
      <c r="K861" s="11"/>
      <c r="L861" s="88">
        <f t="shared" si="182"/>
        <v>59.611720601870253</v>
      </c>
      <c r="M861" s="11"/>
      <c r="N861" s="11"/>
      <c r="O861" s="8">
        <f t="shared" si="178"/>
        <v>1.0728862973760933</v>
      </c>
      <c r="P861" s="11"/>
      <c r="Q861" s="11">
        <f>Q860*O860</f>
        <v>76.695381574342406</v>
      </c>
      <c r="R861" s="14">
        <f t="shared" si="183"/>
        <v>17.083660972472153</v>
      </c>
      <c r="S861" s="11" t="s">
        <v>27</v>
      </c>
      <c r="T861" s="14">
        <f t="shared" si="184"/>
        <v>22.274693236792377</v>
      </c>
      <c r="U861" s="11" t="s">
        <v>18</v>
      </c>
      <c r="V861" s="11"/>
      <c r="W861" s="11"/>
      <c r="X861" s="12"/>
    </row>
    <row r="862" spans="1:25" ht="16" thickBot="1" x14ac:dyDescent="0.25">
      <c r="A862" s="10">
        <v>400</v>
      </c>
      <c r="B862" s="11">
        <f t="shared" si="188"/>
        <v>204.44444444444446</v>
      </c>
      <c r="C862" s="11"/>
      <c r="D862" s="11"/>
      <c r="E862" s="18">
        <v>3.9</v>
      </c>
      <c r="F862" s="19">
        <v>3.25</v>
      </c>
      <c r="G862" s="11"/>
      <c r="H862" s="19">
        <v>2.5</v>
      </c>
      <c r="I862" s="11">
        <v>66.400000000000006</v>
      </c>
      <c r="J862" s="5">
        <f t="shared" si="181"/>
        <v>132.73228961417749</v>
      </c>
      <c r="K862" s="11"/>
      <c r="L862" s="8">
        <f t="shared" si="182"/>
        <v>66.366144807088745</v>
      </c>
      <c r="M862" s="11"/>
      <c r="N862" s="11"/>
      <c r="O862" s="8">
        <f t="shared" si="178"/>
        <v>1.0679347826086956</v>
      </c>
      <c r="P862" s="11"/>
      <c r="Q862" s="11">
        <f>Q861*O861</f>
        <v>82.285423963142875</v>
      </c>
      <c r="R862" s="14">
        <f t="shared" si="183"/>
        <v>15.919279156054131</v>
      </c>
      <c r="S862" s="11" t="s">
        <v>27</v>
      </c>
      <c r="T862" s="14">
        <f t="shared" si="184"/>
        <v>19.346414455110132</v>
      </c>
      <c r="U862" s="11" t="s">
        <v>18</v>
      </c>
      <c r="V862" s="11"/>
      <c r="W862" s="11"/>
      <c r="X862" s="12"/>
    </row>
    <row r="863" spans="1:25" ht="16" thickBot="1" x14ac:dyDescent="0.25">
      <c r="A863" s="10">
        <v>425</v>
      </c>
      <c r="B863" s="11">
        <f t="shared" si="188"/>
        <v>218.33333333333334</v>
      </c>
      <c r="C863" s="11"/>
      <c r="D863" s="11"/>
      <c r="E863" s="18">
        <v>3.85</v>
      </c>
      <c r="F863" s="19">
        <v>3.2</v>
      </c>
      <c r="G863" s="11"/>
      <c r="H863" s="19">
        <v>2.4</v>
      </c>
      <c r="I863" s="11">
        <v>61.9</v>
      </c>
      <c r="J863" s="4">
        <f t="shared" si="181"/>
        <v>123.85414877513216</v>
      </c>
      <c r="K863" s="11"/>
      <c r="L863" s="11">
        <f t="shared" si="182"/>
        <v>61.92707438756608</v>
      </c>
      <c r="M863" s="11"/>
      <c r="N863" s="11"/>
      <c r="O863" s="8">
        <f t="shared" si="178"/>
        <v>1.0636132315521629</v>
      </c>
      <c r="P863" s="11"/>
      <c r="Q863" s="11">
        <f>Q862*O862</f>
        <v>87.875466351943331</v>
      </c>
      <c r="R863" s="14">
        <f t="shared" si="183"/>
        <v>25.948391964377251</v>
      </c>
      <c r="S863" s="11" t="s">
        <v>27</v>
      </c>
      <c r="T863" s="14">
        <f t="shared" si="184"/>
        <v>29.52859659424546</v>
      </c>
      <c r="U863" s="11" t="s">
        <v>18</v>
      </c>
      <c r="V863" s="11"/>
      <c r="W863" s="11"/>
      <c r="X863" s="12"/>
    </row>
    <row r="864" spans="1:25" ht="16" thickBot="1" x14ac:dyDescent="0.25">
      <c r="A864" s="13">
        <v>450</v>
      </c>
      <c r="B864" s="14">
        <f t="shared" si="188"/>
        <v>232.22222222222223</v>
      </c>
      <c r="C864" s="14"/>
      <c r="D864" s="14"/>
      <c r="E864" s="20">
        <v>3.95</v>
      </c>
      <c r="F864" s="21">
        <v>3.4</v>
      </c>
      <c r="G864" s="14"/>
      <c r="H864" s="21">
        <v>2.7</v>
      </c>
      <c r="I864" s="14">
        <v>75.900000000000006</v>
      </c>
      <c r="J864" s="117">
        <f t="shared" si="181"/>
        <v>151.88972161576936</v>
      </c>
      <c r="K864" s="14"/>
      <c r="L864" s="14">
        <f t="shared" si="182"/>
        <v>75.94486080788468</v>
      </c>
      <c r="M864" s="14"/>
      <c r="N864" s="14"/>
      <c r="O864" s="8"/>
      <c r="P864" s="14"/>
      <c r="Q864" s="14">
        <f>Q863*O863</f>
        <v>93.4655087407438</v>
      </c>
      <c r="R864" s="14">
        <f t="shared" si="183"/>
        <v>17.52064793285912</v>
      </c>
      <c r="S864" s="14" t="s">
        <v>27</v>
      </c>
      <c r="T864" s="14">
        <f t="shared" si="184"/>
        <v>18.745575955145323</v>
      </c>
      <c r="U864" s="14" t="s">
        <v>18</v>
      </c>
      <c r="V864" s="14"/>
      <c r="W864" s="14"/>
      <c r="X864" s="15"/>
    </row>
    <row r="865" spans="1:25" ht="16" thickBot="1" x14ac:dyDescent="0.25">
      <c r="J865" s="5"/>
      <c r="L865" s="8"/>
      <c r="O865" s="8"/>
      <c r="R865" s="14"/>
      <c r="T865" s="14"/>
    </row>
    <row r="866" spans="1:25" ht="16" thickBot="1" x14ac:dyDescent="0.25">
      <c r="J866" s="4"/>
      <c r="L866" s="11"/>
      <c r="O866" s="8"/>
      <c r="R866" s="14"/>
      <c r="T866" s="14"/>
    </row>
    <row r="867" spans="1:25" ht="16" thickBot="1" x14ac:dyDescent="0.25">
      <c r="A867" s="22" t="s">
        <v>128</v>
      </c>
      <c r="J867" s="4"/>
      <c r="L867" s="8"/>
      <c r="O867" s="8"/>
      <c r="R867" s="11"/>
      <c r="T867" s="11"/>
    </row>
    <row r="868" spans="1:25" ht="16" thickBot="1" x14ac:dyDescent="0.25">
      <c r="A868" s="7">
        <v>325</v>
      </c>
      <c r="B868" s="8">
        <f t="shared" ref="B868:B873" si="189">(A868-32)*(5/9)</f>
        <v>162.77777777777777</v>
      </c>
      <c r="C868" s="8"/>
      <c r="D868" s="8"/>
      <c r="E868" s="16">
        <v>1.9</v>
      </c>
      <c r="F868" s="17">
        <v>1.9</v>
      </c>
      <c r="G868" s="8"/>
      <c r="H868" s="17">
        <v>1.8</v>
      </c>
      <c r="I868" s="8">
        <v>13.6</v>
      </c>
      <c r="J868" s="5">
        <f t="shared" si="181"/>
        <v>27.218758750703756</v>
      </c>
      <c r="K868" s="8"/>
      <c r="L868" s="8">
        <f t="shared" si="182"/>
        <v>13.609379375351878</v>
      </c>
      <c r="M868" s="8"/>
      <c r="N868" s="8"/>
      <c r="O868" s="8">
        <f t="shared" si="178"/>
        <v>1.0853242320819114</v>
      </c>
      <c r="P868" s="8"/>
      <c r="Q868" s="8">
        <f>L868</f>
        <v>13.609379375351878</v>
      </c>
      <c r="R868" s="88"/>
      <c r="S868" s="8"/>
      <c r="T868" s="88"/>
      <c r="U868" s="8"/>
      <c r="V868" s="8">
        <f>AVERAGE(T869:T873)</f>
        <v>6.6226867026327438</v>
      </c>
      <c r="W868" s="8" t="s">
        <v>18</v>
      </c>
      <c r="X868" s="9">
        <f>_xlfn.STDEV.P(T869:T873)</f>
        <v>2.1291982791337696</v>
      </c>
      <c r="Y868" s="2">
        <v>97</v>
      </c>
    </row>
    <row r="869" spans="1:25" ht="16" thickBot="1" x14ac:dyDescent="0.25">
      <c r="A869" s="10">
        <v>350</v>
      </c>
      <c r="B869" s="11">
        <f t="shared" si="189"/>
        <v>176.66666666666669</v>
      </c>
      <c r="C869" s="11"/>
      <c r="D869" s="11"/>
      <c r="E869" s="18">
        <v>1.9</v>
      </c>
      <c r="F869" s="19">
        <v>1.8</v>
      </c>
      <c r="G869" s="11"/>
      <c r="H869" s="19">
        <v>1.9</v>
      </c>
      <c r="I869" s="11">
        <v>13.6</v>
      </c>
      <c r="J869" s="4">
        <f t="shared" si="181"/>
        <v>27.218758750703756</v>
      </c>
      <c r="K869" s="11"/>
      <c r="L869" s="11">
        <f t="shared" si="182"/>
        <v>13.609379375351878</v>
      </c>
      <c r="M869" s="11"/>
      <c r="N869" s="11"/>
      <c r="O869" s="8">
        <f t="shared" si="178"/>
        <v>1.0786163522012577</v>
      </c>
      <c r="P869" s="11"/>
      <c r="Q869" s="11">
        <f>Q868*O868</f>
        <v>14.770589219665181</v>
      </c>
      <c r="R869" s="14">
        <f t="shared" si="183"/>
        <v>1.1612098443133032</v>
      </c>
      <c r="S869" s="11" t="s">
        <v>27</v>
      </c>
      <c r="T869" s="14">
        <f t="shared" si="184"/>
        <v>7.8616352201258053</v>
      </c>
      <c r="U869" s="11" t="s">
        <v>18</v>
      </c>
      <c r="V869" s="11"/>
      <c r="W869" s="11"/>
      <c r="X869" s="12"/>
    </row>
    <row r="870" spans="1:25" ht="16" thickBot="1" x14ac:dyDescent="0.25">
      <c r="A870" s="10">
        <v>375</v>
      </c>
      <c r="B870" s="11">
        <f t="shared" si="189"/>
        <v>190.55555555555557</v>
      </c>
      <c r="C870" s="11"/>
      <c r="D870" s="11"/>
      <c r="E870" s="18">
        <v>2</v>
      </c>
      <c r="F870" s="19">
        <v>1.9</v>
      </c>
      <c r="G870" s="11"/>
      <c r="H870" s="19">
        <v>2.1</v>
      </c>
      <c r="I870" s="11">
        <v>16.7</v>
      </c>
      <c r="J870" s="117">
        <f t="shared" si="181"/>
        <v>33.426545834197597</v>
      </c>
      <c r="K870" s="11"/>
      <c r="L870" s="14">
        <f t="shared" ref="L870:L918" si="190">J870/2</f>
        <v>16.713272917098799</v>
      </c>
      <c r="M870" s="11"/>
      <c r="N870" s="11"/>
      <c r="O870" s="8">
        <f t="shared" ref="O870:O917" si="191">B871/B870</f>
        <v>1.0728862973760933</v>
      </c>
      <c r="P870" s="11"/>
      <c r="Q870" s="11">
        <f>Q869*O869</f>
        <v>15.931799063978479</v>
      </c>
      <c r="R870" s="14">
        <f t="shared" si="183"/>
        <v>0.78147385312031936</v>
      </c>
      <c r="S870" s="11" t="s">
        <v>27</v>
      </c>
      <c r="T870" s="14">
        <f t="shared" si="184"/>
        <v>4.9051199427139283</v>
      </c>
      <c r="U870" s="11" t="s">
        <v>18</v>
      </c>
      <c r="V870" s="11"/>
      <c r="W870" s="11"/>
      <c r="X870" s="12"/>
    </row>
    <row r="871" spans="1:25" ht="16" thickBot="1" x14ac:dyDescent="0.25">
      <c r="A871" s="10">
        <v>400</v>
      </c>
      <c r="B871" s="11">
        <f t="shared" si="189"/>
        <v>204.44444444444446</v>
      </c>
      <c r="C871" s="11"/>
      <c r="D871" s="11"/>
      <c r="E871" s="18">
        <v>1.9</v>
      </c>
      <c r="F871" s="19">
        <v>1.9</v>
      </c>
      <c r="G871" s="11"/>
      <c r="H871" s="19">
        <v>2.1</v>
      </c>
      <c r="I871" s="11">
        <v>15.9</v>
      </c>
      <c r="J871" s="5">
        <f t="shared" si="181"/>
        <v>31.755218542487718</v>
      </c>
      <c r="K871" s="11"/>
      <c r="L871" s="8">
        <f t="shared" si="190"/>
        <v>15.877609271243859</v>
      </c>
      <c r="M871" s="11"/>
      <c r="N871" s="11"/>
      <c r="O871" s="8">
        <f t="shared" si="191"/>
        <v>1.0679347826086956</v>
      </c>
      <c r="P871" s="11"/>
      <c r="Q871" s="11">
        <f>Q870*O870</f>
        <v>17.093008908291779</v>
      </c>
      <c r="R871" s="14">
        <f t="shared" si="183"/>
        <v>1.2153996370479199</v>
      </c>
      <c r="S871" s="11" t="s">
        <v>27</v>
      </c>
      <c r="T871" s="14">
        <f t="shared" si="184"/>
        <v>7.1105072463768053</v>
      </c>
      <c r="U871" s="11" t="s">
        <v>18</v>
      </c>
      <c r="V871" s="11"/>
      <c r="W871" s="11"/>
      <c r="X871" s="12"/>
    </row>
    <row r="872" spans="1:25" ht="16" thickBot="1" x14ac:dyDescent="0.25">
      <c r="A872" s="10">
        <v>425</v>
      </c>
      <c r="B872" s="11">
        <f t="shared" si="189"/>
        <v>218.33333333333334</v>
      </c>
      <c r="C872" s="11"/>
      <c r="D872" s="11"/>
      <c r="E872" s="18">
        <v>2</v>
      </c>
      <c r="F872" s="19">
        <v>2</v>
      </c>
      <c r="G872" s="11"/>
      <c r="H872" s="19">
        <v>2.1</v>
      </c>
      <c r="I872" s="11">
        <v>17.600000000000001</v>
      </c>
      <c r="J872" s="4">
        <f t="shared" si="181"/>
        <v>35.185837720207999</v>
      </c>
      <c r="K872" s="11"/>
      <c r="L872" s="11">
        <f t="shared" si="190"/>
        <v>17.592918860104</v>
      </c>
      <c r="M872" s="11"/>
      <c r="N872" s="11"/>
      <c r="O872" s="8">
        <f t="shared" si="191"/>
        <v>1.0636132315521629</v>
      </c>
      <c r="P872" s="11"/>
      <c r="Q872" s="11">
        <f>Q871*O871</f>
        <v>18.254218752605077</v>
      </c>
      <c r="R872" s="14">
        <f t="shared" si="183"/>
        <v>0.66129989250107712</v>
      </c>
      <c r="S872" s="11" t="s">
        <v>27</v>
      </c>
      <c r="T872" s="14">
        <f t="shared" si="184"/>
        <v>3.6227236096132702</v>
      </c>
      <c r="U872" s="11" t="s">
        <v>18</v>
      </c>
      <c r="V872" s="11"/>
      <c r="W872" s="11"/>
      <c r="X872" s="12"/>
    </row>
    <row r="873" spans="1:25" ht="16" thickBot="1" x14ac:dyDescent="0.25">
      <c r="A873" s="13">
        <v>450</v>
      </c>
      <c r="B873" s="14">
        <f t="shared" si="189"/>
        <v>232.22222222222223</v>
      </c>
      <c r="C873" s="14"/>
      <c r="D873" s="14"/>
      <c r="E873" s="20">
        <v>2.1</v>
      </c>
      <c r="F873" s="21">
        <v>2.1</v>
      </c>
      <c r="G873" s="14"/>
      <c r="H873" s="21">
        <v>1.9</v>
      </c>
      <c r="I873" s="14">
        <v>17.5</v>
      </c>
      <c r="J873" s="6">
        <f t="shared" si="181"/>
        <v>35.097873125907476</v>
      </c>
      <c r="K873" s="14"/>
      <c r="L873" s="88">
        <f t="shared" si="190"/>
        <v>17.548936562953738</v>
      </c>
      <c r="M873" s="14"/>
      <c r="N873" s="14"/>
      <c r="O873" s="8"/>
      <c r="P873" s="14"/>
      <c r="Q873" s="14">
        <f>Q872*O872</f>
        <v>19.415428596918378</v>
      </c>
      <c r="R873" s="14">
        <f t="shared" si="183"/>
        <v>1.86649203396464</v>
      </c>
      <c r="S873" s="14" t="s">
        <v>27</v>
      </c>
      <c r="T873" s="14">
        <f t="shared" si="184"/>
        <v>9.6134474943339132</v>
      </c>
      <c r="U873" s="14" t="s">
        <v>18</v>
      </c>
      <c r="V873" s="14"/>
      <c r="W873" s="14"/>
      <c r="X873" s="15"/>
    </row>
    <row r="874" spans="1:25" ht="16" thickBot="1" x14ac:dyDescent="0.25">
      <c r="J874" s="5"/>
      <c r="L874" s="8"/>
      <c r="O874" s="8"/>
      <c r="R874" s="14"/>
      <c r="T874" s="14"/>
    </row>
    <row r="875" spans="1:25" ht="16" thickBot="1" x14ac:dyDescent="0.25">
      <c r="J875" s="4"/>
      <c r="L875" s="11"/>
      <c r="O875" s="8"/>
      <c r="R875" s="14"/>
      <c r="T875" s="14"/>
    </row>
    <row r="876" spans="1:25" ht="16" thickBot="1" x14ac:dyDescent="0.25">
      <c r="A876" s="22" t="s">
        <v>129</v>
      </c>
      <c r="J876" s="5"/>
      <c r="L876" s="11"/>
      <c r="O876" s="8"/>
      <c r="R876" s="11"/>
      <c r="T876" s="11"/>
    </row>
    <row r="877" spans="1:25" ht="16" thickBot="1" x14ac:dyDescent="0.25">
      <c r="A877" s="7">
        <v>325</v>
      </c>
      <c r="B877" s="8">
        <f t="shared" ref="B877:B882" si="192">(A877-32)*(5/9)</f>
        <v>162.77777777777777</v>
      </c>
      <c r="C877" s="8"/>
      <c r="D877" s="8"/>
      <c r="E877" s="16">
        <v>2.54</v>
      </c>
      <c r="F877" s="17">
        <v>2.29</v>
      </c>
      <c r="G877" s="8"/>
      <c r="H877" s="17">
        <v>1.27</v>
      </c>
      <c r="I877" s="8">
        <v>15.47</v>
      </c>
      <c r="J877" s="5">
        <f t="shared" si="181"/>
        <v>30.942936723555899</v>
      </c>
      <c r="K877" s="8"/>
      <c r="L877" s="8">
        <f t="shared" si="190"/>
        <v>15.47146836177795</v>
      </c>
      <c r="M877" s="8"/>
      <c r="N877" s="8"/>
      <c r="O877" s="8">
        <f t="shared" si="191"/>
        <v>1.0853242320819114</v>
      </c>
      <c r="P877" s="8"/>
      <c r="Q877" s="8">
        <f>L877</f>
        <v>15.47146836177795</v>
      </c>
      <c r="R877" s="88"/>
      <c r="S877" s="8"/>
      <c r="T877" s="88"/>
      <c r="U877" s="8"/>
      <c r="V877" s="8">
        <f>AVERAGE(T878:T882)</f>
        <v>39.288816260034515</v>
      </c>
      <c r="W877" s="8" t="s">
        <v>18</v>
      </c>
      <c r="X877" s="9">
        <f>_xlfn.STDEV.P(T878:T882)</f>
        <v>14.414786878844037</v>
      </c>
      <c r="Y877" s="2">
        <v>98</v>
      </c>
    </row>
    <row r="878" spans="1:25" ht="16" thickBot="1" x14ac:dyDescent="0.25">
      <c r="A878" s="10">
        <v>350</v>
      </c>
      <c r="B878" s="11">
        <f t="shared" si="192"/>
        <v>176.66666666666669</v>
      </c>
      <c r="C878" s="11"/>
      <c r="D878" s="11"/>
      <c r="E878" s="18">
        <v>2.54</v>
      </c>
      <c r="F878" s="19">
        <v>1.78</v>
      </c>
      <c r="G878" s="11"/>
      <c r="H878" s="19">
        <v>1.02</v>
      </c>
      <c r="I878" s="11">
        <v>9.66</v>
      </c>
      <c r="J878" s="4">
        <f t="shared" si="181"/>
        <v>19.317125439359106</v>
      </c>
      <c r="K878" s="11"/>
      <c r="L878" s="11">
        <f t="shared" si="190"/>
        <v>9.6585627196795532</v>
      </c>
      <c r="M878" s="11"/>
      <c r="N878" s="11"/>
      <c r="O878" s="8">
        <f t="shared" si="191"/>
        <v>1.0786163522012577</v>
      </c>
      <c r="P878" s="11"/>
      <c r="Q878" s="11">
        <f>Q877*O877</f>
        <v>16.791559518926242</v>
      </c>
      <c r="R878" s="14">
        <f t="shared" si="183"/>
        <v>7.1329967992466887</v>
      </c>
      <c r="S878" s="11" t="s">
        <v>27</v>
      </c>
      <c r="T878" s="14">
        <f t="shared" si="184"/>
        <v>42.479656467922986</v>
      </c>
      <c r="U878" s="11" t="s">
        <v>18</v>
      </c>
      <c r="V878" s="11"/>
      <c r="W878" s="11"/>
      <c r="X878" s="12"/>
    </row>
    <row r="879" spans="1:25" ht="16" thickBot="1" x14ac:dyDescent="0.25">
      <c r="A879" s="10">
        <v>375</v>
      </c>
      <c r="B879" s="11">
        <f t="shared" si="192"/>
        <v>190.55555555555557</v>
      </c>
      <c r="C879" s="11"/>
      <c r="D879" s="11"/>
      <c r="E879" s="18">
        <v>3.05</v>
      </c>
      <c r="F879" s="19">
        <v>2.54</v>
      </c>
      <c r="G879" s="11"/>
      <c r="H879" s="19">
        <v>1.79</v>
      </c>
      <c r="I879" s="11">
        <v>29.04</v>
      </c>
      <c r="J879" s="6">
        <f t="shared" ref="J879:J918" si="193">((4/3)*3.14159265359*E879*F879*H879)</f>
        <v>58.086498312503331</v>
      </c>
      <c r="K879" s="11"/>
      <c r="L879" s="88">
        <f t="shared" si="190"/>
        <v>29.043249156251665</v>
      </c>
      <c r="M879" s="11"/>
      <c r="N879" s="11"/>
      <c r="O879" s="8">
        <f t="shared" si="191"/>
        <v>1.0728862973760933</v>
      </c>
      <c r="P879" s="11"/>
      <c r="Q879" s="11">
        <f>Q878*O878</f>
        <v>18.111650676074529</v>
      </c>
      <c r="R879" s="14">
        <f t="shared" si="183"/>
        <v>10.931598480177136</v>
      </c>
      <c r="S879" s="11" t="s">
        <v>27</v>
      </c>
      <c r="T879" s="14">
        <f t="shared" si="184"/>
        <v>60.356721072462861</v>
      </c>
      <c r="U879" s="11" t="s">
        <v>18</v>
      </c>
      <c r="V879" s="11"/>
      <c r="W879" s="11"/>
      <c r="X879" s="12"/>
    </row>
    <row r="880" spans="1:25" ht="16" thickBot="1" x14ac:dyDescent="0.25">
      <c r="A880" s="10">
        <v>400</v>
      </c>
      <c r="B880" s="11">
        <f t="shared" si="192"/>
        <v>204.44444444444446</v>
      </c>
      <c r="C880" s="11"/>
      <c r="D880" s="11"/>
      <c r="E880" s="18">
        <v>2.0299999999999998</v>
      </c>
      <c r="F880" s="19">
        <v>2.0299999999999998</v>
      </c>
      <c r="G880" s="11"/>
      <c r="H880" s="19">
        <v>1.27</v>
      </c>
      <c r="I880" s="11">
        <v>10.96</v>
      </c>
      <c r="J880" s="5">
        <f t="shared" si="193"/>
        <v>21.922213654729823</v>
      </c>
      <c r="K880" s="11"/>
      <c r="L880" s="8">
        <f t="shared" si="190"/>
        <v>10.961106827364912</v>
      </c>
      <c r="M880" s="11"/>
      <c r="N880" s="11"/>
      <c r="O880" s="8">
        <f t="shared" si="191"/>
        <v>1.0679347826086956</v>
      </c>
      <c r="P880" s="11"/>
      <c r="Q880" s="11">
        <f>Q879*O879</f>
        <v>19.431741833222819</v>
      </c>
      <c r="R880" s="14">
        <f t="shared" si="183"/>
        <v>8.4706350058579076</v>
      </c>
      <c r="S880" s="11" t="s">
        <v>27</v>
      </c>
      <c r="T880" s="14">
        <f t="shared" si="184"/>
        <v>43.591743234132011</v>
      </c>
      <c r="U880" s="11" t="s">
        <v>18</v>
      </c>
      <c r="V880" s="11"/>
      <c r="W880" s="11"/>
      <c r="X880" s="12"/>
    </row>
    <row r="881" spans="1:25" ht="16" thickBot="1" x14ac:dyDescent="0.25">
      <c r="A881" s="10">
        <v>425</v>
      </c>
      <c r="B881" s="11">
        <f t="shared" si="192"/>
        <v>218.33333333333334</v>
      </c>
      <c r="C881" s="11"/>
      <c r="D881" s="11"/>
      <c r="E881" s="18">
        <v>2.54</v>
      </c>
      <c r="F881" s="19">
        <v>2.0299999999999998</v>
      </c>
      <c r="G881" s="11"/>
      <c r="H881" s="19">
        <v>1.27</v>
      </c>
      <c r="I881" s="11">
        <v>13.71</v>
      </c>
      <c r="J881" s="4">
        <f t="shared" si="193"/>
        <v>27.429764868479683</v>
      </c>
      <c r="K881" s="11"/>
      <c r="L881" s="11">
        <f t="shared" si="190"/>
        <v>13.714882434239842</v>
      </c>
      <c r="M881" s="11"/>
      <c r="N881" s="11"/>
      <c r="O881" s="8">
        <f t="shared" si="191"/>
        <v>1.0636132315521629</v>
      </c>
      <c r="P881" s="11"/>
      <c r="Q881" s="11">
        <f>Q880*O880</f>
        <v>20.751832990371106</v>
      </c>
      <c r="R881" s="14">
        <f t="shared" si="183"/>
        <v>7.0369505561312646</v>
      </c>
      <c r="S881" s="11" t="s">
        <v>27</v>
      </c>
      <c r="T881" s="14">
        <f t="shared" si="184"/>
        <v>33.910019222862985</v>
      </c>
      <c r="U881" s="11" t="s">
        <v>18</v>
      </c>
      <c r="V881" s="11"/>
      <c r="W881" s="11"/>
      <c r="X881" s="12"/>
    </row>
    <row r="882" spans="1:25" ht="16" thickBot="1" x14ac:dyDescent="0.25">
      <c r="A882" s="13">
        <v>450</v>
      </c>
      <c r="B882" s="14">
        <f t="shared" si="192"/>
        <v>232.22222222222223</v>
      </c>
      <c r="C882" s="14"/>
      <c r="D882" s="14"/>
      <c r="E882" s="20">
        <v>2.29</v>
      </c>
      <c r="F882" s="21">
        <v>2.54</v>
      </c>
      <c r="G882" s="14"/>
      <c r="H882" s="21">
        <v>1.52</v>
      </c>
      <c r="I882" s="14">
        <v>18.52</v>
      </c>
      <c r="J882" s="117">
        <f t="shared" si="193"/>
        <v>37.034065999846433</v>
      </c>
      <c r="K882" s="14"/>
      <c r="L882" s="14">
        <f t="shared" si="190"/>
        <v>18.517032999923217</v>
      </c>
      <c r="M882" s="14"/>
      <c r="N882" s="14"/>
      <c r="O882" s="8"/>
      <c r="P882" s="14"/>
      <c r="Q882" s="14">
        <f>Q881*O881</f>
        <v>22.071924147519397</v>
      </c>
      <c r="R882" s="14">
        <f t="shared" si="183"/>
        <v>3.5548911475961802</v>
      </c>
      <c r="S882" s="14" t="s">
        <v>27</v>
      </c>
      <c r="T882" s="14">
        <f t="shared" si="184"/>
        <v>16.105941302791695</v>
      </c>
      <c r="U882" s="14" t="s">
        <v>18</v>
      </c>
      <c r="V882" s="14"/>
      <c r="W882" s="14"/>
      <c r="X882" s="15"/>
    </row>
    <row r="883" spans="1:25" ht="16" thickBot="1" x14ac:dyDescent="0.25">
      <c r="J883" s="5"/>
      <c r="L883" s="8"/>
      <c r="O883" s="8"/>
      <c r="R883" s="14"/>
      <c r="T883" s="14"/>
    </row>
    <row r="884" spans="1:25" ht="16" thickBot="1" x14ac:dyDescent="0.25">
      <c r="J884" s="4"/>
      <c r="L884" s="11"/>
      <c r="O884" s="8"/>
      <c r="R884" s="14"/>
      <c r="T884" s="14"/>
    </row>
    <row r="885" spans="1:25" ht="16" thickBot="1" x14ac:dyDescent="0.25">
      <c r="A885" s="22" t="s">
        <v>130</v>
      </c>
      <c r="J885" s="4"/>
      <c r="L885" s="8"/>
      <c r="O885" s="8"/>
      <c r="R885" s="11"/>
      <c r="T885" s="11"/>
    </row>
    <row r="886" spans="1:25" ht="16" thickBot="1" x14ac:dyDescent="0.25">
      <c r="A886" s="7">
        <v>325</v>
      </c>
      <c r="B886" s="8">
        <f t="shared" ref="B886:B891" si="194">(A886-32)*(5/9)</f>
        <v>162.77777777777777</v>
      </c>
      <c r="C886" s="8"/>
      <c r="D886" s="8"/>
      <c r="E886" s="16">
        <v>2.99</v>
      </c>
      <c r="F886" s="17">
        <v>2.92</v>
      </c>
      <c r="G886" s="8"/>
      <c r="H886" s="17">
        <v>2.99</v>
      </c>
      <c r="I886" s="131">
        <v>54.64</v>
      </c>
      <c r="J886" s="5">
        <f t="shared" si="193"/>
        <v>109.34875366465478</v>
      </c>
      <c r="K886" s="8"/>
      <c r="L886" s="8">
        <f t="shared" si="190"/>
        <v>54.67437683232739</v>
      </c>
      <c r="M886" s="8"/>
      <c r="N886" s="8"/>
      <c r="O886" s="8">
        <f t="shared" si="191"/>
        <v>1.0853242320819114</v>
      </c>
      <c r="P886" s="8"/>
      <c r="Q886" s="8">
        <f>L886</f>
        <v>54.67437683232739</v>
      </c>
      <c r="R886" s="88"/>
      <c r="S886" s="8"/>
      <c r="T886" s="88"/>
      <c r="U886" s="8"/>
      <c r="V886" s="8">
        <f>AVERAGE(T887:T891)</f>
        <v>6.9443974892299876</v>
      </c>
      <c r="W886" s="8" t="s">
        <v>18</v>
      </c>
      <c r="X886" s="9">
        <f>_xlfn.STDEV.P(T887:T891)</f>
        <v>3.1681224740856497</v>
      </c>
      <c r="Y886" s="2">
        <v>99</v>
      </c>
    </row>
    <row r="887" spans="1:25" ht="16" thickBot="1" x14ac:dyDescent="0.25">
      <c r="A887" s="10">
        <v>350</v>
      </c>
      <c r="B887" s="11">
        <f t="shared" si="194"/>
        <v>176.66666666666669</v>
      </c>
      <c r="C887" s="11"/>
      <c r="D887" s="11"/>
      <c r="E887" s="18">
        <v>2.97</v>
      </c>
      <c r="F887" s="19">
        <v>3.04</v>
      </c>
      <c r="G887" s="11"/>
      <c r="H887" s="19">
        <v>2.99</v>
      </c>
      <c r="I887" s="133">
        <v>56.51</v>
      </c>
      <c r="J887" s="4">
        <f t="shared" si="193"/>
        <v>113.0810495129238</v>
      </c>
      <c r="K887" s="11"/>
      <c r="L887" s="11">
        <f t="shared" si="190"/>
        <v>56.540524756461899</v>
      </c>
      <c r="M887" s="11"/>
      <c r="N887" s="11"/>
      <c r="O887" s="8">
        <f t="shared" si="191"/>
        <v>1.0786163522012577</v>
      </c>
      <c r="P887" s="11"/>
      <c r="Q887" s="11">
        <f>Q886*O886</f>
        <v>59.339426050102773</v>
      </c>
      <c r="R887" s="14">
        <f t="shared" ref="R887:R918" si="195">ABS(Q887-L887)</f>
        <v>2.7989012936408741</v>
      </c>
      <c r="S887" s="11" t="s">
        <v>27</v>
      </c>
      <c r="T887" s="14">
        <f t="shared" ref="T887:T918" si="196">ABS((L887-Q887)/Q887)*100</f>
        <v>4.7167650244504289</v>
      </c>
      <c r="U887" s="11" t="s">
        <v>18</v>
      </c>
      <c r="V887" s="11"/>
      <c r="W887" s="11"/>
      <c r="X887" s="12"/>
    </row>
    <row r="888" spans="1:25" ht="16" thickBot="1" x14ac:dyDescent="0.25">
      <c r="A888" s="10">
        <v>375</v>
      </c>
      <c r="B888" s="11">
        <f t="shared" si="194"/>
        <v>190.55555555555557</v>
      </c>
      <c r="C888" s="11"/>
      <c r="D888" s="11"/>
      <c r="E888" s="18">
        <v>3.09</v>
      </c>
      <c r="F888" s="19">
        <v>3.02</v>
      </c>
      <c r="G888" s="11"/>
      <c r="H888" s="19">
        <v>3.14</v>
      </c>
      <c r="I888" s="133">
        <v>61.33</v>
      </c>
      <c r="J888" s="117">
        <f t="shared" si="193"/>
        <v>122.73931063970861</v>
      </c>
      <c r="K888" s="11"/>
      <c r="L888" s="14">
        <f t="shared" si="190"/>
        <v>61.369655319854303</v>
      </c>
      <c r="M888" s="11"/>
      <c r="N888" s="11"/>
      <c r="O888" s="8">
        <f t="shared" si="191"/>
        <v>1.0728862973760933</v>
      </c>
      <c r="P888" s="11"/>
      <c r="Q888" s="11">
        <f>Q887*O887</f>
        <v>64.004475267878135</v>
      </c>
      <c r="R888" s="14">
        <f t="shared" si="195"/>
        <v>2.6348199480238321</v>
      </c>
      <c r="S888" s="11" t="s">
        <v>27</v>
      </c>
      <c r="T888" s="14">
        <f t="shared" si="196"/>
        <v>4.1166183098858511</v>
      </c>
      <c r="U888" s="11" t="s">
        <v>18</v>
      </c>
      <c r="V888" s="11"/>
      <c r="W888" s="11"/>
      <c r="X888" s="12"/>
    </row>
    <row r="889" spans="1:25" ht="16" thickBot="1" x14ac:dyDescent="0.25">
      <c r="A889" s="10">
        <v>400</v>
      </c>
      <c r="B889" s="11">
        <f t="shared" si="194"/>
        <v>204.44444444444446</v>
      </c>
      <c r="C889" s="11"/>
      <c r="D889" s="11"/>
      <c r="E889" s="18">
        <v>3.07</v>
      </c>
      <c r="F889" s="19">
        <v>3.14</v>
      </c>
      <c r="G889" s="11"/>
      <c r="H889" s="19">
        <v>3.25</v>
      </c>
      <c r="I889" s="133">
        <v>65.58</v>
      </c>
      <c r="J889" s="5">
        <f t="shared" si="193"/>
        <v>131.23207440233315</v>
      </c>
      <c r="K889" s="11"/>
      <c r="L889" s="8">
        <f t="shared" si="190"/>
        <v>65.616037201166577</v>
      </c>
      <c r="M889" s="11"/>
      <c r="N889" s="11"/>
      <c r="O889" s="8">
        <f t="shared" si="191"/>
        <v>1.0679347826086956</v>
      </c>
      <c r="P889" s="11"/>
      <c r="Q889" s="11">
        <f>Q888*O888</f>
        <v>68.669524485653511</v>
      </c>
      <c r="R889" s="14">
        <f t="shared" si="195"/>
        <v>3.0534872844869341</v>
      </c>
      <c r="S889" s="11" t="s">
        <v>27</v>
      </c>
      <c r="T889" s="14">
        <f t="shared" si="196"/>
        <v>4.4466410789328688</v>
      </c>
      <c r="U889" s="11" t="s">
        <v>18</v>
      </c>
      <c r="V889" s="11"/>
      <c r="W889" s="11"/>
      <c r="X889" s="12"/>
    </row>
    <row r="890" spans="1:25" ht="16" thickBot="1" x14ac:dyDescent="0.25">
      <c r="A890" s="10">
        <v>425</v>
      </c>
      <c r="B890" s="11">
        <f t="shared" si="194"/>
        <v>218.33333333333334</v>
      </c>
      <c r="C890" s="11"/>
      <c r="D890" s="11"/>
      <c r="E890" s="18">
        <v>3.2</v>
      </c>
      <c r="F890" s="19">
        <v>3.12</v>
      </c>
      <c r="G890" s="11"/>
      <c r="H890" s="19">
        <v>3.17</v>
      </c>
      <c r="I890" s="133">
        <v>66.25</v>
      </c>
      <c r="J890" s="4">
        <f t="shared" si="193"/>
        <v>132.57219405255057</v>
      </c>
      <c r="K890" s="11"/>
      <c r="L890" s="11">
        <f t="shared" si="190"/>
        <v>66.286097026275286</v>
      </c>
      <c r="M890" s="11"/>
      <c r="N890" s="11"/>
      <c r="O890" s="8">
        <f t="shared" si="191"/>
        <v>1.0636132315521629</v>
      </c>
      <c r="P890" s="11"/>
      <c r="Q890" s="11">
        <f>Q889*O889</f>
        <v>73.334573703428873</v>
      </c>
      <c r="R890" s="14">
        <f t="shared" si="195"/>
        <v>7.0484766771535874</v>
      </c>
      <c r="S890" s="11" t="s">
        <v>27</v>
      </c>
      <c r="T890" s="14">
        <f t="shared" si="196"/>
        <v>9.6113965367252483</v>
      </c>
      <c r="U890" s="11" t="s">
        <v>18</v>
      </c>
      <c r="V890" s="11"/>
      <c r="W890" s="11"/>
      <c r="X890" s="12"/>
    </row>
    <row r="891" spans="1:25" ht="16" thickBot="1" x14ac:dyDescent="0.25">
      <c r="A891" s="13">
        <v>450</v>
      </c>
      <c r="B891" s="14">
        <f t="shared" si="194"/>
        <v>232.22222222222223</v>
      </c>
      <c r="C891" s="14"/>
      <c r="D891" s="14"/>
      <c r="E891" s="20">
        <v>3.12</v>
      </c>
      <c r="F891" s="21">
        <v>3.17</v>
      </c>
      <c r="G891" s="14"/>
      <c r="H891" s="21">
        <v>3.32</v>
      </c>
      <c r="I891" s="135">
        <v>68.73</v>
      </c>
      <c r="J891" s="6">
        <f t="shared" si="193"/>
        <v>137.5436513295212</v>
      </c>
      <c r="K891" s="14"/>
      <c r="L891" s="88">
        <f t="shared" si="190"/>
        <v>68.771825664760598</v>
      </c>
      <c r="M891" s="14"/>
      <c r="N891" s="14"/>
      <c r="O891" s="8"/>
      <c r="P891" s="14"/>
      <c r="Q891" s="14">
        <f>Q890*O890</f>
        <v>77.999622921204249</v>
      </c>
      <c r="R891" s="14">
        <f t="shared" si="195"/>
        <v>9.227797256443651</v>
      </c>
      <c r="S891" s="14" t="s">
        <v>27</v>
      </c>
      <c r="T891" s="14">
        <f t="shared" si="196"/>
        <v>11.830566496155544</v>
      </c>
      <c r="U891" s="14" t="s">
        <v>18</v>
      </c>
      <c r="V891" s="14"/>
      <c r="W891" s="14"/>
      <c r="X891" s="15"/>
    </row>
    <row r="892" spans="1:25" ht="16" thickBot="1" x14ac:dyDescent="0.25">
      <c r="J892" s="5"/>
      <c r="L892" s="8"/>
      <c r="O892" s="8"/>
      <c r="R892" s="14"/>
      <c r="T892" s="14"/>
    </row>
    <row r="893" spans="1:25" ht="16" thickBot="1" x14ac:dyDescent="0.25">
      <c r="J893" s="4"/>
      <c r="L893" s="11"/>
      <c r="O893" s="8"/>
      <c r="R893" s="14"/>
      <c r="T893" s="14"/>
    </row>
    <row r="894" spans="1:25" ht="16" thickBot="1" x14ac:dyDescent="0.25">
      <c r="A894" s="22" t="s">
        <v>131</v>
      </c>
      <c r="J894" s="5"/>
      <c r="L894" s="11"/>
      <c r="O894" s="8"/>
      <c r="R894" s="11"/>
      <c r="T894" s="11"/>
    </row>
    <row r="895" spans="1:25" ht="16" thickBot="1" x14ac:dyDescent="0.25">
      <c r="A895" s="7">
        <v>325</v>
      </c>
      <c r="B895" s="8">
        <f t="shared" ref="B895:B900" si="197">(A895-32)*(5/9)</f>
        <v>162.77777777777777</v>
      </c>
      <c r="C895" s="8"/>
      <c r="D895" s="8"/>
      <c r="E895" s="16">
        <v>2.5</v>
      </c>
      <c r="F895" s="17">
        <v>2.5</v>
      </c>
      <c r="G895" s="8"/>
      <c r="H895" s="17">
        <v>1.5</v>
      </c>
      <c r="I895" s="49">
        <v>19.64</v>
      </c>
      <c r="J895" s="5">
        <f t="shared" si="193"/>
        <v>39.269908169875002</v>
      </c>
      <c r="K895" s="8"/>
      <c r="L895" s="8">
        <f t="shared" si="190"/>
        <v>19.634954084937501</v>
      </c>
      <c r="M895" s="8"/>
      <c r="N895" s="8"/>
      <c r="O895" s="8">
        <f t="shared" si="191"/>
        <v>1.0853242320819114</v>
      </c>
      <c r="P895" s="8"/>
      <c r="Q895" s="8">
        <f>L895</f>
        <v>19.634954084937501</v>
      </c>
      <c r="R895" s="88"/>
      <c r="S895" s="8"/>
      <c r="T895" s="88"/>
      <c r="U895" s="8"/>
      <c r="V895" s="8">
        <f>AVERAGE(T896:T900)</f>
        <v>24.325132392459757</v>
      </c>
      <c r="W895" s="8" t="s">
        <v>18</v>
      </c>
      <c r="X895" s="9">
        <f>_xlfn.STDEV.P(T896:T900)</f>
        <v>7.0207418980655873</v>
      </c>
      <c r="Y895" s="2">
        <v>100</v>
      </c>
    </row>
    <row r="896" spans="1:25" ht="16" thickBot="1" x14ac:dyDescent="0.25">
      <c r="A896" s="10">
        <v>350</v>
      </c>
      <c r="B896" s="11">
        <f t="shared" si="197"/>
        <v>176.66666666666669</v>
      </c>
      <c r="C896" s="11"/>
      <c r="D896" s="11"/>
      <c r="E896" s="18">
        <v>2.5</v>
      </c>
      <c r="F896" s="19">
        <v>2.7</v>
      </c>
      <c r="G896" s="11"/>
      <c r="H896" s="19">
        <v>1.3</v>
      </c>
      <c r="I896" s="50">
        <v>18.38</v>
      </c>
      <c r="J896" s="4">
        <f t="shared" si="193"/>
        <v>36.756634047003004</v>
      </c>
      <c r="K896" s="11"/>
      <c r="L896" s="11">
        <f t="shared" si="190"/>
        <v>18.378317023501502</v>
      </c>
      <c r="M896" s="11"/>
      <c r="N896" s="11"/>
      <c r="O896" s="8">
        <f t="shared" si="191"/>
        <v>1.0786163522012577</v>
      </c>
      <c r="P896" s="11"/>
      <c r="Q896" s="11">
        <f>Q895*O895</f>
        <v>21.310291464198382</v>
      </c>
      <c r="R896" s="14">
        <f t="shared" si="195"/>
        <v>2.9319744406968802</v>
      </c>
      <c r="S896" s="11" t="s">
        <v>27</v>
      </c>
      <c r="T896" s="14">
        <f t="shared" si="196"/>
        <v>13.758490566037739</v>
      </c>
      <c r="U896" s="11" t="s">
        <v>18</v>
      </c>
      <c r="V896" s="11"/>
      <c r="W896" s="11"/>
      <c r="X896" s="12"/>
    </row>
    <row r="897" spans="1:25" ht="16" thickBot="1" x14ac:dyDescent="0.25">
      <c r="A897" s="10">
        <v>375</v>
      </c>
      <c r="B897" s="11">
        <f t="shared" si="197"/>
        <v>190.55555555555557</v>
      </c>
      <c r="C897" s="11"/>
      <c r="D897" s="11"/>
      <c r="E897" s="18">
        <v>2.5</v>
      </c>
      <c r="F897" s="19">
        <v>2.75</v>
      </c>
      <c r="G897" s="11"/>
      <c r="H897" s="19">
        <v>1.2</v>
      </c>
      <c r="I897" s="133">
        <v>17.28</v>
      </c>
      <c r="J897" s="6">
        <f t="shared" si="193"/>
        <v>34.557519189490002</v>
      </c>
      <c r="K897" s="11"/>
      <c r="L897" s="88">
        <f t="shared" si="190"/>
        <v>17.278759594745001</v>
      </c>
      <c r="M897" s="11"/>
      <c r="N897" s="11"/>
      <c r="O897" s="8">
        <f t="shared" si="191"/>
        <v>1.0728862973760933</v>
      </c>
      <c r="P897" s="11"/>
      <c r="Q897" s="11">
        <f>Q896*O896</f>
        <v>22.98562884345926</v>
      </c>
      <c r="R897" s="14">
        <f t="shared" si="195"/>
        <v>5.7068692487142592</v>
      </c>
      <c r="S897" s="11" t="s">
        <v>27</v>
      </c>
      <c r="T897" s="14">
        <f t="shared" si="196"/>
        <v>24.827988338192426</v>
      </c>
      <c r="U897" s="11" t="s">
        <v>18</v>
      </c>
      <c r="V897" s="11"/>
      <c r="W897" s="11"/>
      <c r="X897" s="12"/>
    </row>
    <row r="898" spans="1:25" ht="16" thickBot="1" x14ac:dyDescent="0.25">
      <c r="A898" s="10">
        <v>400</v>
      </c>
      <c r="B898" s="11">
        <f t="shared" si="197"/>
        <v>204.44444444444446</v>
      </c>
      <c r="C898" s="11"/>
      <c r="D898" s="11"/>
      <c r="E898" s="18">
        <v>2.75</v>
      </c>
      <c r="F898" s="19">
        <v>2.8</v>
      </c>
      <c r="G898" s="11"/>
      <c r="H898" s="19">
        <v>1.1000000000000001</v>
      </c>
      <c r="I898" s="50">
        <v>17.739999999999998</v>
      </c>
      <c r="J898" s="5">
        <f t="shared" si="193"/>
        <v>35.479053034543071</v>
      </c>
      <c r="K898" s="11"/>
      <c r="L898" s="8">
        <f t="shared" si="190"/>
        <v>17.739526517271536</v>
      </c>
      <c r="M898" s="11"/>
      <c r="N898" s="11"/>
      <c r="O898" s="8">
        <f t="shared" si="191"/>
        <v>1.0679347826086956</v>
      </c>
      <c r="P898" s="11"/>
      <c r="Q898" s="11">
        <f>Q897*O897</f>
        <v>24.660966222720138</v>
      </c>
      <c r="R898" s="14">
        <f t="shared" si="195"/>
        <v>6.9214397054486021</v>
      </c>
      <c r="S898" s="11" t="s">
        <v>27</v>
      </c>
      <c r="T898" s="14">
        <f t="shared" si="196"/>
        <v>28.066376811594196</v>
      </c>
      <c r="U898" s="11" t="s">
        <v>18</v>
      </c>
      <c r="V898" s="11"/>
      <c r="W898" s="11"/>
      <c r="X898" s="12"/>
    </row>
    <row r="899" spans="1:25" ht="16" thickBot="1" x14ac:dyDescent="0.25">
      <c r="A899" s="10">
        <v>425</v>
      </c>
      <c r="B899" s="11">
        <f t="shared" si="197"/>
        <v>218.33333333333334</v>
      </c>
      <c r="C899" s="11"/>
      <c r="D899" s="11"/>
      <c r="E899" s="18">
        <v>2.6</v>
      </c>
      <c r="F899" s="19">
        <v>2.75</v>
      </c>
      <c r="G899" s="11"/>
      <c r="H899" s="19">
        <v>1.4</v>
      </c>
      <c r="I899" s="50">
        <v>20.97</v>
      </c>
      <c r="J899" s="4">
        <f t="shared" si="193"/>
        <v>41.929789949914529</v>
      </c>
      <c r="K899" s="11"/>
      <c r="L899" s="11">
        <f t="shared" si="190"/>
        <v>20.964894974957264</v>
      </c>
      <c r="M899" s="11"/>
      <c r="N899" s="11"/>
      <c r="O899" s="8">
        <f t="shared" si="191"/>
        <v>1.0636132315521629</v>
      </c>
      <c r="P899" s="11"/>
      <c r="Q899" s="11">
        <f>Q898*O898</f>
        <v>26.336303601981015</v>
      </c>
      <c r="R899" s="14">
        <f t="shared" si="195"/>
        <v>5.3714086270237509</v>
      </c>
      <c r="S899" s="11" t="s">
        <v>27</v>
      </c>
      <c r="T899" s="14">
        <f t="shared" si="196"/>
        <v>20.395453774385082</v>
      </c>
      <c r="U899" s="11" t="s">
        <v>18</v>
      </c>
      <c r="V899" s="11"/>
      <c r="W899" s="11"/>
      <c r="X899" s="12"/>
    </row>
    <row r="900" spans="1:25" ht="16" thickBot="1" x14ac:dyDescent="0.25">
      <c r="A900" s="13">
        <v>450</v>
      </c>
      <c r="B900" s="14">
        <f t="shared" si="197"/>
        <v>232.22222222222223</v>
      </c>
      <c r="C900" s="14"/>
      <c r="D900" s="14"/>
      <c r="E900" s="20">
        <f>E895</f>
        <v>2.5</v>
      </c>
      <c r="F900" s="21">
        <v>2.8</v>
      </c>
      <c r="G900" s="14"/>
      <c r="H900" s="21">
        <v>1.25</v>
      </c>
      <c r="I900" s="51">
        <v>18.329999999999998</v>
      </c>
      <c r="J900" s="117">
        <f t="shared" si="193"/>
        <v>36.65191429188333</v>
      </c>
      <c r="K900" s="14"/>
      <c r="L900" s="14">
        <f t="shared" si="190"/>
        <v>18.325957145941665</v>
      </c>
      <c r="M900" s="14"/>
      <c r="N900" s="14"/>
      <c r="O900" s="8"/>
      <c r="P900" s="14"/>
      <c r="Q900" s="14">
        <f>Q899*O899</f>
        <v>28.011640981241896</v>
      </c>
      <c r="R900" s="14">
        <f t="shared" si="195"/>
        <v>9.6856838353002317</v>
      </c>
      <c r="S900" s="14" t="s">
        <v>27</v>
      </c>
      <c r="T900" s="14">
        <f t="shared" si="196"/>
        <v>34.577352472089331</v>
      </c>
      <c r="U900" s="14" t="s">
        <v>18</v>
      </c>
      <c r="V900" s="14"/>
      <c r="W900" s="14"/>
      <c r="X900" s="15"/>
    </row>
    <row r="901" spans="1:25" ht="16" thickBot="1" x14ac:dyDescent="0.25">
      <c r="J901" s="5"/>
      <c r="L901" s="8"/>
      <c r="O901" s="8"/>
      <c r="R901" s="14"/>
      <c r="T901" s="14"/>
    </row>
    <row r="902" spans="1:25" ht="16" thickBot="1" x14ac:dyDescent="0.25">
      <c r="J902" s="4"/>
      <c r="L902" s="11"/>
      <c r="O902" s="8"/>
      <c r="R902" s="14"/>
      <c r="T902" s="14"/>
    </row>
    <row r="903" spans="1:25" ht="16" thickBot="1" x14ac:dyDescent="0.25">
      <c r="A903" s="22" t="s">
        <v>132</v>
      </c>
      <c r="J903" s="4"/>
      <c r="L903" s="8"/>
      <c r="O903" s="8"/>
      <c r="R903" s="11"/>
      <c r="T903" s="11"/>
    </row>
    <row r="904" spans="1:25" ht="16" thickBot="1" x14ac:dyDescent="0.25">
      <c r="A904" s="7">
        <v>325</v>
      </c>
      <c r="B904" s="8">
        <f t="shared" ref="B904:B909" si="198">(A904-32)*(5/9)</f>
        <v>162.77777777777777</v>
      </c>
      <c r="C904" s="8"/>
      <c r="D904" s="8"/>
      <c r="E904" s="16">
        <v>2.8574999999999999</v>
      </c>
      <c r="F904" s="17">
        <v>3.1749999999999998</v>
      </c>
      <c r="G904" s="8"/>
      <c r="H904" s="17">
        <v>1.905</v>
      </c>
      <c r="I904" s="49">
        <v>36.198</v>
      </c>
      <c r="J904" s="5">
        <f t="shared" si="193"/>
        <v>72.39583107605975</v>
      </c>
      <c r="K904" s="8"/>
      <c r="L904" s="8">
        <f t="shared" si="190"/>
        <v>36.197915538029875</v>
      </c>
      <c r="M904" s="8"/>
      <c r="N904" s="8"/>
      <c r="O904" s="8">
        <f t="shared" si="191"/>
        <v>1.0853242320819114</v>
      </c>
      <c r="P904" s="8"/>
      <c r="Q904" s="8">
        <f>L904</f>
        <v>36.197915538029875</v>
      </c>
      <c r="R904" s="88"/>
      <c r="S904" s="8"/>
      <c r="T904" s="88"/>
      <c r="U904" s="8"/>
      <c r="V904" s="8">
        <f>AVERAGE(T905:T909)</f>
        <v>8.1432539464711979</v>
      </c>
      <c r="W904" s="8" t="s">
        <v>18</v>
      </c>
      <c r="X904" s="9">
        <f>_xlfn.STDEV.P(T905:T909)</f>
        <v>5.5387059868450406</v>
      </c>
      <c r="Y904" s="2">
        <v>101</v>
      </c>
    </row>
    <row r="905" spans="1:25" ht="16" thickBot="1" x14ac:dyDescent="0.25">
      <c r="A905" s="10">
        <v>350</v>
      </c>
      <c r="B905" s="11">
        <f t="shared" si="198"/>
        <v>176.66666666666669</v>
      </c>
      <c r="C905" s="11"/>
      <c r="D905" s="11"/>
      <c r="E905" s="18">
        <v>3.302</v>
      </c>
      <c r="F905" s="19">
        <v>3.4289999999999998</v>
      </c>
      <c r="G905" s="11"/>
      <c r="H905" s="19">
        <v>1.778</v>
      </c>
      <c r="I905" s="50">
        <v>42.162999999999997</v>
      </c>
      <c r="J905" s="4">
        <f t="shared" si="193"/>
        <v>84.326664037394409</v>
      </c>
      <c r="K905" s="11"/>
      <c r="L905" s="11">
        <f t="shared" si="190"/>
        <v>42.163332018697204</v>
      </c>
      <c r="M905" s="11"/>
      <c r="N905" s="11"/>
      <c r="O905" s="8">
        <f t="shared" si="191"/>
        <v>1.0786163522012577</v>
      </c>
      <c r="P905" s="11"/>
      <c r="Q905" s="11">
        <f>Q904*O904</f>
        <v>39.286474884278164</v>
      </c>
      <c r="R905" s="14">
        <f t="shared" si="195"/>
        <v>2.8768571344190406</v>
      </c>
      <c r="S905" s="11" t="s">
        <v>27</v>
      </c>
      <c r="T905" s="14">
        <f t="shared" si="196"/>
        <v>7.3227672955974832</v>
      </c>
      <c r="U905" s="11" t="s">
        <v>18</v>
      </c>
      <c r="V905" s="11"/>
      <c r="W905" s="11"/>
      <c r="X905" s="12"/>
    </row>
    <row r="906" spans="1:25" ht="16" thickBot="1" x14ac:dyDescent="0.25">
      <c r="A906" s="10">
        <v>375</v>
      </c>
      <c r="B906" s="11">
        <f t="shared" si="198"/>
        <v>190.55555555555557</v>
      </c>
      <c r="C906" s="11"/>
      <c r="D906" s="11"/>
      <c r="E906" s="18">
        <v>3.302</v>
      </c>
      <c r="F906" s="19">
        <v>3.1114999999999999</v>
      </c>
      <c r="G906" s="11"/>
      <c r="H906" s="19">
        <v>1.905</v>
      </c>
      <c r="I906" s="50">
        <v>40.991999999999997</v>
      </c>
      <c r="J906" s="117">
        <f t="shared" si="193"/>
        <v>81.984256703022339</v>
      </c>
      <c r="K906" s="11"/>
      <c r="L906" s="14">
        <f t="shared" si="190"/>
        <v>40.99212835151117</v>
      </c>
      <c r="M906" s="11"/>
      <c r="N906" s="11"/>
      <c r="O906" s="8">
        <f t="shared" si="191"/>
        <v>1.0728862973760933</v>
      </c>
      <c r="P906" s="11"/>
      <c r="Q906" s="11">
        <f>Q905*O905</f>
        <v>42.375034230526445</v>
      </c>
      <c r="R906" s="14">
        <f t="shared" si="195"/>
        <v>1.3829058790152757</v>
      </c>
      <c r="S906" s="11" t="s">
        <v>27</v>
      </c>
      <c r="T906" s="14">
        <f t="shared" si="196"/>
        <v>3.2634920634920634</v>
      </c>
      <c r="U906" s="11" t="s">
        <v>18</v>
      </c>
      <c r="V906" s="11"/>
      <c r="W906" s="11"/>
      <c r="X906" s="12"/>
    </row>
    <row r="907" spans="1:25" ht="16" thickBot="1" x14ac:dyDescent="0.25">
      <c r="A907" s="10">
        <v>400</v>
      </c>
      <c r="B907" s="11">
        <f t="shared" si="198"/>
        <v>204.44444444444446</v>
      </c>
      <c r="C907" s="11"/>
      <c r="D907" s="11"/>
      <c r="E907" s="18">
        <v>3.048</v>
      </c>
      <c r="F907" s="19">
        <v>3.2385000000000002</v>
      </c>
      <c r="G907" s="11"/>
      <c r="H907" s="19">
        <v>2.032</v>
      </c>
      <c r="I907" s="50">
        <v>42.009</v>
      </c>
      <c r="J907" s="5">
        <f t="shared" si="193"/>
        <v>84.017775158136558</v>
      </c>
      <c r="K907" s="11"/>
      <c r="L907" s="8">
        <f t="shared" si="190"/>
        <v>42.008887579068279</v>
      </c>
      <c r="M907" s="11"/>
      <c r="N907" s="11"/>
      <c r="O907" s="8">
        <f t="shared" si="191"/>
        <v>1.0679347826086956</v>
      </c>
      <c r="P907" s="11"/>
      <c r="Q907" s="11">
        <f>Q906*O906</f>
        <v>45.463593576774727</v>
      </c>
      <c r="R907" s="14">
        <f t="shared" si="195"/>
        <v>3.4547059977064478</v>
      </c>
      <c r="S907" s="11" t="s">
        <v>27</v>
      </c>
      <c r="T907" s="14">
        <f t="shared" si="196"/>
        <v>7.5988405797101342</v>
      </c>
      <c r="U907" s="11" t="s">
        <v>18</v>
      </c>
      <c r="V907" s="11"/>
      <c r="W907" s="11"/>
      <c r="X907" s="12"/>
    </row>
    <row r="908" spans="1:25" ht="16" thickBot="1" x14ac:dyDescent="0.25">
      <c r="A908" s="10">
        <v>425</v>
      </c>
      <c r="B908" s="11">
        <f t="shared" si="198"/>
        <v>218.33333333333334</v>
      </c>
      <c r="C908" s="11"/>
      <c r="D908" s="11"/>
      <c r="E908" s="18">
        <v>3.4925000000000002</v>
      </c>
      <c r="F908" s="19">
        <v>3.6194999999999999</v>
      </c>
      <c r="G908" s="11"/>
      <c r="H908" s="19">
        <v>1.905</v>
      </c>
      <c r="I908" s="50">
        <v>50.436</v>
      </c>
      <c r="J908" s="4">
        <f t="shared" si="193"/>
        <v>100.87152463264327</v>
      </c>
      <c r="K908" s="11"/>
      <c r="L908" s="11">
        <f t="shared" si="190"/>
        <v>50.435762316321636</v>
      </c>
      <c r="M908" s="11"/>
      <c r="N908" s="11"/>
      <c r="O908" s="8">
        <f t="shared" si="191"/>
        <v>1.0636132315521629</v>
      </c>
      <c r="P908" s="11"/>
      <c r="Q908" s="11">
        <f>Q907*O907</f>
        <v>48.552152923023009</v>
      </c>
      <c r="R908" s="14">
        <f t="shared" si="195"/>
        <v>1.8836093932986273</v>
      </c>
      <c r="S908" s="11" t="s">
        <v>27</v>
      </c>
      <c r="T908" s="14">
        <f t="shared" si="196"/>
        <v>3.8795589482612547</v>
      </c>
      <c r="U908" s="11" t="s">
        <v>18</v>
      </c>
      <c r="V908" s="11"/>
      <c r="W908" s="11"/>
      <c r="X908" s="12"/>
    </row>
    <row r="909" spans="1:25" ht="16" thickBot="1" x14ac:dyDescent="0.25">
      <c r="A909" s="13">
        <v>450</v>
      </c>
      <c r="B909" s="14">
        <f t="shared" si="198"/>
        <v>232.22222222222223</v>
      </c>
      <c r="C909" s="14"/>
      <c r="D909" s="14"/>
      <c r="E909" s="20">
        <v>3.2385000000000002</v>
      </c>
      <c r="F909" s="21">
        <v>3.048</v>
      </c>
      <c r="G909" s="14"/>
      <c r="H909" s="21">
        <v>2.032</v>
      </c>
      <c r="I909" s="51">
        <v>42.009</v>
      </c>
      <c r="J909" s="6">
        <f t="shared" si="193"/>
        <v>84.017775158136558</v>
      </c>
      <c r="K909" s="14"/>
      <c r="L909" s="88">
        <f t="shared" si="190"/>
        <v>42.008887579068279</v>
      </c>
      <c r="M909" s="14"/>
      <c r="N909" s="14"/>
      <c r="O909" s="8"/>
      <c r="P909" s="14"/>
      <c r="Q909" s="14">
        <f>Q908*O908</f>
        <v>51.640712269271297</v>
      </c>
      <c r="R909" s="14">
        <f t="shared" si="195"/>
        <v>9.6318246902030182</v>
      </c>
      <c r="S909" s="14" t="s">
        <v>27</v>
      </c>
      <c r="T909" s="14">
        <f t="shared" si="196"/>
        <v>18.651610845295053</v>
      </c>
      <c r="U909" s="14" t="s">
        <v>18</v>
      </c>
      <c r="V909" s="14"/>
      <c r="W909" s="14"/>
      <c r="X909" s="15"/>
    </row>
    <row r="910" spans="1:25" ht="16" thickBot="1" x14ac:dyDescent="0.25">
      <c r="J910" s="5"/>
      <c r="L910" s="8"/>
      <c r="O910" s="8"/>
      <c r="R910" s="14"/>
      <c r="T910" s="14"/>
    </row>
    <row r="911" spans="1:25" ht="16" thickBot="1" x14ac:dyDescent="0.25">
      <c r="J911" s="4"/>
      <c r="L911" s="11"/>
      <c r="O911" s="8"/>
      <c r="R911" s="14"/>
      <c r="T911" s="14"/>
    </row>
    <row r="912" spans="1:25" ht="16" thickBot="1" x14ac:dyDescent="0.25">
      <c r="A912" s="22" t="s">
        <v>133</v>
      </c>
      <c r="J912" s="5"/>
      <c r="L912" s="11"/>
      <c r="O912" s="8"/>
      <c r="R912" s="11"/>
      <c r="T912" s="11"/>
    </row>
    <row r="913" spans="1:25" ht="16" thickBot="1" x14ac:dyDescent="0.25">
      <c r="A913" s="7">
        <v>325</v>
      </c>
      <c r="B913" s="8">
        <f t="shared" ref="B913:B918" si="199">(A913-32)*(5/9)</f>
        <v>162.77777777777777</v>
      </c>
      <c r="C913" s="8"/>
      <c r="D913" s="8"/>
      <c r="E913" s="16">
        <v>3.1</v>
      </c>
      <c r="F913" s="17">
        <v>3.1</v>
      </c>
      <c r="G913" s="8"/>
      <c r="H913" s="17">
        <v>0.7</v>
      </c>
      <c r="I913" s="8">
        <v>14.1</v>
      </c>
      <c r="J913" s="5">
        <f t="shared" si="193"/>
        <v>28.177991707599908</v>
      </c>
      <c r="K913" s="8"/>
      <c r="L913" s="8">
        <f t="shared" si="190"/>
        <v>14.088995853799954</v>
      </c>
      <c r="M913" s="8"/>
      <c r="N913" s="8"/>
      <c r="O913" s="8">
        <f t="shared" si="191"/>
        <v>1.0853242320819114</v>
      </c>
      <c r="P913" s="8"/>
      <c r="Q913" s="8">
        <f>L913</f>
        <v>14.088995853799954</v>
      </c>
      <c r="R913" s="88"/>
      <c r="S913" s="8"/>
      <c r="T913" s="88"/>
      <c r="U913" s="8"/>
      <c r="V913" s="8">
        <f>AVERAGE(T914:T918)</f>
        <v>68.790173031757917</v>
      </c>
      <c r="W913" s="8" t="s">
        <v>18</v>
      </c>
      <c r="X913" s="9">
        <f>_xlfn.STDEV.P(T914:T918)</f>
        <v>12.395244474305114</v>
      </c>
      <c r="Y913" s="2">
        <v>102</v>
      </c>
    </row>
    <row r="914" spans="1:25" ht="16" thickBot="1" x14ac:dyDescent="0.25">
      <c r="A914" s="10">
        <v>350</v>
      </c>
      <c r="B914" s="11">
        <f t="shared" si="199"/>
        <v>176.66666666666669</v>
      </c>
      <c r="C914" s="11"/>
      <c r="D914" s="11"/>
      <c r="E914" s="18">
        <v>3.4</v>
      </c>
      <c r="F914" s="19">
        <v>3.9</v>
      </c>
      <c r="G914" s="11"/>
      <c r="H914" s="19">
        <v>0.8</v>
      </c>
      <c r="I914" s="11">
        <v>22.2</v>
      </c>
      <c r="J914" s="4">
        <f t="shared" si="193"/>
        <v>44.434686492376962</v>
      </c>
      <c r="K914" s="11"/>
      <c r="L914" s="11">
        <f t="shared" si="190"/>
        <v>22.217343246188481</v>
      </c>
      <c r="M914" s="11"/>
      <c r="N914" s="11"/>
      <c r="O914" s="8">
        <f t="shared" si="191"/>
        <v>1.0786163522012577</v>
      </c>
      <c r="P914" s="11"/>
      <c r="Q914" s="11">
        <f>Q913*O913</f>
        <v>15.29112860583067</v>
      </c>
      <c r="R914" s="14">
        <f t="shared" si="195"/>
        <v>6.9262146403578111</v>
      </c>
      <c r="S914" s="11" t="s">
        <v>27</v>
      </c>
      <c r="T914" s="14">
        <f t="shared" si="196"/>
        <v>45.295640491289646</v>
      </c>
      <c r="U914" s="11" t="s">
        <v>18</v>
      </c>
      <c r="V914" s="11"/>
      <c r="W914" s="11"/>
      <c r="X914" s="12"/>
    </row>
    <row r="915" spans="1:25" ht="16" thickBot="1" x14ac:dyDescent="0.25">
      <c r="A915" s="10">
        <v>375</v>
      </c>
      <c r="B915" s="11">
        <f t="shared" si="199"/>
        <v>190.55555555555557</v>
      </c>
      <c r="C915" s="11"/>
      <c r="D915" s="11"/>
      <c r="E915" s="18">
        <v>4.0999999999999996</v>
      </c>
      <c r="F915" s="19">
        <v>4.0999999999999996</v>
      </c>
      <c r="G915" s="11"/>
      <c r="H915" s="19">
        <v>0.8</v>
      </c>
      <c r="I915" s="11">
        <v>28.2</v>
      </c>
      <c r="J915" s="6">
        <f t="shared" si="193"/>
        <v>56.330850673971092</v>
      </c>
      <c r="K915" s="11"/>
      <c r="L915" s="88">
        <f t="shared" si="190"/>
        <v>28.165425336985546</v>
      </c>
      <c r="M915" s="11"/>
      <c r="N915" s="11"/>
      <c r="O915" s="8">
        <f t="shared" si="191"/>
        <v>1.0728862973760933</v>
      </c>
      <c r="P915" s="11"/>
      <c r="Q915" s="11">
        <f>Q914*O914</f>
        <v>16.493261357861382</v>
      </c>
      <c r="R915" s="14">
        <f t="shared" si="195"/>
        <v>11.672163979124164</v>
      </c>
      <c r="S915" s="11" t="s">
        <v>27</v>
      </c>
      <c r="T915" s="14">
        <f t="shared" si="196"/>
        <v>70.769290111083578</v>
      </c>
      <c r="U915" s="11" t="s">
        <v>18</v>
      </c>
      <c r="V915" s="11"/>
      <c r="W915" s="11"/>
      <c r="X915" s="12"/>
    </row>
    <row r="916" spans="1:25" ht="16" thickBot="1" x14ac:dyDescent="0.25">
      <c r="A916" s="10">
        <v>400</v>
      </c>
      <c r="B916" s="11">
        <f t="shared" si="199"/>
        <v>204.44444444444446</v>
      </c>
      <c r="C916" s="11"/>
      <c r="D916" s="11"/>
      <c r="E916" s="18">
        <v>3.7</v>
      </c>
      <c r="F916" s="19">
        <v>3.9</v>
      </c>
      <c r="G916" s="11"/>
      <c r="H916" s="19">
        <v>1</v>
      </c>
      <c r="I916" s="11">
        <v>30.2</v>
      </c>
      <c r="J916" s="5">
        <f t="shared" si="193"/>
        <v>60.444242655071605</v>
      </c>
      <c r="K916" s="11"/>
      <c r="L916" s="8">
        <f t="shared" si="190"/>
        <v>30.222121327535802</v>
      </c>
      <c r="M916" s="11"/>
      <c r="N916" s="11"/>
      <c r="O916" s="8">
        <f t="shared" si="191"/>
        <v>1.0679347826086956</v>
      </c>
      <c r="P916" s="11"/>
      <c r="Q916" s="11">
        <f>Q915*O915</f>
        <v>17.695394109892096</v>
      </c>
      <c r="R916" s="14">
        <f t="shared" si="195"/>
        <v>12.526727217643707</v>
      </c>
      <c r="S916" s="11" t="s">
        <v>27</v>
      </c>
      <c r="T916" s="14">
        <f t="shared" si="196"/>
        <v>70.790891346358904</v>
      </c>
      <c r="U916" s="11" t="s">
        <v>18</v>
      </c>
      <c r="V916" s="11"/>
      <c r="W916" s="11"/>
      <c r="X916" s="12"/>
    </row>
    <row r="917" spans="1:25" ht="16" thickBot="1" x14ac:dyDescent="0.25">
      <c r="A917" s="10">
        <v>425</v>
      </c>
      <c r="B917" s="11">
        <f t="shared" si="199"/>
        <v>218.33333333333334</v>
      </c>
      <c r="C917" s="11"/>
      <c r="D917" s="11"/>
      <c r="E917" s="18">
        <v>3.9</v>
      </c>
      <c r="F917" s="19">
        <v>4.2</v>
      </c>
      <c r="G917" s="11"/>
      <c r="H917" s="19">
        <v>1</v>
      </c>
      <c r="I917" s="11">
        <v>35.1</v>
      </c>
      <c r="J917" s="4">
        <f t="shared" si="193"/>
        <v>68.612383554405611</v>
      </c>
      <c r="K917" s="11"/>
      <c r="L917" s="11">
        <f t="shared" si="190"/>
        <v>34.306191777202805</v>
      </c>
      <c r="M917" s="11"/>
      <c r="N917" s="11"/>
      <c r="O917" s="8">
        <f t="shared" si="191"/>
        <v>1.0636132315521629</v>
      </c>
      <c r="P917" s="11"/>
      <c r="Q917" s="11">
        <f>Q916*O916</f>
        <v>18.897526861922806</v>
      </c>
      <c r="R917" s="14">
        <f t="shared" si="195"/>
        <v>15.408664915279999</v>
      </c>
      <c r="S917" s="11" t="s">
        <v>27</v>
      </c>
      <c r="T917" s="14">
        <f t="shared" si="196"/>
        <v>81.537997156270109</v>
      </c>
      <c r="U917" s="11" t="s">
        <v>18</v>
      </c>
      <c r="V917" s="11"/>
      <c r="W917" s="11"/>
      <c r="X917" s="12"/>
    </row>
    <row r="918" spans="1:25" ht="16" thickBot="1" x14ac:dyDescent="0.25">
      <c r="A918" s="13">
        <v>450</v>
      </c>
      <c r="B918" s="14">
        <f t="shared" si="199"/>
        <v>232.22222222222223</v>
      </c>
      <c r="C918" s="14"/>
      <c r="D918" s="14"/>
      <c r="E918" s="20">
        <v>3.9</v>
      </c>
      <c r="F918" s="21">
        <v>3.6</v>
      </c>
      <c r="G918" s="14"/>
      <c r="H918" s="21">
        <v>1.2</v>
      </c>
      <c r="I918" s="14">
        <v>35.299999999999997</v>
      </c>
      <c r="J918" s="117">
        <f t="shared" si="193"/>
        <v>70.572737370245761</v>
      </c>
      <c r="K918" s="14"/>
      <c r="L918" s="14">
        <f t="shared" si="190"/>
        <v>35.286368685122881</v>
      </c>
      <c r="M918" s="14"/>
      <c r="N918" s="14"/>
      <c r="O918" s="14"/>
      <c r="P918" s="14"/>
      <c r="Q918" s="14">
        <f>Q917*O917</f>
        <v>20.09965961395352</v>
      </c>
      <c r="R918" s="14">
        <f t="shared" si="195"/>
        <v>15.186709071169361</v>
      </c>
      <c r="S918" s="14" t="s">
        <v>27</v>
      </c>
      <c r="T918" s="14">
        <f t="shared" si="196"/>
        <v>75.557046053787374</v>
      </c>
      <c r="U918" s="14" t="s">
        <v>18</v>
      </c>
      <c r="V918" s="14"/>
      <c r="W918" s="14"/>
      <c r="X918" s="15"/>
    </row>
    <row r="922" spans="1:25" x14ac:dyDescent="0.2">
      <c r="A922" s="11"/>
      <c r="B922" s="11"/>
      <c r="C922" s="11"/>
    </row>
    <row r="923" spans="1:25" x14ac:dyDescent="0.2">
      <c r="A923" s="11"/>
      <c r="B923" s="11"/>
      <c r="C923" s="11"/>
    </row>
    <row r="924" spans="1:25" x14ac:dyDescent="0.2">
      <c r="A924" s="11"/>
      <c r="B924" s="11"/>
      <c r="C924" s="11"/>
    </row>
    <row r="925" spans="1:25" x14ac:dyDescent="0.2">
      <c r="A925" s="11"/>
      <c r="B925" s="11"/>
      <c r="C925" s="11"/>
    </row>
    <row r="926" spans="1:25" x14ac:dyDescent="0.2">
      <c r="A926" s="11"/>
      <c r="B926" s="11"/>
      <c r="C926" s="11"/>
    </row>
    <row r="927" spans="1:25" x14ac:dyDescent="0.2">
      <c r="A927" s="11"/>
      <c r="B927" s="11"/>
      <c r="C927" s="11"/>
    </row>
    <row r="928" spans="1:25" x14ac:dyDescent="0.2">
      <c r="A928" s="11"/>
      <c r="B928" s="11"/>
      <c r="C928" s="11"/>
    </row>
    <row r="929" spans="1:3" x14ac:dyDescent="0.2">
      <c r="A929" s="11"/>
      <c r="B929" s="11"/>
      <c r="C929" s="11"/>
    </row>
    <row r="930" spans="1:3" x14ac:dyDescent="0.2">
      <c r="A930" s="11"/>
      <c r="B930" s="11"/>
      <c r="C930" s="11"/>
    </row>
    <row r="931" spans="1:3" x14ac:dyDescent="0.2">
      <c r="A931" s="11"/>
      <c r="B931" s="11"/>
      <c r="C931" s="11"/>
    </row>
    <row r="932" spans="1:3" x14ac:dyDescent="0.2">
      <c r="A932" s="11"/>
      <c r="B932" s="11"/>
      <c r="C932" s="11"/>
    </row>
    <row r="933" spans="1:3" x14ac:dyDescent="0.2">
      <c r="A933" s="11"/>
      <c r="B933" s="11"/>
      <c r="C933" s="11"/>
    </row>
    <row r="934" spans="1:3" x14ac:dyDescent="0.2">
      <c r="A934" s="11"/>
      <c r="B934" s="11"/>
      <c r="C934" s="11"/>
    </row>
    <row r="935" spans="1:3" x14ac:dyDescent="0.2">
      <c r="A935" s="11"/>
      <c r="B935" s="11"/>
      <c r="C935" s="11"/>
    </row>
    <row r="936" spans="1:3" x14ac:dyDescent="0.2">
      <c r="A936" s="11"/>
      <c r="B936" s="11"/>
      <c r="C936" s="11"/>
    </row>
    <row r="937" spans="1:3" x14ac:dyDescent="0.2">
      <c r="A937" s="11"/>
      <c r="B937" s="11"/>
      <c r="C937" s="11"/>
    </row>
    <row r="938" spans="1:3" x14ac:dyDescent="0.2">
      <c r="A938" s="11"/>
      <c r="B938" s="11"/>
      <c r="C938" s="11"/>
    </row>
    <row r="939" spans="1:3" x14ac:dyDescent="0.2">
      <c r="A939" s="11"/>
      <c r="B939" s="11"/>
      <c r="C939" s="11"/>
    </row>
    <row r="940" spans="1:3" x14ac:dyDescent="0.2">
      <c r="A940" s="11"/>
      <c r="B940" s="11"/>
      <c r="C940" s="11"/>
    </row>
    <row r="941" spans="1:3" x14ac:dyDescent="0.2">
      <c r="A941" s="11"/>
      <c r="B941" s="11"/>
      <c r="C941" s="11"/>
    </row>
    <row r="942" spans="1:3" x14ac:dyDescent="0.2">
      <c r="A942" s="11"/>
      <c r="B942" s="11"/>
      <c r="C942" s="11"/>
    </row>
    <row r="943" spans="1:3" x14ac:dyDescent="0.2">
      <c r="A943" s="11"/>
      <c r="B943" s="11"/>
      <c r="C943" s="11"/>
    </row>
    <row r="944" spans="1:3" x14ac:dyDescent="0.2">
      <c r="A944" s="11"/>
      <c r="B944" s="11"/>
      <c r="C944" s="11"/>
    </row>
    <row r="945" spans="1:3" x14ac:dyDescent="0.2">
      <c r="A945" s="11"/>
      <c r="B945" s="11"/>
      <c r="C945" s="11"/>
    </row>
    <row r="946" spans="1:3" x14ac:dyDescent="0.2">
      <c r="A946" s="11"/>
      <c r="B946" s="11"/>
      <c r="C946" s="11"/>
    </row>
    <row r="947" spans="1:3" x14ac:dyDescent="0.2">
      <c r="A947" s="11"/>
      <c r="B947" s="11"/>
      <c r="C947" s="11"/>
    </row>
    <row r="948" spans="1:3" x14ac:dyDescent="0.2">
      <c r="A948" s="11"/>
      <c r="B948" s="11"/>
      <c r="C948" s="11"/>
    </row>
    <row r="949" spans="1:3" x14ac:dyDescent="0.2">
      <c r="A949" s="11"/>
      <c r="B949" s="11"/>
      <c r="C949" s="11"/>
    </row>
    <row r="950" spans="1:3" x14ac:dyDescent="0.2">
      <c r="A950" s="11"/>
      <c r="B950" s="11"/>
      <c r="C950" s="11"/>
    </row>
    <row r="951" spans="1:3" x14ac:dyDescent="0.2">
      <c r="A951" s="11"/>
      <c r="B951" s="11"/>
      <c r="C951" s="11"/>
    </row>
    <row r="952" spans="1:3" x14ac:dyDescent="0.2">
      <c r="A952" s="11"/>
      <c r="B952" s="11"/>
      <c r="C952" s="11"/>
    </row>
    <row r="953" spans="1:3" x14ac:dyDescent="0.2">
      <c r="A953" s="11"/>
      <c r="B953" s="11"/>
      <c r="C953" s="11"/>
    </row>
    <row r="954" spans="1:3" x14ac:dyDescent="0.2">
      <c r="A954" s="11"/>
      <c r="B954" s="11"/>
      <c r="C954" s="11"/>
    </row>
    <row r="955" spans="1:3" x14ac:dyDescent="0.2">
      <c r="A955" s="11"/>
      <c r="B955" s="11"/>
      <c r="C955" s="11"/>
    </row>
    <row r="956" spans="1:3" x14ac:dyDescent="0.2">
      <c r="A956" s="11"/>
      <c r="B956" s="11"/>
      <c r="C956" s="11"/>
    </row>
    <row r="957" spans="1:3" x14ac:dyDescent="0.2">
      <c r="A957" s="11"/>
      <c r="B957" s="11"/>
      <c r="C957" s="11"/>
    </row>
    <row r="958" spans="1:3" x14ac:dyDescent="0.2">
      <c r="A958" s="11"/>
      <c r="B958" s="11"/>
      <c r="C958" s="11"/>
    </row>
    <row r="959" spans="1:3" x14ac:dyDescent="0.2">
      <c r="A959" s="11"/>
      <c r="B959" s="11"/>
      <c r="C95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084A-23BB-3742-81FD-D555D45B1680}">
  <dimension ref="A1:C59"/>
  <sheetViews>
    <sheetView zoomScale="125" workbookViewId="0">
      <selection activeCell="C2" sqref="C2"/>
    </sheetView>
  </sheetViews>
  <sheetFormatPr baseColWidth="10" defaultRowHeight="15" x14ac:dyDescent="0.2"/>
  <cols>
    <col min="1" max="1" width="12.33203125" customWidth="1"/>
  </cols>
  <sheetData>
    <row r="1" spans="1:3" x14ac:dyDescent="0.2">
      <c r="A1" s="158" t="s">
        <v>135</v>
      </c>
      <c r="B1" s="158" t="s">
        <v>134</v>
      </c>
      <c r="C1" s="158" t="s">
        <v>157</v>
      </c>
    </row>
    <row r="2" spans="1:3" x14ac:dyDescent="0.2">
      <c r="A2" s="158" t="s">
        <v>137</v>
      </c>
      <c r="B2" s="158">
        <f>SLOPE('Student data'!L13:L18,'Student data'!B13:B18)</f>
        <v>0.11626136813035563</v>
      </c>
      <c r="C2" s="158">
        <f>RSQ('Student data'!L13:L18,'Student data'!B13:B18)</f>
        <v>0.47524064151524842</v>
      </c>
    </row>
    <row r="3" spans="1:3" x14ac:dyDescent="0.2">
      <c r="A3" s="158" t="s">
        <v>137</v>
      </c>
      <c r="B3" s="158">
        <f>SLOPE('Student data'!L58:L63,'Student data'!B58:B63)</f>
        <v>7.0149065819895065E-2</v>
      </c>
      <c r="C3" s="158">
        <f>RSQ('Student data'!L58:L63,'Student data'!B58:B63)</f>
        <v>0.86793903914032444</v>
      </c>
    </row>
    <row r="4" spans="1:3" x14ac:dyDescent="0.2">
      <c r="A4" s="158" t="s">
        <v>137</v>
      </c>
      <c r="B4" s="158">
        <f>SLOPE('Student data'!L481:L486,'Student data'!B481:B486)</f>
        <v>0.17803574890762583</v>
      </c>
      <c r="C4" s="158">
        <f>RSQ('Student data'!L481:L486,'Student data'!B481:B486)</f>
        <v>0.5594169920797486</v>
      </c>
    </row>
    <row r="5" spans="1:3" x14ac:dyDescent="0.2">
      <c r="A5" s="158" t="s">
        <v>137</v>
      </c>
      <c r="B5" s="158">
        <f>SLOPE('Student data'!L859:L864,'Student data'!B859:B864)</f>
        <v>4.2987758675924678E-3</v>
      </c>
      <c r="C5" s="158">
        <f>RSQ('Student data'!L859:L864,'Student data'!B859:B864)</f>
        <v>1.8140933690461339E-4</v>
      </c>
    </row>
    <row r="6" spans="1:3" x14ac:dyDescent="0.2">
      <c r="A6" s="158" t="s">
        <v>137</v>
      </c>
      <c r="B6" s="158">
        <f>SLOPE('Student data'!L895:L900,'Student data'!B895:B900)</f>
        <v>3.4467759399386816E-3</v>
      </c>
      <c r="C6" s="158">
        <f>RSQ('Student data'!L895:L900,'Student data'!B895:B900)</f>
        <v>4.3653130406904796E-3</v>
      </c>
    </row>
    <row r="7" spans="1:3" x14ac:dyDescent="0.2">
      <c r="A7" s="158" t="s">
        <v>138</v>
      </c>
      <c r="B7" s="158">
        <f>SLOPE('Student data'!L31:L36,'Student data'!B31:B36)</f>
        <v>0.18403613342971706</v>
      </c>
      <c r="C7" s="158">
        <f>RSQ('Student data'!L31:L36,'Student data'!B31:B36)</f>
        <v>0.96924058982219075</v>
      </c>
    </row>
    <row r="8" spans="1:3" x14ac:dyDescent="0.2">
      <c r="A8" s="158" t="s">
        <v>138</v>
      </c>
      <c r="B8" s="158">
        <f>SLOPE('Student data'!L76:L81,'Student data'!B76:B81)</f>
        <v>-0.46097396844236971</v>
      </c>
      <c r="C8" s="158">
        <f>RSQ('Student data'!L76:L81,'Student data'!B76:B81)</f>
        <v>0.45725401670656335</v>
      </c>
    </row>
    <row r="9" spans="1:3" x14ac:dyDescent="0.2">
      <c r="A9" s="158" t="s">
        <v>138</v>
      </c>
      <c r="B9" s="158">
        <f>SLOPE('Student data'!L157:L162,'Student data'!B157:B162)</f>
        <v>4.668873434143269E-2</v>
      </c>
      <c r="C9" s="158">
        <f>RSQ('Student data'!L157:L162,'Student data'!B157:B162)</f>
        <v>0.13231778177644027</v>
      </c>
    </row>
    <row r="10" spans="1:3" x14ac:dyDescent="0.2">
      <c r="A10" s="158" t="s">
        <v>138</v>
      </c>
      <c r="B10" s="158">
        <f>SLOPE('Student data'!L193:L198,'Student data'!B193:B198)</f>
        <v>9.3436718761272991E-2</v>
      </c>
      <c r="C10" s="158">
        <f>RSQ('Student data'!L193:L198,'Student data'!B193:B198)</f>
        <v>0.81141447077114837</v>
      </c>
    </row>
    <row r="11" spans="1:3" x14ac:dyDescent="0.2">
      <c r="A11" s="158" t="s">
        <v>138</v>
      </c>
      <c r="B11" s="158">
        <f>SLOPE('Student data'!L202:L207,'Student data'!B202:B207)</f>
        <v>7.1248133115676014E-3</v>
      </c>
      <c r="C11" s="158">
        <f>RSQ('Student data'!L202:L207,'Student data'!B202:B207)</f>
        <v>0.57549531957155453</v>
      </c>
    </row>
    <row r="12" spans="1:3" x14ac:dyDescent="0.2">
      <c r="A12" s="158" t="s">
        <v>138</v>
      </c>
      <c r="B12" s="158">
        <f>SLOPE('Student data'!L229:L234,'Student data'!B229:B234)</f>
        <v>0.73644245579723688</v>
      </c>
      <c r="C12" s="158">
        <f>RSQ('Student data'!L229:L234,'Student data'!B229:B234)</f>
        <v>0.99753036209156765</v>
      </c>
    </row>
    <row r="13" spans="1:3" x14ac:dyDescent="0.2">
      <c r="A13" s="158" t="s">
        <v>138</v>
      </c>
      <c r="B13" s="158">
        <f>SLOPE('Student data'!L265:L270,'Student data'!B265:B270)</f>
        <v>0.36563830017862675</v>
      </c>
      <c r="C13" s="158">
        <f>RSQ('Student data'!L265:L270,'Student data'!B265:B270)</f>
        <v>0.95280255705070915</v>
      </c>
    </row>
    <row r="14" spans="1:3" x14ac:dyDescent="0.2">
      <c r="A14" s="158" t="s">
        <v>138</v>
      </c>
      <c r="B14" s="158">
        <f>SLOPE('Student data'!L283:L288,'Student data'!B283:B288)</f>
        <v>0.19455051050909039</v>
      </c>
      <c r="C14" s="158">
        <f>RSQ('Student data'!L283:L288,'Student data'!B283:B288)</f>
        <v>0.92659082181775387</v>
      </c>
    </row>
    <row r="15" spans="1:3" x14ac:dyDescent="0.2">
      <c r="A15" s="158" t="s">
        <v>138</v>
      </c>
      <c r="B15" s="158">
        <f>SLOPE('Student data'!L337:L342,'Student data'!B337:B342)</f>
        <v>7.4254118114536707E-2</v>
      </c>
      <c r="C15" s="158">
        <f>RSQ('Student data'!L337:L342,'Student data'!B337:B342)</f>
        <v>0.77765607694180727</v>
      </c>
    </row>
    <row r="16" spans="1:3" x14ac:dyDescent="0.2">
      <c r="A16" s="158" t="s">
        <v>138</v>
      </c>
      <c r="B16" s="158">
        <f>SLOPE('Student data'!L418:L423,'Student data'!B418:B423)</f>
        <v>-0.80973653048381233</v>
      </c>
      <c r="C16" s="158">
        <f>RSQ('Student data'!L418:L423,'Student data'!B418:B423)</f>
        <v>0.62505636220879401</v>
      </c>
    </row>
    <row r="17" spans="1:3" x14ac:dyDescent="0.2">
      <c r="A17" s="158" t="s">
        <v>138</v>
      </c>
      <c r="B17" s="158">
        <f>SLOPE('Student data'!L427:L432,'Student data'!B427:B432)</f>
        <v>1.4795231866312994</v>
      </c>
      <c r="C17" s="158">
        <f>RSQ('Student data'!L427:L432,'Student data'!B427:B432)</f>
        <v>0.6194816218549537</v>
      </c>
    </row>
    <row r="18" spans="1:3" x14ac:dyDescent="0.2">
      <c r="A18" s="158" t="s">
        <v>138</v>
      </c>
      <c r="B18" s="158">
        <f>SLOPE('Student data'!L499:L504,'Student data'!B499:B504)</f>
        <v>2.3399300162259124E-2</v>
      </c>
      <c r="C18" s="158">
        <f>RSQ('Student data'!L499:L504,'Student data'!B499:B504)</f>
        <v>0.11250050942402495</v>
      </c>
    </row>
    <row r="19" spans="1:3" x14ac:dyDescent="0.2">
      <c r="A19" s="158" t="s">
        <v>138</v>
      </c>
      <c r="B19" s="158">
        <f>SLOPE('Student data'!L562:L567,'Student data'!B562:B567)</f>
        <v>0.10264391037389448</v>
      </c>
      <c r="C19" s="158">
        <f>RSQ('Student data'!L562:L567,'Student data'!B562:B567)</f>
        <v>0.27840393588246204</v>
      </c>
    </row>
    <row r="20" spans="1:3" x14ac:dyDescent="0.2">
      <c r="A20" s="158" t="s">
        <v>138</v>
      </c>
      <c r="B20" s="158">
        <f>SLOPE('Student data'!L571:L576,'Student data'!B571:B576)</f>
        <v>0.50484278080523237</v>
      </c>
      <c r="C20" s="158">
        <f>RSQ('Student data'!L571:L576,'Student data'!B571:B576)</f>
        <v>0.63036478173753185</v>
      </c>
    </row>
    <row r="21" spans="1:3" x14ac:dyDescent="0.2">
      <c r="A21" s="158" t="s">
        <v>138</v>
      </c>
      <c r="B21" s="158">
        <f>SLOPE('Student data'!L733:L738,'Student data'!B733:B738)</f>
        <v>0.20008426619596276</v>
      </c>
      <c r="C21" s="158">
        <f>RSQ('Student data'!L733:L738,'Student data'!B733:B738)</f>
        <v>0.19882773804431284</v>
      </c>
    </row>
    <row r="22" spans="1:3" x14ac:dyDescent="0.2">
      <c r="A22" s="158" t="s">
        <v>138</v>
      </c>
      <c r="B22" s="158">
        <f>SLOPE('Student data'!L796:L801,'Student data'!B796:B801)</f>
        <v>7.1248133115676014E-3</v>
      </c>
      <c r="C22" s="158">
        <f>RSQ('Student data'!L796:L801,'Student data'!B796:B801)</f>
        <v>0.57549531957155453</v>
      </c>
    </row>
    <row r="23" spans="1:3" x14ac:dyDescent="0.2">
      <c r="A23" s="158" t="s">
        <v>136</v>
      </c>
      <c r="B23" s="158">
        <f>SLOPE('Student data'!L904:L909,'Student data'!B904:B909)</f>
        <v>0.11291432981270903</v>
      </c>
      <c r="C23" s="158">
        <f>RSQ('Student data'!L904:L909,'Student data'!B904:B909)</f>
        <v>0.40863985591781365</v>
      </c>
    </row>
    <row r="24" spans="1:3" x14ac:dyDescent="0.2">
      <c r="A24" s="158" t="s">
        <v>136</v>
      </c>
      <c r="B24" s="158">
        <f>SLOPE('Student data'!L886:L891,'Student data'!B886:B891)</f>
        <v>0.21388184815457514</v>
      </c>
      <c r="C24" s="158">
        <f>RSQ('Student data'!L886:L891,'Student data'!B886:B891)</f>
        <v>0.95971744817213944</v>
      </c>
    </row>
    <row r="25" spans="1:3" x14ac:dyDescent="0.2">
      <c r="A25" s="158" t="s">
        <v>136</v>
      </c>
      <c r="B25" s="158">
        <f>SLOPE('Student data'!L877:L882,'Student data'!B877:B882)</f>
        <v>1.9161545154213491E-2</v>
      </c>
      <c r="C25" s="158">
        <f>RSQ('Student data'!L877:L882,'Student data'!B877:B882)</f>
        <v>5.012878499403059E-3</v>
      </c>
    </row>
    <row r="26" spans="1:3" x14ac:dyDescent="0.2">
      <c r="A26" s="158" t="s">
        <v>136</v>
      </c>
      <c r="B26" s="158">
        <f>SLOPE('Student data'!L832:L837,'Student data'!B832:B837)</f>
        <v>1.046714246189244</v>
      </c>
      <c r="C26" s="158">
        <f>RSQ('Student data'!L832:L837,'Student data'!B832:B837)</f>
        <v>0.78903538341389567</v>
      </c>
    </row>
    <row r="27" spans="1:3" x14ac:dyDescent="0.2">
      <c r="A27" s="158" t="s">
        <v>136</v>
      </c>
      <c r="B27" s="158">
        <f>SLOPE('Student data'!L787:L792,'Student data'!B787:B792)</f>
        <v>0.26533281185648477</v>
      </c>
      <c r="C27" s="158">
        <f>RSQ('Student data'!L787:L792,'Student data'!B787:B792)</f>
        <v>0.94141952858543831</v>
      </c>
    </row>
    <row r="28" spans="1:3" x14ac:dyDescent="0.2">
      <c r="A28" s="158" t="s">
        <v>136</v>
      </c>
      <c r="B28" s="158">
        <f>SLOPE('Student data'!L760:L765,'Student data'!B760:B765)</f>
        <v>0.24212633726571536</v>
      </c>
      <c r="C28" s="158">
        <f>RSQ('Student data'!L760:L765,'Student data'!B760:B765)</f>
        <v>0.39743077530704113</v>
      </c>
    </row>
    <row r="29" spans="1:3" x14ac:dyDescent="0.2">
      <c r="A29" s="158" t="s">
        <v>136</v>
      </c>
      <c r="B29" s="158">
        <f>SLOPE('Student data'!L742:L747,'Student data'!B742:B747)</f>
        <v>1.4313814208076887E-2</v>
      </c>
      <c r="C29" s="158">
        <f>RSQ('Student data'!L742:L747,'Student data'!B742:B747)</f>
        <v>3.6950995763926422E-2</v>
      </c>
    </row>
    <row r="30" spans="1:3" x14ac:dyDescent="0.2">
      <c r="A30" s="158" t="s">
        <v>136</v>
      </c>
      <c r="B30" s="158">
        <f>SLOPE('Student data'!L715:L720,'Student data'!B715:B720)</f>
        <v>0.69659234034413875</v>
      </c>
      <c r="C30" s="158">
        <f>RSQ('Student data'!L715:L720,'Student data'!B715:B720)</f>
        <v>0.94018702471458304</v>
      </c>
    </row>
    <row r="31" spans="1:3" x14ac:dyDescent="0.2">
      <c r="A31" s="158" t="s">
        <v>136</v>
      </c>
      <c r="B31" s="158">
        <f>SLOPE('Student data'!L706:L711,'Student data'!B706:B711)</f>
        <v>0.17468139826451645</v>
      </c>
      <c r="C31" s="158">
        <f>RSQ('Student data'!L706:L711,'Student data'!B706:B711)</f>
        <v>0.85868163343540937</v>
      </c>
    </row>
    <row r="32" spans="1:3" x14ac:dyDescent="0.2">
      <c r="A32" s="158" t="s">
        <v>136</v>
      </c>
      <c r="B32" s="158">
        <f>SLOPE('Student data'!L697:L702,'Student data'!B697:B702)</f>
        <v>0.12129635379636941</v>
      </c>
      <c r="C32" s="158">
        <f>RSQ('Student data'!L697:L702,'Student data'!B697:B702)</f>
        <v>0.78377086345919444</v>
      </c>
    </row>
    <row r="33" spans="1:3" x14ac:dyDescent="0.2">
      <c r="A33" s="158" t="s">
        <v>136</v>
      </c>
      <c r="B33" s="158">
        <f>SLOPE('Student data'!L670:L675,'Student data'!B670:B675)</f>
        <v>2.8141189236220082E-2</v>
      </c>
      <c r="C33" s="158">
        <f>RSQ('Student data'!L670:L675,'Student data'!B670:B675)</f>
        <v>0.3916506506007475</v>
      </c>
    </row>
    <row r="34" spans="1:3" x14ac:dyDescent="0.2">
      <c r="A34" s="158" t="s">
        <v>136</v>
      </c>
      <c r="B34" s="158">
        <f>SLOPE('Student data'!L661:L666,'Student data'!B661:B666)</f>
        <v>0.58228313967825751</v>
      </c>
      <c r="C34" s="158">
        <f>RSQ('Student data'!L661:L666,'Student data'!B661:B666)</f>
        <v>0.90215930438123748</v>
      </c>
    </row>
    <row r="35" spans="1:3" x14ac:dyDescent="0.2">
      <c r="A35" s="158" t="s">
        <v>136</v>
      </c>
      <c r="B35" s="158">
        <f>SLOPE('Student data'!L652:L657,'Student data'!B652:B657)</f>
        <v>8.9075461462829547E-2</v>
      </c>
      <c r="C35" s="158">
        <f>RSQ('Student data'!L652:L657,'Student data'!B652:B657)</f>
        <v>0.13664674032011911</v>
      </c>
    </row>
    <row r="36" spans="1:3" x14ac:dyDescent="0.2">
      <c r="A36" s="158" t="s">
        <v>136</v>
      </c>
      <c r="B36" s="158">
        <f>SLOPE('Student data'!L625:L630,'Student data'!B625:B630)</f>
        <v>5.3631833625446754E-2</v>
      </c>
      <c r="C36" s="158">
        <f>RSQ('Student data'!L625:L630,'Student data'!B625:B630)</f>
        <v>0.24879477639099898</v>
      </c>
    </row>
    <row r="37" spans="1:3" x14ac:dyDescent="0.2">
      <c r="A37" s="158" t="s">
        <v>136</v>
      </c>
      <c r="B37" s="158">
        <f>SLOPE('Student data'!L598:L603,'Student data'!B598:B603)</f>
        <v>0.29432235174633181</v>
      </c>
      <c r="C37" s="158">
        <f>RSQ('Student data'!L598:L603,'Student data'!B598:B603)</f>
        <v>0.64022661928014535</v>
      </c>
    </row>
    <row r="38" spans="1:3" x14ac:dyDescent="0.2">
      <c r="A38" s="158" t="s">
        <v>136</v>
      </c>
      <c r="B38" s="158">
        <f>SLOPE('Student data'!L589:L594,'Student data'!B589:B594)</f>
        <v>-9.818451474750102E-2</v>
      </c>
      <c r="C38" s="158">
        <f>RSQ('Student data'!L589:L594,'Student data'!B589:B594)</f>
        <v>0.22838035141189711</v>
      </c>
    </row>
    <row r="39" spans="1:3" x14ac:dyDescent="0.2">
      <c r="A39" s="158" t="s">
        <v>136</v>
      </c>
      <c r="B39" s="158">
        <f>SLOPE('Student data'!L580:L585,'Student data'!B580:B585)</f>
        <v>0.27386839917720884</v>
      </c>
      <c r="C39" s="158">
        <f>RSQ('Student data'!L94:L99,'Student data'!B94:B99)</f>
        <v>0.91709444784166883</v>
      </c>
    </row>
    <row r="40" spans="1:3" x14ac:dyDescent="0.2">
      <c r="A40" s="158" t="s">
        <v>136</v>
      </c>
      <c r="B40" s="158">
        <f>SLOPE('Student data'!L553:L558,'Student data'!B553:B558)</f>
        <v>1.9205564791436427</v>
      </c>
      <c r="C40" s="158">
        <f>RSQ('Student data'!L553:L558,'Student data'!B553:B558)</f>
        <v>0.67637746384178188</v>
      </c>
    </row>
    <row r="41" spans="1:3" x14ac:dyDescent="0.2">
      <c r="A41" s="158" t="s">
        <v>136</v>
      </c>
      <c r="B41" s="158">
        <f>SLOPE('Student data'!L544:L549,'Student data'!B544:B549)</f>
        <v>0.33464693744991197</v>
      </c>
      <c r="C41" s="158">
        <f>RSQ('Student data'!L544:L549,'Student data'!B544:B549)</f>
        <v>0.76158553805644225</v>
      </c>
    </row>
    <row r="42" spans="1:3" x14ac:dyDescent="0.2">
      <c r="A42" s="158" t="s">
        <v>136</v>
      </c>
      <c r="B42" s="158">
        <f>SLOPE('Student data'!L535:L540,'Student data'!B535:B540)</f>
        <v>0.60449987281638173</v>
      </c>
      <c r="C42" s="158">
        <f>RSQ('Student data'!L535:L540,'Student data'!B535:B540)</f>
        <v>0.94690791055793477</v>
      </c>
    </row>
    <row r="43" spans="1:3" x14ac:dyDescent="0.2">
      <c r="A43" s="158" t="s">
        <v>136</v>
      </c>
      <c r="B43" s="158">
        <f>SLOPE('Student data'!L490:L495,'Student data'!B490:B495)</f>
        <v>-9.6969655482770353E-2</v>
      </c>
      <c r="C43" s="158">
        <f>RSQ('Student data'!L490:L495,'Student data'!B490:B495)</f>
        <v>0.479697869418861</v>
      </c>
    </row>
    <row r="44" spans="1:3" x14ac:dyDescent="0.2">
      <c r="A44" s="158" t="s">
        <v>136</v>
      </c>
      <c r="B44" s="158">
        <f>SLOPE('Student data'!L472:L477,'Student data'!B472:B477)</f>
        <v>0.53147992452877901</v>
      </c>
      <c r="C44" s="158">
        <f>RSQ('Student data'!L472:L477,'Student data'!B472:B477)</f>
        <v>0.72375390446391852</v>
      </c>
    </row>
    <row r="45" spans="1:3" x14ac:dyDescent="0.2">
      <c r="A45" s="158" t="s">
        <v>136</v>
      </c>
      <c r="B45" s="158">
        <f>SLOPE('Student data'!L445:L450,'Student data'!B445:B450)</f>
        <v>0.4400078766702113</v>
      </c>
      <c r="C45" s="158">
        <f>RSQ('Student data'!L445:L450,'Student data'!B445:B450)</f>
        <v>0.75958961564345551</v>
      </c>
    </row>
    <row r="46" spans="1:3" x14ac:dyDescent="0.2">
      <c r="A46" s="158" t="s">
        <v>136</v>
      </c>
      <c r="B46" s="158">
        <f>SLOPE('Student data'!L436:L441,'Student data'!B436:B441)</f>
        <v>0.24003677674529664</v>
      </c>
      <c r="C46" s="158">
        <f>RSQ('Student data'!L436:L441,'Student data'!B436:B441)</f>
        <v>0.68076870755197672</v>
      </c>
    </row>
    <row r="47" spans="1:3" x14ac:dyDescent="0.2">
      <c r="A47" t="s">
        <v>136</v>
      </c>
      <c r="B47">
        <f>SLOPE('Student data'!L409:L414,'Student data'!B409:B414)</f>
        <v>0.31101982694037245</v>
      </c>
      <c r="C47">
        <f>RSQ('Student data'!L409:L414,'Student data'!B409:B414)</f>
        <v>0.93513351474314532</v>
      </c>
    </row>
    <row r="48" spans="1:3" x14ac:dyDescent="0.2">
      <c r="A48" t="s">
        <v>136</v>
      </c>
      <c r="B48">
        <f>SLOPE('Student data'!L400:L405,'Student data'!B400:B405)</f>
        <v>0.26533281185648477</v>
      </c>
      <c r="C48">
        <f>RSQ('Student data'!L400:L405,'Student data'!B400:B405)</f>
        <v>0.94141952858543831</v>
      </c>
    </row>
    <row r="49" spans="1:3" x14ac:dyDescent="0.2">
      <c r="A49" t="s">
        <v>136</v>
      </c>
      <c r="B49">
        <f>SLOPE('Student data'!L373:L378,'Student data'!B373:B378)</f>
        <v>0.24822352449007992</v>
      </c>
      <c r="C49">
        <f>RSQ('Student data'!L373:L378,'Student data'!B373:B378)</f>
        <v>6.9212461515454252E-2</v>
      </c>
    </row>
    <row r="50" spans="1:3" x14ac:dyDescent="0.2">
      <c r="A50" t="s">
        <v>136</v>
      </c>
      <c r="B50">
        <f>SLOPE('Student data'!L355:L360,'Student data'!B355:B360)</f>
        <v>-0.1979804726451472</v>
      </c>
      <c r="C50">
        <f>RSQ('Student data'!L355:L360,'Student data'!B355:B360)</f>
        <v>0.19882074163057545</v>
      </c>
    </row>
    <row r="51" spans="1:3" x14ac:dyDescent="0.2">
      <c r="A51" t="s">
        <v>136</v>
      </c>
      <c r="B51">
        <f>SLOPE('Student data'!L274:L279,'Student data'!B274:B279)</f>
        <v>-5.4529072487312168E-2</v>
      </c>
      <c r="C51">
        <f>RSQ('Student data'!L274:L279,'Student data'!B274:B279)</f>
        <v>0.49067412537206323</v>
      </c>
    </row>
    <row r="52" spans="1:3" x14ac:dyDescent="0.2">
      <c r="A52" t="s">
        <v>136</v>
      </c>
      <c r="B52">
        <f>SLOPE('Student data'!L220:L225,'Student data'!B220:B225)</f>
        <v>0.40776427870016729</v>
      </c>
      <c r="C52">
        <f>RSQ('Student data'!L220:L225,'Student data'!B220:B225)</f>
        <v>0.66682185871212607</v>
      </c>
    </row>
    <row r="53" spans="1:3" x14ac:dyDescent="0.2">
      <c r="A53" t="s">
        <v>136</v>
      </c>
      <c r="B53">
        <f>SLOPE('Student data'!L184:L189,'Student data'!B184:B189)</f>
        <v>9.0015052584056704E-2</v>
      </c>
      <c r="C53">
        <f>RSQ('Student data'!L184:L189,'Student data'!B184:B189)</f>
        <v>9.2802174416862865E-2</v>
      </c>
    </row>
    <row r="54" spans="1:3" x14ac:dyDescent="0.2">
      <c r="A54" t="s">
        <v>136</v>
      </c>
      <c r="B54">
        <f>SLOPE('Student data'!L166:L171,'Student data'!B166:B171)</f>
        <v>0.9362035867488302</v>
      </c>
      <c r="C54">
        <f>RSQ('Student data'!L166:L171,'Student data'!B166:B171)</f>
        <v>0.96284511812934703</v>
      </c>
    </row>
    <row r="55" spans="1:3" x14ac:dyDescent="0.2">
      <c r="A55" t="s">
        <v>136</v>
      </c>
      <c r="B55">
        <f>SLOPE('Student data'!L148:L153,'Student data'!B148:B153)</f>
        <v>0.11376766020556923</v>
      </c>
      <c r="C55">
        <f>RSQ('Student data'!L148:L153,'Student data'!B148:B153)</f>
        <v>0.43162033337049027</v>
      </c>
    </row>
    <row r="56" spans="1:3" x14ac:dyDescent="0.2">
      <c r="A56" t="s">
        <v>136</v>
      </c>
      <c r="B56">
        <f>SLOPE('Student data'!L112:L117,'Student data'!B112:B117)</f>
        <v>0.11364331104232298</v>
      </c>
      <c r="C56">
        <f>RSQ('Student data'!L112:L117,'Student data'!B112:B117)</f>
        <v>0.1362696834477006</v>
      </c>
    </row>
    <row r="57" spans="1:3" x14ac:dyDescent="0.2">
      <c r="A57" t="s">
        <v>136</v>
      </c>
      <c r="B57">
        <f>SLOPE('Student data'!L103:L108,'Student data'!B103:B108)</f>
        <v>0.84721610424186811</v>
      </c>
      <c r="C57">
        <f>RSQ('Student data'!L103:L108,'Student data'!B103:B108)</f>
        <v>0.92507410521377798</v>
      </c>
    </row>
    <row r="58" spans="1:3" x14ac:dyDescent="0.2">
      <c r="A58" t="s">
        <v>136</v>
      </c>
      <c r="B58">
        <f>SLOPE('Student data'!L85:L90,'Student data'!B85:B90)</f>
        <v>7.0081571798804601E-2</v>
      </c>
      <c r="C58">
        <f>RSQ('Student data'!L85:L90,'Student data'!B85:B90)</f>
        <v>3.1626654095847528E-2</v>
      </c>
    </row>
    <row r="59" spans="1:3" x14ac:dyDescent="0.2">
      <c r="A59" t="s">
        <v>136</v>
      </c>
      <c r="B59">
        <f>SLOPE('Student data'!L67:L72,'Student data'!B67:B72)</f>
        <v>-0.29996445758885831</v>
      </c>
      <c r="C59">
        <f>RSQ('Student data'!L67:L72,'Student data'!B67:B72)</f>
        <v>0.33730400972192681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CD99-6E79-6445-9949-B71E8581183B}">
  <dimension ref="A1:A109"/>
  <sheetViews>
    <sheetView workbookViewId="0">
      <selection activeCell="B2" sqref="B2"/>
    </sheetView>
  </sheetViews>
  <sheetFormatPr baseColWidth="10" defaultRowHeight="15" x14ac:dyDescent="0.2"/>
  <cols>
    <col min="1" max="1" width="22.33203125" customWidth="1"/>
  </cols>
  <sheetData>
    <row r="1" spans="1:1" x14ac:dyDescent="0.2">
      <c r="A1" s="157" t="s">
        <v>143</v>
      </c>
    </row>
    <row r="2" spans="1:1" x14ac:dyDescent="0.2">
      <c r="A2" s="157" t="s">
        <v>139</v>
      </c>
    </row>
    <row r="3" spans="1:1" x14ac:dyDescent="0.2">
      <c r="A3" s="157" t="s">
        <v>139</v>
      </c>
    </row>
    <row r="4" spans="1:1" x14ac:dyDescent="0.2">
      <c r="A4" s="157" t="s">
        <v>139</v>
      </c>
    </row>
    <row r="5" spans="1:1" x14ac:dyDescent="0.2">
      <c r="A5" s="157" t="s">
        <v>139</v>
      </c>
    </row>
    <row r="6" spans="1:1" x14ac:dyDescent="0.2">
      <c r="A6" s="157" t="s">
        <v>139</v>
      </c>
    </row>
    <row r="7" spans="1:1" x14ac:dyDescent="0.2">
      <c r="A7" s="157" t="s">
        <v>139</v>
      </c>
    </row>
    <row r="8" spans="1:1" x14ac:dyDescent="0.2">
      <c r="A8" s="157" t="s">
        <v>139</v>
      </c>
    </row>
    <row r="9" spans="1:1" x14ac:dyDescent="0.2">
      <c r="A9" s="157" t="s">
        <v>139</v>
      </c>
    </row>
    <row r="10" spans="1:1" x14ac:dyDescent="0.2">
      <c r="A10" s="157" t="s">
        <v>139</v>
      </c>
    </row>
    <row r="11" spans="1:1" x14ac:dyDescent="0.2">
      <c r="A11" s="157" t="s">
        <v>139</v>
      </c>
    </row>
    <row r="12" spans="1:1" x14ac:dyDescent="0.2">
      <c r="A12" s="157" t="s">
        <v>139</v>
      </c>
    </row>
    <row r="13" spans="1:1" x14ac:dyDescent="0.2">
      <c r="A13" s="157" t="s">
        <v>139</v>
      </c>
    </row>
    <row r="14" spans="1:1" x14ac:dyDescent="0.2">
      <c r="A14" s="157" t="s">
        <v>139</v>
      </c>
    </row>
    <row r="15" spans="1:1" x14ac:dyDescent="0.2">
      <c r="A15" s="157" t="s">
        <v>139</v>
      </c>
    </row>
    <row r="16" spans="1:1" x14ac:dyDescent="0.2">
      <c r="A16" s="157" t="s">
        <v>139</v>
      </c>
    </row>
    <row r="17" spans="1:1" x14ac:dyDescent="0.2">
      <c r="A17" s="157" t="s">
        <v>139</v>
      </c>
    </row>
    <row r="18" spans="1:1" x14ac:dyDescent="0.2">
      <c r="A18" s="157" t="s">
        <v>139</v>
      </c>
    </row>
    <row r="19" spans="1:1" x14ac:dyDescent="0.2">
      <c r="A19" s="157" t="s">
        <v>139</v>
      </c>
    </row>
    <row r="20" spans="1:1" x14ac:dyDescent="0.2">
      <c r="A20" s="157" t="s">
        <v>139</v>
      </c>
    </row>
    <row r="21" spans="1:1" x14ac:dyDescent="0.2">
      <c r="A21" s="157" t="s">
        <v>139</v>
      </c>
    </row>
    <row r="22" spans="1:1" x14ac:dyDescent="0.2">
      <c r="A22" s="157" t="s">
        <v>139</v>
      </c>
    </row>
    <row r="23" spans="1:1" x14ac:dyDescent="0.2">
      <c r="A23" s="157" t="s">
        <v>139</v>
      </c>
    </row>
    <row r="24" spans="1:1" x14ac:dyDescent="0.2">
      <c r="A24" s="157" t="s">
        <v>139</v>
      </c>
    </row>
    <row r="25" spans="1:1" x14ac:dyDescent="0.2">
      <c r="A25" s="157" t="s">
        <v>139</v>
      </c>
    </row>
    <row r="26" spans="1:1" x14ac:dyDescent="0.2">
      <c r="A26" s="157" t="s">
        <v>139</v>
      </c>
    </row>
    <row r="27" spans="1:1" x14ac:dyDescent="0.2">
      <c r="A27" s="157" t="s">
        <v>139</v>
      </c>
    </row>
    <row r="28" spans="1:1" x14ac:dyDescent="0.2">
      <c r="A28" s="157" t="s">
        <v>139</v>
      </c>
    </row>
    <row r="29" spans="1:1" x14ac:dyDescent="0.2">
      <c r="A29" s="157" t="s">
        <v>139</v>
      </c>
    </row>
    <row r="30" spans="1:1" x14ac:dyDescent="0.2">
      <c r="A30" s="157" t="s">
        <v>139</v>
      </c>
    </row>
    <row r="31" spans="1:1" x14ac:dyDescent="0.2">
      <c r="A31" s="157" t="s">
        <v>139</v>
      </c>
    </row>
    <row r="32" spans="1:1" x14ac:dyDescent="0.2">
      <c r="A32" s="157" t="s">
        <v>139</v>
      </c>
    </row>
    <row r="33" spans="1:1" x14ac:dyDescent="0.2">
      <c r="A33" s="157" t="s">
        <v>139</v>
      </c>
    </row>
    <row r="34" spans="1:1" x14ac:dyDescent="0.2">
      <c r="A34" s="157" t="s">
        <v>139</v>
      </c>
    </row>
    <row r="35" spans="1:1" x14ac:dyDescent="0.2">
      <c r="A35" s="157" t="s">
        <v>139</v>
      </c>
    </row>
    <row r="36" spans="1:1" x14ac:dyDescent="0.2">
      <c r="A36" s="157" t="s">
        <v>139</v>
      </c>
    </row>
    <row r="37" spans="1:1" x14ac:dyDescent="0.2">
      <c r="A37" s="157" t="s">
        <v>139</v>
      </c>
    </row>
    <row r="38" spans="1:1" x14ac:dyDescent="0.2">
      <c r="A38" s="157" t="s">
        <v>139</v>
      </c>
    </row>
    <row r="39" spans="1:1" x14ac:dyDescent="0.2">
      <c r="A39" s="157" t="s">
        <v>139</v>
      </c>
    </row>
    <row r="40" spans="1:1" x14ac:dyDescent="0.2">
      <c r="A40" s="157" t="s">
        <v>139</v>
      </c>
    </row>
    <row r="41" spans="1:1" x14ac:dyDescent="0.2">
      <c r="A41" s="157" t="s">
        <v>140</v>
      </c>
    </row>
    <row r="42" spans="1:1" x14ac:dyDescent="0.2">
      <c r="A42" s="157" t="s">
        <v>140</v>
      </c>
    </row>
    <row r="43" spans="1:1" x14ac:dyDescent="0.2">
      <c r="A43" s="157" t="s">
        <v>140</v>
      </c>
    </row>
    <row r="44" spans="1:1" x14ac:dyDescent="0.2">
      <c r="A44" s="157" t="s">
        <v>140</v>
      </c>
    </row>
    <row r="45" spans="1:1" x14ac:dyDescent="0.2">
      <c r="A45" s="157" t="s">
        <v>140</v>
      </c>
    </row>
    <row r="46" spans="1:1" x14ac:dyDescent="0.2">
      <c r="A46" s="157" t="s">
        <v>141</v>
      </c>
    </row>
    <row r="47" spans="1:1" x14ac:dyDescent="0.2">
      <c r="A47" s="157" t="s">
        <v>141</v>
      </c>
    </row>
    <row r="48" spans="1:1" x14ac:dyDescent="0.2">
      <c r="A48" s="157" t="s">
        <v>141</v>
      </c>
    </row>
    <row r="49" spans="1:1" x14ac:dyDescent="0.2">
      <c r="A49" s="157" t="s">
        <v>141</v>
      </c>
    </row>
    <row r="50" spans="1:1" x14ac:dyDescent="0.2">
      <c r="A50" s="157" t="s">
        <v>141</v>
      </c>
    </row>
    <row r="51" spans="1:1" x14ac:dyDescent="0.2">
      <c r="A51" s="157" t="s">
        <v>141</v>
      </c>
    </row>
    <row r="52" spans="1:1" x14ac:dyDescent="0.2">
      <c r="A52" s="157" t="s">
        <v>141</v>
      </c>
    </row>
    <row r="53" spans="1:1" x14ac:dyDescent="0.2">
      <c r="A53" s="157" t="s">
        <v>141</v>
      </c>
    </row>
    <row r="54" spans="1:1" x14ac:dyDescent="0.2">
      <c r="A54" s="157" t="s">
        <v>141</v>
      </c>
    </row>
    <row r="55" spans="1:1" x14ac:dyDescent="0.2">
      <c r="A55" s="157" t="s">
        <v>141</v>
      </c>
    </row>
    <row r="56" spans="1:1" x14ac:dyDescent="0.2">
      <c r="A56" s="157" t="s">
        <v>141</v>
      </c>
    </row>
    <row r="57" spans="1:1" x14ac:dyDescent="0.2">
      <c r="A57" s="157" t="s">
        <v>141</v>
      </c>
    </row>
    <row r="58" spans="1:1" x14ac:dyDescent="0.2">
      <c r="A58" s="157" t="s">
        <v>141</v>
      </c>
    </row>
    <row r="59" spans="1:1" x14ac:dyDescent="0.2">
      <c r="A59" s="157" t="s">
        <v>141</v>
      </c>
    </row>
    <row r="60" spans="1:1" x14ac:dyDescent="0.2">
      <c r="A60" s="157" t="s">
        <v>141</v>
      </c>
    </row>
    <row r="61" spans="1:1" x14ac:dyDescent="0.2">
      <c r="A61" s="157" t="s">
        <v>141</v>
      </c>
    </row>
    <row r="62" spans="1:1" x14ac:dyDescent="0.2">
      <c r="A62" s="157" t="s">
        <v>142</v>
      </c>
    </row>
    <row r="63" spans="1:1" x14ac:dyDescent="0.2">
      <c r="A63" s="157" t="s">
        <v>142</v>
      </c>
    </row>
    <row r="64" spans="1:1" x14ac:dyDescent="0.2">
      <c r="A64" s="157" t="s">
        <v>142</v>
      </c>
    </row>
    <row r="65" spans="1:1" x14ac:dyDescent="0.2">
      <c r="A65" s="157" t="s">
        <v>142</v>
      </c>
    </row>
    <row r="66" spans="1:1" x14ac:dyDescent="0.2">
      <c r="A66" s="157" t="s">
        <v>142</v>
      </c>
    </row>
    <row r="67" spans="1:1" x14ac:dyDescent="0.2">
      <c r="A67" s="157" t="s">
        <v>142</v>
      </c>
    </row>
    <row r="68" spans="1:1" x14ac:dyDescent="0.2">
      <c r="A68" s="157" t="s">
        <v>142</v>
      </c>
    </row>
    <row r="69" spans="1:1" x14ac:dyDescent="0.2">
      <c r="A69" s="157" t="s">
        <v>142</v>
      </c>
    </row>
    <row r="70" spans="1:1" x14ac:dyDescent="0.2">
      <c r="A70" s="157" t="s">
        <v>142</v>
      </c>
    </row>
    <row r="71" spans="1:1" x14ac:dyDescent="0.2">
      <c r="A71" s="157" t="s">
        <v>142</v>
      </c>
    </row>
    <row r="72" spans="1:1" x14ac:dyDescent="0.2">
      <c r="A72" s="157" t="s">
        <v>142</v>
      </c>
    </row>
    <row r="73" spans="1:1" x14ac:dyDescent="0.2">
      <c r="A73" s="157" t="s">
        <v>142</v>
      </c>
    </row>
    <row r="74" spans="1:1" x14ac:dyDescent="0.2">
      <c r="A74" s="157" t="s">
        <v>142</v>
      </c>
    </row>
    <row r="75" spans="1:1" x14ac:dyDescent="0.2">
      <c r="A75" s="157" t="s">
        <v>142</v>
      </c>
    </row>
    <row r="76" spans="1:1" x14ac:dyDescent="0.2">
      <c r="A76" s="157" t="s">
        <v>142</v>
      </c>
    </row>
    <row r="77" spans="1:1" x14ac:dyDescent="0.2">
      <c r="A77" s="157" t="s">
        <v>142</v>
      </c>
    </row>
    <row r="78" spans="1:1" x14ac:dyDescent="0.2">
      <c r="A78" s="157" t="s">
        <v>142</v>
      </c>
    </row>
    <row r="79" spans="1:1" x14ac:dyDescent="0.2">
      <c r="A79" s="157" t="s">
        <v>142</v>
      </c>
    </row>
    <row r="80" spans="1:1" x14ac:dyDescent="0.2">
      <c r="A80" s="157" t="s">
        <v>142</v>
      </c>
    </row>
    <row r="81" spans="1:1" x14ac:dyDescent="0.2">
      <c r="A81" s="157" t="s">
        <v>142</v>
      </c>
    </row>
    <row r="82" spans="1:1" x14ac:dyDescent="0.2">
      <c r="A82" s="157" t="s">
        <v>142</v>
      </c>
    </row>
    <row r="83" spans="1:1" x14ac:dyDescent="0.2">
      <c r="A83" s="157" t="s">
        <v>142</v>
      </c>
    </row>
    <row r="84" spans="1:1" x14ac:dyDescent="0.2">
      <c r="A84" s="157" t="s">
        <v>142</v>
      </c>
    </row>
    <row r="85" spans="1:1" x14ac:dyDescent="0.2">
      <c r="A85" s="157" t="s">
        <v>142</v>
      </c>
    </row>
    <row r="86" spans="1:1" x14ac:dyDescent="0.2">
      <c r="A86" s="157" t="s">
        <v>142</v>
      </c>
    </row>
    <row r="87" spans="1:1" x14ac:dyDescent="0.2">
      <c r="A87" s="157" t="s">
        <v>142</v>
      </c>
    </row>
    <row r="88" spans="1:1" x14ac:dyDescent="0.2">
      <c r="A88" s="157" t="s">
        <v>142</v>
      </c>
    </row>
    <row r="89" spans="1:1" x14ac:dyDescent="0.2">
      <c r="A89" s="157" t="s">
        <v>142</v>
      </c>
    </row>
    <row r="90" spans="1:1" x14ac:dyDescent="0.2">
      <c r="A90" s="157" t="s">
        <v>142</v>
      </c>
    </row>
    <row r="91" spans="1:1" x14ac:dyDescent="0.2">
      <c r="A91" s="157" t="s">
        <v>142</v>
      </c>
    </row>
    <row r="92" spans="1:1" x14ac:dyDescent="0.2">
      <c r="A92" s="157" t="s">
        <v>142</v>
      </c>
    </row>
    <row r="93" spans="1:1" x14ac:dyDescent="0.2">
      <c r="A93" s="157" t="s">
        <v>142</v>
      </c>
    </row>
    <row r="94" spans="1:1" x14ac:dyDescent="0.2">
      <c r="A94" s="157" t="s">
        <v>142</v>
      </c>
    </row>
    <row r="95" spans="1:1" x14ac:dyDescent="0.2">
      <c r="A95" s="157" t="s">
        <v>142</v>
      </c>
    </row>
    <row r="96" spans="1:1" x14ac:dyDescent="0.2">
      <c r="A96" s="157" t="s">
        <v>142</v>
      </c>
    </row>
    <row r="97" spans="1:1" x14ac:dyDescent="0.2">
      <c r="A97" s="157" t="s">
        <v>142</v>
      </c>
    </row>
    <row r="98" spans="1:1" x14ac:dyDescent="0.2">
      <c r="A98" s="157" t="s">
        <v>142</v>
      </c>
    </row>
    <row r="99" spans="1:1" x14ac:dyDescent="0.2">
      <c r="A99" s="157" t="s">
        <v>142</v>
      </c>
    </row>
    <row r="100" spans="1:1" x14ac:dyDescent="0.2">
      <c r="A100" s="157" t="s">
        <v>142</v>
      </c>
    </row>
    <row r="101" spans="1:1" x14ac:dyDescent="0.2">
      <c r="A101" s="157" t="s">
        <v>142</v>
      </c>
    </row>
    <row r="102" spans="1:1" x14ac:dyDescent="0.2">
      <c r="A102" s="157" t="s">
        <v>142</v>
      </c>
    </row>
    <row r="103" spans="1:1" x14ac:dyDescent="0.2">
      <c r="A103" s="157" t="s">
        <v>142</v>
      </c>
    </row>
    <row r="104" spans="1:1" x14ac:dyDescent="0.2">
      <c r="A104" s="157" t="s">
        <v>142</v>
      </c>
    </row>
    <row r="105" spans="1:1" x14ac:dyDescent="0.2">
      <c r="A105" s="157" t="s">
        <v>142</v>
      </c>
    </row>
    <row r="106" spans="1:1" x14ac:dyDescent="0.2">
      <c r="A106" s="157" t="s">
        <v>142</v>
      </c>
    </row>
    <row r="107" spans="1:1" x14ac:dyDescent="0.2">
      <c r="A107" s="157" t="s">
        <v>142</v>
      </c>
    </row>
    <row r="108" spans="1:1" x14ac:dyDescent="0.2">
      <c r="A108" s="157" t="s">
        <v>142</v>
      </c>
    </row>
    <row r="109" spans="1:1" x14ac:dyDescent="0.2">
      <c r="A109" s="15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1 - Oatmeal Raisin Walnut</vt:lpstr>
      <vt:lpstr>PB_caleb</vt:lpstr>
      <vt:lpstr>Student data</vt:lpstr>
      <vt:lpstr>Slopes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smoth</dc:creator>
  <cp:lastModifiedBy>Madeline Davis</cp:lastModifiedBy>
  <dcterms:created xsi:type="dcterms:W3CDTF">2020-08-22T03:59:00Z</dcterms:created>
  <dcterms:modified xsi:type="dcterms:W3CDTF">2022-11-24T22:30:06Z</dcterms:modified>
</cp:coreProperties>
</file>