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avie\Downloads\"/>
    </mc:Choice>
  </mc:AlternateContent>
  <xr:revisionPtr revIDLastSave="0" documentId="8_{2465401F-8E98-4D2A-899A-91CC703B4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come Statement" sheetId="5" r:id="rId1"/>
    <sheet name="Balance Sheet" sheetId="12" r:id="rId2"/>
    <sheet name="Cash Flow" sheetId="13" r:id="rId3"/>
  </sheets>
  <definedNames>
    <definedName name="DCFYears">#REF!</definedName>
    <definedName name="ExitMult">#REF!</definedName>
    <definedName name="GrossDebt">#REF!</definedName>
    <definedName name="LatestFY">#REF!</definedName>
    <definedName name="LR_Growth">#REF!</definedName>
    <definedName name="ND_input">#REF!</definedName>
    <definedName name="OpenAP">#REF!</definedName>
    <definedName name="OpenAR">#REF!</definedName>
    <definedName name="OpenCash">#REF!</definedName>
    <definedName name="OpenINV">#REF!</definedName>
    <definedName name="OpenPPE">#REF!</definedName>
    <definedName name="Proj_Capex">#REF!</definedName>
    <definedName name="Proj_DA">#REF!</definedName>
    <definedName name="Proj_DNWC">#REF!</definedName>
    <definedName name="Shares">#REF!</definedName>
    <definedName name="SS_Margin">#REF!</definedName>
    <definedName name="TaxRate">#REF!</definedName>
    <definedName name="TermG">#REF!</definedName>
    <definedName name="TermMethod">#REF!</definedName>
    <definedName name="WAC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5" l="1"/>
  <c r="I29" i="5"/>
  <c r="J29" i="5"/>
  <c r="K29" i="5"/>
  <c r="H28" i="5"/>
  <c r="I28" i="5"/>
  <c r="J28" i="5"/>
  <c r="K28" i="5"/>
  <c r="G29" i="5"/>
  <c r="G28" i="5"/>
  <c r="H26" i="5"/>
  <c r="I26" i="5"/>
  <c r="J26" i="5"/>
  <c r="K26" i="5"/>
  <c r="H25" i="5"/>
  <c r="I25" i="5"/>
  <c r="J25" i="5" s="1"/>
  <c r="K25" i="5" s="1"/>
  <c r="H24" i="5"/>
  <c r="I24" i="5" s="1"/>
  <c r="J24" i="5" s="1"/>
  <c r="K24" i="5" s="1"/>
  <c r="G26" i="5"/>
  <c r="G25" i="5"/>
  <c r="G24" i="5"/>
  <c r="G48" i="12" l="1"/>
  <c r="H48" i="12"/>
  <c r="I48" i="12"/>
  <c r="J48" i="12"/>
  <c r="K48" i="12"/>
  <c r="G50" i="12"/>
  <c r="H50" i="12"/>
  <c r="I50" i="12"/>
  <c r="J50" i="12"/>
  <c r="K50" i="12"/>
  <c r="D27" i="13"/>
  <c r="C27" i="13"/>
  <c r="E27" i="13"/>
  <c r="F27" i="13"/>
  <c r="B27" i="13"/>
  <c r="G39" i="12"/>
  <c r="C25" i="13"/>
  <c r="B25" i="13"/>
  <c r="B16" i="13"/>
  <c r="G9" i="5"/>
  <c r="C49" i="12"/>
  <c r="D49" i="12"/>
  <c r="E49" i="12"/>
  <c r="F49" i="12"/>
  <c r="B49" i="12"/>
  <c r="C10" i="12"/>
  <c r="D10" i="12"/>
  <c r="E10" i="12"/>
  <c r="F10" i="12"/>
  <c r="B10" i="12"/>
  <c r="D22" i="13"/>
  <c r="E22" i="13"/>
  <c r="G28" i="12"/>
  <c r="G10" i="5"/>
  <c r="G23" i="12"/>
  <c r="C24" i="13"/>
  <c r="C18" i="13"/>
  <c r="D18" i="13"/>
  <c r="E17" i="13"/>
  <c r="F17" i="13"/>
  <c r="B17" i="13"/>
  <c r="C16" i="13"/>
  <c r="J53" i="12"/>
  <c r="J52" i="12" s="1"/>
  <c r="E15" i="13" s="1"/>
  <c r="K53" i="12"/>
  <c r="K52" i="12" s="1"/>
  <c r="F15" i="13" s="1"/>
  <c r="G53" i="12"/>
  <c r="G52" i="12" s="1"/>
  <c r="C53" i="12"/>
  <c r="D53" i="12"/>
  <c r="E53" i="12"/>
  <c r="F53" i="12"/>
  <c r="B53" i="12"/>
  <c r="H53" i="12" s="1"/>
  <c r="H52" i="12" s="1"/>
  <c r="C15" i="13" s="1"/>
  <c r="B17" i="12"/>
  <c r="C41" i="5"/>
  <c r="D41" i="5"/>
  <c r="E41" i="5"/>
  <c r="F41" i="5"/>
  <c r="B41" i="5"/>
  <c r="B6" i="12"/>
  <c r="C6" i="12"/>
  <c r="D6" i="12"/>
  <c r="E6" i="12"/>
  <c r="F6" i="12"/>
  <c r="R7" i="12"/>
  <c r="G12" i="12"/>
  <c r="H12" i="12" s="1"/>
  <c r="G13" i="12"/>
  <c r="H13" i="12" s="1"/>
  <c r="I13" i="12" s="1"/>
  <c r="J13" i="12" s="1"/>
  <c r="K13" i="12" s="1"/>
  <c r="N15" i="12"/>
  <c r="G14" i="12" s="1"/>
  <c r="H14" i="12" s="1"/>
  <c r="I14" i="12" s="1"/>
  <c r="J14" i="12" s="1"/>
  <c r="K14" i="12" s="1"/>
  <c r="G16" i="12"/>
  <c r="H16" i="12" s="1"/>
  <c r="I16" i="12" s="1"/>
  <c r="J16" i="12" s="1"/>
  <c r="K16" i="12" s="1"/>
  <c r="F18" i="13" s="1"/>
  <c r="C17" i="12"/>
  <c r="D17" i="12"/>
  <c r="E17" i="12"/>
  <c r="F17" i="12"/>
  <c r="N25" i="12"/>
  <c r="G24" i="12" s="1"/>
  <c r="H24" i="12" s="1"/>
  <c r="I24" i="12" s="1"/>
  <c r="J24" i="12" s="1"/>
  <c r="K24" i="12" s="1"/>
  <c r="N26" i="12"/>
  <c r="G25" i="12" s="1"/>
  <c r="H25" i="12" s="1"/>
  <c r="I25" i="12" s="1"/>
  <c r="J25" i="12" s="1"/>
  <c r="K25" i="12" s="1"/>
  <c r="F10" i="13" s="1"/>
  <c r="B27" i="12"/>
  <c r="C27" i="12"/>
  <c r="D27" i="12"/>
  <c r="E27" i="12"/>
  <c r="F27" i="12"/>
  <c r="G29" i="12"/>
  <c r="H29" i="12" s="1"/>
  <c r="I29" i="12" s="1"/>
  <c r="J29" i="12" s="1"/>
  <c r="K29" i="12" s="1"/>
  <c r="G30" i="12"/>
  <c r="H30" i="12" s="1"/>
  <c r="I30" i="12" s="1"/>
  <c r="J30" i="12" s="1"/>
  <c r="K30" i="12" s="1"/>
  <c r="G32" i="12"/>
  <c r="H32" i="12" s="1"/>
  <c r="I32" i="12" s="1"/>
  <c r="J32" i="12" s="1"/>
  <c r="K32" i="12" s="1"/>
  <c r="B33" i="12"/>
  <c r="C33" i="12"/>
  <c r="C34" i="12" s="1"/>
  <c r="D33" i="12"/>
  <c r="E33" i="12"/>
  <c r="F33" i="12"/>
  <c r="F34" i="12" s="1"/>
  <c r="G37" i="12"/>
  <c r="H37" i="12" s="1"/>
  <c r="G38" i="12"/>
  <c r="H38" i="12" s="1"/>
  <c r="I38" i="12" s="1"/>
  <c r="J38" i="12" s="1"/>
  <c r="K38" i="12" s="1"/>
  <c r="G40" i="12"/>
  <c r="H40" i="12" s="1"/>
  <c r="I40" i="12" s="1"/>
  <c r="J40" i="12" s="1"/>
  <c r="K40" i="12" s="1"/>
  <c r="G41" i="12"/>
  <c r="H41" i="12" s="1"/>
  <c r="I41" i="12" s="1"/>
  <c r="J41" i="12" s="1"/>
  <c r="K41" i="12" s="1"/>
  <c r="B42" i="12"/>
  <c r="C42" i="12"/>
  <c r="D42" i="12"/>
  <c r="E42" i="12"/>
  <c r="F42" i="12"/>
  <c r="C48" i="12"/>
  <c r="D48" i="12"/>
  <c r="E48" i="12"/>
  <c r="F48" i="12"/>
  <c r="H18" i="5"/>
  <c r="I18" i="5" s="1"/>
  <c r="J18" i="5" s="1"/>
  <c r="K18" i="5" s="1"/>
  <c r="G18" i="5"/>
  <c r="H16" i="5"/>
  <c r="I16" i="5"/>
  <c r="J16" i="5"/>
  <c r="K16" i="5"/>
  <c r="G16" i="5"/>
  <c r="H14" i="5"/>
  <c r="I14" i="5"/>
  <c r="J14" i="5"/>
  <c r="K14" i="5"/>
  <c r="G14" i="5"/>
  <c r="H12" i="5"/>
  <c r="I12" i="5"/>
  <c r="J12" i="5"/>
  <c r="K12" i="5"/>
  <c r="G12" i="5"/>
  <c r="H11" i="5"/>
  <c r="I11" i="5"/>
  <c r="J11" i="5"/>
  <c r="K11" i="5"/>
  <c r="G11" i="5"/>
  <c r="N3" i="5"/>
  <c r="G45" i="5"/>
  <c r="H45" i="5" s="1"/>
  <c r="I45" i="5" s="1"/>
  <c r="J45" i="5" s="1"/>
  <c r="K45" i="5" s="1"/>
  <c r="H36" i="5"/>
  <c r="O7" i="12" s="1"/>
  <c r="I36" i="5"/>
  <c r="P7" i="12" s="1"/>
  <c r="J36" i="5"/>
  <c r="Q7" i="12" s="1"/>
  <c r="K36" i="5"/>
  <c r="G36" i="5"/>
  <c r="N7" i="12" s="1"/>
  <c r="G15" i="12" s="1"/>
  <c r="H15" i="12" s="1"/>
  <c r="I15" i="12" s="1"/>
  <c r="J15" i="12" s="1"/>
  <c r="K15" i="12" s="1"/>
  <c r="L44" i="5"/>
  <c r="L45" i="5"/>
  <c r="L46" i="5"/>
  <c r="G46" i="5" s="1"/>
  <c r="H46" i="5" s="1"/>
  <c r="I46" i="5" s="1"/>
  <c r="J46" i="5" s="1"/>
  <c r="K46" i="5" s="1"/>
  <c r="B47" i="5"/>
  <c r="C47" i="5"/>
  <c r="D47" i="5"/>
  <c r="E47" i="5"/>
  <c r="F47" i="5"/>
  <c r="C35" i="5"/>
  <c r="D35" i="5"/>
  <c r="E35" i="5"/>
  <c r="F35" i="5"/>
  <c r="G35" i="5" s="1"/>
  <c r="H35" i="5" s="1"/>
  <c r="I35" i="5" s="1"/>
  <c r="J35" i="5" s="1"/>
  <c r="K35" i="5" s="1"/>
  <c r="B35" i="5"/>
  <c r="C34" i="5"/>
  <c r="D34" i="5"/>
  <c r="E34" i="5"/>
  <c r="F34" i="5"/>
  <c r="B34" i="5"/>
  <c r="K34" i="5" s="1"/>
  <c r="C4" i="5"/>
  <c r="C33" i="5" s="1"/>
  <c r="D4" i="5"/>
  <c r="D33" i="5" s="1"/>
  <c r="E4" i="5"/>
  <c r="E33" i="5" s="1"/>
  <c r="F4" i="5"/>
  <c r="F33" i="5" s="1"/>
  <c r="B4" i="5"/>
  <c r="B33" i="5" s="1"/>
  <c r="H33" i="5" s="1"/>
  <c r="F32" i="5"/>
  <c r="E32" i="5"/>
  <c r="D32" i="5"/>
  <c r="C32" i="5"/>
  <c r="D26" i="5"/>
  <c r="E26" i="5"/>
  <c r="F26" i="5"/>
  <c r="C26" i="5"/>
  <c r="C7" i="5"/>
  <c r="C8" i="5" s="1"/>
  <c r="D7" i="5"/>
  <c r="E7" i="5"/>
  <c r="F7" i="5"/>
  <c r="B7" i="5"/>
  <c r="B15" i="13" l="1"/>
  <c r="B34" i="12"/>
  <c r="B18" i="13"/>
  <c r="B24" i="13"/>
  <c r="E18" i="13"/>
  <c r="C18" i="12"/>
  <c r="C50" i="12" s="1"/>
  <c r="I53" i="12"/>
  <c r="I52" i="12" s="1"/>
  <c r="D15" i="13" s="1"/>
  <c r="D19" i="13" s="1"/>
  <c r="D17" i="13"/>
  <c r="B18" i="12"/>
  <c r="B50" i="12" s="1"/>
  <c r="C17" i="13"/>
  <c r="C19" i="13" s="1"/>
  <c r="F22" i="13"/>
  <c r="H23" i="12"/>
  <c r="H28" i="12" s="1"/>
  <c r="B23" i="13"/>
  <c r="E10" i="13"/>
  <c r="D34" i="12"/>
  <c r="C10" i="13"/>
  <c r="E18" i="12"/>
  <c r="D18" i="12"/>
  <c r="D50" i="12" s="1"/>
  <c r="D10" i="13"/>
  <c r="E34" i="12"/>
  <c r="B10" i="13"/>
  <c r="G33" i="5"/>
  <c r="I34" i="5"/>
  <c r="J34" i="5"/>
  <c r="K33" i="5"/>
  <c r="H34" i="5"/>
  <c r="J33" i="5"/>
  <c r="G34" i="5"/>
  <c r="I33" i="5"/>
  <c r="I12" i="12"/>
  <c r="D16" i="13" s="1"/>
  <c r="I37" i="12"/>
  <c r="D24" i="13" s="1"/>
  <c r="F18" i="12"/>
  <c r="E50" i="12"/>
  <c r="G33" i="12"/>
  <c r="G44" i="5"/>
  <c r="H44" i="5" s="1"/>
  <c r="I44" i="5" s="1"/>
  <c r="J44" i="5" s="1"/>
  <c r="K44" i="5" s="1"/>
  <c r="B8" i="5"/>
  <c r="F8" i="5"/>
  <c r="E8" i="5"/>
  <c r="D8" i="5"/>
  <c r="D13" i="5"/>
  <c r="D19" i="5" s="1"/>
  <c r="D21" i="5" s="1"/>
  <c r="F13" i="5"/>
  <c r="F19" i="5" s="1"/>
  <c r="F21" i="5" s="1"/>
  <c r="E13" i="5"/>
  <c r="E19" i="5" s="1"/>
  <c r="E21" i="5" s="1"/>
  <c r="C13" i="5"/>
  <c r="C19" i="5" s="1"/>
  <c r="C21" i="5" s="1"/>
  <c r="B44" i="12" l="1"/>
  <c r="C44" i="12"/>
  <c r="B19" i="13"/>
  <c r="C23" i="13"/>
  <c r="H33" i="12"/>
  <c r="I23" i="12"/>
  <c r="I28" i="12" s="1"/>
  <c r="D44" i="12"/>
  <c r="E44" i="12"/>
  <c r="B13" i="5"/>
  <c r="B19" i="5" s="1"/>
  <c r="B21" i="5" s="1"/>
  <c r="J37" i="12"/>
  <c r="E24" i="13" s="1"/>
  <c r="F44" i="12"/>
  <c r="F50" i="12"/>
  <c r="J12" i="12"/>
  <c r="E16" i="13" s="1"/>
  <c r="E19" i="13" s="1"/>
  <c r="G47" i="5"/>
  <c r="G2" i="5" s="1"/>
  <c r="E22" i="5"/>
  <c r="E29" i="5"/>
  <c r="E28" i="5"/>
  <c r="B28" i="5"/>
  <c r="B29" i="5"/>
  <c r="F28" i="5"/>
  <c r="F22" i="5"/>
  <c r="F29" i="5"/>
  <c r="C29" i="5"/>
  <c r="C22" i="5"/>
  <c r="C28" i="5"/>
  <c r="D29" i="5"/>
  <c r="D28" i="5"/>
  <c r="D22" i="5"/>
  <c r="I33" i="12" l="1"/>
  <c r="J23" i="12"/>
  <c r="J28" i="12" s="1"/>
  <c r="J33" i="12" s="1"/>
  <c r="D23" i="13"/>
  <c r="K23" i="12"/>
  <c r="K28" i="12" s="1"/>
  <c r="F23" i="13" s="1"/>
  <c r="E23" i="13"/>
  <c r="K37" i="12"/>
  <c r="F24" i="13" s="1"/>
  <c r="K12" i="12"/>
  <c r="G6" i="5"/>
  <c r="G32" i="5"/>
  <c r="N5" i="12" s="1"/>
  <c r="H47" i="5"/>
  <c r="H2" i="5" s="1"/>
  <c r="G4" i="5"/>
  <c r="G5" i="5"/>
  <c r="F16" i="13" l="1"/>
  <c r="F19" i="13" s="1"/>
  <c r="G4" i="12"/>
  <c r="B5" i="13" s="1"/>
  <c r="G5" i="12"/>
  <c r="G8" i="12"/>
  <c r="B7" i="13" s="1"/>
  <c r="G26" i="12"/>
  <c r="B11" i="13" s="1"/>
  <c r="G9" i="12"/>
  <c r="B8" i="13" s="1"/>
  <c r="G7" i="5"/>
  <c r="K33" i="12"/>
  <c r="H32" i="5"/>
  <c r="O5" i="12" s="1"/>
  <c r="H6" i="5"/>
  <c r="G3" i="5"/>
  <c r="N6" i="12" s="1"/>
  <c r="G8" i="5"/>
  <c r="H4" i="5"/>
  <c r="H5" i="5"/>
  <c r="I47" i="5"/>
  <c r="I2" i="5" s="1"/>
  <c r="G7" i="12" l="1"/>
  <c r="B6" i="13" s="1"/>
  <c r="G39" i="5"/>
  <c r="G21" i="12"/>
  <c r="B9" i="13" s="1"/>
  <c r="H26" i="12"/>
  <c r="C11" i="13" s="1"/>
  <c r="H8" i="12"/>
  <c r="C7" i="13" s="1"/>
  <c r="H5" i="12"/>
  <c r="G6" i="12"/>
  <c r="H9" i="12"/>
  <c r="C8" i="13" s="1"/>
  <c r="H4" i="12"/>
  <c r="C5" i="13" s="1"/>
  <c r="H7" i="5"/>
  <c r="H8" i="5" s="1"/>
  <c r="I32" i="5"/>
  <c r="P5" i="12" s="1"/>
  <c r="I6" i="5"/>
  <c r="H3" i="5"/>
  <c r="O6" i="12" s="1"/>
  <c r="J47" i="5"/>
  <c r="J2" i="5" s="1"/>
  <c r="K47" i="5"/>
  <c r="I5" i="5"/>
  <c r="I4" i="5"/>
  <c r="G41" i="5" l="1"/>
  <c r="G11" i="12"/>
  <c r="I26" i="12"/>
  <c r="D11" i="13" s="1"/>
  <c r="H39" i="5"/>
  <c r="H41" i="5" s="1"/>
  <c r="B4" i="13"/>
  <c r="I5" i="12"/>
  <c r="H6" i="12"/>
  <c r="I8" i="12"/>
  <c r="D7" i="13" s="1"/>
  <c r="I4" i="12"/>
  <c r="D5" i="13" s="1"/>
  <c r="H21" i="12"/>
  <c r="C9" i="13" s="1"/>
  <c r="I9" i="12"/>
  <c r="D8" i="13" s="1"/>
  <c r="H7" i="12"/>
  <c r="C6" i="13" s="1"/>
  <c r="J32" i="5"/>
  <c r="Q5" i="12" s="1"/>
  <c r="J6" i="5"/>
  <c r="I7" i="5"/>
  <c r="I8" i="5" s="1"/>
  <c r="I3" i="5"/>
  <c r="P6" i="12" s="1"/>
  <c r="K2" i="5"/>
  <c r="J4" i="5"/>
  <c r="J5" i="5"/>
  <c r="H11" i="12" l="1"/>
  <c r="G17" i="12"/>
  <c r="J5" i="12"/>
  <c r="I6" i="12"/>
  <c r="I21" i="12"/>
  <c r="D9" i="13" s="1"/>
  <c r="H27" i="12"/>
  <c r="H34" i="12" s="1"/>
  <c r="I39" i="5"/>
  <c r="I41" i="5" s="1"/>
  <c r="C4" i="13"/>
  <c r="J8" i="12"/>
  <c r="E7" i="13" s="1"/>
  <c r="J9" i="12"/>
  <c r="E8" i="13" s="1"/>
  <c r="J26" i="12"/>
  <c r="J4" i="12"/>
  <c r="E5" i="13" s="1"/>
  <c r="I7" i="12"/>
  <c r="D6" i="13" s="1"/>
  <c r="K6" i="5"/>
  <c r="K32" i="5"/>
  <c r="R5" i="12" s="1"/>
  <c r="J7" i="5"/>
  <c r="J3" i="5"/>
  <c r="Q6" i="12" s="1"/>
  <c r="J8" i="5"/>
  <c r="K4" i="5"/>
  <c r="K5" i="5"/>
  <c r="I11" i="12" l="1"/>
  <c r="H17" i="12"/>
  <c r="K26" i="12"/>
  <c r="F11" i="13" s="1"/>
  <c r="E11" i="13"/>
  <c r="J39" i="5"/>
  <c r="J41" i="5" s="1"/>
  <c r="D4" i="13"/>
  <c r="K4" i="12"/>
  <c r="F5" i="13" s="1"/>
  <c r="J6" i="12"/>
  <c r="K5" i="12"/>
  <c r="J21" i="12"/>
  <c r="E9" i="13" s="1"/>
  <c r="I27" i="12"/>
  <c r="I34" i="12" s="1"/>
  <c r="K8" i="12"/>
  <c r="F7" i="13" s="1"/>
  <c r="K9" i="12"/>
  <c r="F8" i="13" s="1"/>
  <c r="K7" i="5"/>
  <c r="K8" i="5" s="1"/>
  <c r="J7" i="12"/>
  <c r="E6" i="13" s="1"/>
  <c r="K3" i="5"/>
  <c r="R6" i="12" s="1"/>
  <c r="J11" i="12" l="1"/>
  <c r="I17" i="12"/>
  <c r="K39" i="5"/>
  <c r="E4" i="13"/>
  <c r="J27" i="12"/>
  <c r="J34" i="12" s="1"/>
  <c r="K21" i="12"/>
  <c r="K7" i="12"/>
  <c r="F6" i="13" s="1"/>
  <c r="K6" i="12"/>
  <c r="K11" i="12" l="1"/>
  <c r="K17" i="12" s="1"/>
  <c r="J17" i="12"/>
  <c r="F4" i="13"/>
  <c r="K41" i="5"/>
  <c r="K27" i="12"/>
  <c r="K34" i="12" s="1"/>
  <c r="F9" i="13"/>
  <c r="C22" i="13" l="1"/>
  <c r="G27" i="12"/>
  <c r="G34" i="12" s="1"/>
  <c r="B22" i="13"/>
  <c r="G13" i="5"/>
  <c r="G19" i="5" s="1"/>
  <c r="G20" i="5" l="1"/>
  <c r="G21" i="5"/>
  <c r="G22" i="5" l="1"/>
  <c r="B3" i="13"/>
  <c r="B12" i="13" s="1"/>
  <c r="B29" i="13" l="1"/>
  <c r="G3" i="12" s="1"/>
  <c r="B30" i="13"/>
  <c r="G42" i="12"/>
  <c r="H10" i="5" l="1"/>
  <c r="G49" i="12"/>
  <c r="H9" i="5" s="1"/>
  <c r="H13" i="5" s="1"/>
  <c r="H19" i="5" s="1"/>
  <c r="G10" i="12"/>
  <c r="G18" i="12" s="1"/>
  <c r="G44" i="12" s="1"/>
  <c r="H20" i="5" l="1"/>
  <c r="H21" i="5" s="1"/>
  <c r="H39" i="12" s="1"/>
  <c r="C3" i="13" l="1"/>
  <c r="C12" i="13" s="1"/>
  <c r="H22" i="5"/>
  <c r="C29" i="13" l="1"/>
  <c r="H3" i="12" s="1"/>
  <c r="H49" i="12" s="1"/>
  <c r="I9" i="5" s="1"/>
  <c r="C30" i="13"/>
  <c r="H42" i="12"/>
  <c r="H10" i="12" l="1"/>
  <c r="H18" i="12" s="1"/>
  <c r="H44" i="12" s="1"/>
  <c r="I10" i="5"/>
  <c r="I13" i="5" s="1"/>
  <c r="I19" i="5" s="1"/>
  <c r="I20" i="5" l="1"/>
  <c r="I21" i="5" s="1"/>
  <c r="I39" i="12" s="1"/>
  <c r="D25" i="13" l="1"/>
  <c r="I22" i="5"/>
  <c r="D3" i="13"/>
  <c r="D12" i="13" s="1"/>
  <c r="I42" i="12" l="1"/>
  <c r="D29" i="13"/>
  <c r="I3" i="12" s="1"/>
  <c r="I49" i="12" s="1"/>
  <c r="J9" i="5" s="1"/>
  <c r="D30" i="13"/>
  <c r="J10" i="5" l="1"/>
  <c r="J13" i="5" s="1"/>
  <c r="J19" i="5" s="1"/>
  <c r="I10" i="12"/>
  <c r="I18" i="12" s="1"/>
  <c r="I44" i="12" s="1"/>
  <c r="J20" i="5" l="1"/>
  <c r="J21" i="5"/>
  <c r="J39" i="12" s="1"/>
  <c r="E25" i="13" l="1"/>
  <c r="E3" i="13"/>
  <c r="E12" i="13" s="1"/>
  <c r="J22" i="5"/>
  <c r="J42" i="12" l="1"/>
  <c r="E29" i="13"/>
  <c r="J3" i="12" s="1"/>
  <c r="J49" i="12" s="1"/>
  <c r="K9" i="5" s="1"/>
  <c r="E30" i="13"/>
  <c r="K10" i="5" l="1"/>
  <c r="K13" i="5" s="1"/>
  <c r="K19" i="5" s="1"/>
  <c r="J10" i="12"/>
  <c r="J18" i="12" s="1"/>
  <c r="J44" i="12" s="1"/>
  <c r="K20" i="5" l="1"/>
  <c r="K21" i="5" s="1"/>
  <c r="K39" i="12" s="1"/>
  <c r="F25" i="13" l="1"/>
  <c r="K22" i="5"/>
  <c r="F3" i="13"/>
  <c r="F12" i="13" s="1"/>
  <c r="K42" i="12" l="1"/>
  <c r="F30" i="13"/>
  <c r="F29" i="13"/>
  <c r="K3" i="12" s="1"/>
  <c r="K10" i="12" l="1"/>
  <c r="K18" i="12" s="1"/>
  <c r="K44" i="12" s="1"/>
  <c r="K4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Xavier Davis</author>
  </authors>
  <commentList>
    <comment ref="N3" authorId="0" shapeId="0" xr:uid="{8327D9A4-E1D3-4F76-86F6-50FE5489AA85}">
      <text>
        <r>
          <rPr>
            <b/>
            <sz val="9"/>
            <color indexed="81"/>
            <rFont val="Tahoma"/>
            <family val="2"/>
          </rPr>
          <t xml:space="preserve">Xavier Davis:
Uses the weighted average interest rate from their 2024 Bond issuance </t>
        </r>
      </text>
    </comment>
  </commentList>
</comments>
</file>

<file path=xl/sharedStrings.xml><?xml version="1.0" encoding="utf-8"?>
<sst xmlns="http://schemas.openxmlformats.org/spreadsheetml/2006/main" count="130" uniqueCount="114">
  <si>
    <t>Notes</t>
  </si>
  <si>
    <t>FY</t>
  </si>
  <si>
    <t>Orthopaedics</t>
  </si>
  <si>
    <t>Sports Med &amp; ENT</t>
  </si>
  <si>
    <t>Advanced Wound</t>
  </si>
  <si>
    <t>Total</t>
  </si>
  <si>
    <t>Revenue</t>
  </si>
  <si>
    <t>Free Cash Flow</t>
  </si>
  <si>
    <t>Inventory</t>
  </si>
  <si>
    <t>Accounts Payable</t>
  </si>
  <si>
    <t>Total Assets</t>
  </si>
  <si>
    <t>Revenue Growth</t>
  </si>
  <si>
    <t>Cost of Revenue</t>
  </si>
  <si>
    <t>Gross Profit</t>
  </si>
  <si>
    <t>Interest Expense</t>
  </si>
  <si>
    <t>Interest  Income</t>
  </si>
  <si>
    <t>Income / Loss on Equity Investments</t>
  </si>
  <si>
    <t>Other Non-Operating Income / Expense</t>
  </si>
  <si>
    <t>EBT less Unusual Income</t>
  </si>
  <si>
    <t>Merger &amp; Restructuring Expense</t>
  </si>
  <si>
    <t>Gain / Loss on Investment Sale</t>
  </si>
  <si>
    <t>Asset Writedown</t>
  </si>
  <si>
    <t>Legal Settlements</t>
  </si>
  <si>
    <t>Other Unusuals</t>
  </si>
  <si>
    <t>Pretax Income</t>
  </si>
  <si>
    <t xml:space="preserve">Income Tax Expense </t>
  </si>
  <si>
    <t>Net Income</t>
  </si>
  <si>
    <t>Net Income Growth</t>
  </si>
  <si>
    <t>Shares Outstanding (Basic)</t>
  </si>
  <si>
    <t>Shares Outstanding (Diluted)</t>
  </si>
  <si>
    <t>Shares Change (YoY)</t>
  </si>
  <si>
    <t>EPS (Basic)</t>
  </si>
  <si>
    <t>EPS (Diluted)</t>
  </si>
  <si>
    <t>Growth Rates &amp; Margins</t>
  </si>
  <si>
    <t>Gross Profit as % of Sales</t>
  </si>
  <si>
    <t>R&amp;D Margin</t>
  </si>
  <si>
    <t>SG&amp;A Margin</t>
  </si>
  <si>
    <t>Tax Rate</t>
  </si>
  <si>
    <t>EBITDA Reconciliation</t>
  </si>
  <si>
    <t>Depreciation and Amortisation</t>
  </si>
  <si>
    <t>Sales, General and Admin</t>
  </si>
  <si>
    <t>Research and Development</t>
  </si>
  <si>
    <t>Operating Expenses</t>
  </si>
  <si>
    <t>Operating Income (EBIT)</t>
  </si>
  <si>
    <t>Stock Based Compensation</t>
  </si>
  <si>
    <t>EBITDA</t>
  </si>
  <si>
    <t>CAGR</t>
  </si>
  <si>
    <t>Segment Revenues:</t>
  </si>
  <si>
    <t>Assets</t>
  </si>
  <si>
    <t>Cash and Equivalents</t>
  </si>
  <si>
    <t>Cash Growth</t>
  </si>
  <si>
    <t>Accounts Recievable</t>
  </si>
  <si>
    <t>Other Recievables</t>
  </si>
  <si>
    <t>Recievables</t>
  </si>
  <si>
    <t>Prepaid Expenses</t>
  </si>
  <si>
    <t>Other Current Assets</t>
  </si>
  <si>
    <t>Total Current Assets</t>
  </si>
  <si>
    <t>Property Plant &amp; Equipment</t>
  </si>
  <si>
    <t>Long-Term Investments</t>
  </si>
  <si>
    <t>Goodwill</t>
  </si>
  <si>
    <t>Other Intangible Assets</t>
  </si>
  <si>
    <t>Long-Term Deferred Tax Assets</t>
  </si>
  <si>
    <t>Other Long Term Assets</t>
  </si>
  <si>
    <t>Liabilities</t>
  </si>
  <si>
    <t>Short Term Debt</t>
  </si>
  <si>
    <t>Current Portion of Long Term Debt</t>
  </si>
  <si>
    <t>Current Portion of Leases</t>
  </si>
  <si>
    <t>Current Income Taxes Payable</t>
  </si>
  <si>
    <t>Other Current Liabilities</t>
  </si>
  <si>
    <t>Total Current Liabilities</t>
  </si>
  <si>
    <t>Long-Term Debt</t>
  </si>
  <si>
    <t>Long-Term Leases</t>
  </si>
  <si>
    <t>Pension and Post-Retirement Bonuses</t>
  </si>
  <si>
    <t>Long-Term Deferred Tax Liabilities</t>
  </si>
  <si>
    <t>Total Long-Term Liabilities</t>
  </si>
  <si>
    <t>Other Long-Term Liabilities</t>
  </si>
  <si>
    <t>Other Long-Term Assets</t>
  </si>
  <si>
    <t>Total Liabilities</t>
  </si>
  <si>
    <t xml:space="preserve">Equity </t>
  </si>
  <si>
    <t>Common Stock</t>
  </si>
  <si>
    <t>Additional Paid-In Capital</t>
  </si>
  <si>
    <t>Retained Earnings</t>
  </si>
  <si>
    <t>Treasury Stock</t>
  </si>
  <si>
    <t>Shareholders' Equity</t>
  </si>
  <si>
    <t>Balance Check</t>
  </si>
  <si>
    <t>Ratios</t>
  </si>
  <si>
    <t>Net Debt</t>
  </si>
  <si>
    <t>Asset Turnover (Revenue / Total Assets)</t>
  </si>
  <si>
    <t>Total Non-Current Assets</t>
  </si>
  <si>
    <t>Comprehensive Income &amp; Other</t>
  </si>
  <si>
    <t>COGS Growth</t>
  </si>
  <si>
    <t>Revenue Growth Rate:</t>
  </si>
  <si>
    <t>Tax Rates</t>
  </si>
  <si>
    <t>Fixed Interest Rate</t>
  </si>
  <si>
    <t>Capital Expenditures</t>
  </si>
  <si>
    <t>Cash from Investing Activities</t>
  </si>
  <si>
    <t>Cash Acquisitions</t>
  </si>
  <si>
    <t>Operating Activities</t>
  </si>
  <si>
    <t>Cash Flow from Operations</t>
  </si>
  <si>
    <t>Investing Activities:</t>
  </si>
  <si>
    <t>Capital Expenditure</t>
  </si>
  <si>
    <t>Capex/Revenue</t>
  </si>
  <si>
    <t>Financing Activities:</t>
  </si>
  <si>
    <t>Assumed Debt Payback Rate</t>
  </si>
  <si>
    <t>Equity Changes</t>
  </si>
  <si>
    <t>Short Term Debt Change</t>
  </si>
  <si>
    <t>Long Term Debt Change</t>
  </si>
  <si>
    <t>Common Dividends Paid</t>
  </si>
  <si>
    <t>Dividends Paid</t>
  </si>
  <si>
    <t>Cash From Financing Activities:</t>
  </si>
  <si>
    <t>Net Cash Flow</t>
  </si>
  <si>
    <t>Assumed Interest Rate</t>
  </si>
  <si>
    <t>Dividend Payout Ratio</t>
  </si>
  <si>
    <t>Other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</si>
</sst>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£#,##0"/>
    <numFmt numFmtId="165" formatCode="0;[Red]0;\-"/>
    <numFmt numFmtId="166" formatCode="[Color10]0.00%;[Red]0.00%"/>
    <numFmt numFmtId="167" formatCode="[Color10]0.00%;[Red]0.00%;\-"/>
    <numFmt numFmtId="168" formatCode="0.00;[Red]0.00;\-"/>
    <numFmt numFmtId="169" formatCode="0;[Red]\(0\);\-"/>
    <numFmt numFmtId="170" formatCode="0;\(0\);\-"/>
    <numFmt numFmtId="171" formatCode="\$#,##0"/>
    <numFmt numFmtId="172" formatCode="\$0;[Red]\(0\);\-"/>
    <numFmt numFmtId="173" formatCode="[Color10]0.00%;[Red]\(0.00\)%;\-"/>
    <numFmt numFmtId="174" formatCode="0.00%;#;\-"/>
    <numFmt numFmtId="175" formatCode="0;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111827"/>
        <bgColor indexed="64"/>
      </patternFill>
    </fill>
    <fill>
      <patternFill patternType="solid">
        <fgColor rgb="FFE5E7EB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3" fillId="4" borderId="2" applyNumberFormat="0" applyFont="0" applyAlignment="0" applyProtection="0"/>
  </cellStyleXfs>
  <cellXfs count="7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4" fillId="0" borderId="0" xfId="0" applyFont="1"/>
    <xf numFmtId="10" fontId="0" fillId="0" borderId="0" xfId="1" applyNumberFormat="1" applyFont="1"/>
    <xf numFmtId="165" fontId="0" fillId="0" borderId="0" xfId="0" applyNumberFormat="1"/>
    <xf numFmtId="166" fontId="4" fillId="0" borderId="0" xfId="1" applyNumberFormat="1" applyFont="1"/>
    <xf numFmtId="167" fontId="4" fillId="0" borderId="0" xfId="1" applyNumberFormat="1" applyFont="1"/>
    <xf numFmtId="168" fontId="0" fillId="0" borderId="0" xfId="0" applyNumberFormat="1"/>
    <xf numFmtId="168" fontId="1" fillId="0" borderId="0" xfId="0" applyNumberFormat="1" applyFont="1"/>
    <xf numFmtId="0" fontId="5" fillId="0" borderId="0" xfId="0" applyFont="1"/>
    <xf numFmtId="169" fontId="1" fillId="0" borderId="0" xfId="0" applyNumberFormat="1" applyFont="1"/>
    <xf numFmtId="170" fontId="0" fillId="0" borderId="0" xfId="0" applyNumberFormat="1"/>
    <xf numFmtId="171" fontId="1" fillId="0" borderId="0" xfId="0" applyNumberFormat="1" applyFont="1"/>
    <xf numFmtId="170" fontId="1" fillId="0" borderId="0" xfId="0" applyNumberFormat="1" applyFont="1"/>
    <xf numFmtId="0" fontId="0" fillId="0" borderId="4" xfId="0" applyBorder="1"/>
    <xf numFmtId="0" fontId="1" fillId="0" borderId="5" xfId="0" applyFont="1" applyBorder="1"/>
    <xf numFmtId="0" fontId="1" fillId="3" borderId="7" xfId="0" applyFont="1" applyFill="1" applyBorder="1"/>
    <xf numFmtId="171" fontId="0" fillId="0" borderId="1" xfId="0" applyNumberFormat="1" applyBorder="1"/>
    <xf numFmtId="0" fontId="1" fillId="0" borderId="3" xfId="0" applyFont="1" applyBorder="1"/>
    <xf numFmtId="0" fontId="0" fillId="4" borderId="2" xfId="2" applyFont="1"/>
    <xf numFmtId="173" fontId="4" fillId="0" borderId="0" xfId="1" applyNumberFormat="1" applyFont="1"/>
    <xf numFmtId="0" fontId="0" fillId="5" borderId="0" xfId="0" applyFill="1"/>
    <xf numFmtId="0" fontId="0" fillId="6" borderId="0" xfId="0" applyFill="1"/>
    <xf numFmtId="0" fontId="1" fillId="5" borderId="1" xfId="0" applyFont="1" applyFill="1" applyBorder="1"/>
    <xf numFmtId="170" fontId="0" fillId="5" borderId="0" xfId="0" applyNumberFormat="1" applyFill="1"/>
    <xf numFmtId="170" fontId="1" fillId="5" borderId="0" xfId="0" applyNumberFormat="1" applyFont="1" applyFill="1"/>
    <xf numFmtId="164" fontId="0" fillId="5" borderId="0" xfId="0" applyNumberFormat="1" applyFill="1"/>
    <xf numFmtId="173" fontId="4" fillId="5" borderId="0" xfId="1" applyNumberFormat="1" applyFont="1" applyFill="1"/>
    <xf numFmtId="0" fontId="1" fillId="5" borderId="0" xfId="0" applyFont="1" applyFill="1"/>
    <xf numFmtId="1" fontId="0" fillId="5" borderId="4" xfId="0" applyNumberFormat="1" applyFill="1" applyBorder="1"/>
    <xf numFmtId="1" fontId="0" fillId="5" borderId="9" xfId="0" applyNumberFormat="1" applyFill="1" applyBorder="1"/>
    <xf numFmtId="1" fontId="0" fillId="5" borderId="0" xfId="0" applyNumberFormat="1" applyFill="1"/>
    <xf numFmtId="1" fontId="0" fillId="5" borderId="6" xfId="0" applyNumberForma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0" fillId="0" borderId="3" xfId="0" applyBorder="1"/>
    <xf numFmtId="173" fontId="4" fillId="0" borderId="4" xfId="1" applyNumberFormat="1" applyFont="1" applyBorder="1"/>
    <xf numFmtId="173" fontId="4" fillId="5" borderId="4" xfId="1" applyNumberFormat="1" applyFont="1" applyFill="1" applyBorder="1"/>
    <xf numFmtId="173" fontId="4" fillId="5" borderId="9" xfId="1" applyNumberFormat="1" applyFont="1" applyFill="1" applyBorder="1"/>
    <xf numFmtId="0" fontId="0" fillId="0" borderId="5" xfId="0" applyBorder="1"/>
    <xf numFmtId="173" fontId="4" fillId="0" borderId="0" xfId="1" applyNumberFormat="1" applyFont="1" applyBorder="1"/>
    <xf numFmtId="173" fontId="4" fillId="5" borderId="0" xfId="1" applyNumberFormat="1" applyFont="1" applyFill="1" applyBorder="1"/>
    <xf numFmtId="173" fontId="4" fillId="5" borderId="6" xfId="1" applyNumberFormat="1" applyFont="1" applyFill="1" applyBorder="1"/>
    <xf numFmtId="0" fontId="0" fillId="0" borderId="7" xfId="0" applyBorder="1"/>
    <xf numFmtId="173" fontId="4" fillId="0" borderId="1" xfId="1" applyNumberFormat="1" applyFont="1" applyBorder="1"/>
    <xf numFmtId="173" fontId="4" fillId="5" borderId="1" xfId="1" applyNumberFormat="1" applyFont="1" applyFill="1" applyBorder="1"/>
    <xf numFmtId="173" fontId="4" fillId="5" borderId="8" xfId="1" applyNumberFormat="1" applyFont="1" applyFill="1" applyBorder="1"/>
    <xf numFmtId="0" fontId="1" fillId="0" borderId="7" xfId="0" applyFont="1" applyBorder="1"/>
    <xf numFmtId="172" fontId="1" fillId="0" borderId="1" xfId="0" applyNumberFormat="1" applyFont="1" applyBorder="1"/>
    <xf numFmtId="170" fontId="5" fillId="0" borderId="0" xfId="0" applyNumberFormat="1" applyFont="1"/>
    <xf numFmtId="170" fontId="4" fillId="0" borderId="0" xfId="0" applyNumberFormat="1" applyFont="1"/>
    <xf numFmtId="175" fontId="4" fillId="0" borderId="0" xfId="0" applyNumberFormat="1" applyFont="1"/>
    <xf numFmtId="0" fontId="0" fillId="4" borderId="0" xfId="2" applyFont="1" applyBorder="1"/>
    <xf numFmtId="173" fontId="4" fillId="4" borderId="0" xfId="2" applyNumberFormat="1" applyFont="1" applyBorder="1"/>
    <xf numFmtId="170" fontId="4" fillId="4" borderId="0" xfId="2" applyNumberFormat="1" applyFont="1" applyBorder="1"/>
    <xf numFmtId="170" fontId="4" fillId="5" borderId="0" xfId="0" applyNumberFormat="1" applyFont="1" applyFill="1"/>
    <xf numFmtId="10" fontId="0" fillId="4" borderId="2" xfId="1" applyNumberFormat="1" applyFont="1" applyFill="1" applyBorder="1"/>
    <xf numFmtId="172" fontId="1" fillId="5" borderId="1" xfId="0" applyNumberFormat="1" applyFont="1" applyFill="1" applyBorder="1"/>
    <xf numFmtId="170" fontId="0" fillId="5" borderId="4" xfId="0" applyNumberFormat="1" applyFill="1" applyBorder="1"/>
    <xf numFmtId="170" fontId="0" fillId="5" borderId="9" xfId="0" applyNumberFormat="1" applyFill="1" applyBorder="1"/>
    <xf numFmtId="170" fontId="0" fillId="5" borderId="6" xfId="0" applyNumberFormat="1" applyFill="1" applyBorder="1"/>
    <xf numFmtId="172" fontId="1" fillId="5" borderId="8" xfId="0" applyNumberFormat="1" applyFont="1" applyFill="1" applyBorder="1"/>
    <xf numFmtId="10" fontId="0" fillId="4" borderId="10" xfId="2" applyNumberFormat="1" applyFont="1" applyBorder="1"/>
    <xf numFmtId="174" fontId="0" fillId="4" borderId="10" xfId="2" applyNumberFormat="1" applyFont="1" applyBorder="1"/>
    <xf numFmtId="171" fontId="1" fillId="5" borderId="0" xfId="0" applyNumberFormat="1" applyFont="1" applyFill="1"/>
    <xf numFmtId="9" fontId="0" fillId="4" borderId="2" xfId="1" applyFont="1" applyFill="1" applyBorder="1"/>
    <xf numFmtId="173" fontId="0" fillId="0" borderId="0" xfId="0" applyNumberFormat="1"/>
    <xf numFmtId="170" fontId="0" fillId="6" borderId="0" xfId="0" applyNumberFormat="1" applyFill="1"/>
    <xf numFmtId="168" fontId="0" fillId="5" borderId="0" xfId="0" applyNumberFormat="1" applyFill="1"/>
    <xf numFmtId="168" fontId="1" fillId="5" borderId="0" xfId="0" applyNumberFormat="1" applyFont="1" applyFill="1"/>
  </cellXfs>
  <cellStyles count="3">
    <cellStyle name="Normal" xfId="0" builtinId="0"/>
    <cellStyle name="Note" xfId="2" builtinId="10"/>
    <cellStyle name="Percent" xfId="1" builtinId="5"/>
  </cellStyles>
  <dxfs count="7"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0"/>
  <sheetViews>
    <sheetView showGridLines="0" tabSelected="1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RowHeight="14.4" x14ac:dyDescent="0.3"/>
  <cols>
    <col min="1" max="1" width="33.77734375" bestFit="1" customWidth="1"/>
    <col min="2" max="11" width="14.6640625" customWidth="1"/>
    <col min="13" max="13" width="24.21875" bestFit="1" customWidth="1"/>
    <col min="14" max="24" width="14.6640625" customWidth="1"/>
  </cols>
  <sheetData>
    <row r="1" spans="1:14" x14ac:dyDescent="0.3">
      <c r="A1" s="2" t="s">
        <v>1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</row>
    <row r="2" spans="1:14" x14ac:dyDescent="0.3">
      <c r="A2" s="1" t="s">
        <v>6</v>
      </c>
      <c r="B2" s="13">
        <v>4560</v>
      </c>
      <c r="C2" s="13">
        <v>5212</v>
      </c>
      <c r="D2" s="13">
        <v>5215</v>
      </c>
      <c r="E2" s="13">
        <v>5549</v>
      </c>
      <c r="F2" s="13">
        <v>5810</v>
      </c>
      <c r="G2" s="65">
        <f>'Income Statement'!G47</f>
        <v>6175.5854007586613</v>
      </c>
      <c r="H2" s="65">
        <f>'Income Statement'!H47</f>
        <v>6565.3840986068099</v>
      </c>
      <c r="I2" s="65">
        <f>'Income Statement'!I47</f>
        <v>6981.074646408264</v>
      </c>
      <c r="J2" s="65">
        <f>'Income Statement'!J47</f>
        <v>7424.456467720187</v>
      </c>
      <c r="K2" s="65">
        <f>'Income Statement'!K47</f>
        <v>7897.4588264267222</v>
      </c>
    </row>
    <row r="3" spans="1:14" x14ac:dyDescent="0.3">
      <c r="A3" t="s">
        <v>12</v>
      </c>
      <c r="B3" s="12">
        <v>-1381</v>
      </c>
      <c r="C3" s="12">
        <v>-1514</v>
      </c>
      <c r="D3" s="12">
        <v>-1515</v>
      </c>
      <c r="E3" s="12">
        <v>-1654</v>
      </c>
      <c r="F3" s="12">
        <v>-1731</v>
      </c>
      <c r="G3" s="25">
        <f>-(G2-G4)</f>
        <v>-1827.7865864017149</v>
      </c>
      <c r="H3" s="25">
        <f t="shared" ref="H3:K3" si="0">-(H2-H4)</f>
        <v>-1943.1552170802215</v>
      </c>
      <c r="I3" s="25">
        <f t="shared" si="0"/>
        <v>-2066.1870526163539</v>
      </c>
      <c r="J3" s="25">
        <f t="shared" si="0"/>
        <v>-2197.414667985212</v>
      </c>
      <c r="K3" s="25">
        <f t="shared" si="0"/>
        <v>-2337.4090669735197</v>
      </c>
      <c r="M3" s="20" t="s">
        <v>93</v>
      </c>
      <c r="N3" s="57">
        <f>((5.15*350)+(5.4*650))/1000/100</f>
        <v>5.3125000000000006E-2</v>
      </c>
    </row>
    <row r="4" spans="1:14" x14ac:dyDescent="0.3">
      <c r="A4" s="1" t="s">
        <v>13</v>
      </c>
      <c r="B4" s="11">
        <f>B2+B3</f>
        <v>3179</v>
      </c>
      <c r="C4" s="11">
        <f t="shared" ref="C4:F4" si="1">C2+C3</f>
        <v>3698</v>
      </c>
      <c r="D4" s="11">
        <f t="shared" si="1"/>
        <v>3700</v>
      </c>
      <c r="E4" s="11">
        <f t="shared" si="1"/>
        <v>3895</v>
      </c>
      <c r="F4" s="11">
        <f t="shared" si="1"/>
        <v>4079</v>
      </c>
      <c r="G4" s="26">
        <f>G2*G33</f>
        <v>4347.7988143569464</v>
      </c>
      <c r="H4" s="26">
        <f t="shared" ref="H4:K4" si="2">H2*H33</f>
        <v>4622.2288815265883</v>
      </c>
      <c r="I4" s="26">
        <f t="shared" si="2"/>
        <v>4914.8875937919101</v>
      </c>
      <c r="J4" s="26">
        <f t="shared" si="2"/>
        <v>5227.041799734975</v>
      </c>
      <c r="K4" s="26">
        <f t="shared" si="2"/>
        <v>5560.0497594532026</v>
      </c>
      <c r="M4" s="20" t="s">
        <v>103</v>
      </c>
      <c r="N4" s="66">
        <v>0.05</v>
      </c>
    </row>
    <row r="5" spans="1:14" x14ac:dyDescent="0.3">
      <c r="A5" t="s">
        <v>40</v>
      </c>
      <c r="B5" s="12">
        <v>-2439</v>
      </c>
      <c r="C5" s="12">
        <v>-2637</v>
      </c>
      <c r="D5" s="12">
        <v>-2707</v>
      </c>
      <c r="E5" s="12">
        <v>-2834</v>
      </c>
      <c r="F5" s="12">
        <v>-2904</v>
      </c>
      <c r="G5" s="25">
        <f>-(G2*G34)</f>
        <v>-3174.8021875629011</v>
      </c>
      <c r="H5" s="25">
        <f t="shared" ref="H5:K5" si="3">-(H2*H34)</f>
        <v>-3375.1935154013022</v>
      </c>
      <c r="I5" s="25">
        <f t="shared" si="3"/>
        <v>-3588.8955654688389</v>
      </c>
      <c r="J5" s="25">
        <f t="shared" si="3"/>
        <v>-3816.8334021075789</v>
      </c>
      <c r="K5" s="25">
        <f t="shared" si="3"/>
        <v>-4059.9988391784418</v>
      </c>
      <c r="M5" s="20" t="s">
        <v>111</v>
      </c>
      <c r="N5" s="57">
        <v>1.2999999999999999E-2</v>
      </c>
    </row>
    <row r="6" spans="1:14" x14ac:dyDescent="0.3">
      <c r="A6" t="s">
        <v>41</v>
      </c>
      <c r="B6" s="12">
        <v>-307</v>
      </c>
      <c r="C6" s="12">
        <v>-349</v>
      </c>
      <c r="D6" s="12">
        <v>-335</v>
      </c>
      <c r="E6" s="12">
        <v>-320</v>
      </c>
      <c r="F6" s="12">
        <v>-289</v>
      </c>
      <c r="G6" s="25">
        <f>-(G2*G35)</f>
        <v>-307.1848848225909</v>
      </c>
      <c r="H6" s="25">
        <f t="shared" ref="H6:K6" si="4">-(H2*H35)</f>
        <v>-326.57418321813566</v>
      </c>
      <c r="I6" s="25">
        <f t="shared" si="4"/>
        <v>-347.25138946850058</v>
      </c>
      <c r="J6" s="25">
        <f t="shared" si="4"/>
        <v>-369.30601018436045</v>
      </c>
      <c r="K6" s="25">
        <f t="shared" si="4"/>
        <v>-392.83401047113989</v>
      </c>
      <c r="M6" s="53" t="s">
        <v>112</v>
      </c>
      <c r="N6" s="57">
        <v>0.66600000000000004</v>
      </c>
    </row>
    <row r="7" spans="1:14" x14ac:dyDescent="0.3">
      <c r="A7" t="s">
        <v>42</v>
      </c>
      <c r="B7" s="12">
        <f>B5+B6</f>
        <v>-2746</v>
      </c>
      <c r="C7" s="12">
        <f t="shared" ref="C7:F7" si="5">C5+C6</f>
        <v>-2986</v>
      </c>
      <c r="D7" s="12">
        <f t="shared" si="5"/>
        <v>-3042</v>
      </c>
      <c r="E7" s="12">
        <f t="shared" si="5"/>
        <v>-3154</v>
      </c>
      <c r="F7" s="12">
        <f t="shared" si="5"/>
        <v>-3193</v>
      </c>
      <c r="G7" s="25">
        <f>(G6+G5)</f>
        <v>-3481.987072385492</v>
      </c>
      <c r="H7" s="25">
        <f t="shared" ref="H7:K7" si="6">(H6+H5)</f>
        <v>-3701.7676986194379</v>
      </c>
      <c r="I7" s="25">
        <f t="shared" si="6"/>
        <v>-3936.1469549373396</v>
      </c>
      <c r="J7" s="25">
        <f t="shared" si="6"/>
        <v>-4186.1394122919392</v>
      </c>
      <c r="K7" s="25">
        <f t="shared" si="6"/>
        <v>-4452.8328496495815</v>
      </c>
    </row>
    <row r="8" spans="1:14" x14ac:dyDescent="0.3">
      <c r="A8" s="1" t="s">
        <v>43</v>
      </c>
      <c r="B8" s="11">
        <f>B4+B7</f>
        <v>433</v>
      </c>
      <c r="C8" s="11">
        <f t="shared" ref="C8:F8" si="7">C4+C7</f>
        <v>712</v>
      </c>
      <c r="D8" s="11">
        <f t="shared" si="7"/>
        <v>658</v>
      </c>
      <c r="E8" s="11">
        <f t="shared" si="7"/>
        <v>741</v>
      </c>
      <c r="F8" s="11">
        <f t="shared" si="7"/>
        <v>886</v>
      </c>
      <c r="G8" s="26">
        <f>G4+G7</f>
        <v>865.81174197145447</v>
      </c>
      <c r="H8" s="26">
        <f t="shared" ref="H8:K8" si="8">H4+H7</f>
        <v>920.46118290715049</v>
      </c>
      <c r="I8" s="26">
        <f t="shared" si="8"/>
        <v>978.74063885457053</v>
      </c>
      <c r="J8" s="26">
        <f t="shared" si="8"/>
        <v>1040.9023874430359</v>
      </c>
      <c r="K8" s="26">
        <f t="shared" si="8"/>
        <v>1107.2169098036211</v>
      </c>
    </row>
    <row r="9" spans="1:14" x14ac:dyDescent="0.3">
      <c r="A9" t="s">
        <v>14</v>
      </c>
      <c r="B9" s="12">
        <v>-62</v>
      </c>
      <c r="C9" s="12">
        <v>-80</v>
      </c>
      <c r="D9" s="12">
        <v>-80</v>
      </c>
      <c r="E9" s="12">
        <v>-132</v>
      </c>
      <c r="F9" s="12">
        <v>-145</v>
      </c>
      <c r="G9" s="25">
        <f>-$N$3*'Balance Sheet'!F49</f>
        <v>-133.13125000000002</v>
      </c>
      <c r="H9" s="25">
        <f>-$N$3*'Balance Sheet'!G49</f>
        <v>-134.85853740352562</v>
      </c>
      <c r="I9" s="25">
        <f>-$N$3*'Balance Sheet'!H49</f>
        <v>-135.72880605349886</v>
      </c>
      <c r="J9" s="25">
        <f>-$N$3*'Balance Sheet'!I49</f>
        <v>-135.20278979475705</v>
      </c>
      <c r="K9" s="25">
        <f>-$N$3*'Balance Sheet'!J49</f>
        <v>-133.04135243697249</v>
      </c>
    </row>
    <row r="10" spans="1:14" x14ac:dyDescent="0.3">
      <c r="A10" t="s">
        <v>15</v>
      </c>
      <c r="B10" s="12">
        <v>6</v>
      </c>
      <c r="C10" s="12">
        <v>6</v>
      </c>
      <c r="D10" s="12">
        <v>14</v>
      </c>
      <c r="E10" s="12">
        <v>34</v>
      </c>
      <c r="F10" s="12">
        <v>24</v>
      </c>
      <c r="G10" s="25">
        <f>'Balance Sheet'!F3*'Income Statement'!$N$5</f>
        <v>8.0469999999999988</v>
      </c>
      <c r="H10" s="25">
        <f>'Balance Sheet'!G3*'Income Statement'!$N$5</f>
        <v>7.6243226118431435</v>
      </c>
      <c r="I10" s="25">
        <f>'Balance Sheet'!H3*'Income Statement'!$N$5</f>
        <v>5.3814127539673384</v>
      </c>
      <c r="J10" s="25">
        <f>'Balance Sheet'!I3*'Income Statement'!$N$5</f>
        <v>3.5816795266947379</v>
      </c>
      <c r="K10" s="25">
        <f>'Balance Sheet'!J3*'Income Statement'!$N$5</f>
        <v>2.2785660874820253</v>
      </c>
    </row>
    <row r="11" spans="1:14" x14ac:dyDescent="0.3">
      <c r="A11" t="s">
        <v>16</v>
      </c>
      <c r="B11" s="12">
        <v>14</v>
      </c>
      <c r="C11" s="12">
        <v>9</v>
      </c>
      <c r="D11" s="12">
        <v>-141</v>
      </c>
      <c r="E11" s="12">
        <v>-30</v>
      </c>
      <c r="F11" s="12">
        <v>-10</v>
      </c>
      <c r="G11" s="25">
        <f>AVERAGE($B$11:$F$11)</f>
        <v>-31.6</v>
      </c>
      <c r="H11" s="25">
        <f t="shared" ref="H11:K11" si="9">AVERAGE($B$11:$F$11)</f>
        <v>-31.6</v>
      </c>
      <c r="I11" s="25">
        <f t="shared" si="9"/>
        <v>-31.6</v>
      </c>
      <c r="J11" s="25">
        <f t="shared" si="9"/>
        <v>-31.6</v>
      </c>
      <c r="K11" s="25">
        <f t="shared" si="9"/>
        <v>-31.6</v>
      </c>
      <c r="L11" s="23"/>
    </row>
    <row r="12" spans="1:14" x14ac:dyDescent="0.3">
      <c r="A12" t="s">
        <v>17</v>
      </c>
      <c r="B12" s="12">
        <v>-3</v>
      </c>
      <c r="C12" s="12">
        <v>-6</v>
      </c>
      <c r="D12" s="12">
        <v>-6</v>
      </c>
      <c r="E12" s="12">
        <v>-6</v>
      </c>
      <c r="F12" s="12">
        <v>-24</v>
      </c>
      <c r="G12" s="25">
        <f>AVERAGE($B$12:$F$12)</f>
        <v>-9</v>
      </c>
      <c r="H12" s="25">
        <f t="shared" ref="H12:K12" si="10">AVERAGE($B$12:$F$12)</f>
        <v>-9</v>
      </c>
      <c r="I12" s="25">
        <f t="shared" si="10"/>
        <v>-9</v>
      </c>
      <c r="J12" s="25">
        <f t="shared" si="10"/>
        <v>-9</v>
      </c>
      <c r="K12" s="25">
        <f t="shared" si="10"/>
        <v>-9</v>
      </c>
    </row>
    <row r="13" spans="1:14" x14ac:dyDescent="0.3">
      <c r="A13" s="1" t="s">
        <v>18</v>
      </c>
      <c r="B13" s="11">
        <f>SUM(B8:B12)</f>
        <v>388</v>
      </c>
      <c r="C13" s="11">
        <f t="shared" ref="C13:F13" si="11">SUM(C8:C12)</f>
        <v>641</v>
      </c>
      <c r="D13" s="11">
        <f t="shared" si="11"/>
        <v>445</v>
      </c>
      <c r="E13" s="11">
        <f t="shared" si="11"/>
        <v>607</v>
      </c>
      <c r="F13" s="11">
        <f t="shared" si="11"/>
        <v>731</v>
      </c>
      <c r="G13" s="26">
        <f t="shared" ref="G13" si="12">SUM(G8:G12)</f>
        <v>700.12749197145445</v>
      </c>
      <c r="H13" s="26">
        <f t="shared" ref="H13" si="13">SUM(H8:H12)</f>
        <v>752.626968115468</v>
      </c>
      <c r="I13" s="26">
        <f t="shared" ref="I13" si="14">SUM(I8:I12)</f>
        <v>807.79324555503899</v>
      </c>
      <c r="J13" s="26">
        <f t="shared" ref="J13" si="15">SUM(J8:J12)</f>
        <v>868.6812771749735</v>
      </c>
      <c r="K13" s="26">
        <f t="shared" ref="K13" si="16">SUM(K8:K12)</f>
        <v>935.85412345413056</v>
      </c>
    </row>
    <row r="14" spans="1:14" x14ac:dyDescent="0.3">
      <c r="A14" t="s">
        <v>19</v>
      </c>
      <c r="B14" s="12">
        <v>-124</v>
      </c>
      <c r="C14" s="12">
        <v>-113</v>
      </c>
      <c r="D14" s="12">
        <v>-167</v>
      </c>
      <c r="E14" s="12">
        <v>-220</v>
      </c>
      <c r="F14" s="12">
        <v>-123</v>
      </c>
      <c r="G14" s="25">
        <f>AVERAGE($B$14:$F$14)</f>
        <v>-149.4</v>
      </c>
      <c r="H14" s="25">
        <f t="shared" ref="H14:K14" si="17">AVERAGE($B$14:$F$14)</f>
        <v>-149.4</v>
      </c>
      <c r="I14" s="25">
        <f t="shared" si="17"/>
        <v>-149.4</v>
      </c>
      <c r="J14" s="25">
        <f t="shared" si="17"/>
        <v>-149.4</v>
      </c>
      <c r="K14" s="25">
        <f t="shared" si="17"/>
        <v>-149.4</v>
      </c>
    </row>
    <row r="15" spans="1:14" x14ac:dyDescent="0.3">
      <c r="A15" t="s">
        <v>20</v>
      </c>
      <c r="B15" s="12">
        <v>0</v>
      </c>
      <c r="C15" s="12">
        <v>75</v>
      </c>
      <c r="D15" s="12">
        <v>0</v>
      </c>
      <c r="E15" s="12">
        <v>0</v>
      </c>
      <c r="F15" s="12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</row>
    <row r="16" spans="1:14" x14ac:dyDescent="0.3">
      <c r="A16" t="s">
        <v>21</v>
      </c>
      <c r="B16" s="12">
        <v>-12</v>
      </c>
      <c r="C16" s="12">
        <v>-2</v>
      </c>
      <c r="D16" s="12">
        <v>-39</v>
      </c>
      <c r="E16" s="12">
        <v>-37</v>
      </c>
      <c r="F16" s="12">
        <v>-16</v>
      </c>
      <c r="G16" s="25">
        <f>AVERAGE($B$16:$F$16)</f>
        <v>-21.2</v>
      </c>
      <c r="H16" s="25">
        <f t="shared" ref="H16:K16" si="18">AVERAGE($B$16:$F$16)</f>
        <v>-21.2</v>
      </c>
      <c r="I16" s="25">
        <f t="shared" si="18"/>
        <v>-21.2</v>
      </c>
      <c r="J16" s="25">
        <f t="shared" si="18"/>
        <v>-21.2</v>
      </c>
      <c r="K16" s="25">
        <f t="shared" si="18"/>
        <v>-21.2</v>
      </c>
    </row>
    <row r="17" spans="1:11" x14ac:dyDescent="0.3">
      <c r="A17" t="s">
        <v>22</v>
      </c>
      <c r="B17" s="12">
        <v>-2</v>
      </c>
      <c r="C17" s="12">
        <v>-8</v>
      </c>
      <c r="D17" s="12">
        <v>0</v>
      </c>
      <c r="E17" s="12">
        <v>0</v>
      </c>
      <c r="F17" s="12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</row>
    <row r="18" spans="1:11" x14ac:dyDescent="0.3">
      <c r="A18" t="s">
        <v>23</v>
      </c>
      <c r="B18" s="12">
        <v>-4</v>
      </c>
      <c r="C18" s="12">
        <v>-7</v>
      </c>
      <c r="D18" s="12">
        <v>-4</v>
      </c>
      <c r="E18" s="12">
        <v>-60</v>
      </c>
      <c r="F18" s="12">
        <v>-94</v>
      </c>
      <c r="G18" s="25">
        <f>F18</f>
        <v>-94</v>
      </c>
      <c r="H18" s="25">
        <f t="shared" ref="H18:K18" si="19">G18</f>
        <v>-94</v>
      </c>
      <c r="I18" s="25">
        <f t="shared" si="19"/>
        <v>-94</v>
      </c>
      <c r="J18" s="25">
        <f t="shared" si="19"/>
        <v>-94</v>
      </c>
      <c r="K18" s="25">
        <f t="shared" si="19"/>
        <v>-94</v>
      </c>
    </row>
    <row r="19" spans="1:11" x14ac:dyDescent="0.3">
      <c r="A19" s="1" t="s">
        <v>24</v>
      </c>
      <c r="B19" s="11">
        <f>SUM(B13:B18)</f>
        <v>246</v>
      </c>
      <c r="C19" s="11">
        <f t="shared" ref="C19:F19" si="20">SUM(C13:C18)</f>
        <v>586</v>
      </c>
      <c r="D19" s="11">
        <f t="shared" si="20"/>
        <v>235</v>
      </c>
      <c r="E19" s="11">
        <f t="shared" si="20"/>
        <v>290</v>
      </c>
      <c r="F19" s="11">
        <f t="shared" si="20"/>
        <v>498</v>
      </c>
      <c r="G19" s="26">
        <f t="shared" ref="G19" si="21">SUM(G13:G18)</f>
        <v>435.52749197145442</v>
      </c>
      <c r="H19" s="26">
        <f t="shared" ref="H19" si="22">SUM(H13:H18)</f>
        <v>488.02696811546798</v>
      </c>
      <c r="I19" s="26">
        <f t="shared" ref="I19" si="23">SUM(I13:I18)</f>
        <v>543.19324555503897</v>
      </c>
      <c r="J19" s="26">
        <f t="shared" ref="J19" si="24">SUM(J13:J18)</f>
        <v>604.08127717497348</v>
      </c>
      <c r="K19" s="26">
        <f t="shared" ref="K19" si="25">SUM(K13:K18)</f>
        <v>671.25412345413054</v>
      </c>
    </row>
    <row r="20" spans="1:11" x14ac:dyDescent="0.3">
      <c r="A20" t="s">
        <v>25</v>
      </c>
      <c r="B20" s="12">
        <v>-202</v>
      </c>
      <c r="C20" s="12">
        <v>62</v>
      </c>
      <c r="D20" s="12">
        <v>12</v>
      </c>
      <c r="E20" s="12">
        <v>27</v>
      </c>
      <c r="F20" s="12">
        <v>86</v>
      </c>
      <c r="G20" s="25">
        <f>G19*G36</f>
        <v>46.024367714083439</v>
      </c>
      <c r="H20" s="25">
        <f t="shared" ref="H20:K20" si="26">H19*H36</f>
        <v>51.572249855602074</v>
      </c>
      <c r="I20" s="25">
        <f t="shared" si="26"/>
        <v>57.401946224028741</v>
      </c>
      <c r="J20" s="25">
        <f t="shared" si="26"/>
        <v>63.836288965465315</v>
      </c>
      <c r="K20" s="25">
        <f t="shared" si="26"/>
        <v>70.934779496015238</v>
      </c>
    </row>
    <row r="21" spans="1:11" x14ac:dyDescent="0.3">
      <c r="A21" s="1" t="s">
        <v>26</v>
      </c>
      <c r="B21" s="11">
        <f>B19-B20</f>
        <v>448</v>
      </c>
      <c r="C21" s="11">
        <f t="shared" ref="C21:F21" si="27">C19-C20</f>
        <v>524</v>
      </c>
      <c r="D21" s="11">
        <f t="shared" si="27"/>
        <v>223</v>
      </c>
      <c r="E21" s="11">
        <f t="shared" si="27"/>
        <v>263</v>
      </c>
      <c r="F21" s="11">
        <f t="shared" si="27"/>
        <v>412</v>
      </c>
      <c r="G21" s="26">
        <f>G19-G20</f>
        <v>389.50312425737098</v>
      </c>
      <c r="H21" s="26">
        <f t="shared" ref="H21:K21" si="28">H19-H20</f>
        <v>436.4547182598659</v>
      </c>
      <c r="I21" s="26">
        <f t="shared" si="28"/>
        <v>485.79129933101024</v>
      </c>
      <c r="J21" s="26">
        <f t="shared" si="28"/>
        <v>540.24498820950816</v>
      </c>
      <c r="K21" s="26">
        <f t="shared" si="28"/>
        <v>600.31934395811527</v>
      </c>
    </row>
    <row r="22" spans="1:11" x14ac:dyDescent="0.3">
      <c r="A22" s="3" t="s">
        <v>27</v>
      </c>
      <c r="B22" s="21">
        <v>-0.25330000000000003</v>
      </c>
      <c r="C22" s="21">
        <f>(C21-B21)/B21</f>
        <v>0.16964285714285715</v>
      </c>
      <c r="D22" s="21">
        <f t="shared" ref="D22:F22" si="29">(D21-C21)/C21</f>
        <v>-0.57442748091603058</v>
      </c>
      <c r="E22" s="21">
        <f t="shared" si="29"/>
        <v>0.17937219730941703</v>
      </c>
      <c r="F22" s="21">
        <f t="shared" si="29"/>
        <v>0.56653992395437258</v>
      </c>
      <c r="G22" s="28">
        <f t="shared" ref="G22" si="30">(G21-F21)/F21</f>
        <v>-5.4604067336478192E-2</v>
      </c>
      <c r="H22" s="28">
        <f t="shared" ref="H22" si="31">(H21-G21)/G21</f>
        <v>0.12054227829882778</v>
      </c>
      <c r="I22" s="28">
        <f t="shared" ref="I22" si="32">(I21-H21)/H21</f>
        <v>0.11303940364729716</v>
      </c>
      <c r="J22" s="28">
        <f t="shared" ref="J22" si="33">(J21-I21)/I21</f>
        <v>0.11209276278411499</v>
      </c>
      <c r="K22" s="28">
        <f t="shared" ref="K22" si="34">(K21-J21)/J21</f>
        <v>0.11119835826280751</v>
      </c>
    </row>
    <row r="23" spans="1:11" x14ac:dyDescent="0.3">
      <c r="A23" s="3"/>
      <c r="B23" s="7"/>
      <c r="C23" s="6"/>
      <c r="D23" s="6"/>
      <c r="E23" s="6"/>
      <c r="F23" s="6"/>
      <c r="G23" s="25"/>
      <c r="H23" s="25"/>
      <c r="I23" s="25"/>
      <c r="J23" s="25"/>
      <c r="K23" s="25"/>
    </row>
    <row r="24" spans="1:11" x14ac:dyDescent="0.3">
      <c r="A24" t="s">
        <v>28</v>
      </c>
      <c r="B24" s="5">
        <v>875</v>
      </c>
      <c r="C24" s="5">
        <v>877</v>
      </c>
      <c r="D24">
        <v>872</v>
      </c>
      <c r="E24" s="5">
        <v>871</v>
      </c>
      <c r="F24" s="5">
        <v>873</v>
      </c>
      <c r="G24" s="25">
        <f>F24</f>
        <v>873</v>
      </c>
      <c r="H24" s="25">
        <f t="shared" ref="H24:K24" si="35">G24</f>
        <v>873</v>
      </c>
      <c r="I24" s="25">
        <f t="shared" si="35"/>
        <v>873</v>
      </c>
      <c r="J24" s="25">
        <f t="shared" si="35"/>
        <v>873</v>
      </c>
      <c r="K24" s="25">
        <f t="shared" si="35"/>
        <v>873</v>
      </c>
    </row>
    <row r="25" spans="1:11" x14ac:dyDescent="0.3">
      <c r="A25" t="s">
        <v>29</v>
      </c>
      <c r="B25" s="5">
        <v>877</v>
      </c>
      <c r="C25" s="5">
        <v>878</v>
      </c>
      <c r="D25" s="5">
        <v>873</v>
      </c>
      <c r="E25" s="5">
        <v>873</v>
      </c>
      <c r="F25" s="5">
        <v>876</v>
      </c>
      <c r="G25" s="25">
        <f>F25</f>
        <v>876</v>
      </c>
      <c r="H25" s="25">
        <f t="shared" ref="H25:K25" si="36">G25</f>
        <v>876</v>
      </c>
      <c r="I25" s="25">
        <f t="shared" si="36"/>
        <v>876</v>
      </c>
      <c r="J25" s="25">
        <f t="shared" si="36"/>
        <v>876</v>
      </c>
      <c r="K25" s="25">
        <f t="shared" si="36"/>
        <v>876</v>
      </c>
    </row>
    <row r="26" spans="1:11" x14ac:dyDescent="0.3">
      <c r="A26" s="3" t="s">
        <v>30</v>
      </c>
      <c r="B26" s="21">
        <v>0</v>
      </c>
      <c r="C26" s="21">
        <f>(C25-B25)/C25</f>
        <v>1.1389521640091116E-3</v>
      </c>
      <c r="D26" s="21">
        <f t="shared" ref="D26:F26" si="37">(D25-C25)/D25</f>
        <v>-5.7273768613974796E-3</v>
      </c>
      <c r="E26" s="21">
        <f t="shared" si="37"/>
        <v>0</v>
      </c>
      <c r="F26" s="21">
        <f t="shared" si="37"/>
        <v>3.4246575342465752E-3</v>
      </c>
      <c r="G26" s="28">
        <f>(G24-F24)/F24</f>
        <v>0</v>
      </c>
      <c r="H26" s="28">
        <f t="shared" ref="H26:K26" si="38">(H24-G24)/G24</f>
        <v>0</v>
      </c>
      <c r="I26" s="28">
        <f t="shared" si="38"/>
        <v>0</v>
      </c>
      <c r="J26" s="28">
        <f t="shared" si="38"/>
        <v>0</v>
      </c>
      <c r="K26" s="28">
        <f t="shared" si="38"/>
        <v>0</v>
      </c>
    </row>
    <row r="27" spans="1:11" x14ac:dyDescent="0.3">
      <c r="A27" s="3"/>
      <c r="B27" s="7"/>
      <c r="C27" s="7"/>
      <c r="D27" s="7"/>
      <c r="E27" s="7"/>
      <c r="F27" s="7"/>
      <c r="G27" s="27"/>
      <c r="H27" s="27"/>
      <c r="I27" s="27"/>
      <c r="J27" s="27"/>
      <c r="K27" s="27"/>
    </row>
    <row r="28" spans="1:11" x14ac:dyDescent="0.3">
      <c r="A28" t="s">
        <v>31</v>
      </c>
      <c r="B28" s="8">
        <f t="shared" ref="B28:G28" si="39">B21/B24</f>
        <v>0.51200000000000001</v>
      </c>
      <c r="C28" s="8">
        <f t="shared" si="39"/>
        <v>0.59749144811858612</v>
      </c>
      <c r="D28" s="8">
        <f t="shared" si="39"/>
        <v>0.25573394495412843</v>
      </c>
      <c r="E28" s="8">
        <f t="shared" si="39"/>
        <v>0.30195177956371988</v>
      </c>
      <c r="F28" s="8">
        <f t="shared" si="39"/>
        <v>0.47193585337915234</v>
      </c>
      <c r="G28" s="69">
        <f t="shared" si="39"/>
        <v>0.44616623626273882</v>
      </c>
      <c r="H28" s="69">
        <f t="shared" ref="H28:K28" si="40">H21/H24</f>
        <v>0.49994813088186241</v>
      </c>
      <c r="I28" s="69">
        <f t="shared" si="40"/>
        <v>0.55646196945132897</v>
      </c>
      <c r="J28" s="69">
        <f t="shared" si="40"/>
        <v>0.6188373289914183</v>
      </c>
      <c r="K28" s="69">
        <f t="shared" si="40"/>
        <v>0.68765102400700484</v>
      </c>
    </row>
    <row r="29" spans="1:11" x14ac:dyDescent="0.3">
      <c r="A29" s="1" t="s">
        <v>32</v>
      </c>
      <c r="B29" s="9">
        <f t="shared" ref="B29:G29" si="41">B21/B25</f>
        <v>0.51083238312428736</v>
      </c>
      <c r="C29" s="9">
        <f t="shared" si="41"/>
        <v>0.59681093394077445</v>
      </c>
      <c r="D29" s="9">
        <f t="shared" si="41"/>
        <v>0.25544100801832759</v>
      </c>
      <c r="E29" s="9">
        <f t="shared" si="41"/>
        <v>0.30126002290950743</v>
      </c>
      <c r="F29" s="9">
        <f t="shared" si="41"/>
        <v>0.47031963470319632</v>
      </c>
      <c r="G29" s="70">
        <f t="shared" si="41"/>
        <v>0.44463826970019521</v>
      </c>
      <c r="H29" s="70">
        <f t="shared" ref="H29:K29" si="42">H21/H25</f>
        <v>0.49823597974870537</v>
      </c>
      <c r="I29" s="70">
        <f t="shared" si="42"/>
        <v>0.55455627777512584</v>
      </c>
      <c r="J29" s="70">
        <f t="shared" si="42"/>
        <v>0.61671802307021484</v>
      </c>
      <c r="K29" s="70">
        <f t="shared" si="42"/>
        <v>0.68529605474670696</v>
      </c>
    </row>
    <row r="30" spans="1:11" x14ac:dyDescent="0.3">
      <c r="A30" s="1"/>
      <c r="B30" s="7"/>
      <c r="C30" s="7"/>
      <c r="D30" s="7"/>
      <c r="E30" s="7"/>
      <c r="F30" s="7"/>
      <c r="G30" s="27"/>
      <c r="H30" s="27"/>
      <c r="I30" s="27"/>
      <c r="J30" s="27"/>
      <c r="K30" s="27"/>
    </row>
    <row r="31" spans="1:11" x14ac:dyDescent="0.3">
      <c r="A31" s="10" t="s">
        <v>33</v>
      </c>
      <c r="G31" s="22"/>
      <c r="H31" s="22"/>
      <c r="I31" s="22"/>
      <c r="J31" s="22"/>
      <c r="K31" s="22"/>
    </row>
    <row r="32" spans="1:11" x14ac:dyDescent="0.3">
      <c r="A32" s="36" t="s">
        <v>11</v>
      </c>
      <c r="B32" s="37">
        <v>-0.1125</v>
      </c>
      <c r="C32" s="37">
        <f>($C$2-$B$2)/$B$2</f>
        <v>0.14298245614035088</v>
      </c>
      <c r="D32" s="37">
        <f>($D$2-$C$2)/$C$2</f>
        <v>5.7559478127398314E-4</v>
      </c>
      <c r="E32" s="37">
        <f>($E$2-$D$2)/$D$2</f>
        <v>6.4046021093000963E-2</v>
      </c>
      <c r="F32" s="37">
        <f>($F$2-$E$2)/$E$2</f>
        <v>4.7035501892232837E-2</v>
      </c>
      <c r="G32" s="38">
        <f>(G2-F2)/F2</f>
        <v>6.2923476894778188E-2</v>
      </c>
      <c r="H32" s="38">
        <f t="shared" ref="H32:K32" si="43">(H2-G2)/G2</f>
        <v>6.3119311377389811E-2</v>
      </c>
      <c r="I32" s="38">
        <f t="shared" si="43"/>
        <v>6.3315495568593574E-2</v>
      </c>
      <c r="J32" s="38">
        <f t="shared" si="43"/>
        <v>6.3511972549962811E-2</v>
      </c>
      <c r="K32" s="39">
        <f t="shared" si="43"/>
        <v>6.3708685041529933E-2</v>
      </c>
    </row>
    <row r="33" spans="1:12" x14ac:dyDescent="0.3">
      <c r="A33" s="40" t="s">
        <v>34</v>
      </c>
      <c r="B33" s="41">
        <f>B4/B2</f>
        <v>0.69714912280701757</v>
      </c>
      <c r="C33" s="41">
        <f t="shared" ref="C33:F33" si="44">C4/C2</f>
        <v>0.70951650038372982</v>
      </c>
      <c r="D33" s="41">
        <f t="shared" si="44"/>
        <v>0.7094918504314478</v>
      </c>
      <c r="E33" s="41">
        <f t="shared" si="44"/>
        <v>0.70192827536493063</v>
      </c>
      <c r="F33" s="41">
        <f t="shared" si="44"/>
        <v>0.70206540447504306</v>
      </c>
      <c r="G33" s="42">
        <f>AVERAGE($B$33:$F$33)</f>
        <v>0.70403023069243376</v>
      </c>
      <c r="H33" s="42">
        <f t="shared" ref="H33:K33" si="45">AVERAGE($B$33:$F$33)</f>
        <v>0.70403023069243376</v>
      </c>
      <c r="I33" s="42">
        <f t="shared" si="45"/>
        <v>0.70403023069243376</v>
      </c>
      <c r="J33" s="42">
        <f t="shared" si="45"/>
        <v>0.70403023069243376</v>
      </c>
      <c r="K33" s="43">
        <f t="shared" si="45"/>
        <v>0.70403023069243376</v>
      </c>
    </row>
    <row r="34" spans="1:12" x14ac:dyDescent="0.3">
      <c r="A34" s="40" t="s">
        <v>36</v>
      </c>
      <c r="B34" s="41">
        <f>-B5/B2</f>
        <v>0.53486842105263155</v>
      </c>
      <c r="C34" s="41">
        <f>-C5/C2</f>
        <v>0.50594781273983114</v>
      </c>
      <c r="D34" s="41">
        <f>-D5/D2</f>
        <v>0.51907957813998085</v>
      </c>
      <c r="E34" s="41">
        <f>-E5/E2</f>
        <v>0.51072265273022166</v>
      </c>
      <c r="F34" s="41">
        <f>-F5/F2</f>
        <v>0.49982788296041308</v>
      </c>
      <c r="G34" s="42">
        <f>AVERAGE($B$34:$F$34)</f>
        <v>0.51408926952461564</v>
      </c>
      <c r="H34" s="42">
        <f t="shared" ref="H34:K34" si="46">AVERAGE($B$34:$F$34)</f>
        <v>0.51408926952461564</v>
      </c>
      <c r="I34" s="42">
        <f t="shared" si="46"/>
        <v>0.51408926952461564</v>
      </c>
      <c r="J34" s="42">
        <f t="shared" si="46"/>
        <v>0.51408926952461564</v>
      </c>
      <c r="K34" s="43">
        <f t="shared" si="46"/>
        <v>0.51408926952461564</v>
      </c>
    </row>
    <row r="35" spans="1:12" x14ac:dyDescent="0.3">
      <c r="A35" s="40" t="s">
        <v>35</v>
      </c>
      <c r="B35" s="41">
        <f>-B6/B2</f>
        <v>6.7324561403508773E-2</v>
      </c>
      <c r="C35" s="41">
        <f>-C6/C2</f>
        <v>6.6960859554873367E-2</v>
      </c>
      <c r="D35" s="41">
        <f>-D6/D2</f>
        <v>6.4237775647171619E-2</v>
      </c>
      <c r="E35" s="41">
        <f>-E6/E2</f>
        <v>5.7668048296990446E-2</v>
      </c>
      <c r="F35" s="41">
        <f>-F6/F2</f>
        <v>4.9741824440619621E-2</v>
      </c>
      <c r="G35" s="42">
        <f>F35</f>
        <v>4.9741824440619621E-2</v>
      </c>
      <c r="H35" s="42">
        <f t="shared" ref="H35:K35" si="47">G35</f>
        <v>4.9741824440619621E-2</v>
      </c>
      <c r="I35" s="42">
        <f t="shared" si="47"/>
        <v>4.9741824440619621E-2</v>
      </c>
      <c r="J35" s="42">
        <f t="shared" si="47"/>
        <v>4.9741824440619621E-2</v>
      </c>
      <c r="K35" s="43">
        <f t="shared" si="47"/>
        <v>4.9741824440619621E-2</v>
      </c>
    </row>
    <row r="36" spans="1:12" x14ac:dyDescent="0.3">
      <c r="A36" s="44" t="s">
        <v>37</v>
      </c>
      <c r="B36" s="45">
        <v>0</v>
      </c>
      <c r="C36" s="45">
        <v>0.10580000000000001</v>
      </c>
      <c r="D36" s="45">
        <v>5.11E-2</v>
      </c>
      <c r="E36" s="45">
        <v>9.3100000000000002E-2</v>
      </c>
      <c r="F36" s="45">
        <v>0.17269999999999999</v>
      </c>
      <c r="G36" s="46">
        <f>AVERAGE($C$36:$F$36)</f>
        <v>0.10567499999999999</v>
      </c>
      <c r="H36" s="46">
        <f t="shared" ref="H36:K36" si="48">AVERAGE($C$36:$F$36)</f>
        <v>0.10567499999999999</v>
      </c>
      <c r="I36" s="46">
        <f t="shared" si="48"/>
        <v>0.10567499999999999</v>
      </c>
      <c r="J36" s="46">
        <f t="shared" si="48"/>
        <v>0.10567499999999999</v>
      </c>
      <c r="K36" s="47">
        <f t="shared" si="48"/>
        <v>0.10567499999999999</v>
      </c>
    </row>
    <row r="37" spans="1:12" x14ac:dyDescent="0.3">
      <c r="G37" s="22"/>
      <c r="H37" s="22"/>
      <c r="I37" s="22"/>
      <c r="J37" s="22"/>
      <c r="K37" s="22"/>
    </row>
    <row r="38" spans="1:12" x14ac:dyDescent="0.3">
      <c r="A38" s="10" t="s">
        <v>38</v>
      </c>
      <c r="G38" s="22"/>
      <c r="H38" s="22"/>
      <c r="I38" s="22"/>
      <c r="J38" s="22"/>
      <c r="K38" s="22"/>
    </row>
    <row r="39" spans="1:12" x14ac:dyDescent="0.3">
      <c r="A39" s="36" t="s">
        <v>39</v>
      </c>
      <c r="B39" s="15">
        <v>494</v>
      </c>
      <c r="C39" s="15">
        <v>507</v>
      </c>
      <c r="D39" s="15">
        <v>492</v>
      </c>
      <c r="E39" s="15">
        <v>435</v>
      </c>
      <c r="F39" s="15">
        <v>449</v>
      </c>
      <c r="G39" s="59">
        <f>F39*(1+'Balance Sheet'!N6)</f>
        <v>474.10524395977473</v>
      </c>
      <c r="H39" s="59">
        <f>G39*(1+'Balance Sheet'!O6)</f>
        <v>504.03044047892519</v>
      </c>
      <c r="I39" s="59">
        <f>H39*(1+'Balance Sheet'!P6)</f>
        <v>535.94337759950497</v>
      </c>
      <c r="J39" s="59">
        <f>I39*(1+'Balance Sheet'!Q6)</f>
        <v>569.98219868593901</v>
      </c>
      <c r="K39" s="60">
        <f>J39*(1+'Balance Sheet'!R6)</f>
        <v>606.29501506130021</v>
      </c>
    </row>
    <row r="40" spans="1:12" x14ac:dyDescent="0.3">
      <c r="A40" s="40" t="s">
        <v>44</v>
      </c>
      <c r="B40">
        <v>26</v>
      </c>
      <c r="C40">
        <v>41</v>
      </c>
      <c r="D40">
        <v>40</v>
      </c>
      <c r="E40">
        <v>39</v>
      </c>
      <c r="F40">
        <v>40</v>
      </c>
      <c r="G40" s="25">
        <v>40</v>
      </c>
      <c r="H40" s="25">
        <v>40</v>
      </c>
      <c r="I40" s="25">
        <v>40</v>
      </c>
      <c r="J40" s="25">
        <v>40</v>
      </c>
      <c r="K40" s="61">
        <v>40</v>
      </c>
    </row>
    <row r="41" spans="1:12" x14ac:dyDescent="0.3">
      <c r="A41" s="48" t="s">
        <v>45</v>
      </c>
      <c r="B41" s="49">
        <f>B39+B8+B40</f>
        <v>953</v>
      </c>
      <c r="C41" s="49">
        <f t="shared" ref="C41:G41" si="49">C39+C8+C40</f>
        <v>1260</v>
      </c>
      <c r="D41" s="49">
        <f t="shared" si="49"/>
        <v>1190</v>
      </c>
      <c r="E41" s="49">
        <f t="shared" si="49"/>
        <v>1215</v>
      </c>
      <c r="F41" s="49">
        <f t="shared" si="49"/>
        <v>1375</v>
      </c>
      <c r="G41" s="58">
        <f t="shared" si="49"/>
        <v>1379.9169859312292</v>
      </c>
      <c r="H41" s="58">
        <f t="shared" ref="H41" si="50">H39+H8+H40</f>
        <v>1464.4916233860756</v>
      </c>
      <c r="I41" s="58">
        <f t="shared" ref="I41" si="51">I39+I8+I40</f>
        <v>1554.6840164540754</v>
      </c>
      <c r="J41" s="58">
        <f t="shared" ref="J41" si="52">J39+J8+J40</f>
        <v>1650.8845861289749</v>
      </c>
      <c r="K41" s="62">
        <f t="shared" ref="K41" si="53">K39+K8+K40</f>
        <v>1753.5119248649212</v>
      </c>
    </row>
    <row r="42" spans="1:12" x14ac:dyDescent="0.3">
      <c r="G42" s="22"/>
      <c r="H42" s="22"/>
      <c r="I42" s="22"/>
      <c r="J42" s="22"/>
      <c r="K42" s="22"/>
    </row>
    <row r="43" spans="1:12" x14ac:dyDescent="0.3">
      <c r="A43" s="10" t="s">
        <v>47</v>
      </c>
      <c r="G43" s="29"/>
      <c r="H43" s="29"/>
      <c r="I43" s="29"/>
      <c r="J43" s="29"/>
      <c r="K43" s="29"/>
      <c r="L43" s="20" t="s">
        <v>46</v>
      </c>
    </row>
    <row r="44" spans="1:12" x14ac:dyDescent="0.3">
      <c r="A44" s="19" t="s">
        <v>2</v>
      </c>
      <c r="B44" s="15">
        <v>1917</v>
      </c>
      <c r="C44" s="15">
        <v>2156</v>
      </c>
      <c r="D44" s="15">
        <v>2113</v>
      </c>
      <c r="E44" s="15">
        <v>2214</v>
      </c>
      <c r="F44" s="15">
        <v>2305</v>
      </c>
      <c r="G44" s="30">
        <f>F44*(1+$L$44)</f>
        <v>2413.6991302341535</v>
      </c>
      <c r="H44" s="30">
        <f t="shared" ref="H44:K44" si="54">G44*(1+$L$44)</f>
        <v>2527.5242912334529</v>
      </c>
      <c r="I44" s="30">
        <f t="shared" si="54"/>
        <v>2646.7172162238094</v>
      </c>
      <c r="J44" s="30">
        <f t="shared" si="54"/>
        <v>2771.5310380803335</v>
      </c>
      <c r="K44" s="31">
        <f t="shared" si="54"/>
        <v>2902.230826911697</v>
      </c>
      <c r="L44" s="63">
        <f>(F44/B44)^(1/4)-1</f>
        <v>4.7157974071216247E-2</v>
      </c>
    </row>
    <row r="45" spans="1:12" x14ac:dyDescent="0.3">
      <c r="A45" s="16" t="s">
        <v>3</v>
      </c>
      <c r="B45">
        <v>1333</v>
      </c>
      <c r="C45">
        <v>1560</v>
      </c>
      <c r="D45">
        <v>1590</v>
      </c>
      <c r="E45">
        <v>1729</v>
      </c>
      <c r="F45">
        <v>1824</v>
      </c>
      <c r="G45" s="32">
        <f>F45*(1+$L$45)</f>
        <v>1972.7566005307594</v>
      </c>
      <c r="H45" s="32">
        <f t="shared" ref="H45:K45" si="55">G45*(1+$L$45)</f>
        <v>2133.6450684965343</v>
      </c>
      <c r="I45" s="32">
        <f t="shared" si="55"/>
        <v>2307.6548202118656</v>
      </c>
      <c r="J45" s="32">
        <f t="shared" si="55"/>
        <v>2495.8559639909986</v>
      </c>
      <c r="K45" s="33">
        <f t="shared" si="55"/>
        <v>2699.405880996329</v>
      </c>
      <c r="L45" s="63">
        <f>(F45/B45)^(1/4)-1</f>
        <v>8.1555153799758529E-2</v>
      </c>
    </row>
    <row r="46" spans="1:12" x14ac:dyDescent="0.3">
      <c r="A46" s="16" t="s">
        <v>4</v>
      </c>
      <c r="B46">
        <v>1310</v>
      </c>
      <c r="C46">
        <v>1496</v>
      </c>
      <c r="D46">
        <v>1512</v>
      </c>
      <c r="E46">
        <v>1606</v>
      </c>
      <c r="F46">
        <v>1681</v>
      </c>
      <c r="G46" s="32">
        <f>F46*(1+$L$46)</f>
        <v>1789.1296699937484</v>
      </c>
      <c r="H46" s="32">
        <f t="shared" ref="H46:K46" si="56">G46*(1+$L$46)</f>
        <v>1904.2147388768226</v>
      </c>
      <c r="I46" s="32">
        <f t="shared" si="56"/>
        <v>2026.7026099725886</v>
      </c>
      <c r="J46" s="32">
        <f t="shared" si="56"/>
        <v>2157.0694656488554</v>
      </c>
      <c r="K46" s="33">
        <f t="shared" si="56"/>
        <v>2295.8221185186958</v>
      </c>
      <c r="L46" s="63">
        <f>(F46/B46)^(1/4)-1</f>
        <v>6.4324610347262556E-2</v>
      </c>
    </row>
    <row r="47" spans="1:12" x14ac:dyDescent="0.3">
      <c r="A47" s="17" t="s">
        <v>5</v>
      </c>
      <c r="B47" s="18">
        <f t="shared" ref="B47:K47" si="57">SUM(B44:B46)</f>
        <v>4560</v>
      </c>
      <c r="C47" s="18">
        <f t="shared" si="57"/>
        <v>5212</v>
      </c>
      <c r="D47" s="18">
        <f t="shared" si="57"/>
        <v>5215</v>
      </c>
      <c r="E47" s="18">
        <f t="shared" si="57"/>
        <v>5549</v>
      </c>
      <c r="F47" s="18">
        <f t="shared" si="57"/>
        <v>5810</v>
      </c>
      <c r="G47" s="34">
        <f t="shared" si="57"/>
        <v>6175.5854007586613</v>
      </c>
      <c r="H47" s="34">
        <f t="shared" si="57"/>
        <v>6565.3840986068099</v>
      </c>
      <c r="I47" s="34">
        <f t="shared" si="57"/>
        <v>6981.074646408264</v>
      </c>
      <c r="J47" s="34">
        <f t="shared" si="57"/>
        <v>7424.456467720187</v>
      </c>
      <c r="K47" s="35">
        <f t="shared" si="57"/>
        <v>7897.4588264267222</v>
      </c>
      <c r="L47" s="64">
        <v>0</v>
      </c>
    </row>
    <row r="49" spans="2:7" x14ac:dyDescent="0.3">
      <c r="G49" s="4"/>
    </row>
    <row r="50" spans="2:7" x14ac:dyDescent="0.3">
      <c r="B50" s="41"/>
      <c r="C50" s="41"/>
      <c r="D50" s="41"/>
      <c r="E50" s="41"/>
      <c r="F50" s="41"/>
      <c r="G50" s="67"/>
    </row>
  </sheetData>
  <conditionalFormatting sqref="G1:K21">
    <cfRule type="notContainsErrors" dxfId="6" priority="2">
      <formula>NOT(ISERROR(G1))</formula>
    </cfRule>
  </conditionalFormatting>
  <conditionalFormatting sqref="G23:K25 G27:K27 G30:K31">
    <cfRule type="notContainsErrors" dxfId="5" priority="7">
      <formula>NOT(ISERROR(G23))</formula>
    </cfRule>
  </conditionalFormatting>
  <conditionalFormatting sqref="G37:K40">
    <cfRule type="notContainsErrors" dxfId="4" priority="1">
      <formula>NOT(ISERROR(G37))</formula>
    </cfRule>
  </conditionalFormatting>
  <conditionalFormatting sqref="G42:K47">
    <cfRule type="notContainsErrors" dxfId="3" priority="3">
      <formula>NOT(ISERROR(G42))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AC03-5970-42D4-9430-0C6FF2AF4E52}">
  <sheetPr>
    <pageSetUpPr autoPageBreaks="0"/>
  </sheetPr>
  <dimension ref="A1:R215"/>
  <sheetViews>
    <sheetView showGridLines="0" showWhiteSpace="0" topLeftCell="A17" zoomScale="91" zoomScaleNormal="100" workbookViewId="0">
      <pane xSplit="1" topLeftCell="B1" activePane="topRight" state="frozen"/>
      <selection pane="topRight" activeCell="C35" sqref="C35"/>
    </sheetView>
  </sheetViews>
  <sheetFormatPr defaultRowHeight="14.4" x14ac:dyDescent="0.3"/>
  <cols>
    <col min="1" max="1" width="33.77734375" bestFit="1" customWidth="1"/>
    <col min="2" max="6" width="14.6640625" customWidth="1"/>
    <col min="7" max="11" width="14.6640625" style="23" customWidth="1"/>
    <col min="13" max="13" width="19.77734375" customWidth="1"/>
    <col min="14" max="24" width="14.6640625" customWidth="1"/>
  </cols>
  <sheetData>
    <row r="1" spans="1:18" x14ac:dyDescent="0.3">
      <c r="A1" s="2" t="s">
        <v>1</v>
      </c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G1" s="24">
        <v>2025</v>
      </c>
      <c r="H1" s="24">
        <v>2026</v>
      </c>
      <c r="I1" s="24">
        <v>2027</v>
      </c>
      <c r="J1" s="24">
        <v>2028</v>
      </c>
      <c r="K1" s="24">
        <v>2029</v>
      </c>
      <c r="M1" t="s">
        <v>0</v>
      </c>
    </row>
    <row r="2" spans="1:18" x14ac:dyDescent="0.3">
      <c r="A2" s="50" t="s">
        <v>48</v>
      </c>
      <c r="B2" s="12"/>
      <c r="C2" s="12"/>
      <c r="D2" s="12"/>
      <c r="E2" s="12"/>
      <c r="F2" s="12"/>
      <c r="G2" s="25"/>
      <c r="H2" s="25"/>
      <c r="I2" s="25"/>
      <c r="J2" s="25"/>
      <c r="K2" s="25"/>
      <c r="L2" s="12"/>
    </row>
    <row r="3" spans="1:18" x14ac:dyDescent="0.3">
      <c r="A3" s="12" t="s">
        <v>49</v>
      </c>
      <c r="B3" s="12">
        <v>1762</v>
      </c>
      <c r="C3" s="12">
        <v>1290</v>
      </c>
      <c r="D3" s="12">
        <v>350</v>
      </c>
      <c r="E3" s="12">
        <v>302</v>
      </c>
      <c r="F3" s="12">
        <v>619</v>
      </c>
      <c r="G3" s="25">
        <f>F3+'Cash Flow'!B29</f>
        <v>586.48635475716492</v>
      </c>
      <c r="H3" s="25">
        <f>G3+'Cash Flow'!C29</f>
        <v>413.95482722825682</v>
      </c>
      <c r="I3" s="25">
        <f>H3+'Cash Flow'!D29</f>
        <v>275.51380974574909</v>
      </c>
      <c r="J3" s="25">
        <f>I3+'Cash Flow'!E29</f>
        <v>175.27431442169427</v>
      </c>
      <c r="K3" s="25">
        <f>J3+'Cash Flow'!F29</f>
        <v>118.02176967337527</v>
      </c>
      <c r="L3" s="12"/>
    </row>
    <row r="4" spans="1:18" x14ac:dyDescent="0.3">
      <c r="A4" s="12" t="s">
        <v>51</v>
      </c>
      <c r="B4" s="12">
        <v>911</v>
      </c>
      <c r="C4" s="12">
        <v>971</v>
      </c>
      <c r="D4" s="12">
        <v>1027</v>
      </c>
      <c r="E4" s="12">
        <v>1059</v>
      </c>
      <c r="F4" s="12">
        <v>1059</v>
      </c>
      <c r="G4" s="25">
        <f>F4*(1+N5)</f>
        <v>1125.63596203157</v>
      </c>
      <c r="H4" s="25">
        <f>G4*(1+O5)</f>
        <v>1196.6853288166283</v>
      </c>
      <c r="I4" s="25">
        <f>H4*(1+P5)</f>
        <v>1272.4540534503183</v>
      </c>
      <c r="J4" s="25">
        <f>I4*(1+Q5)</f>
        <v>1353.2701203641438</v>
      </c>
      <c r="K4" s="25">
        <f>J4*(1+R5)</f>
        <v>1439.4851802385363</v>
      </c>
      <c r="L4" s="12"/>
      <c r="M4" s="53" t="s">
        <v>1</v>
      </c>
      <c r="N4" s="53">
        <v>2025</v>
      </c>
      <c r="O4" s="53">
        <v>2026</v>
      </c>
      <c r="P4" s="53">
        <v>2027</v>
      </c>
      <c r="Q4" s="53">
        <v>2028</v>
      </c>
      <c r="R4" s="53">
        <v>2029</v>
      </c>
    </row>
    <row r="5" spans="1:18" x14ac:dyDescent="0.3">
      <c r="A5" s="12" t="s">
        <v>52</v>
      </c>
      <c r="B5" s="12">
        <v>195</v>
      </c>
      <c r="C5" s="12">
        <v>201</v>
      </c>
      <c r="D5" s="12">
        <v>151</v>
      </c>
      <c r="E5" s="12">
        <v>155</v>
      </c>
      <c r="F5" s="12">
        <v>182</v>
      </c>
      <c r="G5" s="25">
        <f>F5*(1+N5)</f>
        <v>193.45207279484964</v>
      </c>
      <c r="H5" s="25">
        <f>G5*(1+O5)</f>
        <v>205.66263441418923</v>
      </c>
      <c r="I5" s="25">
        <f>H5*(1+P5)</f>
        <v>218.68426603206609</v>
      </c>
      <c r="J5" s="25">
        <f>I5*(1+Q5)</f>
        <v>232.57333513340345</v>
      </c>
      <c r="K5" s="25">
        <f>J5*(1+R5)</f>
        <v>247.3902764904756</v>
      </c>
      <c r="L5" s="12"/>
      <c r="M5" s="55" t="s">
        <v>91</v>
      </c>
      <c r="N5" s="54">
        <f>'Income Statement'!G32</f>
        <v>6.2923476894778188E-2</v>
      </c>
      <c r="O5" s="54">
        <f>'Income Statement'!H32</f>
        <v>6.3119311377389811E-2</v>
      </c>
      <c r="P5" s="54">
        <f>'Income Statement'!I32</f>
        <v>6.3315495568593574E-2</v>
      </c>
      <c r="Q5" s="54">
        <f>'Income Statement'!J32</f>
        <v>6.3511972549962811E-2</v>
      </c>
      <c r="R5" s="54">
        <f>'Income Statement'!K32</f>
        <v>6.3708685041529933E-2</v>
      </c>
    </row>
    <row r="6" spans="1:18" x14ac:dyDescent="0.3">
      <c r="A6" s="14" t="s">
        <v>53</v>
      </c>
      <c r="B6" s="14">
        <f>B5+B4</f>
        <v>1106</v>
      </c>
      <c r="C6" s="14">
        <f t="shared" ref="C6:F6" si="0">C5+C4</f>
        <v>1172</v>
      </c>
      <c r="D6" s="14">
        <f t="shared" si="0"/>
        <v>1178</v>
      </c>
      <c r="E6" s="14">
        <f t="shared" si="0"/>
        <v>1214</v>
      </c>
      <c r="F6" s="14">
        <f t="shared" si="0"/>
        <v>1241</v>
      </c>
      <c r="G6" s="26">
        <f>G5+G4</f>
        <v>1319.0880348264195</v>
      </c>
      <c r="H6" s="26">
        <f t="shared" ref="H6:K6" si="1">H5+H4</f>
        <v>1402.3479632308174</v>
      </c>
      <c r="I6" s="26">
        <f t="shared" si="1"/>
        <v>1491.1383194823843</v>
      </c>
      <c r="J6" s="26">
        <f t="shared" si="1"/>
        <v>1585.8434554975472</v>
      </c>
      <c r="K6" s="26">
        <f t="shared" si="1"/>
        <v>1686.8754567290118</v>
      </c>
      <c r="L6" s="12"/>
      <c r="M6" s="54" t="s">
        <v>90</v>
      </c>
      <c r="N6" s="54">
        <f>('Income Statement'!G3-'Income Statement'!F3)/'Income Statement'!F3</f>
        <v>5.591368365205944E-2</v>
      </c>
      <c r="O6" s="54">
        <f>('Income Statement'!H3-'Income Statement'!G3)/'Income Statement'!G3</f>
        <v>6.3119311377390019E-2</v>
      </c>
      <c r="P6" s="54">
        <f>('Income Statement'!I3-'Income Statement'!H3)/'Income Statement'!H3</f>
        <v>6.331549556859363E-2</v>
      </c>
      <c r="Q6" s="54">
        <f>('Income Statement'!J3-'Income Statement'!I3)/'Income Statement'!I3</f>
        <v>6.3511972549962645E-2</v>
      </c>
      <c r="R6" s="54">
        <f>('Income Statement'!K3-'Income Statement'!J3)/'Income Statement'!J3</f>
        <v>6.3708685041529822E-2</v>
      </c>
    </row>
    <row r="7" spans="1:18" x14ac:dyDescent="0.3">
      <c r="A7" s="12" t="s">
        <v>8</v>
      </c>
      <c r="B7" s="12">
        <v>1691</v>
      </c>
      <c r="C7" s="12">
        <v>1844</v>
      </c>
      <c r="D7" s="12">
        <v>2205</v>
      </c>
      <c r="E7" s="12">
        <v>2395</v>
      </c>
      <c r="F7" s="12">
        <v>2387</v>
      </c>
      <c r="G7" s="25">
        <f>F7*(1+N6)</f>
        <v>2520.4659628774662</v>
      </c>
      <c r="H7" s="25">
        <f>G7*(1+O6)</f>
        <v>2679.5560388044419</v>
      </c>
      <c r="I7" s="25">
        <f>H7*(1+P6)</f>
        <v>2849.213457305163</v>
      </c>
      <c r="J7" s="25">
        <f>I7*(1+Q6)</f>
        <v>3030.172624194513</v>
      </c>
      <c r="K7" s="25">
        <f>J7*(1+R6)</f>
        <v>3223.2209375307871</v>
      </c>
      <c r="L7" s="12"/>
      <c r="M7" s="54" t="s">
        <v>92</v>
      </c>
      <c r="N7" s="54">
        <f>'Income Statement'!G36</f>
        <v>0.10567499999999999</v>
      </c>
      <c r="O7" s="54">
        <f>'Income Statement'!H36</f>
        <v>0.10567499999999999</v>
      </c>
      <c r="P7" s="54">
        <f>'Income Statement'!I36</f>
        <v>0.10567499999999999</v>
      </c>
      <c r="Q7" s="54">
        <f>'Income Statement'!J36</f>
        <v>0.10567499999999999</v>
      </c>
      <c r="R7" s="54">
        <f>'Income Statement'!K36</f>
        <v>0.10567499999999999</v>
      </c>
    </row>
    <row r="8" spans="1:18" x14ac:dyDescent="0.3">
      <c r="A8" s="12" t="s">
        <v>54</v>
      </c>
      <c r="B8" s="12">
        <v>81</v>
      </c>
      <c r="C8" s="12">
        <v>79</v>
      </c>
      <c r="D8" s="12">
        <v>76</v>
      </c>
      <c r="E8" s="12">
        <v>92</v>
      </c>
      <c r="F8" s="12">
        <v>127</v>
      </c>
      <c r="G8" s="25">
        <f>F8*(1+N5)</f>
        <v>134.99128156563683</v>
      </c>
      <c r="H8" s="25">
        <f>G8*(1+O5)</f>
        <v>143.51183830001116</v>
      </c>
      <c r="I8" s="25">
        <f>H8*(1+P5)</f>
        <v>152.59836146193624</v>
      </c>
      <c r="J8" s="25">
        <f>I8*(1+Q5)</f>
        <v>162.29018440627604</v>
      </c>
      <c r="K8" s="25">
        <f>J8*(1+R5)</f>
        <v>172.62947864994729</v>
      </c>
      <c r="L8" s="12"/>
      <c r="M8" s="12"/>
      <c r="N8" s="12"/>
      <c r="O8" s="12"/>
      <c r="P8" s="12"/>
      <c r="Q8" s="12"/>
      <c r="R8" s="12"/>
    </row>
    <row r="9" spans="1:18" x14ac:dyDescent="0.3">
      <c r="A9" s="12" t="s">
        <v>55</v>
      </c>
      <c r="B9" s="12">
        <v>24</v>
      </c>
      <c r="C9" s="12">
        <v>39</v>
      </c>
      <c r="D9" s="12">
        <v>47</v>
      </c>
      <c r="E9" s="12">
        <v>27</v>
      </c>
      <c r="F9" s="12">
        <v>47</v>
      </c>
      <c r="G9" s="25">
        <f>F9*(1+N5)</f>
        <v>49.957403414054575</v>
      </c>
      <c r="H9" s="25">
        <f>G9*(1+O5)</f>
        <v>53.110680315752163</v>
      </c>
      <c r="I9" s="25">
        <f>H9*(1+P5)</f>
        <v>56.473409359929157</v>
      </c>
      <c r="J9" s="25">
        <f>I9*(1+Q5)</f>
        <v>60.060146984999797</v>
      </c>
      <c r="K9" s="25">
        <f>J9*(1+R5)</f>
        <v>63.886499972815137</v>
      </c>
      <c r="L9" s="12"/>
      <c r="M9" s="12"/>
      <c r="N9" s="12"/>
      <c r="O9" s="12"/>
      <c r="P9" s="12"/>
      <c r="Q9" s="12"/>
      <c r="R9" s="12"/>
    </row>
    <row r="10" spans="1:18" x14ac:dyDescent="0.3">
      <c r="A10" s="14" t="s">
        <v>56</v>
      </c>
      <c r="B10" s="14">
        <f>SUM(B6:B9)+B3</f>
        <v>4664</v>
      </c>
      <c r="C10" s="14">
        <f t="shared" ref="C10:K10" si="2">SUM(C6:C9)+C3</f>
        <v>4424</v>
      </c>
      <c r="D10" s="14">
        <f t="shared" si="2"/>
        <v>3856</v>
      </c>
      <c r="E10" s="14">
        <f t="shared" si="2"/>
        <v>4030</v>
      </c>
      <c r="F10" s="14">
        <f t="shared" si="2"/>
        <v>4421</v>
      </c>
      <c r="G10" s="26">
        <f t="shared" si="2"/>
        <v>4610.9890374407423</v>
      </c>
      <c r="H10" s="26">
        <f t="shared" si="2"/>
        <v>4692.4813478792785</v>
      </c>
      <c r="I10" s="26">
        <f t="shared" si="2"/>
        <v>4824.937357355162</v>
      </c>
      <c r="J10" s="26">
        <f t="shared" si="2"/>
        <v>5013.6407255050308</v>
      </c>
      <c r="K10" s="26">
        <f t="shared" si="2"/>
        <v>5264.6341425559367</v>
      </c>
      <c r="L10" s="12"/>
      <c r="M10" s="12"/>
      <c r="N10" s="12"/>
      <c r="O10" s="12"/>
      <c r="P10" s="12"/>
      <c r="Q10" s="12"/>
      <c r="R10" s="12"/>
    </row>
    <row r="11" spans="1:18" x14ac:dyDescent="0.3">
      <c r="A11" s="12" t="s">
        <v>57</v>
      </c>
      <c r="B11" s="12">
        <v>1449</v>
      </c>
      <c r="C11" s="12">
        <v>1513</v>
      </c>
      <c r="D11" s="12">
        <v>1455</v>
      </c>
      <c r="E11" s="12">
        <v>1470</v>
      </c>
      <c r="F11" s="12">
        <v>1422</v>
      </c>
      <c r="G11" s="25">
        <f>F11-G52-'Income Statement'!G39</f>
        <v>1425.3978586658409</v>
      </c>
      <c r="H11" s="25">
        <f>G11-H52-'Income Statement'!H39</f>
        <v>1429.0101878308276</v>
      </c>
      <c r="I11" s="25">
        <f>H11-I52-'Income Statement'!I39</f>
        <v>1432.851233407052</v>
      </c>
      <c r="J11" s="25">
        <f>I11-J52-'Income Statement'!J39</f>
        <v>1436.9362313644767</v>
      </c>
      <c r="K11" s="25">
        <f>J11-K52-'Income Statement'!K39</f>
        <v>1441.2814791701667</v>
      </c>
      <c r="L11" s="12"/>
      <c r="M11" s="12"/>
      <c r="N11" s="12"/>
      <c r="O11" s="12"/>
      <c r="P11" s="12"/>
      <c r="Q11" s="12"/>
      <c r="R11" s="12"/>
    </row>
    <row r="12" spans="1:18" x14ac:dyDescent="0.3">
      <c r="A12" s="12" t="s">
        <v>58</v>
      </c>
      <c r="B12" s="12">
        <v>117</v>
      </c>
      <c r="C12" s="12">
        <v>198</v>
      </c>
      <c r="D12" s="12">
        <v>58</v>
      </c>
      <c r="E12" s="12">
        <v>24</v>
      </c>
      <c r="F12" s="12">
        <v>16</v>
      </c>
      <c r="G12" s="25">
        <f>F12</f>
        <v>16</v>
      </c>
      <c r="H12" s="25">
        <f t="shared" ref="H12:K12" si="3">G12</f>
        <v>16</v>
      </c>
      <c r="I12" s="25">
        <f t="shared" si="3"/>
        <v>16</v>
      </c>
      <c r="J12" s="25">
        <f t="shared" si="3"/>
        <v>16</v>
      </c>
      <c r="K12" s="25">
        <f t="shared" si="3"/>
        <v>16</v>
      </c>
      <c r="L12" s="12"/>
      <c r="M12" s="12"/>
    </row>
    <row r="13" spans="1:18" x14ac:dyDescent="0.3">
      <c r="A13" s="12" t="s">
        <v>59</v>
      </c>
      <c r="B13" s="12">
        <v>2928</v>
      </c>
      <c r="C13" s="12">
        <v>2989</v>
      </c>
      <c r="D13" s="12">
        <v>3031</v>
      </c>
      <c r="E13" s="12">
        <v>2992</v>
      </c>
      <c r="F13" s="12">
        <v>3026</v>
      </c>
      <c r="G13" s="25">
        <f>F13</f>
        <v>3026</v>
      </c>
      <c r="H13" s="25">
        <f t="shared" ref="H13:K13" si="4">G13</f>
        <v>3026</v>
      </c>
      <c r="I13" s="25">
        <f t="shared" si="4"/>
        <v>3026</v>
      </c>
      <c r="J13" s="25">
        <f t="shared" si="4"/>
        <v>3026</v>
      </c>
      <c r="K13" s="25">
        <f t="shared" si="4"/>
        <v>3026</v>
      </c>
      <c r="L13" s="12"/>
      <c r="M13" s="12"/>
    </row>
    <row r="14" spans="1:18" x14ac:dyDescent="0.3">
      <c r="A14" s="12" t="s">
        <v>60</v>
      </c>
      <c r="B14" s="12">
        <v>1486</v>
      </c>
      <c r="C14" s="12">
        <v>1398</v>
      </c>
      <c r="D14" s="12">
        <v>1236</v>
      </c>
      <c r="E14" s="12">
        <v>1110</v>
      </c>
      <c r="F14" s="12">
        <v>1032</v>
      </c>
      <c r="G14" s="25">
        <f>F14*(1+$N$15)</f>
        <v>942.09547809839228</v>
      </c>
      <c r="H14" s="25">
        <f t="shared" ref="H14:K14" si="5">G14*(1+$N$15)</f>
        <v>860.02314908278902</v>
      </c>
      <c r="I14" s="25">
        <f t="shared" si="5"/>
        <v>785.10069749111915</v>
      </c>
      <c r="J14" s="25">
        <f t="shared" si="5"/>
        <v>716.70524899057864</v>
      </c>
      <c r="K14" s="25">
        <f t="shared" si="5"/>
        <v>654.26819205756442</v>
      </c>
      <c r="L14" s="12"/>
      <c r="M14" s="12"/>
    </row>
    <row r="15" spans="1:18" x14ac:dyDescent="0.3">
      <c r="A15" s="12" t="s">
        <v>61</v>
      </c>
      <c r="B15" s="12">
        <v>202</v>
      </c>
      <c r="C15" s="12">
        <v>201</v>
      </c>
      <c r="D15" s="12">
        <v>177</v>
      </c>
      <c r="E15" s="12">
        <v>274</v>
      </c>
      <c r="F15" s="12">
        <v>350</v>
      </c>
      <c r="G15" s="25">
        <f>F15*(1+N7)</f>
        <v>386.98624999999998</v>
      </c>
      <c r="H15" s="25">
        <f>G15*(1+O7)</f>
        <v>427.88102196874996</v>
      </c>
      <c r="I15" s="25">
        <f>H15*(1+P7)</f>
        <v>473.09734896529761</v>
      </c>
      <c r="J15" s="25">
        <f>I15*(1+Q7)</f>
        <v>523.09191131720547</v>
      </c>
      <c r="K15" s="25">
        <f>J15*(1+R7)</f>
        <v>578.36964904565116</v>
      </c>
      <c r="L15" s="12"/>
      <c r="M15" s="12" t="s">
        <v>46</v>
      </c>
      <c r="N15" s="54">
        <f>(F14/B14)^(1/4)-1</f>
        <v>-8.7116784788379587E-2</v>
      </c>
    </row>
    <row r="16" spans="1:18" x14ac:dyDescent="0.3">
      <c r="A16" s="12" t="s">
        <v>76</v>
      </c>
      <c r="B16" s="12">
        <v>166</v>
      </c>
      <c r="C16" s="12">
        <v>197</v>
      </c>
      <c r="D16" s="12">
        <v>153</v>
      </c>
      <c r="E16" s="12">
        <v>87</v>
      </c>
      <c r="F16" s="12">
        <v>87</v>
      </c>
      <c r="G16" s="25">
        <f>F16</f>
        <v>87</v>
      </c>
      <c r="H16" s="25">
        <f t="shared" ref="H16:K16" si="6">G16</f>
        <v>87</v>
      </c>
      <c r="I16" s="25">
        <f t="shared" si="6"/>
        <v>87</v>
      </c>
      <c r="J16" s="25">
        <f t="shared" si="6"/>
        <v>87</v>
      </c>
      <c r="K16" s="25">
        <f t="shared" si="6"/>
        <v>87</v>
      </c>
      <c r="L16" s="12"/>
      <c r="M16" s="12"/>
    </row>
    <row r="17" spans="1:14" x14ac:dyDescent="0.3">
      <c r="A17" s="14" t="s">
        <v>88</v>
      </c>
      <c r="B17" s="14">
        <f t="shared" ref="B17:K17" si="7">SUM(B11:B16)</f>
        <v>6348</v>
      </c>
      <c r="C17" s="14">
        <f t="shared" si="7"/>
        <v>6496</v>
      </c>
      <c r="D17" s="14">
        <f t="shared" si="7"/>
        <v>6110</v>
      </c>
      <c r="E17" s="14">
        <f t="shared" si="7"/>
        <v>5957</v>
      </c>
      <c r="F17" s="14">
        <f t="shared" si="7"/>
        <v>5933</v>
      </c>
      <c r="G17" s="26">
        <f t="shared" si="7"/>
        <v>5883.4795867642333</v>
      </c>
      <c r="H17" s="26">
        <f t="shared" si="7"/>
        <v>5845.9143588823672</v>
      </c>
      <c r="I17" s="26">
        <f t="shared" si="7"/>
        <v>5820.0492798634687</v>
      </c>
      <c r="J17" s="26">
        <f t="shared" si="7"/>
        <v>5805.7333916722619</v>
      </c>
      <c r="K17" s="26">
        <f t="shared" si="7"/>
        <v>5802.9193202733823</v>
      </c>
      <c r="L17" s="12"/>
      <c r="M17" s="12"/>
    </row>
    <row r="18" spans="1:14" x14ac:dyDescent="0.3">
      <c r="A18" s="14" t="s">
        <v>10</v>
      </c>
      <c r="B18" s="14">
        <f t="shared" ref="B18:K18" si="8">B17+B10</f>
        <v>11012</v>
      </c>
      <c r="C18" s="14">
        <f t="shared" si="8"/>
        <v>10920</v>
      </c>
      <c r="D18" s="14">
        <f t="shared" si="8"/>
        <v>9966</v>
      </c>
      <c r="E18" s="14">
        <f t="shared" si="8"/>
        <v>9987</v>
      </c>
      <c r="F18" s="14">
        <f t="shared" si="8"/>
        <v>10354</v>
      </c>
      <c r="G18" s="26">
        <f t="shared" si="8"/>
        <v>10494.468624204976</v>
      </c>
      <c r="H18" s="26">
        <f t="shared" si="8"/>
        <v>10538.395706761647</v>
      </c>
      <c r="I18" s="26">
        <f t="shared" si="8"/>
        <v>10644.98663721863</v>
      </c>
      <c r="J18" s="26">
        <f t="shared" si="8"/>
        <v>10819.374117177293</v>
      </c>
      <c r="K18" s="26">
        <f t="shared" si="8"/>
        <v>11067.553462829319</v>
      </c>
      <c r="L18" s="12"/>
      <c r="M18" s="12"/>
    </row>
    <row r="19" spans="1:14" x14ac:dyDescent="0.3">
      <c r="A19" s="12"/>
      <c r="B19" s="12"/>
      <c r="C19" s="12"/>
      <c r="D19" s="12"/>
      <c r="E19" s="12"/>
      <c r="F19" s="12"/>
      <c r="G19" s="25"/>
      <c r="H19" s="25"/>
      <c r="I19" s="25"/>
      <c r="J19" s="25"/>
      <c r="K19" s="25"/>
      <c r="L19" s="12"/>
      <c r="M19" s="12"/>
    </row>
    <row r="20" spans="1:14" x14ac:dyDescent="0.3">
      <c r="A20" s="50" t="s">
        <v>63</v>
      </c>
      <c r="B20" s="12"/>
      <c r="C20" s="12"/>
      <c r="D20" s="12"/>
      <c r="E20" s="12"/>
      <c r="F20" s="12"/>
      <c r="G20" s="25"/>
      <c r="H20" s="25"/>
      <c r="I20" s="25"/>
      <c r="J20" s="25"/>
      <c r="K20" s="25"/>
      <c r="L20" s="12"/>
      <c r="M20" s="12"/>
    </row>
    <row r="21" spans="1:14" x14ac:dyDescent="0.3">
      <c r="A21" s="12" t="s">
        <v>9</v>
      </c>
      <c r="B21" s="12">
        <v>891</v>
      </c>
      <c r="C21" s="12">
        <v>1043</v>
      </c>
      <c r="D21" s="12">
        <v>1029</v>
      </c>
      <c r="E21" s="12">
        <v>1016</v>
      </c>
      <c r="F21" s="12">
        <v>1082</v>
      </c>
      <c r="G21" s="25">
        <f>F21*(1+N6)</f>
        <v>1142.4986057115284</v>
      </c>
      <c r="H21" s="25">
        <f>G21*(1+O6)</f>
        <v>1214.6123309536683</v>
      </c>
      <c r="I21" s="25">
        <f>H21*(1+P6)</f>
        <v>1291.5161126117246</v>
      </c>
      <c r="J21" s="25">
        <f>I21*(1+Q6)</f>
        <v>1373.5428485037548</v>
      </c>
      <c r="K21" s="25">
        <f>J21*(1+R6)</f>
        <v>1461.0494572301263</v>
      </c>
      <c r="L21" s="12"/>
      <c r="M21" s="12"/>
    </row>
    <row r="22" spans="1:14" x14ac:dyDescent="0.3">
      <c r="A22" s="12" t="s">
        <v>64</v>
      </c>
      <c r="B22" s="12">
        <v>11</v>
      </c>
      <c r="C22" s="12">
        <v>5</v>
      </c>
      <c r="D22" s="12">
        <v>6</v>
      </c>
      <c r="E22" s="12">
        <v>2</v>
      </c>
      <c r="F22" s="12">
        <v>2</v>
      </c>
      <c r="G22" s="25">
        <v>2</v>
      </c>
      <c r="H22" s="25">
        <v>2</v>
      </c>
      <c r="I22" s="25">
        <v>2</v>
      </c>
      <c r="J22" s="25">
        <v>2</v>
      </c>
      <c r="K22" s="25">
        <v>2</v>
      </c>
      <c r="L22" s="12"/>
      <c r="M22" s="12"/>
    </row>
    <row r="23" spans="1:14" x14ac:dyDescent="0.3">
      <c r="A23" s="12" t="s">
        <v>65</v>
      </c>
      <c r="B23" s="12">
        <v>268</v>
      </c>
      <c r="C23" s="12">
        <v>430</v>
      </c>
      <c r="D23" s="12">
        <v>105</v>
      </c>
      <c r="E23" s="12">
        <v>708</v>
      </c>
      <c r="F23" s="12">
        <v>0</v>
      </c>
      <c r="G23" s="25">
        <f>F28*('Income Statement'!$N$4)</f>
        <v>156.15</v>
      </c>
      <c r="H23" s="25">
        <f>G28*('Income Statement'!$N$4)</f>
        <v>148.3425</v>
      </c>
      <c r="I23" s="25">
        <f>H28*('Income Statement'!$N$4)</f>
        <v>140.925375</v>
      </c>
      <c r="J23" s="25">
        <f>I28*('Income Statement'!$N$4)</f>
        <v>133.87910625000001</v>
      </c>
      <c r="K23" s="25">
        <f>J28*('Income Statement'!$N$4)</f>
        <v>127.1851509375</v>
      </c>
      <c r="L23" s="12"/>
      <c r="M23" s="12"/>
    </row>
    <row r="24" spans="1:14" x14ac:dyDescent="0.3">
      <c r="A24" s="12" t="s">
        <v>66</v>
      </c>
      <c r="B24" s="12">
        <v>58</v>
      </c>
      <c r="C24" s="12">
        <v>56</v>
      </c>
      <c r="D24" s="12">
        <v>49</v>
      </c>
      <c r="E24" s="12">
        <v>55</v>
      </c>
      <c r="F24" s="12">
        <v>61</v>
      </c>
      <c r="G24" s="25">
        <f>F24*(1+$N$25)</f>
        <v>61.773939067059054</v>
      </c>
      <c r="H24" s="25">
        <f t="shared" ref="H24:K24" si="9">G24*(1+$N$25)</f>
        <v>62.557697505913524</v>
      </c>
      <c r="I24" s="25">
        <f t="shared" si="9"/>
        <v>63.351399900095316</v>
      </c>
      <c r="J24" s="25">
        <f t="shared" si="9"/>
        <v>64.155172413793096</v>
      </c>
      <c r="K24" s="25">
        <f t="shared" si="9"/>
        <v>64.969142811906934</v>
      </c>
      <c r="L24" s="12"/>
      <c r="M24" s="12"/>
    </row>
    <row r="25" spans="1:14" x14ac:dyDescent="0.3">
      <c r="A25" s="12" t="s">
        <v>67</v>
      </c>
      <c r="B25" s="12">
        <v>206</v>
      </c>
      <c r="C25" s="12">
        <v>222</v>
      </c>
      <c r="D25" s="12">
        <v>214</v>
      </c>
      <c r="E25" s="12">
        <v>218</v>
      </c>
      <c r="F25" s="12">
        <v>232</v>
      </c>
      <c r="G25" s="25">
        <f>F25*(1+$N$26)</f>
        <v>238.99739980264607</v>
      </c>
      <c r="H25" s="25">
        <f t="shared" ref="H25:K25" si="10">G25*(1+$N$26)</f>
        <v>246.20584962252522</v>
      </c>
      <c r="I25" s="25">
        <f t="shared" si="10"/>
        <v>253.63171498269318</v>
      </c>
      <c r="J25" s="25">
        <f t="shared" si="10"/>
        <v>261.28155339805818</v>
      </c>
      <c r="K25" s="25">
        <f t="shared" si="10"/>
        <v>269.16212016608677</v>
      </c>
      <c r="L25" s="12"/>
      <c r="M25" s="12" t="s">
        <v>46</v>
      </c>
      <c r="N25" s="54">
        <f>(F24/B24)^(1/4)-1</f>
        <v>1.2687525689492718E-2</v>
      </c>
    </row>
    <row r="26" spans="1:14" x14ac:dyDescent="0.3">
      <c r="A26" s="12" t="s">
        <v>68</v>
      </c>
      <c r="B26" s="12">
        <v>254</v>
      </c>
      <c r="C26" s="12">
        <v>375</v>
      </c>
      <c r="D26" s="12">
        <v>312</v>
      </c>
      <c r="E26" s="12">
        <v>272</v>
      </c>
      <c r="F26" s="12">
        <v>154</v>
      </c>
      <c r="G26" s="25">
        <f>F26*(1+N5)</f>
        <v>163.69021544179583</v>
      </c>
      <c r="H26" s="25">
        <f>G26*(1+O5)</f>
        <v>174.02222911969855</v>
      </c>
      <c r="I26" s="25">
        <f>H26*(1+P5)</f>
        <v>185.04053279636358</v>
      </c>
      <c r="J26" s="25">
        <f>I26*(1+Q5)</f>
        <v>196.79282203595673</v>
      </c>
      <c r="K26" s="25">
        <f>J26*(1+R5)</f>
        <v>209.33023395347934</v>
      </c>
      <c r="L26" s="12"/>
      <c r="M26" s="12" t="s">
        <v>46</v>
      </c>
      <c r="N26" s="54">
        <f>(F25/B25)^(1/4)-1</f>
        <v>3.0161206045888234E-2</v>
      </c>
    </row>
    <row r="27" spans="1:14" x14ac:dyDescent="0.3">
      <c r="A27" s="14" t="s">
        <v>69</v>
      </c>
      <c r="B27" s="14">
        <f>SUM(B21:B26)</f>
        <v>1688</v>
      </c>
      <c r="C27" s="14">
        <f t="shared" ref="C27:G27" si="11">SUM(C21:C26)</f>
        <v>2131</v>
      </c>
      <c r="D27" s="14">
        <f t="shared" si="11"/>
        <v>1715</v>
      </c>
      <c r="E27" s="14">
        <f t="shared" si="11"/>
        <v>2271</v>
      </c>
      <c r="F27" s="14">
        <f t="shared" si="11"/>
        <v>1531</v>
      </c>
      <c r="G27" s="26">
        <f t="shared" si="11"/>
        <v>1765.1101600230293</v>
      </c>
      <c r="H27" s="26">
        <f t="shared" ref="H27" si="12">SUM(H21:H26)</f>
        <v>1847.7406072018055</v>
      </c>
      <c r="I27" s="26">
        <f t="shared" ref="I27" si="13">SUM(I21:I26)</f>
        <v>1936.4651352908768</v>
      </c>
      <c r="J27" s="26">
        <f t="shared" ref="J27" si="14">SUM(J21:J26)</f>
        <v>2031.6515026015627</v>
      </c>
      <c r="K27" s="26">
        <f t="shared" ref="K27" si="15">SUM(K21:K26)</f>
        <v>2133.6961050990994</v>
      </c>
      <c r="L27" s="12"/>
      <c r="M27" s="12"/>
    </row>
    <row r="28" spans="1:14" x14ac:dyDescent="0.3">
      <c r="A28" s="12" t="s">
        <v>70</v>
      </c>
      <c r="B28" s="12">
        <v>3207</v>
      </c>
      <c r="C28" s="12">
        <v>2707</v>
      </c>
      <c r="D28" s="12">
        <v>2565</v>
      </c>
      <c r="E28" s="12">
        <v>2175</v>
      </c>
      <c r="F28" s="12">
        <v>3123</v>
      </c>
      <c r="G28" s="25">
        <f>F28-G23</f>
        <v>2966.85</v>
      </c>
      <c r="H28" s="25">
        <f t="shared" ref="H28:K28" si="16">G28-H23</f>
        <v>2818.5074999999997</v>
      </c>
      <c r="I28" s="25">
        <f t="shared" si="16"/>
        <v>2677.5821249999999</v>
      </c>
      <c r="J28" s="25">
        <f t="shared" si="16"/>
        <v>2543.70301875</v>
      </c>
      <c r="K28" s="25">
        <f t="shared" si="16"/>
        <v>2416.5178678124998</v>
      </c>
      <c r="L28" s="12"/>
      <c r="M28" s="12"/>
    </row>
    <row r="29" spans="1:14" x14ac:dyDescent="0.3">
      <c r="A29" s="12" t="s">
        <v>71</v>
      </c>
      <c r="B29" s="12">
        <v>146</v>
      </c>
      <c r="C29" s="12">
        <v>141</v>
      </c>
      <c r="D29" s="12">
        <v>147</v>
      </c>
      <c r="E29" s="12">
        <v>144</v>
      </c>
      <c r="F29" s="12">
        <v>135</v>
      </c>
      <c r="G29" s="25">
        <f>F29</f>
        <v>135</v>
      </c>
      <c r="H29" s="25">
        <f t="shared" ref="H29:K29" si="17">G29</f>
        <v>135</v>
      </c>
      <c r="I29" s="25">
        <f t="shared" si="17"/>
        <v>135</v>
      </c>
      <c r="J29" s="25">
        <f t="shared" si="17"/>
        <v>135</v>
      </c>
      <c r="K29" s="25">
        <f t="shared" si="17"/>
        <v>135</v>
      </c>
      <c r="L29" s="12"/>
      <c r="M29" s="12"/>
    </row>
    <row r="30" spans="1:14" x14ac:dyDescent="0.3">
      <c r="A30" s="12" t="s">
        <v>72</v>
      </c>
      <c r="B30" s="12">
        <v>163</v>
      </c>
      <c r="C30" s="12">
        <v>127</v>
      </c>
      <c r="D30" s="12">
        <v>70</v>
      </c>
      <c r="E30" s="12">
        <v>88</v>
      </c>
      <c r="F30" s="12">
        <v>79</v>
      </c>
      <c r="G30" s="25">
        <f>F30</f>
        <v>79</v>
      </c>
      <c r="H30" s="25">
        <f t="shared" ref="H30:K30" si="18">G30</f>
        <v>79</v>
      </c>
      <c r="I30" s="25">
        <f t="shared" si="18"/>
        <v>79</v>
      </c>
      <c r="J30" s="25">
        <f t="shared" si="18"/>
        <v>79</v>
      </c>
      <c r="K30" s="25">
        <f t="shared" si="18"/>
        <v>79</v>
      </c>
      <c r="L30" s="12"/>
      <c r="M30" s="12"/>
    </row>
    <row r="31" spans="1:14" x14ac:dyDescent="0.3">
      <c r="A31" s="12" t="s">
        <v>73</v>
      </c>
      <c r="B31" s="12">
        <v>141</v>
      </c>
      <c r="C31" s="12">
        <v>144</v>
      </c>
      <c r="D31" s="12">
        <v>36</v>
      </c>
      <c r="E31" s="12">
        <v>9</v>
      </c>
      <c r="F31" s="12">
        <v>31</v>
      </c>
      <c r="G31" s="25">
        <v>31</v>
      </c>
      <c r="H31" s="25">
        <v>31</v>
      </c>
      <c r="I31" s="25">
        <v>31</v>
      </c>
      <c r="J31" s="25">
        <v>31</v>
      </c>
      <c r="K31" s="25">
        <v>31</v>
      </c>
      <c r="L31" s="12"/>
      <c r="M31" s="12"/>
    </row>
    <row r="32" spans="1:14" x14ac:dyDescent="0.3">
      <c r="A32" s="12" t="s">
        <v>75</v>
      </c>
      <c r="B32" s="12">
        <v>388</v>
      </c>
      <c r="C32" s="12">
        <v>102</v>
      </c>
      <c r="D32" s="12">
        <v>174</v>
      </c>
      <c r="E32" s="12">
        <v>83</v>
      </c>
      <c r="F32" s="12">
        <v>190</v>
      </c>
      <c r="G32" s="25">
        <f>F32</f>
        <v>190</v>
      </c>
      <c r="H32" s="25">
        <f t="shared" ref="H32:K32" si="19">G32</f>
        <v>190</v>
      </c>
      <c r="I32" s="25">
        <f t="shared" si="19"/>
        <v>190</v>
      </c>
      <c r="J32" s="25">
        <f t="shared" si="19"/>
        <v>190</v>
      </c>
      <c r="K32" s="25">
        <f t="shared" si="19"/>
        <v>190</v>
      </c>
      <c r="L32" s="12"/>
      <c r="M32" s="12"/>
    </row>
    <row r="33" spans="1:13" x14ac:dyDescent="0.3">
      <c r="A33" s="14" t="s">
        <v>74</v>
      </c>
      <c r="B33" s="14">
        <f>SUM(B28:B32)</f>
        <v>4045</v>
      </c>
      <c r="C33" s="14">
        <f t="shared" ref="C33:G33" si="20">SUM(C28:C32)</f>
        <v>3221</v>
      </c>
      <c r="D33" s="14">
        <f t="shared" si="20"/>
        <v>2992</v>
      </c>
      <c r="E33" s="14">
        <f t="shared" si="20"/>
        <v>2499</v>
      </c>
      <c r="F33" s="14">
        <f t="shared" si="20"/>
        <v>3558</v>
      </c>
      <c r="G33" s="26">
        <f t="shared" si="20"/>
        <v>3401.85</v>
      </c>
      <c r="H33" s="26">
        <f t="shared" ref="H33" si="21">SUM(H28:H32)</f>
        <v>3253.5074999999997</v>
      </c>
      <c r="I33" s="26">
        <f t="shared" ref="I33" si="22">SUM(I28:I32)</f>
        <v>3112.5821249999999</v>
      </c>
      <c r="J33" s="26">
        <f t="shared" ref="J33" si="23">SUM(J28:J32)</f>
        <v>2978.70301875</v>
      </c>
      <c r="K33" s="26">
        <f t="shared" ref="K33" si="24">SUM(K28:K32)</f>
        <v>2851.5178678124998</v>
      </c>
      <c r="L33" s="12"/>
      <c r="M33" s="12"/>
    </row>
    <row r="34" spans="1:13" x14ac:dyDescent="0.3">
      <c r="A34" s="14" t="s">
        <v>77</v>
      </c>
      <c r="B34" s="14">
        <f>B33+B27</f>
        <v>5733</v>
      </c>
      <c r="C34" s="14">
        <f t="shared" ref="C34:G34" si="25">C33+C27</f>
        <v>5352</v>
      </c>
      <c r="D34" s="14">
        <f t="shared" si="25"/>
        <v>4707</v>
      </c>
      <c r="E34" s="14">
        <f t="shared" si="25"/>
        <v>4770</v>
      </c>
      <c r="F34" s="14">
        <f t="shared" si="25"/>
        <v>5089</v>
      </c>
      <c r="G34" s="26">
        <f t="shared" si="25"/>
        <v>5166.9601600230289</v>
      </c>
      <c r="H34" s="26">
        <f t="shared" ref="H34" si="26">H33+H27</f>
        <v>5101.2481072018054</v>
      </c>
      <c r="I34" s="26">
        <f t="shared" ref="I34" si="27">I33+I27</f>
        <v>5049.0472602908767</v>
      </c>
      <c r="J34" s="26">
        <f t="shared" ref="J34" si="28">J33+J27</f>
        <v>5010.3545213515627</v>
      </c>
      <c r="K34" s="26">
        <f t="shared" ref="K34" si="29">K33+K27</f>
        <v>4985.2139729115988</v>
      </c>
      <c r="L34" s="12"/>
      <c r="M34" s="12"/>
    </row>
    <row r="35" spans="1:13" x14ac:dyDescent="0.3">
      <c r="A35" s="12"/>
      <c r="B35" s="4"/>
      <c r="C35" s="4"/>
      <c r="D35" s="4"/>
      <c r="E35" s="4"/>
      <c r="F35" s="4"/>
      <c r="G35" s="25"/>
      <c r="H35" s="25"/>
      <c r="I35" s="25"/>
      <c r="J35" s="25"/>
      <c r="K35" s="25"/>
      <c r="L35" s="12"/>
      <c r="M35" s="12"/>
    </row>
    <row r="36" spans="1:13" x14ac:dyDescent="0.3">
      <c r="A36" s="50" t="s">
        <v>78</v>
      </c>
      <c r="B36" s="12"/>
      <c r="C36" s="12"/>
      <c r="D36" s="12"/>
      <c r="E36" s="12"/>
      <c r="F36" s="12"/>
      <c r="G36" s="25"/>
      <c r="H36" s="25"/>
      <c r="I36" s="25"/>
      <c r="J36" s="25"/>
      <c r="K36" s="25"/>
      <c r="L36" s="12"/>
      <c r="M36" s="12"/>
    </row>
    <row r="37" spans="1:13" x14ac:dyDescent="0.3">
      <c r="A37" t="s">
        <v>79</v>
      </c>
      <c r="B37" s="12">
        <v>177</v>
      </c>
      <c r="C37" s="12">
        <v>177</v>
      </c>
      <c r="D37" s="12">
        <v>175</v>
      </c>
      <c r="E37" s="12">
        <v>175</v>
      </c>
      <c r="F37" s="12">
        <v>175</v>
      </c>
      <c r="G37" s="25">
        <f>F37</f>
        <v>175</v>
      </c>
      <c r="H37" s="25">
        <f t="shared" ref="H37:K37" si="30">G37</f>
        <v>175</v>
      </c>
      <c r="I37" s="25">
        <f t="shared" si="30"/>
        <v>175</v>
      </c>
      <c r="J37" s="25">
        <f t="shared" si="30"/>
        <v>175</v>
      </c>
      <c r="K37" s="25">
        <f t="shared" si="30"/>
        <v>175</v>
      </c>
      <c r="L37" s="12"/>
      <c r="M37" s="12"/>
    </row>
    <row r="38" spans="1:13" x14ac:dyDescent="0.3">
      <c r="A38" t="s">
        <v>80</v>
      </c>
      <c r="B38" s="12">
        <v>612</v>
      </c>
      <c r="C38" s="12">
        <v>614</v>
      </c>
      <c r="D38" s="12">
        <v>615</v>
      </c>
      <c r="E38" s="12">
        <v>615</v>
      </c>
      <c r="F38" s="12">
        <v>615</v>
      </c>
      <c r="G38" s="25">
        <f>F38</f>
        <v>615</v>
      </c>
      <c r="H38" s="25">
        <f t="shared" ref="H38:K38" si="31">G38</f>
        <v>615</v>
      </c>
      <c r="I38" s="25">
        <f t="shared" si="31"/>
        <v>615</v>
      </c>
      <c r="J38" s="25">
        <f t="shared" si="31"/>
        <v>615</v>
      </c>
      <c r="K38" s="25">
        <f t="shared" si="31"/>
        <v>615</v>
      </c>
      <c r="L38" s="12"/>
      <c r="M38" s="12"/>
    </row>
    <row r="39" spans="1:13" x14ac:dyDescent="0.3">
      <c r="A39" s="12" t="s">
        <v>81</v>
      </c>
      <c r="B39" s="12">
        <v>4958</v>
      </c>
      <c r="C39" s="12">
        <v>5225</v>
      </c>
      <c r="D39" s="12">
        <v>5026</v>
      </c>
      <c r="E39" s="12">
        <v>4906</v>
      </c>
      <c r="F39" s="12">
        <v>5018</v>
      </c>
      <c r="G39" s="25">
        <f>F39+'Income Statement'!G21+G54</f>
        <v>5080.5031242573714</v>
      </c>
      <c r="H39" s="25">
        <f>G39+'Income Statement'!H21+H54</f>
        <v>5189.9578425172376</v>
      </c>
      <c r="I39" s="25">
        <f>H39+'Income Statement'!I21+I54</f>
        <v>5348.7491418482477</v>
      </c>
      <c r="J39" s="25">
        <f>I39+'Income Statement'!J21+J54</f>
        <v>5561.9941300577557</v>
      </c>
      <c r="K39" s="25">
        <f>J39+'Income Statement'!K21+K54</f>
        <v>5835.3134740158712</v>
      </c>
      <c r="L39" s="12"/>
      <c r="M39" s="12"/>
    </row>
    <row r="40" spans="1:13" x14ac:dyDescent="0.3">
      <c r="A40" s="12" t="s">
        <v>82</v>
      </c>
      <c r="B40" s="12">
        <v>-157</v>
      </c>
      <c r="C40" s="12">
        <v>-120</v>
      </c>
      <c r="D40" s="12">
        <v>-118</v>
      </c>
      <c r="E40" s="12">
        <v>-94</v>
      </c>
      <c r="F40" s="12">
        <v>-66</v>
      </c>
      <c r="G40" s="25">
        <f>F40</f>
        <v>-66</v>
      </c>
      <c r="H40" s="25">
        <f t="shared" ref="H40:K40" si="32">G40</f>
        <v>-66</v>
      </c>
      <c r="I40" s="25">
        <f t="shared" si="32"/>
        <v>-66</v>
      </c>
      <c r="J40" s="25">
        <f t="shared" si="32"/>
        <v>-66</v>
      </c>
      <c r="K40" s="25">
        <f t="shared" si="32"/>
        <v>-66</v>
      </c>
      <c r="L40" s="12"/>
      <c r="M40" s="12"/>
    </row>
    <row r="41" spans="1:13" x14ac:dyDescent="0.3">
      <c r="A41" s="12" t="s">
        <v>89</v>
      </c>
      <c r="B41" s="12">
        <v>-311</v>
      </c>
      <c r="C41" s="12">
        <v>-328</v>
      </c>
      <c r="D41" s="12">
        <v>-439</v>
      </c>
      <c r="E41" s="12">
        <v>-385</v>
      </c>
      <c r="F41" s="12">
        <v>-477</v>
      </c>
      <c r="G41" s="25">
        <f>F41</f>
        <v>-477</v>
      </c>
      <c r="H41" s="25">
        <f t="shared" ref="H41:K41" si="33">G41</f>
        <v>-477</v>
      </c>
      <c r="I41" s="25">
        <f t="shared" si="33"/>
        <v>-477</v>
      </c>
      <c r="J41" s="25">
        <f t="shared" si="33"/>
        <v>-477</v>
      </c>
      <c r="K41" s="25">
        <f t="shared" si="33"/>
        <v>-477</v>
      </c>
      <c r="L41" s="12"/>
      <c r="M41" s="12"/>
    </row>
    <row r="42" spans="1:13" x14ac:dyDescent="0.3">
      <c r="A42" s="14" t="s">
        <v>83</v>
      </c>
      <c r="B42" s="14">
        <f>SUM(B37:B41)</f>
        <v>5279</v>
      </c>
      <c r="C42" s="14">
        <f t="shared" ref="C42:G42" si="34">SUM(C37:C41)</f>
        <v>5568</v>
      </c>
      <c r="D42" s="14">
        <f t="shared" si="34"/>
        <v>5259</v>
      </c>
      <c r="E42" s="14">
        <f t="shared" si="34"/>
        <v>5217</v>
      </c>
      <c r="F42" s="14">
        <f t="shared" si="34"/>
        <v>5265</v>
      </c>
      <c r="G42" s="26">
        <f t="shared" si="34"/>
        <v>5327.5031242573714</v>
      </c>
      <c r="H42" s="26">
        <f t="shared" ref="H42" si="35">SUM(H37:H41)</f>
        <v>5436.9578425172376</v>
      </c>
      <c r="I42" s="26">
        <f t="shared" ref="I42" si="36">SUM(I37:I41)</f>
        <v>5595.7491418482477</v>
      </c>
      <c r="J42" s="26">
        <f t="shared" ref="J42" si="37">SUM(J37:J41)</f>
        <v>5808.9941300577557</v>
      </c>
      <c r="K42" s="26">
        <f t="shared" ref="K42" si="38">SUM(K37:K41)</f>
        <v>6082.3134740158712</v>
      </c>
      <c r="L42" s="12"/>
      <c r="M42" s="12"/>
    </row>
    <row r="43" spans="1:13" x14ac:dyDescent="0.3">
      <c r="A43" s="14"/>
      <c r="B43" s="12"/>
      <c r="C43" s="12"/>
      <c r="D43" s="12"/>
      <c r="E43" s="12"/>
      <c r="F43" s="12"/>
      <c r="G43" s="25"/>
      <c r="H43" s="25"/>
      <c r="I43" s="25"/>
      <c r="J43" s="25"/>
      <c r="K43" s="25"/>
      <c r="L43" s="12"/>
      <c r="M43" s="12"/>
    </row>
    <row r="44" spans="1:13" x14ac:dyDescent="0.3">
      <c r="A44" s="51" t="s">
        <v>84</v>
      </c>
      <c r="B44" s="52">
        <f>B18-(B34+B42)</f>
        <v>0</v>
      </c>
      <c r="C44" s="52">
        <f t="shared" ref="C44:K44" si="39">C18-(C34+C42)</f>
        <v>0</v>
      </c>
      <c r="D44" s="52">
        <f t="shared" si="39"/>
        <v>0</v>
      </c>
      <c r="E44" s="52">
        <f t="shared" si="39"/>
        <v>0</v>
      </c>
      <c r="F44" s="52">
        <f t="shared" si="39"/>
        <v>0</v>
      </c>
      <c r="G44" s="56">
        <f t="shared" si="39"/>
        <v>5.3399245753098512E-3</v>
      </c>
      <c r="H44" s="56">
        <f t="shared" si="39"/>
        <v>0.18975704260446946</v>
      </c>
      <c r="I44" s="56">
        <f t="shared" si="39"/>
        <v>0.19023507950623753</v>
      </c>
      <c r="J44" s="56">
        <f t="shared" si="39"/>
        <v>2.5465767974310438E-2</v>
      </c>
      <c r="K44" s="56">
        <f t="shared" si="39"/>
        <v>2.6015901848950307E-2</v>
      </c>
      <c r="L44" s="12"/>
      <c r="M44" s="12"/>
    </row>
    <row r="45" spans="1:13" x14ac:dyDescent="0.3">
      <c r="B45" s="12"/>
      <c r="C45" s="12"/>
      <c r="D45" s="12"/>
      <c r="E45" s="12"/>
      <c r="F45" s="12"/>
      <c r="G45" s="25"/>
      <c r="H45" s="25"/>
      <c r="I45" s="25"/>
      <c r="J45" s="25"/>
      <c r="K45" s="25"/>
      <c r="L45" s="12"/>
      <c r="M45" s="12"/>
    </row>
    <row r="46" spans="1:13" x14ac:dyDescent="0.3">
      <c r="B46" s="12"/>
      <c r="C46" s="12"/>
      <c r="D46" s="12"/>
      <c r="E46" s="12"/>
      <c r="F46" s="12"/>
      <c r="G46" s="25"/>
      <c r="H46" s="25"/>
      <c r="I46" s="25"/>
      <c r="J46" s="25"/>
      <c r="K46" s="25"/>
      <c r="L46" s="12"/>
      <c r="M46" s="12"/>
    </row>
    <row r="47" spans="1:13" x14ac:dyDescent="0.3">
      <c r="A47" s="50" t="s">
        <v>85</v>
      </c>
      <c r="B47" s="12"/>
      <c r="C47" s="12"/>
      <c r="D47" s="12"/>
      <c r="E47" s="12"/>
      <c r="F47" s="12"/>
      <c r="G47" s="25"/>
      <c r="H47" s="25"/>
      <c r="I47" s="25"/>
      <c r="J47" s="25"/>
      <c r="K47" s="25"/>
      <c r="L47" s="12"/>
      <c r="M47" s="12"/>
    </row>
    <row r="48" spans="1:13" x14ac:dyDescent="0.3">
      <c r="A48" s="12" t="s">
        <v>50</v>
      </c>
      <c r="B48" s="41">
        <v>5.3609999999999998</v>
      </c>
      <c r="C48" s="41">
        <f>(C3-B3)/B3</f>
        <v>-0.26787741203178206</v>
      </c>
      <c r="D48" s="41">
        <f>(D3-C3)/C3</f>
        <v>-0.72868217054263562</v>
      </c>
      <c r="E48" s="41">
        <f>(E3-D3)/D3</f>
        <v>-0.13714285714285715</v>
      </c>
      <c r="F48" s="41">
        <f>(F3-E3)/E3</f>
        <v>1.0496688741721854</v>
      </c>
      <c r="G48" s="42">
        <f t="shared" ref="G48:K48" si="40">(G3-F3)/F3</f>
        <v>-5.2526082783255386E-2</v>
      </c>
      <c r="H48" s="42">
        <f t="shared" si="40"/>
        <v>-0.2941782466539139</v>
      </c>
      <c r="I48" s="42">
        <f t="shared" si="40"/>
        <v>-0.33443508415996959</v>
      </c>
      <c r="J48" s="42">
        <f t="shared" si="40"/>
        <v>-0.36382748079509442</v>
      </c>
      <c r="K48" s="42">
        <f t="shared" si="40"/>
        <v>-0.32664537834433921</v>
      </c>
      <c r="L48" s="12"/>
      <c r="M48" s="12"/>
    </row>
    <row r="49" spans="1:13" x14ac:dyDescent="0.3">
      <c r="A49" t="s">
        <v>86</v>
      </c>
      <c r="B49" s="12">
        <f>B22+B28+B23-B3</f>
        <v>1724</v>
      </c>
      <c r="C49" s="12">
        <f t="shared" ref="C49:K49" si="41">C22+C28+C23-C3</f>
        <v>1852</v>
      </c>
      <c r="D49" s="12">
        <f t="shared" si="41"/>
        <v>2326</v>
      </c>
      <c r="E49" s="12">
        <f t="shared" si="41"/>
        <v>2583</v>
      </c>
      <c r="F49" s="12">
        <f t="shared" si="41"/>
        <v>2506</v>
      </c>
      <c r="G49" s="25">
        <f t="shared" si="41"/>
        <v>2538.5136452428351</v>
      </c>
      <c r="H49" s="25">
        <f t="shared" si="41"/>
        <v>2554.8951727717431</v>
      </c>
      <c r="I49" s="25">
        <f t="shared" si="41"/>
        <v>2544.9936902542504</v>
      </c>
      <c r="J49" s="25">
        <f t="shared" si="41"/>
        <v>2504.3078105783056</v>
      </c>
      <c r="K49" s="25">
        <f t="shared" si="41"/>
        <v>2427.6812490766247</v>
      </c>
      <c r="L49" s="12"/>
      <c r="M49" s="12"/>
    </row>
    <row r="50" spans="1:13" x14ac:dyDescent="0.3">
      <c r="A50" s="12" t="s">
        <v>87</v>
      </c>
      <c r="B50" s="41">
        <f>'Income Statement'!B2/'Balance Sheet'!B18</f>
        <v>0.41409371594624045</v>
      </c>
      <c r="C50" s="41">
        <f>'Income Statement'!C2/'Balance Sheet'!C18</f>
        <v>0.47728937728937731</v>
      </c>
      <c r="D50" s="41">
        <f>'Income Statement'!D2/'Balance Sheet'!D18</f>
        <v>0.52327914910696371</v>
      </c>
      <c r="E50" s="41">
        <f>'Income Statement'!E2/'Balance Sheet'!E18</f>
        <v>0.55562230900170217</v>
      </c>
      <c r="F50" s="41">
        <f>'Income Statement'!F2/'Balance Sheet'!F18</f>
        <v>0.5611357929302685</v>
      </c>
      <c r="G50" s="42">
        <f>'Income Statement'!G2/'Balance Sheet'!G18</f>
        <v>0.58846099044166733</v>
      </c>
      <c r="H50" s="42">
        <f>'Income Statement'!H2/'Balance Sheet'!H18</f>
        <v>0.6229965434296918</v>
      </c>
      <c r="I50" s="42">
        <f>'Income Statement'!I2/'Balance Sheet'!I18</f>
        <v>0.65580868105554624</v>
      </c>
      <c r="J50" s="42">
        <f>'Income Statement'!J2/'Balance Sheet'!J18</f>
        <v>0.68621866545245058</v>
      </c>
      <c r="K50" s="42">
        <f>'Income Statement'!K2/'Balance Sheet'!K18</f>
        <v>0.71356861775735292</v>
      </c>
      <c r="L50" s="12"/>
      <c r="M50" s="12"/>
    </row>
    <row r="51" spans="1:13" x14ac:dyDescent="0.3">
      <c r="A51" s="12"/>
      <c r="B51" s="12"/>
      <c r="C51" s="12"/>
      <c r="D51" s="12"/>
      <c r="E51" s="12"/>
      <c r="F51" s="12"/>
      <c r="G51" s="25"/>
      <c r="H51" s="25"/>
      <c r="I51" s="25"/>
      <c r="J51" s="25"/>
      <c r="K51" s="25"/>
      <c r="L51" s="12"/>
      <c r="M51" s="12"/>
    </row>
    <row r="52" spans="1:13" x14ac:dyDescent="0.3">
      <c r="A52" s="12" t="s">
        <v>100</v>
      </c>
      <c r="B52" s="12">
        <v>-443</v>
      </c>
      <c r="C52" s="12">
        <v>-408</v>
      </c>
      <c r="D52" s="12">
        <v>-358</v>
      </c>
      <c r="E52" s="12">
        <v>-427</v>
      </c>
      <c r="F52" s="12">
        <v>-381</v>
      </c>
      <c r="G52" s="25">
        <f>-G53*'Income Statement'!G2</f>
        <v>-477.50310262561572</v>
      </c>
      <c r="H52" s="25">
        <f>-H53*'Income Statement'!H2</f>
        <v>-507.64276964391172</v>
      </c>
      <c r="I52" s="25">
        <f>-I53*'Income Statement'!I2</f>
        <v>-539.78442317572933</v>
      </c>
      <c r="J52" s="25">
        <f>-J53*'Income Statement'!J2</f>
        <v>-574.06719664336379</v>
      </c>
      <c r="K52" s="25">
        <f>-K53*'Income Statement'!K2</f>
        <v>-610.64026286698993</v>
      </c>
      <c r="L52" s="12"/>
      <c r="M52" s="12"/>
    </row>
    <row r="53" spans="1:13" x14ac:dyDescent="0.3">
      <c r="A53" s="12" t="s">
        <v>101</v>
      </c>
      <c r="B53" s="41">
        <f>-B52/'Income Statement'!B2</f>
        <v>9.7149122807017541E-2</v>
      </c>
      <c r="C53" s="41">
        <f>-C52/'Income Statement'!C2</f>
        <v>7.8280890253261709E-2</v>
      </c>
      <c r="D53" s="41">
        <f>-D52/'Income Statement'!D2</f>
        <v>6.8648130393096835E-2</v>
      </c>
      <c r="E53" s="41">
        <f>-E52/'Income Statement'!E2</f>
        <v>7.6950801946296624E-2</v>
      </c>
      <c r="F53" s="41">
        <f>-F52/'Income Statement'!F2</f>
        <v>6.5576592082616181E-2</v>
      </c>
      <c r="G53" s="42">
        <f>AVERAGE($B$53:$F$53)</f>
        <v>7.7321107496457778E-2</v>
      </c>
      <c r="H53" s="42">
        <f t="shared" ref="H53:K53" si="42">AVERAGE($B$53:$F$53)</f>
        <v>7.7321107496457778E-2</v>
      </c>
      <c r="I53" s="42">
        <f t="shared" si="42"/>
        <v>7.7321107496457778E-2</v>
      </c>
      <c r="J53" s="42">
        <f t="shared" si="42"/>
        <v>7.7321107496457778E-2</v>
      </c>
      <c r="K53" s="42">
        <f t="shared" si="42"/>
        <v>7.7321107496457778E-2</v>
      </c>
      <c r="L53" s="12"/>
      <c r="M53" s="12"/>
    </row>
    <row r="54" spans="1:13" x14ac:dyDescent="0.3">
      <c r="A54" s="12" t="s">
        <v>107</v>
      </c>
      <c r="B54" s="12">
        <v>-328</v>
      </c>
      <c r="C54" s="12">
        <v>-329</v>
      </c>
      <c r="D54" s="12">
        <v>-327</v>
      </c>
      <c r="E54" s="12">
        <v>-327</v>
      </c>
      <c r="F54" s="12">
        <v>-327</v>
      </c>
      <c r="G54" s="25">
        <v>-327</v>
      </c>
      <c r="H54" s="25">
        <v>-327</v>
      </c>
      <c r="I54" s="25">
        <v>-327</v>
      </c>
      <c r="J54" s="25">
        <v>-327</v>
      </c>
      <c r="K54" s="25">
        <v>-327</v>
      </c>
      <c r="L54" s="12"/>
      <c r="M54" s="12"/>
    </row>
    <row r="55" spans="1:13" x14ac:dyDescent="0.3">
      <c r="A55" s="12"/>
      <c r="B55" s="41"/>
      <c r="C55" s="41"/>
      <c r="D55" s="41"/>
      <c r="E55" s="41"/>
      <c r="F55" s="41"/>
      <c r="G55" s="68"/>
      <c r="H55" s="68"/>
      <c r="I55" s="68"/>
      <c r="J55" s="68"/>
      <c r="K55" s="68"/>
      <c r="L55" s="12"/>
      <c r="M55" s="12"/>
    </row>
    <row r="56" spans="1:13" x14ac:dyDescent="0.3">
      <c r="A56" s="12"/>
      <c r="B56" s="12"/>
      <c r="C56" s="12"/>
      <c r="D56" s="12"/>
      <c r="E56" s="12"/>
      <c r="F56" s="12"/>
      <c r="G56" s="68"/>
      <c r="H56" s="68"/>
      <c r="I56" s="68"/>
      <c r="J56" s="68"/>
      <c r="K56" s="68"/>
      <c r="L56" s="12"/>
      <c r="M56" s="12"/>
    </row>
    <row r="57" spans="1:13" x14ac:dyDescent="0.3">
      <c r="A57" s="12"/>
      <c r="B57" s="12"/>
      <c r="C57" s="12"/>
      <c r="D57" s="12"/>
      <c r="E57" s="12"/>
      <c r="F57" s="12"/>
      <c r="G57" s="68"/>
      <c r="H57" s="68"/>
      <c r="I57" s="68"/>
      <c r="J57" s="68"/>
      <c r="K57" s="68"/>
      <c r="L57" s="12"/>
      <c r="M57" s="12"/>
    </row>
    <row r="58" spans="1:13" x14ac:dyDescent="0.3">
      <c r="A58" s="12"/>
      <c r="B58" s="12"/>
      <c r="C58" s="12"/>
      <c r="D58" s="12"/>
      <c r="E58" s="12"/>
      <c r="F58" s="12"/>
      <c r="G58" s="68"/>
      <c r="H58" s="68"/>
      <c r="I58" s="68"/>
      <c r="J58" s="68"/>
      <c r="K58" s="68"/>
      <c r="L58" s="12"/>
      <c r="M58" s="12"/>
    </row>
    <row r="59" spans="1:13" x14ac:dyDescent="0.3">
      <c r="A59" s="12"/>
      <c r="B59" s="12"/>
      <c r="C59" s="12"/>
      <c r="D59" s="12"/>
      <c r="E59" s="12"/>
      <c r="F59" s="12"/>
      <c r="G59" s="68"/>
      <c r="H59" s="68"/>
      <c r="I59" s="68"/>
      <c r="J59" s="68"/>
      <c r="K59" s="68"/>
      <c r="L59" s="12"/>
      <c r="M59" s="12"/>
    </row>
    <row r="60" spans="1:13" x14ac:dyDescent="0.3">
      <c r="A60" s="12"/>
      <c r="B60" s="12"/>
      <c r="C60" s="12"/>
      <c r="D60" s="12"/>
      <c r="E60" s="12"/>
      <c r="F60" s="12"/>
      <c r="G60" s="68"/>
      <c r="H60" s="68"/>
      <c r="I60" s="68"/>
      <c r="J60" s="68"/>
      <c r="K60" s="68"/>
      <c r="L60" s="12"/>
      <c r="M60" s="12"/>
    </row>
    <row r="61" spans="1:13" x14ac:dyDescent="0.3">
      <c r="A61" s="12"/>
      <c r="B61" s="12"/>
      <c r="C61" s="12"/>
      <c r="D61" s="12"/>
      <c r="E61" s="12"/>
      <c r="F61" s="12"/>
      <c r="G61" s="68"/>
      <c r="H61" s="68"/>
      <c r="I61" s="68"/>
      <c r="J61" s="68"/>
      <c r="K61" s="68"/>
      <c r="L61" s="12"/>
      <c r="M61" s="12"/>
    </row>
    <row r="62" spans="1:13" x14ac:dyDescent="0.3">
      <c r="A62" s="12"/>
      <c r="B62" s="12"/>
      <c r="C62" s="12"/>
      <c r="D62" s="12"/>
      <c r="E62" s="12"/>
      <c r="F62" s="12"/>
      <c r="G62" s="68"/>
      <c r="H62" s="68"/>
      <c r="I62" s="68"/>
      <c r="J62" s="68"/>
      <c r="K62" s="68"/>
      <c r="L62" s="12"/>
      <c r="M62" s="12"/>
    </row>
    <row r="63" spans="1:13" x14ac:dyDescent="0.3">
      <c r="A63" s="12"/>
      <c r="B63" s="12"/>
      <c r="C63" s="12"/>
      <c r="D63" s="12"/>
      <c r="E63" s="12"/>
      <c r="F63" s="12"/>
      <c r="G63" s="68"/>
      <c r="H63" s="68"/>
      <c r="I63" s="68"/>
      <c r="J63" s="68"/>
      <c r="K63" s="68"/>
      <c r="L63" s="12"/>
      <c r="M63" s="12"/>
    </row>
    <row r="64" spans="1:13" x14ac:dyDescent="0.3">
      <c r="A64" s="12"/>
      <c r="B64" s="12"/>
      <c r="C64" s="12"/>
      <c r="D64" s="12"/>
      <c r="E64" s="12"/>
      <c r="F64" s="12"/>
      <c r="G64" s="68"/>
      <c r="H64" s="68"/>
      <c r="I64" s="68"/>
      <c r="J64" s="68"/>
      <c r="K64" s="68"/>
      <c r="L64" s="12"/>
      <c r="M64" s="12"/>
    </row>
    <row r="65" spans="1:13" x14ac:dyDescent="0.3">
      <c r="A65" s="12"/>
      <c r="B65" s="12"/>
      <c r="C65" s="12"/>
      <c r="D65" s="12"/>
      <c r="E65" s="12"/>
      <c r="F65" s="12"/>
      <c r="G65" s="68"/>
      <c r="H65" s="68"/>
      <c r="I65" s="68"/>
      <c r="J65" s="68"/>
      <c r="K65" s="68"/>
      <c r="L65" s="12"/>
      <c r="M65" s="12"/>
    </row>
    <row r="66" spans="1:13" x14ac:dyDescent="0.3">
      <c r="A66" s="12"/>
      <c r="B66" s="12"/>
      <c r="C66" s="12"/>
      <c r="D66" s="12"/>
      <c r="E66" s="12"/>
      <c r="F66" s="12"/>
      <c r="G66" s="68"/>
      <c r="H66" s="68"/>
      <c r="I66" s="68"/>
      <c r="J66" s="68"/>
      <c r="K66" s="68"/>
      <c r="L66" s="12"/>
      <c r="M66" s="12"/>
    </row>
    <row r="67" spans="1:13" x14ac:dyDescent="0.3">
      <c r="B67" s="12"/>
      <c r="C67" s="12"/>
      <c r="D67" s="12"/>
      <c r="E67" s="12"/>
      <c r="F67" s="12"/>
      <c r="G67" s="68"/>
      <c r="H67" s="68"/>
      <c r="I67" s="68"/>
      <c r="J67" s="68"/>
      <c r="K67" s="68"/>
      <c r="L67" s="12"/>
      <c r="M67" s="12"/>
    </row>
    <row r="68" spans="1:13" x14ac:dyDescent="0.3">
      <c r="B68" s="12"/>
      <c r="C68" s="12"/>
      <c r="D68" s="12"/>
      <c r="E68" s="12"/>
      <c r="F68" s="12"/>
      <c r="G68" s="68"/>
      <c r="H68" s="68"/>
      <c r="I68" s="68"/>
      <c r="J68" s="68"/>
      <c r="K68" s="68"/>
      <c r="L68" s="12"/>
      <c r="M68" s="12"/>
    </row>
    <row r="69" spans="1:13" x14ac:dyDescent="0.3">
      <c r="A69" s="12"/>
      <c r="B69" s="12"/>
      <c r="C69" s="12"/>
      <c r="D69" s="12"/>
      <c r="E69" s="12"/>
      <c r="F69" s="12"/>
      <c r="G69" s="68"/>
      <c r="H69" s="68"/>
      <c r="I69" s="68"/>
      <c r="J69" s="68"/>
      <c r="K69" s="68"/>
      <c r="L69" s="12"/>
      <c r="M69" s="12"/>
    </row>
    <row r="70" spans="1:13" x14ac:dyDescent="0.3">
      <c r="A70" s="12"/>
      <c r="B70" s="12"/>
      <c r="C70" s="12"/>
      <c r="D70" s="12"/>
      <c r="E70" s="12"/>
      <c r="F70" s="12"/>
      <c r="G70" s="68"/>
      <c r="H70" s="68"/>
      <c r="I70" s="68"/>
      <c r="J70" s="68"/>
      <c r="K70" s="68"/>
      <c r="L70" s="12"/>
      <c r="M70" s="12"/>
    </row>
    <row r="71" spans="1:13" x14ac:dyDescent="0.3">
      <c r="A71" s="12"/>
      <c r="B71" s="12"/>
      <c r="C71" s="12"/>
      <c r="D71" s="12"/>
      <c r="E71" s="12"/>
      <c r="F71" s="12"/>
      <c r="G71" s="68"/>
      <c r="H71" s="68"/>
      <c r="I71" s="68"/>
      <c r="J71" s="68"/>
      <c r="K71" s="68"/>
      <c r="L71" s="12"/>
      <c r="M71" s="12"/>
    </row>
    <row r="72" spans="1:13" x14ac:dyDescent="0.3">
      <c r="A72" s="12"/>
      <c r="B72" s="12"/>
      <c r="C72" s="12"/>
      <c r="D72" s="12"/>
      <c r="E72" s="12"/>
      <c r="F72" s="12"/>
      <c r="G72" s="68"/>
      <c r="H72" s="68"/>
      <c r="I72" s="68"/>
      <c r="J72" s="68"/>
      <c r="K72" s="68"/>
      <c r="L72" s="12"/>
      <c r="M72" s="12"/>
    </row>
    <row r="73" spans="1:13" x14ac:dyDescent="0.3">
      <c r="A73" s="12"/>
      <c r="B73" s="12"/>
      <c r="C73" s="12"/>
      <c r="D73" s="12"/>
      <c r="E73" s="12"/>
      <c r="F73" s="12"/>
      <c r="G73" s="68"/>
      <c r="H73" s="68"/>
      <c r="I73" s="68"/>
      <c r="J73" s="68"/>
      <c r="K73" s="68"/>
      <c r="L73" s="12"/>
      <c r="M73" s="12"/>
    </row>
    <row r="74" spans="1:13" x14ac:dyDescent="0.3">
      <c r="A74" s="12"/>
      <c r="B74" s="12"/>
      <c r="C74" s="12"/>
      <c r="D74" s="12"/>
      <c r="E74" s="12"/>
      <c r="F74" s="12"/>
      <c r="G74" s="68"/>
      <c r="H74" s="68"/>
      <c r="I74" s="68"/>
      <c r="J74" s="68"/>
      <c r="K74" s="68"/>
      <c r="L74" s="12"/>
      <c r="M74" s="12"/>
    </row>
    <row r="75" spans="1:13" x14ac:dyDescent="0.3">
      <c r="A75" s="12"/>
      <c r="B75" s="12"/>
      <c r="C75" s="12"/>
      <c r="D75" s="12"/>
      <c r="E75" s="12"/>
      <c r="F75" s="12"/>
      <c r="G75" s="68"/>
      <c r="H75" s="68"/>
      <c r="I75" s="68"/>
      <c r="J75" s="68"/>
      <c r="K75" s="68"/>
      <c r="L75" s="12"/>
      <c r="M75" s="12"/>
    </row>
    <row r="76" spans="1:13" x14ac:dyDescent="0.3">
      <c r="A76" s="12"/>
      <c r="B76" s="12"/>
      <c r="C76" s="12"/>
      <c r="D76" s="12"/>
      <c r="E76" s="12"/>
      <c r="F76" s="12"/>
      <c r="G76" s="68"/>
      <c r="H76" s="68"/>
      <c r="I76" s="68"/>
      <c r="J76" s="68"/>
      <c r="K76" s="68"/>
      <c r="L76" s="12"/>
      <c r="M76" s="12"/>
    </row>
    <row r="77" spans="1:13" x14ac:dyDescent="0.3">
      <c r="A77" s="12"/>
      <c r="B77" s="12"/>
      <c r="C77" s="12"/>
      <c r="D77" s="12"/>
      <c r="E77" s="12"/>
      <c r="F77" s="12"/>
      <c r="G77" s="68"/>
      <c r="H77" s="68"/>
      <c r="I77" s="68"/>
      <c r="J77" s="68"/>
      <c r="K77" s="68"/>
      <c r="L77" s="12"/>
      <c r="M77" s="12"/>
    </row>
    <row r="78" spans="1:13" x14ac:dyDescent="0.3">
      <c r="A78" s="12"/>
      <c r="B78" s="12"/>
      <c r="C78" s="12"/>
      <c r="D78" s="12"/>
      <c r="E78" s="12"/>
      <c r="F78" s="12"/>
      <c r="G78" s="68"/>
      <c r="H78" s="68"/>
      <c r="I78" s="68"/>
      <c r="J78" s="68"/>
      <c r="K78" s="68"/>
      <c r="L78" s="12"/>
      <c r="M78" s="12"/>
    </row>
    <row r="79" spans="1:13" x14ac:dyDescent="0.3">
      <c r="A79" s="12"/>
      <c r="B79" s="12"/>
      <c r="C79" s="12"/>
      <c r="D79" s="12"/>
      <c r="E79" s="12"/>
      <c r="F79" s="12"/>
      <c r="G79" s="68"/>
      <c r="H79" s="68"/>
      <c r="I79" s="68"/>
      <c r="J79" s="68"/>
      <c r="K79" s="68"/>
      <c r="L79" s="12"/>
      <c r="M79" s="12"/>
    </row>
    <row r="80" spans="1:13" x14ac:dyDescent="0.3">
      <c r="A80" s="12"/>
      <c r="B80" s="12"/>
      <c r="C80" s="12"/>
      <c r="D80" s="12"/>
      <c r="E80" s="12"/>
      <c r="F80" s="12"/>
      <c r="G80" s="68"/>
      <c r="H80" s="68"/>
      <c r="I80" s="68"/>
      <c r="J80" s="68"/>
      <c r="K80" s="68"/>
      <c r="L80" s="12"/>
      <c r="M80" s="12"/>
    </row>
    <row r="81" spans="1:13" x14ac:dyDescent="0.3">
      <c r="A81" s="12"/>
      <c r="B81" s="12"/>
      <c r="C81" s="12"/>
      <c r="D81" s="12"/>
      <c r="E81" s="12"/>
      <c r="F81" s="12"/>
      <c r="G81" s="68"/>
      <c r="H81" s="68"/>
      <c r="I81" s="68"/>
      <c r="J81" s="68"/>
      <c r="K81" s="68"/>
      <c r="L81" s="12"/>
      <c r="M81" s="12"/>
    </row>
    <row r="82" spans="1:13" x14ac:dyDescent="0.3">
      <c r="A82" s="12"/>
      <c r="B82" s="12"/>
      <c r="C82" s="12"/>
      <c r="D82" s="12"/>
      <c r="E82" s="12"/>
      <c r="F82" s="12"/>
      <c r="G82" s="68"/>
      <c r="H82" s="68"/>
      <c r="I82" s="68"/>
      <c r="J82" s="68"/>
      <c r="K82" s="68"/>
      <c r="L82" s="12"/>
      <c r="M82" s="12"/>
    </row>
    <row r="83" spans="1:13" x14ac:dyDescent="0.3">
      <c r="A83" s="12"/>
      <c r="B83" s="12"/>
      <c r="C83" s="12"/>
      <c r="D83" s="12"/>
      <c r="E83" s="12"/>
      <c r="F83" s="12"/>
      <c r="G83" s="68"/>
      <c r="H83" s="68"/>
      <c r="I83" s="68"/>
      <c r="J83" s="68"/>
      <c r="K83" s="68"/>
      <c r="L83" s="12"/>
      <c r="M83" s="12"/>
    </row>
    <row r="84" spans="1:13" x14ac:dyDescent="0.3">
      <c r="A84" s="12"/>
      <c r="B84" s="12"/>
      <c r="C84" s="12"/>
      <c r="D84" s="12"/>
      <c r="E84" s="12"/>
      <c r="F84" s="12"/>
      <c r="G84" s="68"/>
      <c r="H84" s="68"/>
      <c r="I84" s="68"/>
      <c r="J84" s="68"/>
      <c r="K84" s="68"/>
      <c r="L84" s="12"/>
      <c r="M84" s="12"/>
    </row>
    <row r="85" spans="1:13" x14ac:dyDescent="0.3">
      <c r="A85" s="12"/>
      <c r="B85" s="12"/>
      <c r="C85" s="12"/>
      <c r="D85" s="12"/>
      <c r="E85" s="12"/>
      <c r="F85" s="12"/>
      <c r="G85" s="68"/>
      <c r="H85" s="68"/>
      <c r="I85" s="68"/>
      <c r="J85" s="68"/>
      <c r="K85" s="68"/>
      <c r="L85" s="12"/>
      <c r="M85" s="12"/>
    </row>
    <row r="86" spans="1:13" x14ac:dyDescent="0.3">
      <c r="A86" s="12"/>
      <c r="B86" s="12"/>
      <c r="C86" s="12"/>
      <c r="D86" s="12"/>
      <c r="E86" s="12"/>
      <c r="F86" s="12"/>
      <c r="G86" s="68"/>
      <c r="H86" s="68"/>
      <c r="I86" s="68"/>
      <c r="J86" s="68"/>
      <c r="K86" s="68"/>
      <c r="L86" s="12"/>
      <c r="M86" s="12"/>
    </row>
    <row r="87" spans="1:13" x14ac:dyDescent="0.3">
      <c r="A87" s="12"/>
      <c r="B87" s="12"/>
      <c r="C87" s="12"/>
      <c r="D87" s="12"/>
      <c r="E87" s="12"/>
      <c r="F87" s="12"/>
      <c r="G87" s="68"/>
      <c r="H87" s="68"/>
      <c r="I87" s="68"/>
      <c r="J87" s="68"/>
      <c r="K87" s="68"/>
      <c r="L87" s="12"/>
      <c r="M87" s="12"/>
    </row>
    <row r="88" spans="1:13" x14ac:dyDescent="0.3">
      <c r="A88" s="12"/>
      <c r="B88" s="12"/>
      <c r="C88" s="12"/>
      <c r="D88" s="12"/>
      <c r="E88" s="12"/>
      <c r="F88" s="12"/>
      <c r="G88" s="68"/>
      <c r="H88" s="68"/>
      <c r="I88" s="68"/>
      <c r="J88" s="68"/>
      <c r="K88" s="68"/>
      <c r="L88" s="12"/>
      <c r="M88" s="12"/>
    </row>
    <row r="89" spans="1:13" x14ac:dyDescent="0.3">
      <c r="A89" s="12"/>
      <c r="B89" s="12"/>
      <c r="C89" s="12"/>
      <c r="D89" s="12"/>
      <c r="E89" s="12"/>
      <c r="F89" s="12"/>
      <c r="G89" s="68"/>
      <c r="H89" s="68"/>
      <c r="I89" s="68"/>
      <c r="J89" s="68"/>
      <c r="K89" s="68"/>
      <c r="L89" s="12"/>
      <c r="M89" s="12"/>
    </row>
    <row r="90" spans="1:13" x14ac:dyDescent="0.3">
      <c r="A90" s="12"/>
      <c r="B90" s="12"/>
      <c r="C90" s="12"/>
      <c r="D90" s="12"/>
      <c r="E90" s="12"/>
      <c r="F90" s="12"/>
      <c r="G90" s="68"/>
      <c r="H90" s="68"/>
      <c r="I90" s="68"/>
      <c r="J90" s="68"/>
      <c r="K90" s="68"/>
      <c r="L90" s="12"/>
      <c r="M90" s="12"/>
    </row>
    <row r="91" spans="1:13" x14ac:dyDescent="0.3">
      <c r="A91" s="12"/>
      <c r="B91" s="12"/>
      <c r="C91" s="12"/>
      <c r="D91" s="12"/>
      <c r="E91" s="12"/>
      <c r="F91" s="12"/>
      <c r="G91" s="68"/>
      <c r="H91" s="68"/>
      <c r="I91" s="68"/>
      <c r="J91" s="68"/>
      <c r="K91" s="68"/>
      <c r="L91" s="12"/>
      <c r="M91" s="12"/>
    </row>
    <row r="92" spans="1:13" x14ac:dyDescent="0.3">
      <c r="A92" s="12"/>
      <c r="B92" s="12"/>
      <c r="C92" s="12"/>
      <c r="D92" s="12"/>
      <c r="E92" s="12"/>
      <c r="F92" s="12"/>
      <c r="G92" s="68"/>
      <c r="H92" s="68"/>
      <c r="I92" s="68"/>
      <c r="J92" s="68"/>
      <c r="K92" s="68"/>
      <c r="L92" s="12"/>
      <c r="M92" s="12"/>
    </row>
    <row r="93" spans="1:13" x14ac:dyDescent="0.3">
      <c r="A93" s="12"/>
      <c r="B93" s="12"/>
      <c r="C93" s="12"/>
      <c r="D93" s="12"/>
      <c r="E93" s="12"/>
      <c r="F93" s="12"/>
      <c r="G93" s="68"/>
      <c r="H93" s="68"/>
      <c r="I93" s="68"/>
      <c r="J93" s="68"/>
      <c r="K93" s="68"/>
      <c r="L93" s="12"/>
      <c r="M93" s="12"/>
    </row>
    <row r="94" spans="1:13" x14ac:dyDescent="0.3">
      <c r="A94" s="12"/>
      <c r="B94" s="12"/>
      <c r="C94" s="12"/>
      <c r="D94" s="12"/>
      <c r="E94" s="12"/>
      <c r="F94" s="12"/>
      <c r="G94" s="68"/>
      <c r="H94" s="68"/>
      <c r="I94" s="68"/>
      <c r="J94" s="68"/>
      <c r="K94" s="68"/>
      <c r="L94" s="12"/>
      <c r="M94" s="12"/>
    </row>
    <row r="95" spans="1:13" x14ac:dyDescent="0.3">
      <c r="A95" s="12"/>
      <c r="B95" s="12"/>
      <c r="C95" s="12"/>
      <c r="D95" s="12"/>
      <c r="E95" s="12"/>
      <c r="F95" s="12"/>
      <c r="G95" s="68"/>
      <c r="H95" s="68"/>
      <c r="I95" s="68"/>
      <c r="J95" s="68"/>
      <c r="K95" s="68"/>
      <c r="L95" s="12"/>
      <c r="M95" s="12"/>
    </row>
    <row r="96" spans="1:13" x14ac:dyDescent="0.3">
      <c r="A96" s="12"/>
      <c r="B96" s="12"/>
      <c r="C96" s="12"/>
      <c r="D96" s="12"/>
      <c r="E96" s="12"/>
      <c r="F96" s="12"/>
      <c r="G96" s="68"/>
      <c r="H96" s="68"/>
      <c r="I96" s="68"/>
      <c r="J96" s="68"/>
      <c r="K96" s="68"/>
      <c r="L96" s="12"/>
      <c r="M96" s="12"/>
    </row>
    <row r="97" spans="1:13" x14ac:dyDescent="0.3">
      <c r="A97" s="12"/>
      <c r="B97" s="12"/>
      <c r="C97" s="12"/>
      <c r="D97" s="12"/>
      <c r="E97" s="12"/>
      <c r="F97" s="12"/>
      <c r="G97" s="68"/>
      <c r="H97" s="68"/>
      <c r="I97" s="68"/>
      <c r="J97" s="68"/>
      <c r="K97" s="68"/>
      <c r="L97" s="12"/>
      <c r="M97" s="12"/>
    </row>
    <row r="98" spans="1:13" x14ac:dyDescent="0.3">
      <c r="A98" s="12"/>
      <c r="B98" s="12"/>
      <c r="C98" s="12"/>
      <c r="D98" s="12"/>
      <c r="E98" s="12"/>
      <c r="F98" s="12"/>
      <c r="G98" s="68"/>
      <c r="H98" s="68"/>
      <c r="I98" s="68"/>
      <c r="J98" s="68"/>
      <c r="K98" s="68"/>
      <c r="L98" s="12"/>
      <c r="M98" s="12"/>
    </row>
    <row r="99" spans="1:13" x14ac:dyDescent="0.3">
      <c r="A99" s="12"/>
      <c r="B99" s="12"/>
      <c r="C99" s="12"/>
      <c r="D99" s="12"/>
      <c r="E99" s="12"/>
      <c r="F99" s="12"/>
      <c r="G99" s="68"/>
      <c r="H99" s="68"/>
      <c r="I99" s="68"/>
      <c r="J99" s="68"/>
      <c r="K99" s="68"/>
      <c r="L99" s="12"/>
      <c r="M99" s="12"/>
    </row>
    <row r="100" spans="1:13" x14ac:dyDescent="0.3">
      <c r="A100" s="12"/>
      <c r="B100" s="12"/>
      <c r="C100" s="12"/>
      <c r="D100" s="12"/>
      <c r="E100" s="12"/>
      <c r="F100" s="12"/>
      <c r="G100" s="68"/>
      <c r="H100" s="68"/>
      <c r="I100" s="68"/>
      <c r="J100" s="68"/>
      <c r="K100" s="68"/>
      <c r="L100" s="12"/>
      <c r="M100" s="12"/>
    </row>
    <row r="101" spans="1:13" x14ac:dyDescent="0.3">
      <c r="A101" s="12"/>
      <c r="B101" s="12"/>
      <c r="C101" s="12"/>
      <c r="D101" s="12"/>
      <c r="E101" s="12"/>
      <c r="F101" s="12"/>
      <c r="G101" s="68"/>
      <c r="H101" s="68"/>
      <c r="I101" s="68"/>
      <c r="J101" s="68"/>
      <c r="K101" s="68"/>
      <c r="L101" s="12"/>
      <c r="M101" s="12"/>
    </row>
    <row r="102" spans="1:13" x14ac:dyDescent="0.3">
      <c r="A102" s="12"/>
      <c r="B102" s="12"/>
      <c r="C102" s="12"/>
      <c r="D102" s="12"/>
      <c r="E102" s="12"/>
      <c r="F102" s="12"/>
      <c r="G102" s="68"/>
      <c r="H102" s="68"/>
      <c r="I102" s="68"/>
      <c r="J102" s="68"/>
      <c r="K102" s="68"/>
      <c r="L102" s="12"/>
      <c r="M102" s="12"/>
    </row>
    <row r="103" spans="1:13" x14ac:dyDescent="0.3">
      <c r="A103" s="12"/>
      <c r="B103" s="12"/>
      <c r="C103" s="12"/>
      <c r="D103" s="12"/>
      <c r="E103" s="12"/>
      <c r="F103" s="12"/>
      <c r="G103" s="68"/>
      <c r="H103" s="68"/>
      <c r="I103" s="68"/>
      <c r="J103" s="68"/>
      <c r="K103" s="68"/>
      <c r="L103" s="12"/>
      <c r="M103" s="12"/>
    </row>
    <row r="104" spans="1:13" x14ac:dyDescent="0.3">
      <c r="A104" s="12"/>
      <c r="B104" s="12"/>
      <c r="C104" s="12"/>
      <c r="D104" s="12"/>
      <c r="E104" s="12"/>
      <c r="F104" s="12"/>
      <c r="G104" s="68"/>
      <c r="H104" s="68"/>
      <c r="I104" s="68"/>
      <c r="J104" s="68"/>
      <c r="K104" s="68"/>
      <c r="L104" s="12"/>
      <c r="M104" s="12"/>
    </row>
    <row r="105" spans="1:13" x14ac:dyDescent="0.3">
      <c r="A105" s="12"/>
      <c r="B105" s="12"/>
      <c r="C105" s="12"/>
      <c r="D105" s="12"/>
      <c r="E105" s="12"/>
      <c r="F105" s="12"/>
      <c r="G105" s="68"/>
      <c r="H105" s="68"/>
      <c r="I105" s="68"/>
      <c r="J105" s="68"/>
      <c r="K105" s="68"/>
      <c r="L105" s="12"/>
      <c r="M105" s="12"/>
    </row>
    <row r="106" spans="1:13" x14ac:dyDescent="0.3">
      <c r="A106" s="12"/>
      <c r="B106" s="12"/>
      <c r="C106" s="12"/>
      <c r="D106" s="12"/>
      <c r="E106" s="12"/>
      <c r="F106" s="12"/>
      <c r="G106" s="68"/>
      <c r="H106" s="68"/>
      <c r="I106" s="68"/>
      <c r="J106" s="68"/>
      <c r="K106" s="68"/>
      <c r="L106" s="12"/>
      <c r="M106" s="12"/>
    </row>
    <row r="107" spans="1:13" x14ac:dyDescent="0.3">
      <c r="A107" s="12"/>
      <c r="B107" s="12"/>
      <c r="C107" s="12"/>
      <c r="D107" s="12"/>
      <c r="E107" s="12"/>
      <c r="F107" s="12"/>
      <c r="G107" s="68"/>
      <c r="H107" s="68"/>
      <c r="I107" s="68"/>
      <c r="J107" s="68"/>
      <c r="K107" s="68"/>
      <c r="L107" s="12"/>
      <c r="M107" s="12"/>
    </row>
    <row r="108" spans="1:13" x14ac:dyDescent="0.3">
      <c r="A108" s="12"/>
      <c r="B108" s="12"/>
      <c r="C108" s="12"/>
      <c r="D108" s="12"/>
      <c r="E108" s="12"/>
      <c r="F108" s="12"/>
      <c r="G108" s="68"/>
      <c r="H108" s="68"/>
      <c r="I108" s="68"/>
      <c r="J108" s="68"/>
      <c r="K108" s="68"/>
      <c r="L108" s="12"/>
      <c r="M108" s="12"/>
    </row>
    <row r="109" spans="1:13" x14ac:dyDescent="0.3">
      <c r="A109" s="12"/>
      <c r="B109" s="12"/>
      <c r="C109" s="12"/>
      <c r="D109" s="12"/>
      <c r="E109" s="12"/>
      <c r="F109" s="12"/>
      <c r="G109" s="68"/>
      <c r="H109" s="68"/>
      <c r="I109" s="68"/>
      <c r="J109" s="68"/>
      <c r="K109" s="68"/>
      <c r="L109" s="12"/>
      <c r="M109" s="12"/>
    </row>
    <row r="110" spans="1:13" x14ac:dyDescent="0.3">
      <c r="A110" s="12"/>
      <c r="B110" s="12"/>
      <c r="C110" s="12"/>
      <c r="D110" s="12"/>
      <c r="E110" s="12"/>
      <c r="F110" s="12"/>
      <c r="G110" s="68"/>
      <c r="H110" s="68"/>
      <c r="I110" s="68"/>
      <c r="J110" s="68"/>
      <c r="K110" s="68"/>
      <c r="L110" s="12"/>
      <c r="M110" s="12"/>
    </row>
    <row r="111" spans="1:13" x14ac:dyDescent="0.3">
      <c r="A111" s="12"/>
      <c r="B111" s="12"/>
      <c r="C111" s="12"/>
      <c r="D111" s="12"/>
      <c r="E111" s="12"/>
      <c r="F111" s="12"/>
      <c r="G111" s="68"/>
      <c r="H111" s="68"/>
      <c r="I111" s="68"/>
      <c r="J111" s="68"/>
      <c r="K111" s="68"/>
      <c r="L111" s="12"/>
      <c r="M111" s="12"/>
    </row>
    <row r="112" spans="1:13" x14ac:dyDescent="0.3">
      <c r="A112" s="12"/>
      <c r="B112" s="12"/>
      <c r="C112" s="12"/>
      <c r="D112" s="12"/>
      <c r="E112" s="12"/>
      <c r="F112" s="12"/>
      <c r="G112" s="68"/>
      <c r="H112" s="68"/>
      <c r="I112" s="68"/>
      <c r="J112" s="68"/>
      <c r="K112" s="68"/>
      <c r="L112" s="12"/>
      <c r="M112" s="12"/>
    </row>
    <row r="113" spans="1:13" x14ac:dyDescent="0.3">
      <c r="A113" s="12"/>
      <c r="B113" s="12"/>
      <c r="C113" s="12"/>
      <c r="D113" s="12"/>
      <c r="E113" s="12"/>
      <c r="F113" s="12"/>
      <c r="G113" s="68"/>
      <c r="H113" s="68"/>
      <c r="I113" s="68"/>
      <c r="J113" s="68"/>
      <c r="K113" s="68"/>
      <c r="L113" s="12"/>
      <c r="M113" s="12"/>
    </row>
    <row r="114" spans="1:13" x14ac:dyDescent="0.3">
      <c r="A114" s="12"/>
      <c r="B114" s="12"/>
      <c r="C114" s="12"/>
      <c r="D114" s="12"/>
      <c r="E114" s="12"/>
      <c r="F114" s="12"/>
      <c r="G114" s="68"/>
      <c r="H114" s="68"/>
      <c r="I114" s="68"/>
      <c r="J114" s="68"/>
      <c r="K114" s="68"/>
      <c r="L114" s="12"/>
      <c r="M114" s="12"/>
    </row>
    <row r="115" spans="1:13" x14ac:dyDescent="0.3">
      <c r="A115" s="12"/>
      <c r="B115" s="12"/>
      <c r="C115" s="12"/>
      <c r="D115" s="12"/>
      <c r="E115" s="12"/>
      <c r="F115" s="12"/>
      <c r="G115" s="68"/>
      <c r="H115" s="68"/>
      <c r="I115" s="68"/>
      <c r="J115" s="68"/>
      <c r="K115" s="68"/>
      <c r="L115" s="12"/>
      <c r="M115" s="12"/>
    </row>
    <row r="116" spans="1:13" x14ac:dyDescent="0.3">
      <c r="A116" s="12"/>
      <c r="B116" s="12"/>
      <c r="C116" s="12"/>
      <c r="D116" s="12"/>
      <c r="E116" s="12"/>
      <c r="F116" s="12"/>
      <c r="G116" s="68"/>
      <c r="H116" s="68"/>
      <c r="I116" s="68"/>
      <c r="J116" s="68"/>
      <c r="K116" s="68"/>
      <c r="L116" s="12"/>
      <c r="M116" s="12"/>
    </row>
    <row r="117" spans="1:13" x14ac:dyDescent="0.3">
      <c r="A117" s="12"/>
      <c r="B117" s="12"/>
      <c r="C117" s="12"/>
      <c r="D117" s="12"/>
      <c r="E117" s="12"/>
      <c r="F117" s="12"/>
      <c r="G117" s="68"/>
      <c r="H117" s="68"/>
      <c r="I117" s="68"/>
      <c r="J117" s="68"/>
      <c r="K117" s="68"/>
      <c r="L117" s="12"/>
      <c r="M117" s="12"/>
    </row>
    <row r="118" spans="1:13" x14ac:dyDescent="0.3">
      <c r="A118" s="12"/>
      <c r="B118" s="12"/>
      <c r="C118" s="12"/>
      <c r="D118" s="12"/>
      <c r="E118" s="12"/>
      <c r="F118" s="12"/>
      <c r="G118" s="68"/>
      <c r="H118" s="68"/>
      <c r="I118" s="68"/>
      <c r="J118" s="68"/>
      <c r="K118" s="68"/>
      <c r="L118" s="12"/>
      <c r="M118" s="12"/>
    </row>
    <row r="119" spans="1:13" x14ac:dyDescent="0.3">
      <c r="A119" s="12"/>
      <c r="B119" s="12"/>
      <c r="C119" s="12"/>
      <c r="D119" s="12"/>
      <c r="E119" s="12"/>
      <c r="F119" s="12"/>
      <c r="G119" s="68"/>
      <c r="H119" s="68"/>
      <c r="I119" s="68"/>
      <c r="J119" s="68"/>
      <c r="K119" s="68"/>
      <c r="L119" s="12"/>
      <c r="M119" s="12"/>
    </row>
    <row r="120" spans="1:13" x14ac:dyDescent="0.3">
      <c r="A120" s="12"/>
      <c r="B120" s="12"/>
      <c r="C120" s="12"/>
      <c r="D120" s="12"/>
      <c r="E120" s="12"/>
      <c r="F120" s="12"/>
      <c r="G120" s="68"/>
      <c r="H120" s="68"/>
      <c r="I120" s="68"/>
      <c r="J120" s="68"/>
      <c r="K120" s="68"/>
      <c r="L120" s="12"/>
      <c r="M120" s="12"/>
    </row>
    <row r="121" spans="1:13" x14ac:dyDescent="0.3">
      <c r="A121" s="12"/>
      <c r="B121" s="12"/>
      <c r="C121" s="12"/>
      <c r="D121" s="12"/>
      <c r="E121" s="12"/>
      <c r="F121" s="12"/>
      <c r="G121" s="68"/>
      <c r="H121" s="68"/>
      <c r="I121" s="68"/>
      <c r="J121" s="68"/>
      <c r="K121" s="68"/>
      <c r="L121" s="12"/>
      <c r="M121" s="12"/>
    </row>
    <row r="122" spans="1:13" x14ac:dyDescent="0.3">
      <c r="A122" s="12"/>
      <c r="B122" s="12"/>
      <c r="C122" s="12"/>
      <c r="D122" s="12"/>
      <c r="E122" s="12"/>
      <c r="F122" s="12"/>
      <c r="G122" s="68"/>
      <c r="H122" s="68"/>
      <c r="I122" s="68"/>
      <c r="J122" s="68"/>
      <c r="K122" s="68"/>
      <c r="L122" s="12"/>
      <c r="M122" s="12"/>
    </row>
    <row r="123" spans="1:13" x14ac:dyDescent="0.3">
      <c r="A123" s="12"/>
      <c r="B123" s="12"/>
      <c r="C123" s="12"/>
      <c r="D123" s="12"/>
      <c r="E123" s="12"/>
      <c r="F123" s="12"/>
      <c r="G123" s="68"/>
      <c r="H123" s="68"/>
      <c r="I123" s="68"/>
      <c r="J123" s="68"/>
      <c r="K123" s="68"/>
      <c r="L123" s="12"/>
      <c r="M123" s="12"/>
    </row>
    <row r="124" spans="1:13" x14ac:dyDescent="0.3">
      <c r="A124" s="12"/>
      <c r="B124" s="12"/>
      <c r="C124" s="12"/>
      <c r="D124" s="12"/>
      <c r="E124" s="12"/>
      <c r="F124" s="12"/>
      <c r="G124" s="68"/>
      <c r="H124" s="68"/>
      <c r="I124" s="68"/>
      <c r="J124" s="68"/>
      <c r="K124" s="68"/>
      <c r="L124" s="12"/>
      <c r="M124" s="12"/>
    </row>
    <row r="125" spans="1:13" x14ac:dyDescent="0.3">
      <c r="A125" s="12"/>
      <c r="B125" s="12"/>
      <c r="C125" s="12"/>
      <c r="D125" s="12"/>
      <c r="E125" s="12"/>
      <c r="F125" s="12"/>
      <c r="G125" s="68"/>
      <c r="H125" s="68"/>
      <c r="I125" s="68"/>
      <c r="J125" s="68"/>
      <c r="K125" s="68"/>
      <c r="L125" s="12"/>
      <c r="M125" s="12"/>
    </row>
    <row r="126" spans="1:13" x14ac:dyDescent="0.3">
      <c r="A126" s="12"/>
      <c r="B126" s="12"/>
      <c r="C126" s="12"/>
      <c r="D126" s="12"/>
      <c r="E126" s="12"/>
      <c r="F126" s="12"/>
      <c r="G126" s="68"/>
      <c r="H126" s="68"/>
      <c r="I126" s="68"/>
      <c r="J126" s="68"/>
      <c r="K126" s="68"/>
      <c r="L126" s="12"/>
      <c r="M126" s="12"/>
    </row>
    <row r="127" spans="1:13" x14ac:dyDescent="0.3">
      <c r="A127" s="12"/>
      <c r="B127" s="12"/>
      <c r="C127" s="12"/>
      <c r="D127" s="12"/>
      <c r="E127" s="12"/>
      <c r="F127" s="12"/>
      <c r="G127" s="68"/>
      <c r="H127" s="68"/>
      <c r="I127" s="68"/>
      <c r="J127" s="68"/>
      <c r="K127" s="68"/>
      <c r="L127" s="12"/>
      <c r="M127" s="12"/>
    </row>
    <row r="128" spans="1:13" x14ac:dyDescent="0.3">
      <c r="A128" s="12"/>
      <c r="B128" s="12"/>
      <c r="C128" s="12"/>
      <c r="D128" s="12"/>
      <c r="E128" s="12"/>
      <c r="F128" s="12"/>
      <c r="G128" s="68"/>
      <c r="H128" s="68"/>
      <c r="I128" s="68"/>
      <c r="J128" s="68"/>
      <c r="K128" s="68"/>
      <c r="L128" s="12"/>
      <c r="M128" s="12"/>
    </row>
    <row r="129" spans="1:13" x14ac:dyDescent="0.3">
      <c r="A129" s="12"/>
      <c r="B129" s="12"/>
      <c r="C129" s="12"/>
      <c r="D129" s="12"/>
      <c r="E129" s="12"/>
      <c r="F129" s="12"/>
      <c r="G129" s="68"/>
      <c r="H129" s="68"/>
      <c r="I129" s="68"/>
      <c r="J129" s="68"/>
      <c r="K129" s="68"/>
      <c r="L129" s="12"/>
      <c r="M129" s="12"/>
    </row>
    <row r="130" spans="1:13" x14ac:dyDescent="0.3">
      <c r="A130" s="12"/>
      <c r="B130" s="12"/>
      <c r="C130" s="12"/>
      <c r="D130" s="12"/>
      <c r="E130" s="12"/>
      <c r="F130" s="12"/>
      <c r="G130" s="68"/>
      <c r="H130" s="68"/>
      <c r="I130" s="68"/>
      <c r="J130" s="68"/>
      <c r="K130" s="68"/>
      <c r="L130" s="12"/>
      <c r="M130" s="12"/>
    </row>
    <row r="131" spans="1:13" x14ac:dyDescent="0.3">
      <c r="A131" s="12"/>
      <c r="B131" s="12"/>
      <c r="C131" s="12"/>
      <c r="D131" s="12"/>
      <c r="E131" s="12"/>
      <c r="F131" s="12"/>
      <c r="G131" s="68"/>
      <c r="H131" s="68"/>
      <c r="I131" s="68"/>
      <c r="J131" s="68"/>
      <c r="K131" s="68"/>
      <c r="L131" s="12"/>
      <c r="M131" s="12"/>
    </row>
    <row r="132" spans="1:13" x14ac:dyDescent="0.3">
      <c r="A132" s="12"/>
      <c r="B132" s="12"/>
      <c r="C132" s="12"/>
      <c r="D132" s="12"/>
      <c r="E132" s="12"/>
      <c r="F132" s="12"/>
      <c r="G132" s="68"/>
      <c r="H132" s="68"/>
      <c r="I132" s="68"/>
      <c r="J132" s="68"/>
      <c r="K132" s="68"/>
      <c r="L132" s="12"/>
      <c r="M132" s="12"/>
    </row>
    <row r="133" spans="1:13" x14ac:dyDescent="0.3">
      <c r="A133" s="12"/>
      <c r="B133" s="12"/>
      <c r="C133" s="12"/>
      <c r="D133" s="12"/>
      <c r="E133" s="12"/>
      <c r="F133" s="12"/>
      <c r="G133" s="68"/>
      <c r="H133" s="68"/>
      <c r="I133" s="68"/>
      <c r="J133" s="68"/>
      <c r="K133" s="68"/>
      <c r="L133" s="12"/>
      <c r="M133" s="12"/>
    </row>
    <row r="134" spans="1:13" x14ac:dyDescent="0.3">
      <c r="A134" s="12"/>
      <c r="B134" s="12"/>
      <c r="C134" s="12"/>
      <c r="D134" s="12"/>
      <c r="E134" s="12"/>
      <c r="F134" s="12"/>
      <c r="G134" s="68"/>
      <c r="H134" s="68"/>
      <c r="I134" s="68"/>
      <c r="J134" s="68"/>
      <c r="K134" s="68"/>
      <c r="L134" s="12"/>
      <c r="M134" s="12"/>
    </row>
    <row r="135" spans="1:13" x14ac:dyDescent="0.3">
      <c r="A135" s="12"/>
      <c r="B135" s="12"/>
      <c r="C135" s="12"/>
      <c r="D135" s="12"/>
      <c r="E135" s="12"/>
      <c r="F135" s="12"/>
      <c r="G135" s="68"/>
      <c r="H135" s="68"/>
      <c r="I135" s="68"/>
      <c r="J135" s="68"/>
      <c r="K135" s="68"/>
      <c r="L135" s="12"/>
      <c r="M135" s="12"/>
    </row>
    <row r="136" spans="1:13" x14ac:dyDescent="0.3">
      <c r="A136" s="12"/>
      <c r="B136" s="12"/>
      <c r="C136" s="12"/>
      <c r="D136" s="12"/>
      <c r="E136" s="12"/>
      <c r="F136" s="12"/>
      <c r="G136" s="68"/>
      <c r="H136" s="68"/>
      <c r="I136" s="68"/>
      <c r="J136" s="68"/>
      <c r="K136" s="68"/>
      <c r="L136" s="12"/>
      <c r="M136" s="12"/>
    </row>
    <row r="137" spans="1:13" x14ac:dyDescent="0.3">
      <c r="A137" s="12"/>
      <c r="B137" s="12"/>
      <c r="C137" s="12"/>
      <c r="D137" s="12"/>
      <c r="E137" s="12"/>
      <c r="F137" s="12"/>
      <c r="G137" s="68"/>
      <c r="H137" s="68"/>
      <c r="I137" s="68"/>
      <c r="J137" s="68"/>
      <c r="K137" s="68"/>
      <c r="L137" s="12"/>
      <c r="M137" s="12"/>
    </row>
    <row r="138" spans="1:13" x14ac:dyDescent="0.3">
      <c r="A138" s="12"/>
      <c r="B138" s="12"/>
      <c r="C138" s="12"/>
      <c r="D138" s="12"/>
      <c r="E138" s="12"/>
      <c r="F138" s="12"/>
      <c r="G138" s="68"/>
      <c r="H138" s="68"/>
      <c r="I138" s="68"/>
      <c r="J138" s="68"/>
      <c r="K138" s="68"/>
      <c r="L138" s="12"/>
      <c r="M138" s="12"/>
    </row>
    <row r="139" spans="1:13" x14ac:dyDescent="0.3">
      <c r="A139" s="12"/>
      <c r="B139" s="12"/>
      <c r="C139" s="12"/>
      <c r="D139" s="12"/>
      <c r="E139" s="12"/>
      <c r="F139" s="12"/>
      <c r="G139" s="68"/>
      <c r="H139" s="68"/>
      <c r="I139" s="68"/>
      <c r="J139" s="68"/>
      <c r="K139" s="68"/>
      <c r="L139" s="12"/>
      <c r="M139" s="12"/>
    </row>
    <row r="140" spans="1:13" x14ac:dyDescent="0.3">
      <c r="A140" s="12"/>
      <c r="B140" s="12"/>
      <c r="C140" s="12"/>
      <c r="D140" s="12"/>
      <c r="E140" s="12"/>
      <c r="F140" s="12"/>
      <c r="G140" s="68"/>
      <c r="H140" s="68"/>
      <c r="I140" s="68"/>
      <c r="J140" s="68"/>
      <c r="K140" s="68"/>
      <c r="L140" s="12"/>
      <c r="M140" s="12"/>
    </row>
    <row r="141" spans="1:13" x14ac:dyDescent="0.3">
      <c r="A141" s="12"/>
      <c r="B141" s="12"/>
      <c r="C141" s="12"/>
      <c r="D141" s="12"/>
      <c r="E141" s="12"/>
      <c r="F141" s="12"/>
      <c r="G141" s="68"/>
      <c r="H141" s="68"/>
      <c r="I141" s="68"/>
      <c r="J141" s="68"/>
      <c r="K141" s="68"/>
      <c r="L141" s="12"/>
      <c r="M141" s="12"/>
    </row>
    <row r="142" spans="1:13" x14ac:dyDescent="0.3">
      <c r="A142" s="12"/>
      <c r="B142" s="12"/>
      <c r="C142" s="12"/>
      <c r="D142" s="12"/>
      <c r="E142" s="12"/>
      <c r="F142" s="12"/>
      <c r="G142" s="68"/>
      <c r="H142" s="68"/>
      <c r="I142" s="68"/>
      <c r="J142" s="68"/>
      <c r="K142" s="68"/>
      <c r="L142" s="12"/>
      <c r="M142" s="12"/>
    </row>
    <row r="143" spans="1:13" x14ac:dyDescent="0.3">
      <c r="A143" s="12"/>
      <c r="B143" s="12"/>
      <c r="C143" s="12"/>
      <c r="D143" s="12"/>
      <c r="E143" s="12"/>
      <c r="F143" s="12"/>
      <c r="G143" s="68"/>
      <c r="H143" s="68"/>
      <c r="I143" s="68"/>
      <c r="J143" s="68"/>
      <c r="K143" s="68"/>
      <c r="L143" s="12"/>
      <c r="M143" s="12"/>
    </row>
    <row r="144" spans="1:13" x14ac:dyDescent="0.3">
      <c r="A144" s="12"/>
      <c r="B144" s="12"/>
      <c r="C144" s="12"/>
      <c r="D144" s="12"/>
      <c r="E144" s="12"/>
      <c r="F144" s="12"/>
      <c r="G144" s="68"/>
      <c r="H144" s="68"/>
      <c r="I144" s="68"/>
      <c r="J144" s="68"/>
      <c r="K144" s="68"/>
      <c r="L144" s="12"/>
      <c r="M144" s="12"/>
    </row>
    <row r="145" spans="1:13" x14ac:dyDescent="0.3">
      <c r="A145" s="12"/>
      <c r="B145" s="12"/>
      <c r="C145" s="12"/>
      <c r="D145" s="12"/>
      <c r="E145" s="12"/>
      <c r="F145" s="12"/>
      <c r="G145" s="68"/>
      <c r="H145" s="68"/>
      <c r="I145" s="68"/>
      <c r="J145" s="68"/>
      <c r="K145" s="68"/>
      <c r="L145" s="12"/>
      <c r="M145" s="12"/>
    </row>
    <row r="146" spans="1:13" x14ac:dyDescent="0.3">
      <c r="A146" s="12"/>
      <c r="B146" s="12"/>
      <c r="C146" s="12"/>
      <c r="D146" s="12"/>
      <c r="E146" s="12"/>
      <c r="F146" s="12"/>
      <c r="G146" s="68"/>
      <c r="H146" s="68"/>
      <c r="I146" s="68"/>
      <c r="J146" s="68"/>
      <c r="K146" s="68"/>
      <c r="L146" s="12"/>
      <c r="M146" s="12"/>
    </row>
    <row r="147" spans="1:13" x14ac:dyDescent="0.3">
      <c r="A147" s="12"/>
      <c r="B147" s="12"/>
      <c r="C147" s="12"/>
      <c r="D147" s="12"/>
      <c r="E147" s="12"/>
      <c r="F147" s="12"/>
      <c r="G147" s="68"/>
      <c r="H147" s="68"/>
      <c r="I147" s="68"/>
      <c r="J147" s="68"/>
      <c r="K147" s="68"/>
      <c r="L147" s="12"/>
      <c r="M147" s="12"/>
    </row>
    <row r="148" spans="1:13" x14ac:dyDescent="0.3">
      <c r="A148" s="12"/>
      <c r="B148" s="12"/>
      <c r="C148" s="12"/>
      <c r="D148" s="12"/>
      <c r="E148" s="12"/>
      <c r="F148" s="12"/>
      <c r="G148" s="68"/>
      <c r="H148" s="68"/>
      <c r="I148" s="68"/>
      <c r="J148" s="68"/>
      <c r="K148" s="68"/>
      <c r="L148" s="12"/>
      <c r="M148" s="12"/>
    </row>
    <row r="149" spans="1:13" x14ac:dyDescent="0.3">
      <c r="A149" s="12"/>
      <c r="B149" s="12"/>
      <c r="C149" s="12"/>
      <c r="D149" s="12"/>
      <c r="E149" s="12"/>
      <c r="F149" s="12"/>
      <c r="G149" s="68"/>
      <c r="H149" s="68"/>
      <c r="I149" s="68"/>
      <c r="J149" s="68"/>
      <c r="K149" s="68"/>
      <c r="L149" s="12"/>
      <c r="M149" s="12"/>
    </row>
    <row r="150" spans="1:13" x14ac:dyDescent="0.3">
      <c r="A150" s="12"/>
      <c r="B150" s="12"/>
      <c r="C150" s="12"/>
      <c r="D150" s="12"/>
      <c r="E150" s="12"/>
      <c r="F150" s="12"/>
      <c r="G150" s="68"/>
      <c r="H150" s="68"/>
      <c r="I150" s="68"/>
      <c r="J150" s="68"/>
      <c r="K150" s="68"/>
      <c r="L150" s="12"/>
      <c r="M150" s="12"/>
    </row>
    <row r="151" spans="1:13" x14ac:dyDescent="0.3">
      <c r="A151" s="12"/>
      <c r="B151" s="12"/>
      <c r="C151" s="12"/>
      <c r="D151" s="12"/>
      <c r="E151" s="12"/>
      <c r="F151" s="12"/>
      <c r="G151" s="68"/>
      <c r="H151" s="68"/>
      <c r="I151" s="68"/>
      <c r="J151" s="68"/>
      <c r="K151" s="68"/>
      <c r="L151" s="12"/>
      <c r="M151" s="12"/>
    </row>
    <row r="152" spans="1:13" x14ac:dyDescent="0.3">
      <c r="A152" s="12"/>
      <c r="B152" s="12"/>
      <c r="C152" s="12"/>
      <c r="D152" s="12"/>
      <c r="E152" s="12"/>
      <c r="F152" s="12"/>
      <c r="G152" s="68"/>
      <c r="H152" s="68"/>
      <c r="I152" s="68"/>
      <c r="J152" s="68"/>
      <c r="K152" s="68"/>
      <c r="L152" s="12"/>
      <c r="M152" s="12"/>
    </row>
    <row r="153" spans="1:13" x14ac:dyDescent="0.3">
      <c r="A153" s="12"/>
      <c r="B153" s="12"/>
      <c r="C153" s="12"/>
      <c r="D153" s="12"/>
      <c r="E153" s="12"/>
      <c r="F153" s="12"/>
      <c r="G153" s="68"/>
      <c r="H153" s="68"/>
      <c r="I153" s="68"/>
      <c r="J153" s="68"/>
      <c r="K153" s="68"/>
      <c r="L153" s="12"/>
      <c r="M153" s="12"/>
    </row>
    <row r="154" spans="1:13" x14ac:dyDescent="0.3">
      <c r="A154" s="12"/>
      <c r="B154" s="12"/>
      <c r="C154" s="12"/>
      <c r="D154" s="12"/>
      <c r="E154" s="12"/>
      <c r="F154" s="12"/>
      <c r="G154" s="68"/>
      <c r="H154" s="68"/>
      <c r="I154" s="68"/>
      <c r="J154" s="68"/>
      <c r="K154" s="68"/>
      <c r="L154" s="12"/>
      <c r="M154" s="12"/>
    </row>
    <row r="155" spans="1:13" x14ac:dyDescent="0.3">
      <c r="A155" s="12"/>
      <c r="B155" s="12"/>
      <c r="C155" s="12"/>
      <c r="D155" s="12"/>
      <c r="E155" s="12"/>
      <c r="F155" s="12"/>
      <c r="G155" s="68"/>
      <c r="H155" s="68"/>
      <c r="I155" s="68"/>
      <c r="J155" s="68"/>
      <c r="K155" s="68"/>
      <c r="L155" s="12"/>
      <c r="M155" s="12"/>
    </row>
    <row r="156" spans="1:13" x14ac:dyDescent="0.3">
      <c r="A156" s="12"/>
      <c r="B156" s="12"/>
      <c r="C156" s="12"/>
      <c r="D156" s="12"/>
      <c r="E156" s="12"/>
      <c r="F156" s="12"/>
      <c r="G156" s="68"/>
      <c r="H156" s="68"/>
      <c r="I156" s="68"/>
      <c r="J156" s="68"/>
      <c r="K156" s="68"/>
      <c r="L156" s="12"/>
      <c r="M156" s="12"/>
    </row>
    <row r="157" spans="1:13" x14ac:dyDescent="0.3">
      <c r="A157" s="12"/>
      <c r="B157" s="12"/>
      <c r="C157" s="12"/>
      <c r="D157" s="12"/>
      <c r="E157" s="12"/>
      <c r="F157" s="12"/>
      <c r="G157" s="68"/>
      <c r="H157" s="68"/>
      <c r="I157" s="68"/>
      <c r="J157" s="68"/>
      <c r="K157" s="68"/>
      <c r="L157" s="12"/>
      <c r="M157" s="12"/>
    </row>
    <row r="158" spans="1:13" x14ac:dyDescent="0.3">
      <c r="A158" s="12"/>
      <c r="B158" s="12"/>
      <c r="C158" s="12"/>
      <c r="D158" s="12"/>
      <c r="E158" s="12"/>
      <c r="F158" s="12"/>
      <c r="G158" s="68"/>
      <c r="H158" s="68"/>
      <c r="I158" s="68"/>
      <c r="J158" s="68"/>
      <c r="K158" s="68"/>
      <c r="L158" s="12"/>
      <c r="M158" s="12"/>
    </row>
    <row r="159" spans="1:13" x14ac:dyDescent="0.3">
      <c r="A159" s="12"/>
      <c r="B159" s="12"/>
      <c r="C159" s="12"/>
      <c r="D159" s="12"/>
      <c r="E159" s="12"/>
      <c r="F159" s="12"/>
      <c r="G159" s="68"/>
      <c r="H159" s="68"/>
      <c r="I159" s="68"/>
      <c r="J159" s="68"/>
      <c r="K159" s="68"/>
      <c r="L159" s="12"/>
      <c r="M159" s="12"/>
    </row>
    <row r="160" spans="1:13" x14ac:dyDescent="0.3">
      <c r="A160" s="12"/>
      <c r="B160" s="12"/>
      <c r="C160" s="12"/>
      <c r="D160" s="12"/>
      <c r="E160" s="12"/>
      <c r="F160" s="12"/>
      <c r="G160" s="68"/>
      <c r="H160" s="68"/>
      <c r="I160" s="68"/>
      <c r="J160" s="68"/>
      <c r="K160" s="68"/>
      <c r="L160" s="12"/>
      <c r="M160" s="12"/>
    </row>
    <row r="161" spans="1:13" x14ac:dyDescent="0.3">
      <c r="A161" s="12"/>
      <c r="B161" s="12"/>
      <c r="C161" s="12"/>
      <c r="D161" s="12"/>
      <c r="E161" s="12"/>
      <c r="F161" s="12"/>
      <c r="G161" s="68"/>
      <c r="H161" s="68"/>
      <c r="I161" s="68"/>
      <c r="J161" s="68"/>
      <c r="K161" s="68"/>
      <c r="L161" s="12"/>
      <c r="M161" s="12"/>
    </row>
    <row r="162" spans="1:13" x14ac:dyDescent="0.3">
      <c r="A162" s="12"/>
      <c r="B162" s="12"/>
      <c r="C162" s="12"/>
      <c r="D162" s="12"/>
      <c r="E162" s="12"/>
      <c r="F162" s="12"/>
      <c r="G162" s="68"/>
      <c r="H162" s="68"/>
      <c r="I162" s="68"/>
      <c r="J162" s="68"/>
      <c r="K162" s="68"/>
      <c r="L162" s="12"/>
      <c r="M162" s="12"/>
    </row>
    <row r="163" spans="1:13" x14ac:dyDescent="0.3">
      <c r="A163" s="12"/>
      <c r="B163" s="12"/>
      <c r="C163" s="12"/>
      <c r="D163" s="12"/>
      <c r="E163" s="12"/>
      <c r="F163" s="12"/>
      <c r="G163" s="68"/>
      <c r="H163" s="68"/>
      <c r="I163" s="68"/>
      <c r="J163" s="68"/>
      <c r="K163" s="68"/>
      <c r="L163" s="12"/>
      <c r="M163" s="12"/>
    </row>
    <row r="164" spans="1:13" x14ac:dyDescent="0.3">
      <c r="A164" s="12"/>
      <c r="B164" s="12"/>
      <c r="C164" s="12"/>
      <c r="D164" s="12"/>
      <c r="E164" s="12"/>
      <c r="F164" s="12"/>
      <c r="G164" s="68"/>
      <c r="H164" s="68"/>
      <c r="I164" s="68"/>
      <c r="J164" s="68"/>
      <c r="K164" s="68"/>
      <c r="L164" s="12"/>
      <c r="M164" s="12"/>
    </row>
    <row r="165" spans="1:13" x14ac:dyDescent="0.3">
      <c r="A165" s="12"/>
      <c r="B165" s="12"/>
      <c r="C165" s="12"/>
      <c r="D165" s="12"/>
      <c r="E165" s="12"/>
      <c r="F165" s="12"/>
      <c r="G165" s="68"/>
      <c r="H165" s="68"/>
      <c r="I165" s="68"/>
      <c r="J165" s="68"/>
      <c r="K165" s="68"/>
      <c r="L165" s="12"/>
      <c r="M165" s="12"/>
    </row>
    <row r="166" spans="1:13" x14ac:dyDescent="0.3">
      <c r="A166" s="12"/>
      <c r="B166" s="12"/>
      <c r="C166" s="12"/>
      <c r="D166" s="12"/>
      <c r="E166" s="12"/>
      <c r="F166" s="12"/>
      <c r="G166" s="68"/>
      <c r="H166" s="68"/>
      <c r="I166" s="68"/>
      <c r="J166" s="68"/>
      <c r="K166" s="68"/>
      <c r="L166" s="12"/>
      <c r="M166" s="12"/>
    </row>
    <row r="167" spans="1:13" x14ac:dyDescent="0.3">
      <c r="A167" s="12"/>
      <c r="B167" s="12"/>
      <c r="C167" s="12"/>
      <c r="D167" s="12"/>
      <c r="E167" s="12"/>
      <c r="F167" s="12"/>
      <c r="G167" s="68"/>
      <c r="H167" s="68"/>
      <c r="I167" s="68"/>
      <c r="J167" s="68"/>
      <c r="K167" s="68"/>
      <c r="L167" s="12"/>
      <c r="M167" s="12"/>
    </row>
    <row r="168" spans="1:13" x14ac:dyDescent="0.3">
      <c r="A168" s="12"/>
      <c r="B168" s="12"/>
      <c r="C168" s="12"/>
      <c r="D168" s="12"/>
      <c r="E168" s="12"/>
      <c r="F168" s="12"/>
      <c r="G168" s="68"/>
      <c r="H168" s="68"/>
      <c r="I168" s="68"/>
      <c r="J168" s="68"/>
      <c r="K168" s="68"/>
      <c r="L168" s="12"/>
      <c r="M168" s="12"/>
    </row>
    <row r="169" spans="1:13" x14ac:dyDescent="0.3">
      <c r="A169" s="12"/>
      <c r="B169" s="12"/>
      <c r="C169" s="12"/>
      <c r="D169" s="12"/>
      <c r="E169" s="12"/>
      <c r="F169" s="12"/>
      <c r="G169" s="68"/>
      <c r="H169" s="68"/>
      <c r="I169" s="68"/>
      <c r="J169" s="68"/>
      <c r="K169" s="68"/>
      <c r="L169" s="12"/>
      <c r="M169" s="12"/>
    </row>
    <row r="170" spans="1:13" x14ac:dyDescent="0.3">
      <c r="A170" s="12"/>
      <c r="B170" s="12"/>
      <c r="C170" s="12"/>
      <c r="D170" s="12"/>
      <c r="E170" s="12"/>
      <c r="F170" s="12"/>
      <c r="G170" s="68"/>
      <c r="H170" s="68"/>
      <c r="I170" s="68"/>
      <c r="J170" s="68"/>
      <c r="K170" s="68"/>
      <c r="L170" s="12"/>
      <c r="M170" s="12"/>
    </row>
    <row r="171" spans="1:13" x14ac:dyDescent="0.3">
      <c r="A171" s="12"/>
      <c r="B171" s="12"/>
      <c r="C171" s="12"/>
      <c r="D171" s="12"/>
      <c r="E171" s="12"/>
      <c r="F171" s="12"/>
      <c r="G171" s="68"/>
      <c r="H171" s="68"/>
      <c r="I171" s="68"/>
      <c r="J171" s="68"/>
      <c r="K171" s="68"/>
      <c r="L171" s="12"/>
      <c r="M171" s="12"/>
    </row>
    <row r="172" spans="1:13" x14ac:dyDescent="0.3">
      <c r="A172" s="12"/>
      <c r="B172" s="12"/>
      <c r="C172" s="12"/>
      <c r="D172" s="12"/>
      <c r="E172" s="12"/>
      <c r="F172" s="12"/>
      <c r="G172" s="68"/>
      <c r="H172" s="68"/>
      <c r="I172" s="68"/>
      <c r="J172" s="68"/>
      <c r="K172" s="68"/>
      <c r="L172" s="12"/>
      <c r="M172" s="12"/>
    </row>
    <row r="173" spans="1:13" x14ac:dyDescent="0.3">
      <c r="A173" s="12"/>
      <c r="B173" s="12"/>
      <c r="C173" s="12"/>
      <c r="D173" s="12"/>
      <c r="E173" s="12"/>
      <c r="F173" s="12"/>
      <c r="G173" s="68"/>
      <c r="H173" s="68"/>
      <c r="I173" s="68"/>
      <c r="J173" s="68"/>
      <c r="K173" s="68"/>
      <c r="L173" s="12"/>
      <c r="M173" s="12"/>
    </row>
    <row r="174" spans="1:13" x14ac:dyDescent="0.3">
      <c r="A174" s="12"/>
      <c r="B174" s="12"/>
      <c r="C174" s="12"/>
      <c r="D174" s="12"/>
      <c r="E174" s="12"/>
      <c r="F174" s="12"/>
      <c r="G174" s="68"/>
      <c r="H174" s="68"/>
      <c r="I174" s="68"/>
      <c r="J174" s="68"/>
      <c r="K174" s="68"/>
      <c r="L174" s="12"/>
      <c r="M174" s="12"/>
    </row>
    <row r="175" spans="1:13" x14ac:dyDescent="0.3">
      <c r="A175" s="12"/>
      <c r="B175" s="12"/>
      <c r="C175" s="12"/>
      <c r="D175" s="12"/>
      <c r="E175" s="12"/>
      <c r="F175" s="12"/>
      <c r="G175" s="68"/>
      <c r="H175" s="68"/>
      <c r="I175" s="68"/>
      <c r="J175" s="68"/>
      <c r="K175" s="68"/>
      <c r="L175" s="12"/>
      <c r="M175" s="12"/>
    </row>
    <row r="176" spans="1:13" x14ac:dyDescent="0.3">
      <c r="A176" s="12"/>
      <c r="B176" s="12"/>
      <c r="C176" s="12"/>
      <c r="D176" s="12"/>
      <c r="E176" s="12"/>
      <c r="F176" s="12"/>
      <c r="G176" s="68"/>
      <c r="H176" s="68"/>
      <c r="I176" s="68"/>
      <c r="J176" s="68"/>
      <c r="K176" s="68"/>
      <c r="L176" s="12"/>
      <c r="M176" s="12"/>
    </row>
    <row r="177" spans="1:13" x14ac:dyDescent="0.3">
      <c r="A177" s="12"/>
      <c r="B177" s="12"/>
      <c r="C177" s="12"/>
      <c r="D177" s="12"/>
      <c r="E177" s="12"/>
      <c r="F177" s="12"/>
      <c r="G177" s="68"/>
      <c r="H177" s="68"/>
      <c r="I177" s="68"/>
      <c r="J177" s="68"/>
      <c r="K177" s="68"/>
      <c r="L177" s="12"/>
      <c r="M177" s="12"/>
    </row>
    <row r="178" spans="1:13" x14ac:dyDescent="0.3">
      <c r="A178" s="12"/>
      <c r="B178" s="12"/>
      <c r="C178" s="12"/>
      <c r="D178" s="12"/>
      <c r="E178" s="12"/>
      <c r="F178" s="12"/>
      <c r="G178" s="68"/>
      <c r="H178" s="68"/>
      <c r="I178" s="68"/>
      <c r="J178" s="68"/>
      <c r="K178" s="68"/>
      <c r="L178" s="12"/>
      <c r="M178" s="12"/>
    </row>
    <row r="179" spans="1:13" x14ac:dyDescent="0.3">
      <c r="A179" s="12"/>
      <c r="B179" s="12"/>
      <c r="C179" s="12"/>
      <c r="D179" s="12"/>
      <c r="E179" s="12"/>
      <c r="F179" s="12"/>
      <c r="G179" s="68"/>
      <c r="H179" s="68"/>
      <c r="I179" s="68"/>
      <c r="J179" s="68"/>
      <c r="K179" s="68"/>
      <c r="L179" s="12"/>
      <c r="M179" s="12"/>
    </row>
    <row r="180" spans="1:13" x14ac:dyDescent="0.3">
      <c r="A180" s="12"/>
      <c r="B180" s="12"/>
      <c r="C180" s="12"/>
      <c r="D180" s="12"/>
      <c r="E180" s="12"/>
      <c r="F180" s="12"/>
      <c r="G180" s="68"/>
      <c r="H180" s="68"/>
      <c r="I180" s="68"/>
      <c r="J180" s="68"/>
      <c r="K180" s="68"/>
      <c r="L180" s="12"/>
      <c r="M180" s="12"/>
    </row>
    <row r="181" spans="1:13" x14ac:dyDescent="0.3">
      <c r="A181" s="12"/>
      <c r="B181" s="12"/>
      <c r="C181" s="12"/>
      <c r="D181" s="12"/>
      <c r="E181" s="12"/>
      <c r="F181" s="12"/>
      <c r="G181" s="68"/>
      <c r="H181" s="68"/>
      <c r="I181" s="68"/>
      <c r="J181" s="68"/>
      <c r="K181" s="68"/>
      <c r="L181" s="12"/>
      <c r="M181" s="12"/>
    </row>
    <row r="182" spans="1:13" x14ac:dyDescent="0.3">
      <c r="A182" s="12"/>
      <c r="B182" s="12"/>
      <c r="C182" s="12"/>
      <c r="D182" s="12"/>
      <c r="E182" s="12"/>
      <c r="F182" s="12"/>
      <c r="G182" s="68"/>
      <c r="H182" s="68"/>
      <c r="I182" s="68"/>
      <c r="J182" s="68"/>
      <c r="K182" s="68"/>
      <c r="L182" s="12"/>
      <c r="M182" s="12"/>
    </row>
    <row r="183" spans="1:13" x14ac:dyDescent="0.3">
      <c r="A183" s="12"/>
      <c r="B183" s="12"/>
      <c r="C183" s="12"/>
      <c r="D183" s="12"/>
      <c r="E183" s="12"/>
      <c r="F183" s="12"/>
      <c r="G183" s="68"/>
      <c r="H183" s="68"/>
      <c r="I183" s="68"/>
      <c r="J183" s="68"/>
      <c r="K183" s="68"/>
      <c r="L183" s="12"/>
      <c r="M183" s="12"/>
    </row>
    <row r="184" spans="1:13" x14ac:dyDescent="0.3">
      <c r="A184" s="12"/>
      <c r="B184" s="12"/>
      <c r="C184" s="12"/>
      <c r="D184" s="12"/>
      <c r="E184" s="12"/>
      <c r="F184" s="12"/>
      <c r="G184" s="68"/>
      <c r="H184" s="68"/>
      <c r="I184" s="68"/>
      <c r="J184" s="68"/>
      <c r="K184" s="68"/>
      <c r="L184" s="12"/>
      <c r="M184" s="12"/>
    </row>
    <row r="185" spans="1:13" x14ac:dyDescent="0.3">
      <c r="A185" s="12"/>
      <c r="B185" s="12"/>
      <c r="C185" s="12"/>
      <c r="D185" s="12"/>
      <c r="E185" s="12"/>
      <c r="F185" s="12"/>
      <c r="G185" s="68"/>
      <c r="H185" s="68"/>
      <c r="I185" s="68"/>
      <c r="J185" s="68"/>
      <c r="K185" s="68"/>
      <c r="L185" s="12"/>
      <c r="M185" s="12"/>
    </row>
    <row r="186" spans="1:13" x14ac:dyDescent="0.3">
      <c r="A186" s="12"/>
      <c r="B186" s="12"/>
      <c r="C186" s="12"/>
      <c r="D186" s="12"/>
      <c r="E186" s="12"/>
      <c r="F186" s="12"/>
      <c r="G186" s="68"/>
      <c r="H186" s="68"/>
      <c r="I186" s="68"/>
      <c r="J186" s="68"/>
      <c r="K186" s="68"/>
      <c r="L186" s="12"/>
      <c r="M186" s="12"/>
    </row>
    <row r="187" spans="1:13" x14ac:dyDescent="0.3">
      <c r="A187" s="12"/>
      <c r="B187" s="12"/>
      <c r="C187" s="12"/>
      <c r="D187" s="12"/>
      <c r="E187" s="12"/>
      <c r="F187" s="12"/>
      <c r="G187" s="68"/>
      <c r="H187" s="68"/>
      <c r="I187" s="68"/>
      <c r="J187" s="68"/>
      <c r="K187" s="68"/>
      <c r="L187" s="12"/>
      <c r="M187" s="12"/>
    </row>
    <row r="188" spans="1:13" x14ac:dyDescent="0.3">
      <c r="A188" s="12"/>
      <c r="B188" s="12"/>
      <c r="C188" s="12"/>
      <c r="D188" s="12"/>
      <c r="E188" s="12"/>
      <c r="F188" s="12"/>
      <c r="G188" s="68"/>
      <c r="H188" s="68"/>
      <c r="I188" s="68"/>
      <c r="J188" s="68"/>
      <c r="K188" s="68"/>
      <c r="L188" s="12"/>
      <c r="M188" s="12"/>
    </row>
    <row r="189" spans="1:13" x14ac:dyDescent="0.3">
      <c r="A189" s="12"/>
      <c r="B189" s="12"/>
      <c r="C189" s="12"/>
      <c r="D189" s="12"/>
      <c r="E189" s="12"/>
      <c r="F189" s="12"/>
      <c r="G189" s="68"/>
      <c r="H189" s="68"/>
      <c r="I189" s="68"/>
      <c r="J189" s="68"/>
      <c r="K189" s="68"/>
      <c r="L189" s="12"/>
      <c r="M189" s="12"/>
    </row>
    <row r="190" spans="1:13" x14ac:dyDescent="0.3">
      <c r="A190" s="12"/>
      <c r="B190" s="12"/>
      <c r="C190" s="12"/>
      <c r="D190" s="12"/>
      <c r="E190" s="12"/>
      <c r="F190" s="12"/>
      <c r="G190" s="68"/>
      <c r="H190" s="68"/>
      <c r="I190" s="68"/>
      <c r="J190" s="68"/>
      <c r="K190" s="68"/>
      <c r="L190" s="12"/>
      <c r="M190" s="12"/>
    </row>
    <row r="191" spans="1:13" x14ac:dyDescent="0.3">
      <c r="A191" s="12"/>
      <c r="B191" s="12"/>
      <c r="C191" s="12"/>
      <c r="D191" s="12"/>
      <c r="E191" s="12"/>
      <c r="F191" s="12"/>
      <c r="G191" s="68"/>
      <c r="H191" s="68"/>
      <c r="I191" s="68"/>
      <c r="J191" s="68"/>
      <c r="K191" s="68"/>
      <c r="L191" s="12"/>
      <c r="M191" s="12"/>
    </row>
    <row r="192" spans="1:13" x14ac:dyDescent="0.3">
      <c r="A192" s="12"/>
      <c r="B192" s="12"/>
      <c r="C192" s="12"/>
      <c r="D192" s="12"/>
      <c r="E192" s="12"/>
      <c r="F192" s="12"/>
      <c r="G192" s="68"/>
      <c r="H192" s="68"/>
      <c r="I192" s="68"/>
      <c r="J192" s="68"/>
      <c r="K192" s="68"/>
      <c r="L192" s="12"/>
      <c r="M192" s="12"/>
    </row>
    <row r="193" spans="1:13" x14ac:dyDescent="0.3">
      <c r="A193" s="12"/>
      <c r="B193" s="12"/>
      <c r="C193" s="12"/>
      <c r="D193" s="12"/>
      <c r="E193" s="12"/>
      <c r="F193" s="12"/>
      <c r="G193" s="68"/>
      <c r="H193" s="68"/>
      <c r="I193" s="68"/>
      <c r="J193" s="68"/>
      <c r="K193" s="68"/>
      <c r="L193" s="12"/>
      <c r="M193" s="12"/>
    </row>
    <row r="194" spans="1:13" x14ac:dyDescent="0.3">
      <c r="A194" s="12"/>
      <c r="B194" s="12"/>
      <c r="C194" s="12"/>
      <c r="D194" s="12"/>
      <c r="E194" s="12"/>
      <c r="F194" s="12"/>
      <c r="G194" s="68"/>
      <c r="H194" s="68"/>
      <c r="I194" s="68"/>
      <c r="J194" s="68"/>
      <c r="K194" s="68"/>
      <c r="L194" s="12"/>
      <c r="M194" s="12"/>
    </row>
    <row r="195" spans="1:13" x14ac:dyDescent="0.3">
      <c r="A195" s="12"/>
      <c r="B195" s="12"/>
      <c r="C195" s="12"/>
      <c r="D195" s="12"/>
      <c r="E195" s="12"/>
      <c r="F195" s="12"/>
      <c r="G195" s="68"/>
      <c r="H195" s="68"/>
      <c r="I195" s="68"/>
      <c r="J195" s="68"/>
      <c r="K195" s="68"/>
      <c r="L195" s="12"/>
      <c r="M195" s="12"/>
    </row>
    <row r="196" spans="1:13" x14ac:dyDescent="0.3">
      <c r="A196" s="12"/>
      <c r="B196" s="12"/>
      <c r="C196" s="12"/>
      <c r="D196" s="12"/>
      <c r="E196" s="12"/>
      <c r="F196" s="12"/>
      <c r="G196" s="68"/>
      <c r="H196" s="68"/>
      <c r="I196" s="68"/>
      <c r="J196" s="68"/>
      <c r="K196" s="68"/>
      <c r="L196" s="12"/>
      <c r="M196" s="12"/>
    </row>
    <row r="197" spans="1:13" x14ac:dyDescent="0.3">
      <c r="A197" s="12"/>
      <c r="B197" s="12"/>
      <c r="C197" s="12"/>
      <c r="D197" s="12"/>
      <c r="E197" s="12"/>
      <c r="F197" s="12"/>
      <c r="G197" s="68"/>
      <c r="H197" s="68"/>
      <c r="I197" s="68"/>
      <c r="J197" s="68"/>
      <c r="K197" s="68"/>
      <c r="L197" s="12"/>
      <c r="M197" s="12"/>
    </row>
    <row r="198" spans="1:13" x14ac:dyDescent="0.3">
      <c r="A198" s="12"/>
      <c r="B198" s="12"/>
      <c r="C198" s="12"/>
      <c r="D198" s="12"/>
      <c r="E198" s="12"/>
      <c r="F198" s="12"/>
      <c r="G198" s="68"/>
      <c r="H198" s="68"/>
      <c r="I198" s="68"/>
      <c r="J198" s="68"/>
      <c r="K198" s="68"/>
      <c r="L198" s="12"/>
      <c r="M198" s="12"/>
    </row>
    <row r="199" spans="1:13" x14ac:dyDescent="0.3">
      <c r="A199" s="12"/>
      <c r="B199" s="12"/>
      <c r="C199" s="12"/>
      <c r="D199" s="12"/>
      <c r="E199" s="12"/>
      <c r="F199" s="12"/>
      <c r="G199" s="68"/>
      <c r="H199" s="68"/>
      <c r="I199" s="68"/>
      <c r="J199" s="68"/>
      <c r="K199" s="68"/>
      <c r="L199" s="12"/>
      <c r="M199" s="12"/>
    </row>
    <row r="200" spans="1:13" x14ac:dyDescent="0.3">
      <c r="A200" s="12"/>
      <c r="B200" s="12"/>
      <c r="C200" s="12"/>
      <c r="D200" s="12"/>
      <c r="E200" s="12"/>
      <c r="F200" s="12"/>
      <c r="G200" s="68"/>
      <c r="H200" s="68"/>
      <c r="I200" s="68"/>
      <c r="J200" s="68"/>
      <c r="K200" s="68"/>
      <c r="L200" s="12"/>
      <c r="M200" s="12"/>
    </row>
    <row r="201" spans="1:13" x14ac:dyDescent="0.3">
      <c r="A201" s="12"/>
      <c r="B201" s="12"/>
      <c r="C201" s="12"/>
      <c r="D201" s="12"/>
      <c r="E201" s="12"/>
      <c r="F201" s="12"/>
      <c r="G201" s="68"/>
      <c r="H201" s="68"/>
      <c r="I201" s="68"/>
      <c r="J201" s="68"/>
      <c r="K201" s="68"/>
      <c r="L201" s="12"/>
      <c r="M201" s="12"/>
    </row>
    <row r="202" spans="1:13" x14ac:dyDescent="0.3">
      <c r="A202" s="12"/>
      <c r="B202" s="12"/>
      <c r="C202" s="12"/>
      <c r="D202" s="12"/>
      <c r="E202" s="12"/>
      <c r="F202" s="12"/>
      <c r="G202" s="68"/>
      <c r="H202" s="68"/>
      <c r="I202" s="68"/>
      <c r="J202" s="68"/>
      <c r="K202" s="68"/>
      <c r="L202" s="12"/>
      <c r="M202" s="12"/>
    </row>
    <row r="203" spans="1:13" x14ac:dyDescent="0.3">
      <c r="A203" s="12"/>
      <c r="B203" s="12"/>
      <c r="C203" s="12"/>
      <c r="D203" s="12"/>
      <c r="E203" s="12"/>
      <c r="F203" s="12"/>
      <c r="G203" s="68"/>
      <c r="H203" s="68"/>
      <c r="I203" s="68"/>
      <c r="J203" s="68"/>
      <c r="K203" s="68"/>
      <c r="L203" s="12"/>
      <c r="M203" s="12"/>
    </row>
    <row r="204" spans="1:13" x14ac:dyDescent="0.3">
      <c r="A204" s="12"/>
      <c r="B204" s="12"/>
      <c r="C204" s="12"/>
      <c r="D204" s="12"/>
      <c r="E204" s="12"/>
      <c r="F204" s="12"/>
      <c r="G204" s="68"/>
      <c r="H204" s="68"/>
      <c r="I204" s="68"/>
      <c r="J204" s="68"/>
      <c r="K204" s="68"/>
      <c r="L204" s="12"/>
      <c r="M204" s="12"/>
    </row>
    <row r="205" spans="1:13" x14ac:dyDescent="0.3">
      <c r="A205" s="12"/>
      <c r="B205" s="12"/>
      <c r="C205" s="12"/>
      <c r="D205" s="12"/>
      <c r="E205" s="12"/>
      <c r="F205" s="12"/>
      <c r="G205" s="68"/>
      <c r="H205" s="68"/>
      <c r="I205" s="68"/>
      <c r="J205" s="68"/>
      <c r="K205" s="68"/>
      <c r="L205" s="12"/>
      <c r="M205" s="12"/>
    </row>
    <row r="206" spans="1:13" x14ac:dyDescent="0.3">
      <c r="A206" s="12"/>
      <c r="B206" s="12"/>
      <c r="C206" s="12"/>
      <c r="D206" s="12"/>
      <c r="E206" s="12"/>
      <c r="F206" s="12"/>
      <c r="G206" s="68"/>
      <c r="H206" s="68"/>
      <c r="I206" s="68"/>
      <c r="J206" s="68"/>
      <c r="K206" s="68"/>
      <c r="L206" s="12"/>
      <c r="M206" s="12"/>
    </row>
    <row r="207" spans="1:13" x14ac:dyDescent="0.3">
      <c r="A207" s="12"/>
      <c r="B207" s="12"/>
      <c r="C207" s="12"/>
      <c r="D207" s="12"/>
      <c r="E207" s="12"/>
      <c r="F207" s="12"/>
      <c r="G207" s="68"/>
      <c r="H207" s="68"/>
      <c r="I207" s="68"/>
      <c r="J207" s="68"/>
      <c r="K207" s="68"/>
      <c r="L207" s="12"/>
      <c r="M207" s="12"/>
    </row>
    <row r="208" spans="1:13" x14ac:dyDescent="0.3">
      <c r="A208" s="12"/>
      <c r="B208" s="12"/>
      <c r="C208" s="12"/>
      <c r="D208" s="12"/>
      <c r="E208" s="12"/>
      <c r="F208" s="12"/>
      <c r="G208" s="68"/>
      <c r="H208" s="68"/>
      <c r="I208" s="68"/>
      <c r="J208" s="68"/>
      <c r="K208" s="68"/>
      <c r="L208" s="12"/>
      <c r="M208" s="12"/>
    </row>
    <row r="209" spans="1:13" x14ac:dyDescent="0.3">
      <c r="A209" s="12"/>
      <c r="B209" s="12"/>
      <c r="C209" s="12"/>
      <c r="D209" s="12"/>
      <c r="E209" s="12"/>
      <c r="F209" s="12"/>
      <c r="G209" s="68"/>
      <c r="H209" s="68"/>
      <c r="I209" s="68"/>
      <c r="J209" s="68"/>
      <c r="K209" s="68"/>
      <c r="L209" s="12"/>
      <c r="M209" s="12"/>
    </row>
    <row r="210" spans="1:13" x14ac:dyDescent="0.3">
      <c r="A210" s="12"/>
      <c r="B210" s="12"/>
      <c r="C210" s="12"/>
      <c r="D210" s="12"/>
      <c r="E210" s="12"/>
      <c r="F210" s="12"/>
      <c r="G210" s="68"/>
      <c r="H210" s="68"/>
      <c r="I210" s="68"/>
      <c r="J210" s="68"/>
      <c r="K210" s="68"/>
      <c r="L210" s="12"/>
      <c r="M210" s="12"/>
    </row>
    <row r="211" spans="1:13" x14ac:dyDescent="0.3">
      <c r="A211" s="12"/>
      <c r="B211" s="12"/>
      <c r="C211" s="12"/>
      <c r="D211" s="12"/>
      <c r="E211" s="12"/>
      <c r="F211" s="12"/>
      <c r="G211" s="68"/>
      <c r="H211" s="68"/>
      <c r="I211" s="68"/>
      <c r="J211" s="68"/>
      <c r="K211" s="68"/>
      <c r="L211" s="12"/>
      <c r="M211" s="12"/>
    </row>
    <row r="212" spans="1:13" x14ac:dyDescent="0.3">
      <c r="A212" s="12"/>
      <c r="B212" s="12"/>
      <c r="C212" s="12"/>
      <c r="D212" s="12"/>
      <c r="E212" s="12"/>
      <c r="F212" s="12"/>
      <c r="G212" s="68"/>
      <c r="H212" s="68"/>
      <c r="I212" s="68"/>
      <c r="J212" s="68"/>
      <c r="K212" s="68"/>
      <c r="L212" s="12"/>
      <c r="M212" s="12"/>
    </row>
    <row r="213" spans="1:13" x14ac:dyDescent="0.3">
      <c r="A213" s="12"/>
      <c r="B213" s="12"/>
      <c r="C213" s="12"/>
      <c r="D213" s="12"/>
      <c r="E213" s="12"/>
      <c r="F213" s="12"/>
      <c r="G213" s="68"/>
      <c r="H213" s="68"/>
      <c r="I213" s="68"/>
      <c r="J213" s="68"/>
      <c r="K213" s="68"/>
      <c r="L213" s="12"/>
      <c r="M213" s="12"/>
    </row>
    <row r="214" spans="1:13" x14ac:dyDescent="0.3">
      <c r="A214" s="12"/>
      <c r="B214" s="12"/>
      <c r="C214" s="12"/>
      <c r="D214" s="12"/>
      <c r="E214" s="12"/>
      <c r="F214" s="12"/>
      <c r="G214" s="68"/>
      <c r="H214" s="68"/>
      <c r="I214" s="68"/>
      <c r="J214" s="68"/>
      <c r="K214" s="68"/>
      <c r="L214" s="12"/>
      <c r="M214" s="12"/>
    </row>
    <row r="215" spans="1:13" x14ac:dyDescent="0.3">
      <c r="L215" s="12"/>
      <c r="M215" s="12"/>
    </row>
  </sheetData>
  <conditionalFormatting sqref="G1:K21">
    <cfRule type="notContainsErrors" dxfId="2" priority="1">
      <formula>NOT(ISERROR(G1))</formula>
    </cfRule>
  </conditionalFormatting>
  <conditionalFormatting sqref="G23:K45">
    <cfRule type="notContainsErrors" dxfId="1" priority="6">
      <formula>NOT(ISERROR(G23))</formula>
    </cfRule>
  </conditionalFormatting>
  <pageMargins left="0.7" right="0.7" top="0.75" bottom="0.75" header="0.3" footer="0.3"/>
  <pageSetup paperSize="9" orientation="portrait" r:id="rId1"/>
  <ignoredErrors>
    <ignoredError sqref="G39:K3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BF5D-FC02-4EE7-9C68-65895DD2D4A9}">
  <sheetPr>
    <pageSetUpPr autoPageBreaks="0"/>
  </sheetPr>
  <dimension ref="A1:H214"/>
  <sheetViews>
    <sheetView showGridLines="0" showWhiteSpace="0" zoomScale="90" zoomScaleNormal="100" workbookViewId="0">
      <pane ySplit="1" topLeftCell="A2" activePane="bottomLeft" state="frozen"/>
      <selection pane="bottomLeft" activeCell="F27" sqref="F27"/>
    </sheetView>
  </sheetViews>
  <sheetFormatPr defaultRowHeight="14.4" x14ac:dyDescent="0.3"/>
  <cols>
    <col min="1" max="1" width="33.77734375" bestFit="1" customWidth="1"/>
    <col min="2" max="6" width="14.6640625" customWidth="1"/>
    <col min="8" max="8" width="22" bestFit="1" customWidth="1"/>
    <col min="9" max="19" width="14.6640625" customWidth="1"/>
  </cols>
  <sheetData>
    <row r="1" spans="1:7" x14ac:dyDescent="0.3">
      <c r="A1" s="2" t="s">
        <v>1</v>
      </c>
      <c r="B1" s="24">
        <v>2025</v>
      </c>
      <c r="C1" s="24">
        <v>2026</v>
      </c>
      <c r="D1" s="24">
        <v>2027</v>
      </c>
      <c r="E1" s="24">
        <v>2028</v>
      </c>
      <c r="F1" s="24">
        <v>2029</v>
      </c>
    </row>
    <row r="2" spans="1:7" x14ac:dyDescent="0.3">
      <c r="A2" s="50" t="s">
        <v>97</v>
      </c>
      <c r="B2" s="25"/>
      <c r="C2" s="25"/>
      <c r="D2" s="25"/>
      <c r="E2" s="25"/>
      <c r="F2" s="25"/>
      <c r="G2" s="12"/>
    </row>
    <row r="3" spans="1:7" x14ac:dyDescent="0.3">
      <c r="A3" s="12" t="s">
        <v>26</v>
      </c>
      <c r="B3" s="26">
        <f>'Income Statement'!G21</f>
        <v>389.50312425737098</v>
      </c>
      <c r="C3" s="26">
        <f>'Income Statement'!H21</f>
        <v>436.4547182598659</v>
      </c>
      <c r="D3" s="26">
        <f>'Income Statement'!I21</f>
        <v>485.79129933101024</v>
      </c>
      <c r="E3" s="26">
        <f>'Income Statement'!J21</f>
        <v>540.24498820950816</v>
      </c>
      <c r="F3" s="26">
        <f>'Income Statement'!K21</f>
        <v>600.31934395811527</v>
      </c>
      <c r="G3" s="12"/>
    </row>
    <row r="4" spans="1:7" x14ac:dyDescent="0.3">
      <c r="A4" s="12" t="s">
        <v>39</v>
      </c>
      <c r="B4" s="25">
        <f>'Income Statement'!G39</f>
        <v>474.10524395977473</v>
      </c>
      <c r="C4" s="25">
        <f>'Income Statement'!H39</f>
        <v>504.03044047892519</v>
      </c>
      <c r="D4" s="25">
        <f>'Income Statement'!I39</f>
        <v>535.94337759950497</v>
      </c>
      <c r="E4" s="25">
        <f>'Income Statement'!J39</f>
        <v>569.98219868593901</v>
      </c>
      <c r="F4" s="25">
        <f>'Income Statement'!K39</f>
        <v>606.29501506130021</v>
      </c>
      <c r="G4" s="12"/>
    </row>
    <row r="5" spans="1:7" x14ac:dyDescent="0.3">
      <c r="A5" s="12" t="s">
        <v>51</v>
      </c>
      <c r="B5" s="25">
        <f>-('Balance Sheet'!G4-'Balance Sheet'!F4)</f>
        <v>-66.635962031569989</v>
      </c>
      <c r="C5" s="25">
        <f>-('Balance Sheet'!H4-'Balance Sheet'!G4)</f>
        <v>-71.049366785058282</v>
      </c>
      <c r="D5" s="25">
        <f>-('Balance Sheet'!I4-'Balance Sheet'!H4)</f>
        <v>-75.768724633689999</v>
      </c>
      <c r="E5" s="25">
        <f>-('Balance Sheet'!J4-'Balance Sheet'!I4)</f>
        <v>-80.81606691382558</v>
      </c>
      <c r="F5" s="25">
        <f>-('Balance Sheet'!K4-'Balance Sheet'!J4)</f>
        <v>-86.215059874392409</v>
      </c>
      <c r="G5" s="12"/>
    </row>
    <row r="6" spans="1:7" x14ac:dyDescent="0.3">
      <c r="A6" s="12" t="s">
        <v>8</v>
      </c>
      <c r="B6" s="25">
        <f>-('Balance Sheet'!G7-'Balance Sheet'!F7)</f>
        <v>-133.46596287746615</v>
      </c>
      <c r="C6" s="25">
        <f>-('Balance Sheet'!H7-'Balance Sheet'!G7)</f>
        <v>-159.09007592697571</v>
      </c>
      <c r="D6" s="25">
        <f>-('Balance Sheet'!I7-'Balance Sheet'!H7)</f>
        <v>-169.65741850072118</v>
      </c>
      <c r="E6" s="25">
        <f>-('Balance Sheet'!J7-'Balance Sheet'!I7)</f>
        <v>-180.95916688934994</v>
      </c>
      <c r="F6" s="25">
        <f>-('Balance Sheet'!K7-'Balance Sheet'!J7)</f>
        <v>-193.04831333627408</v>
      </c>
      <c r="G6" s="12"/>
    </row>
    <row r="7" spans="1:7" x14ac:dyDescent="0.3">
      <c r="A7" s="12" t="s">
        <v>54</v>
      </c>
      <c r="B7" s="25">
        <f>-('Balance Sheet'!G8-'Balance Sheet'!F8)</f>
        <v>-7.9912815656368252</v>
      </c>
      <c r="C7" s="25">
        <f>-('Balance Sheet'!H8-'Balance Sheet'!G8)</f>
        <v>-8.5205567343743382</v>
      </c>
      <c r="D7" s="25">
        <f>-('Balance Sheet'!I8-'Balance Sheet'!H8)</f>
        <v>-9.0865231619250721</v>
      </c>
      <c r="E7" s="25">
        <f>-('Balance Sheet'!J8-'Balance Sheet'!I8)</f>
        <v>-9.6918229443398047</v>
      </c>
      <c r="F7" s="25">
        <f>-('Balance Sheet'!K8-'Balance Sheet'!J8)</f>
        <v>-10.339294243671247</v>
      </c>
      <c r="G7" s="12"/>
    </row>
    <row r="8" spans="1:7" x14ac:dyDescent="0.3">
      <c r="A8" s="12" t="s">
        <v>55</v>
      </c>
      <c r="B8" s="25">
        <f>-('Balance Sheet'!G9-'Balance Sheet'!F9)</f>
        <v>-2.9574034140545749</v>
      </c>
      <c r="C8" s="25">
        <f>-('Balance Sheet'!H9-'Balance Sheet'!G9)</f>
        <v>-3.1532769016975877</v>
      </c>
      <c r="D8" s="25">
        <f>-('Balance Sheet'!I9-'Balance Sheet'!H9)</f>
        <v>-3.3627290441769944</v>
      </c>
      <c r="E8" s="25">
        <f>-('Balance Sheet'!J9-'Balance Sheet'!I9)</f>
        <v>-3.58673762507064</v>
      </c>
      <c r="F8" s="25">
        <f>-('Balance Sheet'!K9-'Balance Sheet'!J9)</f>
        <v>-3.8263529878153406</v>
      </c>
      <c r="G8" s="12"/>
    </row>
    <row r="9" spans="1:7" x14ac:dyDescent="0.3">
      <c r="A9" s="12" t="s">
        <v>9</v>
      </c>
      <c r="B9" s="25">
        <f>'Balance Sheet'!G21-'Balance Sheet'!F21</f>
        <v>60.498605711528398</v>
      </c>
      <c r="C9" s="25">
        <f>'Balance Sheet'!H21-'Balance Sheet'!G21</f>
        <v>72.113725242139935</v>
      </c>
      <c r="D9" s="25">
        <f>'Balance Sheet'!I21-'Balance Sheet'!H21</f>
        <v>76.903781658056232</v>
      </c>
      <c r="E9" s="25">
        <f>'Balance Sheet'!J21-'Balance Sheet'!I21</f>
        <v>82.026735892030274</v>
      </c>
      <c r="F9" s="25">
        <f>'Balance Sheet'!K21-'Balance Sheet'!J21</f>
        <v>87.506608726371496</v>
      </c>
      <c r="G9" s="12"/>
    </row>
    <row r="10" spans="1:7" x14ac:dyDescent="0.3">
      <c r="A10" s="12" t="s">
        <v>67</v>
      </c>
      <c r="B10" s="25">
        <f>'Balance Sheet'!G25-'Balance Sheet'!F25</f>
        <v>6.997399802646072</v>
      </c>
      <c r="C10" s="25">
        <f>'Balance Sheet'!H25-'Balance Sheet'!G25</f>
        <v>7.2084498198791493</v>
      </c>
      <c r="D10" s="25">
        <f>'Balance Sheet'!I25-'Balance Sheet'!H25</f>
        <v>7.4258653601679612</v>
      </c>
      <c r="E10" s="25">
        <f>'Balance Sheet'!J25-'Balance Sheet'!I25</f>
        <v>7.6498384153649965</v>
      </c>
      <c r="F10" s="25">
        <f>'Balance Sheet'!K25-'Balance Sheet'!J25</f>
        <v>7.8805667680285865</v>
      </c>
      <c r="G10" s="12"/>
    </row>
    <row r="11" spans="1:7" x14ac:dyDescent="0.3">
      <c r="A11" s="12" t="s">
        <v>68</v>
      </c>
      <c r="B11" s="25">
        <f>'Balance Sheet'!G26-'Balance Sheet'!F26</f>
        <v>9.6902154417958286</v>
      </c>
      <c r="C11" s="25">
        <f>'Balance Sheet'!H26-'Balance Sheet'!G26</f>
        <v>10.332013677902722</v>
      </c>
      <c r="D11" s="25">
        <f>'Balance Sheet'!I26-'Balance Sheet'!H26</f>
        <v>11.018303676665028</v>
      </c>
      <c r="E11" s="25">
        <f>'Balance Sheet'!J26-'Balance Sheet'!I26</f>
        <v>11.752289239593154</v>
      </c>
      <c r="F11" s="25">
        <f>'Balance Sheet'!K26-'Balance Sheet'!J26</f>
        <v>12.537411917522604</v>
      </c>
      <c r="G11" s="12"/>
    </row>
    <row r="12" spans="1:7" x14ac:dyDescent="0.3">
      <c r="A12" s="14" t="s">
        <v>98</v>
      </c>
      <c r="B12" s="26">
        <f>SUM(B3:B11)</f>
        <v>729.74397928438839</v>
      </c>
      <c r="C12" s="26">
        <f t="shared" ref="C12:F12" si="0">SUM(C3:C11)</f>
        <v>788.32607113060703</v>
      </c>
      <c r="D12" s="26">
        <f t="shared" si="0"/>
        <v>859.20723228489123</v>
      </c>
      <c r="E12" s="26">
        <f t="shared" si="0"/>
        <v>936.60225606984955</v>
      </c>
      <c r="F12" s="26">
        <f t="shared" si="0"/>
        <v>1021.1099259891853</v>
      </c>
      <c r="G12" s="12"/>
    </row>
    <row r="13" spans="1:7" x14ac:dyDescent="0.3">
      <c r="A13" s="12"/>
      <c r="B13" s="25"/>
      <c r="C13" s="25"/>
      <c r="D13" s="25"/>
      <c r="E13" s="25"/>
      <c r="F13" s="25"/>
      <c r="G13" s="12"/>
    </row>
    <row r="14" spans="1:7" x14ac:dyDescent="0.3">
      <c r="A14" s="50" t="s">
        <v>99</v>
      </c>
      <c r="B14" s="25"/>
      <c r="C14" s="25"/>
      <c r="D14" s="25"/>
      <c r="E14" s="25"/>
      <c r="F14" s="25"/>
      <c r="G14" s="12"/>
    </row>
    <row r="15" spans="1:7" x14ac:dyDescent="0.3">
      <c r="A15" s="12" t="s">
        <v>94</v>
      </c>
      <c r="B15" s="25">
        <f>'Balance Sheet'!G52</f>
        <v>-477.50310262561572</v>
      </c>
      <c r="C15" s="25">
        <f>'Balance Sheet'!H52</f>
        <v>-507.64276964391172</v>
      </c>
      <c r="D15" s="25">
        <f>'Balance Sheet'!I52</f>
        <v>-539.78442317572933</v>
      </c>
      <c r="E15" s="25">
        <f>'Balance Sheet'!J52</f>
        <v>-574.06719664336379</v>
      </c>
      <c r="F15" s="25">
        <f>'Balance Sheet'!K52</f>
        <v>-610.64026286698993</v>
      </c>
      <c r="G15" s="12"/>
    </row>
    <row r="16" spans="1:7" x14ac:dyDescent="0.3">
      <c r="A16" s="12" t="s">
        <v>96</v>
      </c>
      <c r="B16" s="25">
        <f>-'Balance Sheet'!G12+'Balance Sheet'!F12</f>
        <v>0</v>
      </c>
      <c r="C16" s="25">
        <f>-'Balance Sheet'!H12+'Balance Sheet'!G12</f>
        <v>0</v>
      </c>
      <c r="D16" s="25">
        <f>-'Balance Sheet'!I12+'Balance Sheet'!H12</f>
        <v>0</v>
      </c>
      <c r="E16" s="25">
        <f>-'Balance Sheet'!J12+'Balance Sheet'!I12</f>
        <v>0</v>
      </c>
      <c r="F16" s="25">
        <f>-'Balance Sheet'!K12+'Balance Sheet'!J12</f>
        <v>0</v>
      </c>
      <c r="G16" s="12"/>
    </row>
    <row r="17" spans="1:7" x14ac:dyDescent="0.3">
      <c r="A17" s="12" t="s">
        <v>60</v>
      </c>
      <c r="B17" s="25">
        <f>'Balance Sheet'!G14-'Balance Sheet'!F14</f>
        <v>-89.904521901607723</v>
      </c>
      <c r="C17" s="25">
        <f>'Balance Sheet'!H14-'Balance Sheet'!G14</f>
        <v>-82.072329015603259</v>
      </c>
      <c r="D17" s="25">
        <f>'Balance Sheet'!I14-'Balance Sheet'!H14</f>
        <v>-74.922451591669869</v>
      </c>
      <c r="E17" s="25">
        <f>'Balance Sheet'!J14-'Balance Sheet'!I14</f>
        <v>-68.39544850054051</v>
      </c>
      <c r="F17" s="25">
        <f>'Balance Sheet'!K14-'Balance Sheet'!J14</f>
        <v>-62.437056933014219</v>
      </c>
      <c r="G17" s="12"/>
    </row>
    <row r="18" spans="1:7" x14ac:dyDescent="0.3">
      <c r="A18" s="12" t="s">
        <v>62</v>
      </c>
      <c r="B18" s="25">
        <f>'Balance Sheet'!G16-'Balance Sheet'!F16</f>
        <v>0</v>
      </c>
      <c r="C18" s="25">
        <f>'Balance Sheet'!H16-'Balance Sheet'!G16</f>
        <v>0</v>
      </c>
      <c r="D18" s="25">
        <f>'Balance Sheet'!I16-'Balance Sheet'!H16</f>
        <v>0</v>
      </c>
      <c r="E18" s="25">
        <f>'Balance Sheet'!J16-'Balance Sheet'!I16</f>
        <v>0</v>
      </c>
      <c r="F18" s="25">
        <f>'Balance Sheet'!K16-'Balance Sheet'!J16</f>
        <v>0</v>
      </c>
      <c r="G18" s="12"/>
    </row>
    <row r="19" spans="1:7" x14ac:dyDescent="0.3">
      <c r="A19" s="14" t="s">
        <v>95</v>
      </c>
      <c r="B19" s="26">
        <f>SUM(B15:B18)</f>
        <v>-567.40762452722345</v>
      </c>
      <c r="C19" s="26">
        <f>SUM(C15:C18)</f>
        <v>-589.71509865951498</v>
      </c>
      <c r="D19" s="26">
        <f>SUM(D15:D18)</f>
        <v>-614.7068747673992</v>
      </c>
      <c r="E19" s="26">
        <f>SUM(E15:E18)</f>
        <v>-642.4626451439043</v>
      </c>
      <c r="F19" s="26">
        <f>SUM(F15:F18)</f>
        <v>-673.07731980000415</v>
      </c>
      <c r="G19" s="12"/>
    </row>
    <row r="20" spans="1:7" x14ac:dyDescent="0.3">
      <c r="A20" s="12"/>
      <c r="B20" s="25"/>
      <c r="C20" s="25"/>
      <c r="D20" s="25"/>
      <c r="E20" s="25"/>
      <c r="F20" s="25"/>
      <c r="G20" s="12"/>
    </row>
    <row r="21" spans="1:7" x14ac:dyDescent="0.3">
      <c r="A21" s="50" t="s">
        <v>102</v>
      </c>
      <c r="B21" s="25"/>
      <c r="C21" s="25"/>
      <c r="D21" s="25"/>
      <c r="E21" s="25"/>
      <c r="F21" s="25"/>
      <c r="G21" s="12"/>
    </row>
    <row r="22" spans="1:7" x14ac:dyDescent="0.3">
      <c r="A22" s="12" t="s">
        <v>105</v>
      </c>
      <c r="B22" s="25">
        <f>'Balance Sheet'!G22-'Balance Sheet'!F22</f>
        <v>0</v>
      </c>
      <c r="C22" s="25">
        <f>'Balance Sheet'!H22-'Balance Sheet'!G22</f>
        <v>0</v>
      </c>
      <c r="D22" s="25">
        <f>'Balance Sheet'!I22-'Balance Sheet'!H22</f>
        <v>0</v>
      </c>
      <c r="E22" s="25">
        <f>'Balance Sheet'!J22-'Balance Sheet'!I22</f>
        <v>0</v>
      </c>
      <c r="F22" s="25">
        <f>'Balance Sheet'!K22-'Balance Sheet'!J22</f>
        <v>0</v>
      </c>
      <c r="G22" s="12"/>
    </row>
    <row r="23" spans="1:7" x14ac:dyDescent="0.3">
      <c r="A23" s="12" t="s">
        <v>106</v>
      </c>
      <c r="B23" s="25">
        <f>'Balance Sheet'!G28-'Balance Sheet'!F28</f>
        <v>-156.15000000000009</v>
      </c>
      <c r="C23" s="25">
        <f>'Balance Sheet'!H28-'Balance Sheet'!G28</f>
        <v>-148.3425000000002</v>
      </c>
      <c r="D23" s="25">
        <f>'Balance Sheet'!I28-'Balance Sheet'!H28</f>
        <v>-140.9253749999998</v>
      </c>
      <c r="E23" s="25">
        <f>'Balance Sheet'!J28-'Balance Sheet'!I28</f>
        <v>-133.87910624999995</v>
      </c>
      <c r="F23" s="25">
        <f>'Balance Sheet'!K28-'Balance Sheet'!J28</f>
        <v>-127.18515093750011</v>
      </c>
      <c r="G23" s="12"/>
    </row>
    <row r="24" spans="1:7" x14ac:dyDescent="0.3">
      <c r="A24" s="12" t="s">
        <v>104</v>
      </c>
      <c r="B24" s="25">
        <f>'Balance Sheet'!G37-'Balance Sheet'!F37</f>
        <v>0</v>
      </c>
      <c r="C24" s="25">
        <f>'Balance Sheet'!H37-'Balance Sheet'!G37</f>
        <v>0</v>
      </c>
      <c r="D24" s="25">
        <f>'Balance Sheet'!I37-'Balance Sheet'!H37</f>
        <v>0</v>
      </c>
      <c r="E24" s="25">
        <f>'Balance Sheet'!J37-'Balance Sheet'!I37</f>
        <v>0</v>
      </c>
      <c r="F24" s="25">
        <f>'Balance Sheet'!K37-'Balance Sheet'!J37</f>
        <v>0</v>
      </c>
      <c r="G24" s="12"/>
    </row>
    <row r="25" spans="1:7" x14ac:dyDescent="0.3">
      <c r="A25" s="12" t="s">
        <v>108</v>
      </c>
      <c r="B25" s="25">
        <f>'Balance Sheet'!G54</f>
        <v>-327</v>
      </c>
      <c r="C25" s="25">
        <f>'Balance Sheet'!H54</f>
        <v>-327</v>
      </c>
      <c r="D25" s="25">
        <f>'Balance Sheet'!I54</f>
        <v>-327</v>
      </c>
      <c r="E25" s="25">
        <f>'Balance Sheet'!J54</f>
        <v>-327</v>
      </c>
      <c r="F25" s="25">
        <f>'Balance Sheet'!K54</f>
        <v>-327</v>
      </c>
      <c r="G25" s="12"/>
    </row>
    <row r="26" spans="1:7" x14ac:dyDescent="0.3">
      <c r="A26" s="12" t="s">
        <v>113</v>
      </c>
      <c r="B26" s="25">
        <v>288.3</v>
      </c>
      <c r="C26" s="25">
        <v>104.2</v>
      </c>
      <c r="D26" s="25">
        <v>84.983999999999995</v>
      </c>
      <c r="E26" s="25">
        <v>66.5</v>
      </c>
      <c r="F26" s="25">
        <v>48.9</v>
      </c>
      <c r="G26" s="12"/>
    </row>
    <row r="27" spans="1:7" x14ac:dyDescent="0.3">
      <c r="A27" s="14" t="s">
        <v>109</v>
      </c>
      <c r="B27" s="26">
        <f>SUM(B22:B26)</f>
        <v>-194.85000000000008</v>
      </c>
      <c r="C27" s="26">
        <f t="shared" ref="C27:F27" si="1">SUM(C22:C26)</f>
        <v>-371.14250000000021</v>
      </c>
      <c r="D27" s="26">
        <f t="shared" si="1"/>
        <v>-382.94137499999982</v>
      </c>
      <c r="E27" s="26">
        <f t="shared" si="1"/>
        <v>-394.37910624999995</v>
      </c>
      <c r="F27" s="26">
        <f t="shared" si="1"/>
        <v>-405.28515093750013</v>
      </c>
      <c r="G27" s="12"/>
    </row>
    <row r="28" spans="1:7" x14ac:dyDescent="0.3">
      <c r="A28" s="12"/>
      <c r="B28" s="25"/>
      <c r="C28" s="25"/>
      <c r="D28" s="25"/>
      <c r="E28" s="25"/>
      <c r="F28" s="25"/>
      <c r="G28" s="12"/>
    </row>
    <row r="29" spans="1:7" x14ac:dyDescent="0.3">
      <c r="A29" s="14" t="s">
        <v>110</v>
      </c>
      <c r="B29" s="26">
        <f>B27+B19+B12</f>
        <v>-32.513645242835082</v>
      </c>
      <c r="C29" s="26">
        <f>C27+C19+C12</f>
        <v>-172.5315275289081</v>
      </c>
      <c r="D29" s="26">
        <f>D27+D19+D12</f>
        <v>-138.44101748250773</v>
      </c>
      <c r="E29" s="26">
        <f>E27+E19+E12</f>
        <v>-100.23949532405481</v>
      </c>
      <c r="F29" s="26">
        <f>F27+F19+F12</f>
        <v>-57.252544748318996</v>
      </c>
      <c r="G29" s="12"/>
    </row>
    <row r="30" spans="1:7" x14ac:dyDescent="0.3">
      <c r="A30" s="14" t="s">
        <v>7</v>
      </c>
      <c r="B30" s="26">
        <f>B12+B15</f>
        <v>252.24087665877266</v>
      </c>
      <c r="C30" s="26">
        <f t="shared" ref="C30:F30" si="2">C12+C15</f>
        <v>280.68330148669531</v>
      </c>
      <c r="D30" s="26">
        <f t="shared" si="2"/>
        <v>319.4228091091619</v>
      </c>
      <c r="E30" s="26">
        <f t="shared" si="2"/>
        <v>362.53505942648576</v>
      </c>
      <c r="F30" s="26">
        <f t="shared" si="2"/>
        <v>410.46966312219536</v>
      </c>
      <c r="G30" s="12"/>
    </row>
    <row r="31" spans="1:7" x14ac:dyDescent="0.3">
      <c r="A31" s="12"/>
      <c r="B31" s="25"/>
      <c r="C31" s="25"/>
      <c r="D31" s="25"/>
      <c r="E31" s="25"/>
      <c r="F31" s="25"/>
      <c r="G31" s="12"/>
    </row>
    <row r="32" spans="1:7" x14ac:dyDescent="0.3">
      <c r="A32" s="12"/>
      <c r="B32" s="25"/>
      <c r="C32" s="25"/>
      <c r="D32" s="25"/>
      <c r="E32" s="25"/>
      <c r="F32" s="25"/>
      <c r="G32" s="12"/>
    </row>
    <row r="33" spans="1:7" x14ac:dyDescent="0.3">
      <c r="A33" s="14"/>
      <c r="B33" s="26"/>
      <c r="C33" s="26"/>
      <c r="D33" s="26"/>
      <c r="E33" s="26"/>
      <c r="F33" s="26"/>
      <c r="G33" s="12"/>
    </row>
    <row r="34" spans="1:7" x14ac:dyDescent="0.3">
      <c r="A34" s="14"/>
      <c r="B34" s="26"/>
      <c r="C34" s="26"/>
      <c r="D34" s="26"/>
      <c r="E34" s="26"/>
      <c r="F34" s="26"/>
      <c r="G34" s="12"/>
    </row>
    <row r="35" spans="1:7" x14ac:dyDescent="0.3">
      <c r="A35" s="12"/>
      <c r="B35" s="25"/>
      <c r="C35" s="25"/>
      <c r="D35" s="25"/>
      <c r="E35" s="25"/>
      <c r="F35" s="25"/>
      <c r="G35" s="12"/>
    </row>
    <row r="36" spans="1:7" x14ac:dyDescent="0.3">
      <c r="A36" s="50"/>
      <c r="B36" s="25"/>
      <c r="C36" s="25"/>
      <c r="D36" s="25"/>
      <c r="E36" s="25"/>
      <c r="F36" s="25"/>
      <c r="G36" s="12"/>
    </row>
    <row r="37" spans="1:7" x14ac:dyDescent="0.3">
      <c r="B37" s="25"/>
      <c r="C37" s="25"/>
      <c r="D37" s="25"/>
      <c r="E37" s="25"/>
      <c r="F37" s="25"/>
      <c r="G37" s="12"/>
    </row>
    <row r="38" spans="1:7" x14ac:dyDescent="0.3">
      <c r="B38" s="25"/>
      <c r="C38" s="25"/>
      <c r="D38" s="25"/>
      <c r="E38" s="25"/>
      <c r="F38" s="25"/>
      <c r="G38" s="12"/>
    </row>
    <row r="39" spans="1:7" x14ac:dyDescent="0.3">
      <c r="A39" s="12"/>
      <c r="B39" s="25"/>
      <c r="C39" s="25"/>
      <c r="D39" s="25"/>
      <c r="E39" s="25"/>
      <c r="F39" s="25"/>
      <c r="G39" s="12"/>
    </row>
    <row r="40" spans="1:7" x14ac:dyDescent="0.3">
      <c r="A40" s="12"/>
      <c r="B40" s="25"/>
      <c r="C40" s="25"/>
      <c r="D40" s="25"/>
      <c r="E40" s="25"/>
      <c r="F40" s="25"/>
      <c r="G40" s="12"/>
    </row>
    <row r="41" spans="1:7" x14ac:dyDescent="0.3">
      <c r="A41" s="12"/>
      <c r="B41" s="25"/>
      <c r="C41" s="25"/>
      <c r="D41" s="25"/>
      <c r="E41" s="25"/>
      <c r="F41" s="25"/>
      <c r="G41" s="12"/>
    </row>
    <row r="42" spans="1:7" x14ac:dyDescent="0.3">
      <c r="A42" s="14"/>
      <c r="B42" s="26"/>
      <c r="C42" s="26"/>
      <c r="D42" s="26"/>
      <c r="E42" s="26"/>
      <c r="F42" s="26"/>
      <c r="G42" s="12"/>
    </row>
    <row r="43" spans="1:7" x14ac:dyDescent="0.3">
      <c r="A43" s="14"/>
      <c r="B43" s="25"/>
      <c r="C43" s="25"/>
      <c r="D43" s="25"/>
      <c r="E43" s="25"/>
      <c r="F43" s="25"/>
      <c r="G43" s="12"/>
    </row>
    <row r="44" spans="1:7" x14ac:dyDescent="0.3">
      <c r="A44" s="51"/>
      <c r="B44" s="56"/>
      <c r="C44" s="56"/>
      <c r="D44" s="56"/>
      <c r="E44" s="56"/>
      <c r="F44" s="56"/>
      <c r="G44" s="12"/>
    </row>
    <row r="45" spans="1:7" x14ac:dyDescent="0.3">
      <c r="B45" s="25"/>
      <c r="C45" s="25"/>
      <c r="D45" s="25"/>
      <c r="E45" s="25"/>
      <c r="F45" s="25"/>
      <c r="G45" s="12"/>
    </row>
    <row r="46" spans="1:7" x14ac:dyDescent="0.3">
      <c r="B46" s="25"/>
      <c r="C46" s="25"/>
      <c r="D46" s="25"/>
      <c r="E46" s="25"/>
      <c r="F46" s="25"/>
      <c r="G46" s="12"/>
    </row>
    <row r="47" spans="1:7" x14ac:dyDescent="0.3">
      <c r="A47" s="50"/>
      <c r="B47" s="25"/>
      <c r="C47" s="25"/>
      <c r="D47" s="25"/>
      <c r="E47" s="25"/>
      <c r="F47" s="25"/>
      <c r="G47" s="12"/>
    </row>
    <row r="48" spans="1:7" x14ac:dyDescent="0.3">
      <c r="A48" s="12"/>
      <c r="B48" s="25"/>
      <c r="C48" s="25"/>
      <c r="D48" s="25"/>
      <c r="E48" s="25"/>
      <c r="F48" s="25"/>
      <c r="G48" s="12"/>
    </row>
    <row r="49" spans="1:8" x14ac:dyDescent="0.3">
      <c r="B49" s="25"/>
      <c r="C49" s="25"/>
      <c r="D49" s="25"/>
      <c r="E49" s="25"/>
      <c r="F49" s="25"/>
      <c r="G49" s="12"/>
    </row>
    <row r="50" spans="1:8" x14ac:dyDescent="0.3">
      <c r="A50" s="12"/>
      <c r="B50" s="25"/>
      <c r="C50" s="25"/>
      <c r="D50" s="25"/>
      <c r="E50" s="25"/>
      <c r="F50" s="25"/>
      <c r="G50" s="12"/>
    </row>
    <row r="51" spans="1:8" x14ac:dyDescent="0.3">
      <c r="A51" s="12"/>
      <c r="B51" s="25"/>
      <c r="C51" s="25"/>
      <c r="D51" s="25"/>
      <c r="E51" s="25"/>
      <c r="F51" s="25"/>
      <c r="G51" s="12"/>
    </row>
    <row r="52" spans="1:8" x14ac:dyDescent="0.3">
      <c r="A52" s="12"/>
      <c r="B52" s="25"/>
      <c r="C52" s="25"/>
      <c r="D52" s="25"/>
      <c r="E52" s="25"/>
      <c r="F52" s="25"/>
      <c r="G52" s="12"/>
    </row>
    <row r="53" spans="1:8" x14ac:dyDescent="0.3">
      <c r="A53" s="12"/>
      <c r="B53" s="25"/>
      <c r="C53" s="25"/>
      <c r="D53" s="25"/>
      <c r="E53" s="25"/>
      <c r="F53" s="25"/>
      <c r="G53" s="12"/>
    </row>
    <row r="54" spans="1:8" x14ac:dyDescent="0.3">
      <c r="A54" s="12"/>
      <c r="B54" s="25"/>
      <c r="C54" s="25"/>
      <c r="D54" s="25"/>
      <c r="E54" s="25"/>
      <c r="F54" s="25"/>
      <c r="G54" s="12"/>
    </row>
    <row r="55" spans="1:8" x14ac:dyDescent="0.3">
      <c r="A55" s="14"/>
      <c r="B55" s="25"/>
      <c r="C55" s="25"/>
      <c r="D55" s="25"/>
      <c r="E55" s="25"/>
      <c r="F55" s="25"/>
      <c r="G55" s="12"/>
    </row>
    <row r="56" spans="1:8" x14ac:dyDescent="0.3">
      <c r="A56" s="12"/>
      <c r="B56" s="25"/>
      <c r="C56" s="25"/>
      <c r="D56" s="25"/>
      <c r="E56" s="25"/>
      <c r="F56" s="25"/>
      <c r="G56" s="12"/>
    </row>
    <row r="57" spans="1:8" x14ac:dyDescent="0.3">
      <c r="A57" s="12"/>
      <c r="B57" s="25"/>
      <c r="C57" s="25"/>
      <c r="D57" s="25"/>
      <c r="E57" s="25"/>
      <c r="F57" s="25"/>
      <c r="G57" s="12"/>
    </row>
    <row r="58" spans="1:8" x14ac:dyDescent="0.3">
      <c r="A58" s="12"/>
      <c r="B58" s="25"/>
      <c r="C58" s="25"/>
      <c r="D58" s="25"/>
      <c r="E58" s="25"/>
      <c r="F58" s="25"/>
      <c r="G58" s="12"/>
    </row>
    <row r="59" spans="1:8" x14ac:dyDescent="0.3">
      <c r="A59" s="12"/>
      <c r="B59" s="25"/>
      <c r="C59" s="25"/>
      <c r="D59" s="25"/>
      <c r="E59" s="25"/>
      <c r="F59" s="25"/>
      <c r="G59" s="12"/>
    </row>
    <row r="60" spans="1:8" x14ac:dyDescent="0.3">
      <c r="A60" s="12"/>
      <c r="B60" s="25"/>
      <c r="C60" s="25"/>
      <c r="D60" s="25"/>
      <c r="E60" s="25"/>
      <c r="F60" s="25"/>
      <c r="G60" s="12"/>
    </row>
    <row r="61" spans="1:8" x14ac:dyDescent="0.3">
      <c r="A61" s="12"/>
      <c r="B61" s="25"/>
      <c r="C61" s="25"/>
      <c r="D61" s="25"/>
      <c r="E61" s="25"/>
      <c r="F61" s="25"/>
      <c r="G61" s="12"/>
      <c r="H61" s="12"/>
    </row>
    <row r="62" spans="1:8" x14ac:dyDescent="0.3">
      <c r="A62" s="12"/>
      <c r="B62" s="25"/>
      <c r="C62" s="25"/>
      <c r="D62" s="25"/>
      <c r="E62" s="25"/>
      <c r="F62" s="25"/>
      <c r="G62" s="12"/>
      <c r="H62" s="12"/>
    </row>
    <row r="63" spans="1:8" x14ac:dyDescent="0.3">
      <c r="A63" s="12"/>
      <c r="B63" s="25"/>
      <c r="C63" s="25"/>
      <c r="D63" s="25"/>
      <c r="E63" s="25"/>
      <c r="F63" s="25"/>
      <c r="G63" s="12"/>
      <c r="H63" s="12"/>
    </row>
    <row r="64" spans="1:8" x14ac:dyDescent="0.3">
      <c r="A64" s="12"/>
      <c r="B64" s="25"/>
      <c r="C64" s="25"/>
      <c r="D64" s="25"/>
      <c r="E64" s="25"/>
      <c r="F64" s="25"/>
      <c r="G64" s="12"/>
      <c r="H64" s="12"/>
    </row>
    <row r="65" spans="1:8" x14ac:dyDescent="0.3">
      <c r="A65" s="12"/>
      <c r="B65" s="25"/>
      <c r="C65" s="25"/>
      <c r="D65" s="25"/>
      <c r="E65" s="25"/>
      <c r="F65" s="25"/>
      <c r="G65" s="12"/>
      <c r="H65" s="12"/>
    </row>
    <row r="66" spans="1:8" x14ac:dyDescent="0.3">
      <c r="A66" s="12"/>
      <c r="B66" s="25"/>
      <c r="C66" s="25"/>
      <c r="D66" s="25"/>
      <c r="E66" s="25"/>
      <c r="F66" s="25"/>
      <c r="G66" s="12"/>
      <c r="H66" s="12"/>
    </row>
    <row r="67" spans="1:8" x14ac:dyDescent="0.3">
      <c r="B67" s="25"/>
      <c r="C67" s="25"/>
      <c r="D67" s="25"/>
      <c r="E67" s="25"/>
      <c r="F67" s="25"/>
      <c r="G67" s="12"/>
      <c r="H67" s="12"/>
    </row>
    <row r="68" spans="1:8" x14ac:dyDescent="0.3">
      <c r="B68" s="25"/>
      <c r="C68" s="25"/>
      <c r="D68" s="25"/>
      <c r="E68" s="25"/>
      <c r="F68" s="25"/>
      <c r="G68" s="12"/>
      <c r="H68" s="12"/>
    </row>
    <row r="69" spans="1:8" x14ac:dyDescent="0.3">
      <c r="A69" s="12"/>
      <c r="B69" s="25"/>
      <c r="C69" s="25"/>
      <c r="D69" s="25"/>
      <c r="E69" s="25"/>
      <c r="F69" s="25"/>
      <c r="G69" s="12"/>
      <c r="H69" s="12"/>
    </row>
    <row r="70" spans="1:8" x14ac:dyDescent="0.3">
      <c r="A70" s="12"/>
      <c r="B70" s="25"/>
      <c r="C70" s="25"/>
      <c r="D70" s="25"/>
      <c r="E70" s="25"/>
      <c r="F70" s="25"/>
      <c r="G70" s="12"/>
      <c r="H70" s="12"/>
    </row>
    <row r="71" spans="1:8" x14ac:dyDescent="0.3">
      <c r="A71" s="12"/>
      <c r="B71" s="25"/>
      <c r="C71" s="25"/>
      <c r="D71" s="25"/>
      <c r="E71" s="25"/>
      <c r="F71" s="25"/>
      <c r="G71" s="12"/>
      <c r="H71" s="12"/>
    </row>
    <row r="72" spans="1:8" x14ac:dyDescent="0.3">
      <c r="A72" s="12"/>
      <c r="B72" s="25"/>
      <c r="C72" s="25"/>
      <c r="D72" s="25"/>
      <c r="E72" s="25"/>
      <c r="F72" s="25"/>
      <c r="G72" s="12"/>
      <c r="H72" s="12"/>
    </row>
    <row r="73" spans="1:8" x14ac:dyDescent="0.3">
      <c r="A73" s="12"/>
      <c r="B73" s="25"/>
      <c r="C73" s="25"/>
      <c r="D73" s="25"/>
      <c r="E73" s="25"/>
      <c r="F73" s="25"/>
      <c r="G73" s="12"/>
      <c r="H73" s="12"/>
    </row>
    <row r="74" spans="1:8" x14ac:dyDescent="0.3">
      <c r="A74" s="12"/>
      <c r="B74" s="25"/>
      <c r="C74" s="25"/>
      <c r="D74" s="25"/>
      <c r="E74" s="25"/>
      <c r="F74" s="25"/>
      <c r="G74" s="12"/>
      <c r="H74" s="12"/>
    </row>
    <row r="75" spans="1:8" x14ac:dyDescent="0.3">
      <c r="A75" s="12"/>
      <c r="B75" s="25"/>
      <c r="C75" s="25"/>
      <c r="D75" s="25"/>
      <c r="E75" s="25"/>
      <c r="F75" s="25"/>
      <c r="G75" s="12"/>
      <c r="H75" s="12"/>
    </row>
    <row r="76" spans="1:8" x14ac:dyDescent="0.3">
      <c r="A76" s="12"/>
      <c r="B76" s="25"/>
      <c r="C76" s="25"/>
      <c r="D76" s="25"/>
      <c r="E76" s="25"/>
      <c r="F76" s="25"/>
      <c r="G76" s="12"/>
      <c r="H76" s="12"/>
    </row>
    <row r="77" spans="1:8" x14ac:dyDescent="0.3">
      <c r="A77" s="12"/>
      <c r="B77" s="25"/>
      <c r="C77" s="25"/>
      <c r="D77" s="25"/>
      <c r="E77" s="25"/>
      <c r="F77" s="25"/>
      <c r="G77" s="12"/>
      <c r="H77" s="12"/>
    </row>
    <row r="78" spans="1:8" x14ac:dyDescent="0.3">
      <c r="A78" s="12"/>
      <c r="B78" s="25"/>
      <c r="C78" s="25"/>
      <c r="D78" s="25"/>
      <c r="E78" s="25"/>
      <c r="F78" s="25"/>
      <c r="G78" s="12"/>
      <c r="H78" s="12"/>
    </row>
    <row r="79" spans="1:8" x14ac:dyDescent="0.3">
      <c r="A79" s="12"/>
      <c r="B79" s="25"/>
      <c r="C79" s="25"/>
      <c r="D79" s="25"/>
      <c r="E79" s="25"/>
      <c r="F79" s="25"/>
      <c r="G79" s="12"/>
      <c r="H79" s="12"/>
    </row>
    <row r="80" spans="1:8" x14ac:dyDescent="0.3">
      <c r="A80" s="12"/>
      <c r="B80" s="25"/>
      <c r="C80" s="25"/>
      <c r="D80" s="25"/>
      <c r="E80" s="25"/>
      <c r="F80" s="25"/>
      <c r="G80" s="12"/>
      <c r="H80" s="12"/>
    </row>
    <row r="81" spans="1:8" x14ac:dyDescent="0.3">
      <c r="A81" s="12"/>
      <c r="B81" s="25"/>
      <c r="C81" s="25"/>
      <c r="D81" s="25"/>
      <c r="E81" s="25"/>
      <c r="F81" s="25"/>
      <c r="G81" s="12"/>
      <c r="H81" s="12"/>
    </row>
    <row r="82" spans="1:8" x14ac:dyDescent="0.3">
      <c r="A82" s="12"/>
      <c r="B82" s="25"/>
      <c r="C82" s="25"/>
      <c r="D82" s="25"/>
      <c r="E82" s="25"/>
      <c r="F82" s="25"/>
      <c r="G82" s="12"/>
      <c r="H82" s="12"/>
    </row>
    <row r="83" spans="1:8" x14ac:dyDescent="0.3">
      <c r="A83" s="12"/>
      <c r="B83" s="25"/>
      <c r="C83" s="25"/>
      <c r="D83" s="25"/>
      <c r="E83" s="25"/>
      <c r="F83" s="25"/>
      <c r="G83" s="12"/>
      <c r="H83" s="12"/>
    </row>
    <row r="84" spans="1:8" x14ac:dyDescent="0.3">
      <c r="A84" s="12"/>
      <c r="B84" s="25"/>
      <c r="C84" s="25"/>
      <c r="D84" s="25"/>
      <c r="E84" s="25"/>
      <c r="F84" s="25"/>
      <c r="G84" s="12"/>
      <c r="H84" s="12"/>
    </row>
    <row r="85" spans="1:8" x14ac:dyDescent="0.3">
      <c r="A85" s="12"/>
      <c r="B85" s="25"/>
      <c r="C85" s="25"/>
      <c r="D85" s="25"/>
      <c r="E85" s="25"/>
      <c r="F85" s="25"/>
      <c r="G85" s="12"/>
      <c r="H85" s="12"/>
    </row>
    <row r="86" spans="1:8" x14ac:dyDescent="0.3">
      <c r="A86" s="12"/>
      <c r="B86" s="25"/>
      <c r="C86" s="25"/>
      <c r="D86" s="25"/>
      <c r="E86" s="25"/>
      <c r="F86" s="25"/>
      <c r="G86" s="12"/>
      <c r="H86" s="12"/>
    </row>
    <row r="87" spans="1:8" x14ac:dyDescent="0.3">
      <c r="A87" s="12"/>
      <c r="B87" s="25"/>
      <c r="C87" s="25"/>
      <c r="D87" s="25"/>
      <c r="E87" s="25"/>
      <c r="F87" s="25"/>
      <c r="G87" s="12"/>
      <c r="H87" s="12"/>
    </row>
    <row r="88" spans="1:8" x14ac:dyDescent="0.3">
      <c r="A88" s="12"/>
      <c r="B88" s="25"/>
      <c r="C88" s="25"/>
      <c r="D88" s="25"/>
      <c r="E88" s="25"/>
      <c r="F88" s="25"/>
      <c r="G88" s="12"/>
      <c r="H88" s="12"/>
    </row>
    <row r="89" spans="1:8" x14ac:dyDescent="0.3">
      <c r="A89" s="12"/>
      <c r="B89" s="25"/>
      <c r="C89" s="25"/>
      <c r="D89" s="25"/>
      <c r="E89" s="25"/>
      <c r="F89" s="25"/>
      <c r="G89" s="12"/>
      <c r="H89" s="12"/>
    </row>
    <row r="90" spans="1:8" x14ac:dyDescent="0.3">
      <c r="A90" s="12"/>
      <c r="B90" s="25"/>
      <c r="C90" s="25"/>
      <c r="D90" s="25"/>
      <c r="E90" s="25"/>
      <c r="F90" s="25"/>
      <c r="G90" s="12"/>
      <c r="H90" s="12"/>
    </row>
    <row r="91" spans="1:8" x14ac:dyDescent="0.3">
      <c r="A91" s="12"/>
      <c r="B91" s="25"/>
      <c r="C91" s="25"/>
      <c r="D91" s="25"/>
      <c r="E91" s="25"/>
      <c r="F91" s="25"/>
      <c r="G91" s="12"/>
      <c r="H91" s="12"/>
    </row>
    <row r="92" spans="1:8" x14ac:dyDescent="0.3">
      <c r="A92" s="12"/>
      <c r="B92" s="25"/>
      <c r="C92" s="25"/>
      <c r="D92" s="25"/>
      <c r="E92" s="25"/>
      <c r="F92" s="25"/>
      <c r="G92" s="12"/>
      <c r="H92" s="12"/>
    </row>
    <row r="93" spans="1:8" x14ac:dyDescent="0.3">
      <c r="A93" s="12"/>
      <c r="B93" s="25"/>
      <c r="C93" s="25"/>
      <c r="D93" s="25"/>
      <c r="E93" s="25"/>
      <c r="F93" s="25"/>
      <c r="G93" s="12"/>
      <c r="H93" s="12"/>
    </row>
    <row r="94" spans="1:8" x14ac:dyDescent="0.3">
      <c r="A94" s="12"/>
      <c r="B94" s="25"/>
      <c r="C94" s="25"/>
      <c r="D94" s="25"/>
      <c r="E94" s="25"/>
      <c r="F94" s="25"/>
      <c r="G94" s="12"/>
      <c r="H94" s="12"/>
    </row>
    <row r="95" spans="1:8" x14ac:dyDescent="0.3">
      <c r="A95" s="12"/>
      <c r="B95" s="25"/>
      <c r="C95" s="25"/>
      <c r="D95" s="25"/>
      <c r="E95" s="25"/>
      <c r="F95" s="25"/>
      <c r="G95" s="12"/>
      <c r="H95" s="12"/>
    </row>
    <row r="96" spans="1:8" x14ac:dyDescent="0.3">
      <c r="A96" s="12"/>
      <c r="B96" s="25"/>
      <c r="C96" s="25"/>
      <c r="D96" s="25"/>
      <c r="E96" s="25"/>
      <c r="F96" s="25"/>
      <c r="G96" s="12"/>
      <c r="H96" s="12"/>
    </row>
    <row r="97" spans="1:8" x14ac:dyDescent="0.3">
      <c r="A97" s="12"/>
      <c r="B97" s="25"/>
      <c r="C97" s="25"/>
      <c r="D97" s="25"/>
      <c r="E97" s="25"/>
      <c r="F97" s="25"/>
      <c r="G97" s="12"/>
      <c r="H97" s="12"/>
    </row>
    <row r="98" spans="1:8" x14ac:dyDescent="0.3">
      <c r="A98" s="12"/>
      <c r="B98" s="25"/>
      <c r="C98" s="25"/>
      <c r="D98" s="25"/>
      <c r="E98" s="25"/>
      <c r="F98" s="25"/>
      <c r="G98" s="12"/>
      <c r="H98" s="12"/>
    </row>
    <row r="99" spans="1:8" x14ac:dyDescent="0.3">
      <c r="A99" s="12"/>
      <c r="B99" s="25"/>
      <c r="C99" s="25"/>
      <c r="D99" s="25"/>
      <c r="E99" s="25"/>
      <c r="F99" s="25"/>
      <c r="G99" s="12"/>
      <c r="H99" s="12"/>
    </row>
    <row r="100" spans="1:8" x14ac:dyDescent="0.3">
      <c r="A100" s="12"/>
      <c r="B100" s="25"/>
      <c r="C100" s="25"/>
      <c r="D100" s="25"/>
      <c r="E100" s="25"/>
      <c r="F100" s="25"/>
      <c r="G100" s="12"/>
      <c r="H100" s="12"/>
    </row>
    <row r="101" spans="1:8" x14ac:dyDescent="0.3">
      <c r="A101" s="12"/>
      <c r="B101" s="25"/>
      <c r="C101" s="25"/>
      <c r="D101" s="25"/>
      <c r="E101" s="25"/>
      <c r="F101" s="25"/>
      <c r="G101" s="12"/>
      <c r="H101" s="12"/>
    </row>
    <row r="102" spans="1:8" x14ac:dyDescent="0.3">
      <c r="A102" s="12"/>
      <c r="B102" s="25"/>
      <c r="C102" s="25"/>
      <c r="D102" s="25"/>
      <c r="E102" s="25"/>
      <c r="F102" s="25"/>
      <c r="G102" s="12"/>
      <c r="H102" s="12"/>
    </row>
    <row r="103" spans="1:8" x14ac:dyDescent="0.3">
      <c r="A103" s="12"/>
      <c r="B103" s="25"/>
      <c r="C103" s="25"/>
      <c r="D103" s="25"/>
      <c r="E103" s="25"/>
      <c r="F103" s="25"/>
      <c r="G103" s="12"/>
      <c r="H103" s="12"/>
    </row>
    <row r="104" spans="1:8" x14ac:dyDescent="0.3">
      <c r="A104" s="12"/>
      <c r="B104" s="25"/>
      <c r="C104" s="25"/>
      <c r="D104" s="25"/>
      <c r="E104" s="25"/>
      <c r="F104" s="25"/>
      <c r="G104" s="12"/>
      <c r="H104" s="12"/>
    </row>
    <row r="105" spans="1:8" x14ac:dyDescent="0.3">
      <c r="A105" s="12"/>
      <c r="B105" s="25"/>
      <c r="C105" s="25"/>
      <c r="D105" s="25"/>
      <c r="E105" s="25"/>
      <c r="F105" s="25"/>
      <c r="G105" s="12"/>
      <c r="H105" s="12"/>
    </row>
    <row r="106" spans="1:8" x14ac:dyDescent="0.3">
      <c r="A106" s="12"/>
      <c r="B106" s="25"/>
      <c r="C106" s="25"/>
      <c r="D106" s="25"/>
      <c r="E106" s="25"/>
      <c r="F106" s="25"/>
      <c r="G106" s="12"/>
      <c r="H106" s="12"/>
    </row>
    <row r="107" spans="1:8" x14ac:dyDescent="0.3">
      <c r="A107" s="12"/>
      <c r="B107" s="25"/>
      <c r="C107" s="25"/>
      <c r="D107" s="25"/>
      <c r="E107" s="25"/>
      <c r="F107" s="25"/>
      <c r="G107" s="12"/>
      <c r="H107" s="12"/>
    </row>
    <row r="108" spans="1:8" x14ac:dyDescent="0.3">
      <c r="A108" s="12"/>
      <c r="B108" s="25"/>
      <c r="C108" s="25"/>
      <c r="D108" s="25"/>
      <c r="E108" s="25"/>
      <c r="F108" s="25"/>
      <c r="G108" s="12"/>
      <c r="H108" s="12"/>
    </row>
    <row r="109" spans="1:8" x14ac:dyDescent="0.3">
      <c r="A109" s="12"/>
      <c r="B109" s="25"/>
      <c r="C109" s="25"/>
      <c r="D109" s="25"/>
      <c r="E109" s="25"/>
      <c r="F109" s="25"/>
      <c r="G109" s="12"/>
      <c r="H109" s="12"/>
    </row>
    <row r="110" spans="1:8" x14ac:dyDescent="0.3">
      <c r="A110" s="12"/>
      <c r="B110" s="25"/>
      <c r="C110" s="25"/>
      <c r="D110" s="25"/>
      <c r="E110" s="25"/>
      <c r="F110" s="25"/>
      <c r="G110" s="12"/>
      <c r="H110" s="12"/>
    </row>
    <row r="111" spans="1:8" x14ac:dyDescent="0.3">
      <c r="A111" s="12"/>
      <c r="B111" s="25"/>
      <c r="C111" s="25"/>
      <c r="D111" s="25"/>
      <c r="E111" s="25"/>
      <c r="F111" s="25"/>
      <c r="G111" s="12"/>
      <c r="H111" s="12"/>
    </row>
    <row r="112" spans="1:8" x14ac:dyDescent="0.3">
      <c r="A112" s="12"/>
      <c r="B112" s="25"/>
      <c r="C112" s="25"/>
      <c r="D112" s="25"/>
      <c r="E112" s="25"/>
      <c r="F112" s="25"/>
      <c r="G112" s="12"/>
      <c r="H112" s="12"/>
    </row>
    <row r="113" spans="1:8" x14ac:dyDescent="0.3">
      <c r="A113" s="12"/>
      <c r="B113" s="25"/>
      <c r="C113" s="25"/>
      <c r="D113" s="25"/>
      <c r="E113" s="25"/>
      <c r="F113" s="25"/>
      <c r="G113" s="12"/>
      <c r="H113" s="12"/>
    </row>
    <row r="114" spans="1:8" x14ac:dyDescent="0.3">
      <c r="A114" s="12"/>
      <c r="B114" s="25"/>
      <c r="C114" s="25"/>
      <c r="D114" s="25"/>
      <c r="E114" s="25"/>
      <c r="F114" s="25"/>
      <c r="G114" s="12"/>
      <c r="H114" s="12"/>
    </row>
    <row r="115" spans="1:8" x14ac:dyDescent="0.3">
      <c r="A115" s="12"/>
      <c r="B115" s="25"/>
      <c r="C115" s="25"/>
      <c r="D115" s="25"/>
      <c r="E115" s="25"/>
      <c r="F115" s="25"/>
      <c r="G115" s="12"/>
      <c r="H115" s="12"/>
    </row>
    <row r="116" spans="1:8" x14ac:dyDescent="0.3">
      <c r="A116" s="12"/>
      <c r="B116" s="25"/>
      <c r="C116" s="25"/>
      <c r="D116" s="25"/>
      <c r="E116" s="25"/>
      <c r="F116" s="25"/>
      <c r="G116" s="12"/>
      <c r="H116" s="12"/>
    </row>
    <row r="117" spans="1:8" x14ac:dyDescent="0.3">
      <c r="A117" s="12"/>
      <c r="B117" s="25"/>
      <c r="C117" s="25"/>
      <c r="D117" s="25"/>
      <c r="E117" s="25"/>
      <c r="F117" s="25"/>
      <c r="G117" s="12"/>
      <c r="H117" s="12"/>
    </row>
    <row r="118" spans="1:8" x14ac:dyDescent="0.3">
      <c r="A118" s="12"/>
      <c r="B118" s="25"/>
      <c r="C118" s="25"/>
      <c r="D118" s="25"/>
      <c r="E118" s="25"/>
      <c r="F118" s="25"/>
      <c r="G118" s="12"/>
      <c r="H118" s="12"/>
    </row>
    <row r="119" spans="1:8" x14ac:dyDescent="0.3">
      <c r="A119" s="12"/>
      <c r="B119" s="25"/>
      <c r="C119" s="25"/>
      <c r="D119" s="25"/>
      <c r="E119" s="25"/>
      <c r="F119" s="25"/>
      <c r="G119" s="12"/>
      <c r="H119" s="12"/>
    </row>
    <row r="120" spans="1:8" x14ac:dyDescent="0.3">
      <c r="A120" s="12"/>
      <c r="B120" s="25"/>
      <c r="C120" s="25"/>
      <c r="D120" s="25"/>
      <c r="E120" s="25"/>
      <c r="F120" s="25"/>
      <c r="G120" s="12"/>
      <c r="H120" s="12"/>
    </row>
    <row r="121" spans="1:8" x14ac:dyDescent="0.3">
      <c r="A121" s="12"/>
      <c r="B121" s="25"/>
      <c r="C121" s="25"/>
      <c r="D121" s="25"/>
      <c r="E121" s="25"/>
      <c r="F121" s="25"/>
      <c r="G121" s="12"/>
      <c r="H121" s="12"/>
    </row>
    <row r="122" spans="1:8" x14ac:dyDescent="0.3">
      <c r="A122" s="12"/>
      <c r="B122" s="25"/>
      <c r="C122" s="25"/>
      <c r="D122" s="25"/>
      <c r="E122" s="25"/>
      <c r="F122" s="25"/>
      <c r="G122" s="12"/>
      <c r="H122" s="12"/>
    </row>
    <row r="123" spans="1:8" x14ac:dyDescent="0.3">
      <c r="A123" s="12"/>
      <c r="B123" s="25"/>
      <c r="C123" s="25"/>
      <c r="D123" s="25"/>
      <c r="E123" s="25"/>
      <c r="F123" s="25"/>
      <c r="G123" s="12"/>
      <c r="H123" s="12"/>
    </row>
    <row r="124" spans="1:8" x14ac:dyDescent="0.3">
      <c r="A124" s="12"/>
      <c r="B124" s="25"/>
      <c r="C124" s="25"/>
      <c r="D124" s="25"/>
      <c r="E124" s="25"/>
      <c r="F124" s="25"/>
      <c r="G124" s="12"/>
      <c r="H124" s="12"/>
    </row>
    <row r="125" spans="1:8" x14ac:dyDescent="0.3">
      <c r="A125" s="12"/>
      <c r="B125" s="25"/>
      <c r="C125" s="25"/>
      <c r="D125" s="25"/>
      <c r="E125" s="25"/>
      <c r="F125" s="25"/>
      <c r="G125" s="12"/>
      <c r="H125" s="12"/>
    </row>
    <row r="126" spans="1:8" x14ac:dyDescent="0.3">
      <c r="A126" s="12"/>
      <c r="B126" s="25"/>
      <c r="C126" s="25"/>
      <c r="D126" s="25"/>
      <c r="E126" s="25"/>
      <c r="F126" s="25"/>
      <c r="G126" s="12"/>
      <c r="H126" s="12"/>
    </row>
    <row r="127" spans="1:8" x14ac:dyDescent="0.3">
      <c r="A127" s="12"/>
      <c r="B127" s="25"/>
      <c r="C127" s="25"/>
      <c r="D127" s="25"/>
      <c r="E127" s="25"/>
      <c r="F127" s="25"/>
      <c r="G127" s="12"/>
      <c r="H127" s="12"/>
    </row>
    <row r="128" spans="1:8" x14ac:dyDescent="0.3">
      <c r="A128" s="12"/>
      <c r="B128" s="12"/>
      <c r="C128" s="12"/>
      <c r="D128" s="12"/>
      <c r="E128" s="12"/>
      <c r="F128" s="12"/>
      <c r="G128" s="12"/>
      <c r="H128" s="12"/>
    </row>
    <row r="129" spans="1:8" x14ac:dyDescent="0.3">
      <c r="A129" s="12"/>
      <c r="B129" s="12"/>
      <c r="C129" s="12"/>
      <c r="D129" s="12"/>
      <c r="E129" s="12"/>
      <c r="F129" s="12"/>
      <c r="G129" s="12"/>
      <c r="H129" s="12"/>
    </row>
    <row r="130" spans="1:8" x14ac:dyDescent="0.3">
      <c r="A130" s="12"/>
      <c r="B130" s="12"/>
      <c r="C130" s="12"/>
      <c r="D130" s="12"/>
      <c r="E130" s="12"/>
      <c r="F130" s="12"/>
      <c r="G130" s="12"/>
      <c r="H130" s="12"/>
    </row>
    <row r="131" spans="1:8" x14ac:dyDescent="0.3">
      <c r="A131" s="12"/>
      <c r="B131" s="12"/>
      <c r="C131" s="12"/>
      <c r="D131" s="12"/>
      <c r="E131" s="12"/>
      <c r="F131" s="12"/>
      <c r="G131" s="12"/>
      <c r="H131" s="12"/>
    </row>
    <row r="132" spans="1:8" x14ac:dyDescent="0.3">
      <c r="A132" s="12"/>
      <c r="B132" s="12"/>
      <c r="C132" s="12"/>
      <c r="D132" s="12"/>
      <c r="E132" s="12"/>
      <c r="F132" s="12"/>
      <c r="G132" s="12"/>
      <c r="H132" s="12"/>
    </row>
    <row r="133" spans="1:8" x14ac:dyDescent="0.3">
      <c r="A133" s="12"/>
      <c r="B133" s="12"/>
      <c r="C133" s="12"/>
      <c r="D133" s="12"/>
      <c r="E133" s="12"/>
      <c r="F133" s="12"/>
      <c r="G133" s="12"/>
      <c r="H133" s="12"/>
    </row>
    <row r="134" spans="1:8" x14ac:dyDescent="0.3">
      <c r="A134" s="12"/>
      <c r="B134" s="12"/>
      <c r="C134" s="12"/>
      <c r="D134" s="12"/>
      <c r="E134" s="12"/>
      <c r="F134" s="12"/>
      <c r="G134" s="12"/>
      <c r="H134" s="12"/>
    </row>
    <row r="135" spans="1:8" x14ac:dyDescent="0.3">
      <c r="A135" s="12"/>
      <c r="B135" s="12"/>
      <c r="C135" s="12"/>
      <c r="D135" s="12"/>
      <c r="E135" s="12"/>
      <c r="F135" s="12"/>
      <c r="G135" s="12"/>
      <c r="H135" s="12"/>
    </row>
    <row r="136" spans="1:8" x14ac:dyDescent="0.3">
      <c r="A136" s="12"/>
      <c r="B136" s="12"/>
      <c r="C136" s="12"/>
      <c r="D136" s="12"/>
      <c r="E136" s="12"/>
      <c r="F136" s="12"/>
      <c r="G136" s="12"/>
      <c r="H136" s="12"/>
    </row>
    <row r="137" spans="1:8" x14ac:dyDescent="0.3">
      <c r="A137" s="12"/>
      <c r="B137" s="12"/>
      <c r="C137" s="12"/>
      <c r="D137" s="12"/>
      <c r="E137" s="12"/>
      <c r="F137" s="12"/>
      <c r="G137" s="12"/>
      <c r="H137" s="12"/>
    </row>
    <row r="138" spans="1:8" x14ac:dyDescent="0.3">
      <c r="A138" s="12"/>
      <c r="B138" s="12"/>
      <c r="C138" s="12"/>
      <c r="D138" s="12"/>
      <c r="E138" s="12"/>
      <c r="F138" s="12"/>
      <c r="G138" s="12"/>
      <c r="H138" s="12"/>
    </row>
    <row r="139" spans="1:8" x14ac:dyDescent="0.3">
      <c r="A139" s="12"/>
      <c r="B139" s="12"/>
      <c r="C139" s="12"/>
      <c r="D139" s="12"/>
      <c r="E139" s="12"/>
      <c r="F139" s="12"/>
      <c r="G139" s="12"/>
      <c r="H139" s="12"/>
    </row>
    <row r="140" spans="1:8" x14ac:dyDescent="0.3">
      <c r="A140" s="12"/>
      <c r="B140" s="12"/>
      <c r="C140" s="12"/>
      <c r="D140" s="12"/>
      <c r="E140" s="12"/>
      <c r="F140" s="12"/>
      <c r="G140" s="12"/>
      <c r="H140" s="12"/>
    </row>
    <row r="141" spans="1:8" x14ac:dyDescent="0.3">
      <c r="A141" s="12"/>
      <c r="B141" s="12"/>
      <c r="C141" s="12"/>
      <c r="D141" s="12"/>
      <c r="E141" s="12"/>
      <c r="F141" s="12"/>
      <c r="G141" s="12"/>
      <c r="H141" s="12"/>
    </row>
    <row r="142" spans="1:8" x14ac:dyDescent="0.3">
      <c r="A142" s="12"/>
      <c r="B142" s="12"/>
      <c r="C142" s="12"/>
      <c r="D142" s="12"/>
      <c r="E142" s="12"/>
      <c r="F142" s="12"/>
      <c r="G142" s="12"/>
      <c r="H142" s="12"/>
    </row>
    <row r="143" spans="1:8" x14ac:dyDescent="0.3">
      <c r="A143" s="12"/>
      <c r="B143" s="12"/>
      <c r="C143" s="12"/>
      <c r="D143" s="12"/>
      <c r="E143" s="12"/>
      <c r="F143" s="12"/>
      <c r="G143" s="12"/>
      <c r="H143" s="12"/>
    </row>
    <row r="144" spans="1:8" x14ac:dyDescent="0.3">
      <c r="A144" s="12"/>
      <c r="B144" s="12"/>
      <c r="C144" s="12"/>
      <c r="D144" s="12"/>
      <c r="E144" s="12"/>
      <c r="F144" s="12"/>
      <c r="G144" s="12"/>
      <c r="H144" s="12"/>
    </row>
    <row r="145" spans="1:8" x14ac:dyDescent="0.3">
      <c r="A145" s="12"/>
      <c r="B145" s="12"/>
      <c r="C145" s="12"/>
      <c r="D145" s="12"/>
      <c r="E145" s="12"/>
      <c r="F145" s="12"/>
      <c r="G145" s="12"/>
      <c r="H145" s="12"/>
    </row>
    <row r="146" spans="1:8" x14ac:dyDescent="0.3">
      <c r="A146" s="12"/>
      <c r="B146" s="12"/>
      <c r="C146" s="12"/>
      <c r="D146" s="12"/>
      <c r="E146" s="12"/>
      <c r="F146" s="12"/>
      <c r="G146" s="12"/>
      <c r="H146" s="12"/>
    </row>
    <row r="147" spans="1:8" x14ac:dyDescent="0.3">
      <c r="A147" s="12"/>
      <c r="B147" s="12"/>
      <c r="C147" s="12"/>
      <c r="D147" s="12"/>
      <c r="E147" s="12"/>
      <c r="F147" s="12"/>
      <c r="G147" s="12"/>
      <c r="H147" s="12"/>
    </row>
    <row r="148" spans="1:8" x14ac:dyDescent="0.3">
      <c r="A148" s="12"/>
      <c r="B148" s="12"/>
      <c r="C148" s="12"/>
      <c r="D148" s="12"/>
      <c r="E148" s="12"/>
      <c r="F148" s="12"/>
      <c r="G148" s="12"/>
      <c r="H148" s="12"/>
    </row>
    <row r="149" spans="1:8" x14ac:dyDescent="0.3">
      <c r="A149" s="12"/>
      <c r="B149" s="12"/>
      <c r="C149" s="12"/>
      <c r="D149" s="12"/>
      <c r="E149" s="12"/>
      <c r="F149" s="12"/>
      <c r="G149" s="12"/>
      <c r="H149" s="12"/>
    </row>
    <row r="150" spans="1:8" x14ac:dyDescent="0.3">
      <c r="A150" s="12"/>
      <c r="B150" s="12"/>
      <c r="C150" s="12"/>
      <c r="D150" s="12"/>
      <c r="E150" s="12"/>
      <c r="F150" s="12"/>
      <c r="G150" s="12"/>
      <c r="H150" s="12"/>
    </row>
    <row r="151" spans="1:8" x14ac:dyDescent="0.3">
      <c r="A151" s="12"/>
      <c r="B151" s="12"/>
      <c r="C151" s="12"/>
      <c r="D151" s="12"/>
      <c r="E151" s="12"/>
      <c r="F151" s="12"/>
      <c r="G151" s="12"/>
      <c r="H151" s="12"/>
    </row>
    <row r="152" spans="1:8" x14ac:dyDescent="0.3">
      <c r="A152" s="12"/>
      <c r="B152" s="12"/>
      <c r="C152" s="12"/>
      <c r="D152" s="12"/>
      <c r="E152" s="12"/>
      <c r="F152" s="12"/>
      <c r="G152" s="12"/>
      <c r="H152" s="12"/>
    </row>
    <row r="153" spans="1:8" x14ac:dyDescent="0.3">
      <c r="A153" s="12"/>
      <c r="B153" s="12"/>
      <c r="C153" s="12"/>
      <c r="D153" s="12"/>
      <c r="E153" s="12"/>
      <c r="F153" s="12"/>
      <c r="G153" s="12"/>
      <c r="H153" s="12"/>
    </row>
    <row r="154" spans="1:8" x14ac:dyDescent="0.3">
      <c r="A154" s="12"/>
      <c r="B154" s="12"/>
      <c r="C154" s="12"/>
      <c r="D154" s="12"/>
      <c r="E154" s="12"/>
      <c r="F154" s="12"/>
      <c r="G154" s="12"/>
      <c r="H154" s="12"/>
    </row>
    <row r="155" spans="1:8" x14ac:dyDescent="0.3">
      <c r="A155" s="12"/>
      <c r="B155" s="12"/>
      <c r="C155" s="12"/>
      <c r="D155" s="12"/>
      <c r="E155" s="12"/>
      <c r="F155" s="12"/>
      <c r="G155" s="12"/>
      <c r="H155" s="12"/>
    </row>
    <row r="156" spans="1:8" x14ac:dyDescent="0.3">
      <c r="A156" s="12"/>
      <c r="B156" s="12"/>
      <c r="C156" s="12"/>
      <c r="D156" s="12"/>
      <c r="E156" s="12"/>
      <c r="F156" s="12"/>
      <c r="G156" s="12"/>
      <c r="H156" s="12"/>
    </row>
    <row r="157" spans="1:8" x14ac:dyDescent="0.3">
      <c r="A157" s="12"/>
      <c r="B157" s="12"/>
      <c r="C157" s="12"/>
      <c r="D157" s="12"/>
      <c r="E157" s="12"/>
      <c r="F157" s="12"/>
      <c r="G157" s="12"/>
      <c r="H157" s="12"/>
    </row>
    <row r="158" spans="1:8" x14ac:dyDescent="0.3">
      <c r="A158" s="12"/>
      <c r="B158" s="12"/>
      <c r="C158" s="12"/>
      <c r="D158" s="12"/>
      <c r="E158" s="12"/>
      <c r="F158" s="12"/>
      <c r="G158" s="12"/>
      <c r="H158" s="12"/>
    </row>
    <row r="159" spans="1:8" x14ac:dyDescent="0.3">
      <c r="A159" s="12"/>
      <c r="B159" s="12"/>
      <c r="C159" s="12"/>
      <c r="D159" s="12"/>
      <c r="E159" s="12"/>
      <c r="F159" s="12"/>
      <c r="G159" s="12"/>
      <c r="H159" s="12"/>
    </row>
    <row r="160" spans="1:8" x14ac:dyDescent="0.3">
      <c r="A160" s="12"/>
      <c r="B160" s="12"/>
      <c r="C160" s="12"/>
      <c r="D160" s="12"/>
      <c r="E160" s="12"/>
      <c r="F160" s="12"/>
      <c r="G160" s="12"/>
      <c r="H160" s="12"/>
    </row>
    <row r="161" spans="1:8" x14ac:dyDescent="0.3">
      <c r="A161" s="12"/>
      <c r="B161" s="12"/>
      <c r="C161" s="12"/>
      <c r="D161" s="12"/>
      <c r="E161" s="12"/>
      <c r="F161" s="12"/>
      <c r="G161" s="12"/>
      <c r="H161" s="12"/>
    </row>
    <row r="162" spans="1:8" x14ac:dyDescent="0.3">
      <c r="A162" s="12"/>
      <c r="B162" s="12"/>
      <c r="C162" s="12"/>
      <c r="D162" s="12"/>
      <c r="E162" s="12"/>
      <c r="F162" s="12"/>
      <c r="G162" s="12"/>
      <c r="H162" s="12"/>
    </row>
    <row r="163" spans="1:8" x14ac:dyDescent="0.3">
      <c r="A163" s="12"/>
      <c r="B163" s="12"/>
      <c r="C163" s="12"/>
      <c r="D163" s="12"/>
      <c r="E163" s="12"/>
      <c r="F163" s="12"/>
      <c r="G163" s="12"/>
      <c r="H163" s="12"/>
    </row>
    <row r="164" spans="1:8" x14ac:dyDescent="0.3">
      <c r="A164" s="12"/>
      <c r="B164" s="12"/>
      <c r="C164" s="12"/>
      <c r="D164" s="12"/>
      <c r="E164" s="12"/>
      <c r="F164" s="12"/>
      <c r="G164" s="12"/>
      <c r="H164" s="12"/>
    </row>
    <row r="165" spans="1:8" x14ac:dyDescent="0.3">
      <c r="A165" s="12"/>
      <c r="B165" s="12"/>
      <c r="C165" s="12"/>
      <c r="D165" s="12"/>
      <c r="E165" s="12"/>
      <c r="F165" s="12"/>
      <c r="G165" s="12"/>
      <c r="H165" s="12"/>
    </row>
    <row r="166" spans="1:8" x14ac:dyDescent="0.3">
      <c r="A166" s="12"/>
      <c r="B166" s="12"/>
      <c r="C166" s="12"/>
      <c r="D166" s="12"/>
      <c r="E166" s="12"/>
      <c r="F166" s="12"/>
      <c r="G166" s="12"/>
      <c r="H166" s="12"/>
    </row>
    <row r="167" spans="1:8" x14ac:dyDescent="0.3">
      <c r="A167" s="12"/>
      <c r="B167" s="12"/>
      <c r="C167" s="12"/>
      <c r="D167" s="12"/>
      <c r="E167" s="12"/>
      <c r="F167" s="12"/>
      <c r="G167" s="12"/>
      <c r="H167" s="12"/>
    </row>
    <row r="168" spans="1:8" x14ac:dyDescent="0.3">
      <c r="A168" s="12"/>
      <c r="B168" s="12"/>
      <c r="C168" s="12"/>
      <c r="D168" s="12"/>
      <c r="E168" s="12"/>
      <c r="F168" s="12"/>
      <c r="G168" s="12"/>
      <c r="H168" s="12"/>
    </row>
    <row r="169" spans="1:8" x14ac:dyDescent="0.3">
      <c r="A169" s="12"/>
      <c r="B169" s="12"/>
      <c r="C169" s="12"/>
      <c r="D169" s="12"/>
      <c r="E169" s="12"/>
      <c r="F169" s="12"/>
      <c r="G169" s="12"/>
      <c r="H169" s="12"/>
    </row>
    <row r="170" spans="1:8" x14ac:dyDescent="0.3">
      <c r="A170" s="12"/>
      <c r="B170" s="12"/>
      <c r="C170" s="12"/>
      <c r="D170" s="12"/>
      <c r="E170" s="12"/>
      <c r="F170" s="12"/>
      <c r="G170" s="12"/>
      <c r="H170" s="12"/>
    </row>
    <row r="171" spans="1:8" x14ac:dyDescent="0.3">
      <c r="A171" s="12"/>
      <c r="B171" s="12"/>
      <c r="C171" s="12"/>
      <c r="D171" s="12"/>
      <c r="E171" s="12"/>
      <c r="F171" s="12"/>
      <c r="G171" s="12"/>
      <c r="H171" s="12"/>
    </row>
    <row r="172" spans="1:8" x14ac:dyDescent="0.3">
      <c r="A172" s="12"/>
      <c r="B172" s="12"/>
      <c r="C172" s="12"/>
      <c r="D172" s="12"/>
      <c r="E172" s="12"/>
      <c r="F172" s="12"/>
      <c r="G172" s="12"/>
      <c r="H172" s="12"/>
    </row>
    <row r="173" spans="1:8" x14ac:dyDescent="0.3">
      <c r="A173" s="12"/>
      <c r="B173" s="12"/>
      <c r="C173" s="12"/>
      <c r="D173" s="12"/>
      <c r="E173" s="12"/>
      <c r="F173" s="12"/>
      <c r="G173" s="12"/>
      <c r="H173" s="12"/>
    </row>
    <row r="174" spans="1:8" x14ac:dyDescent="0.3">
      <c r="A174" s="12"/>
      <c r="B174" s="12"/>
      <c r="C174" s="12"/>
      <c r="D174" s="12"/>
      <c r="E174" s="12"/>
      <c r="F174" s="12"/>
      <c r="G174" s="12"/>
      <c r="H174" s="12"/>
    </row>
    <row r="175" spans="1:8" x14ac:dyDescent="0.3">
      <c r="A175" s="12"/>
      <c r="B175" s="12"/>
      <c r="C175" s="12"/>
      <c r="D175" s="12"/>
      <c r="E175" s="12"/>
      <c r="F175" s="12"/>
      <c r="G175" s="12"/>
      <c r="H175" s="12"/>
    </row>
    <row r="176" spans="1:8" x14ac:dyDescent="0.3">
      <c r="A176" s="12"/>
      <c r="B176" s="12"/>
      <c r="C176" s="12"/>
      <c r="D176" s="12"/>
      <c r="E176" s="12"/>
      <c r="F176" s="12"/>
      <c r="G176" s="12"/>
      <c r="H176" s="12"/>
    </row>
    <row r="177" spans="1:8" x14ac:dyDescent="0.3">
      <c r="A177" s="12"/>
      <c r="B177" s="12"/>
      <c r="C177" s="12"/>
      <c r="D177" s="12"/>
      <c r="E177" s="12"/>
      <c r="F177" s="12"/>
      <c r="G177" s="12"/>
      <c r="H177" s="12"/>
    </row>
    <row r="178" spans="1:8" x14ac:dyDescent="0.3">
      <c r="A178" s="12"/>
      <c r="B178" s="12"/>
      <c r="C178" s="12"/>
      <c r="D178" s="12"/>
      <c r="E178" s="12"/>
      <c r="F178" s="12"/>
      <c r="G178" s="12"/>
      <c r="H178" s="12"/>
    </row>
    <row r="179" spans="1:8" x14ac:dyDescent="0.3">
      <c r="A179" s="12"/>
      <c r="B179" s="12"/>
      <c r="C179" s="12"/>
      <c r="D179" s="12"/>
      <c r="E179" s="12"/>
      <c r="F179" s="12"/>
      <c r="G179" s="12"/>
      <c r="H179" s="12"/>
    </row>
    <row r="180" spans="1:8" x14ac:dyDescent="0.3">
      <c r="A180" s="12"/>
      <c r="B180" s="12"/>
      <c r="C180" s="12"/>
      <c r="D180" s="12"/>
      <c r="E180" s="12"/>
      <c r="F180" s="12"/>
      <c r="G180" s="12"/>
      <c r="H180" s="12"/>
    </row>
    <row r="181" spans="1:8" x14ac:dyDescent="0.3">
      <c r="A181" s="12"/>
      <c r="B181" s="12"/>
      <c r="C181" s="12"/>
      <c r="D181" s="12"/>
      <c r="E181" s="12"/>
      <c r="F181" s="12"/>
      <c r="G181" s="12"/>
      <c r="H181" s="12"/>
    </row>
    <row r="182" spans="1:8" x14ac:dyDescent="0.3">
      <c r="A182" s="12"/>
      <c r="B182" s="12"/>
      <c r="C182" s="12"/>
      <c r="D182" s="12"/>
      <c r="E182" s="12"/>
      <c r="F182" s="12"/>
      <c r="G182" s="12"/>
      <c r="H182" s="12"/>
    </row>
    <row r="183" spans="1:8" x14ac:dyDescent="0.3">
      <c r="A183" s="12"/>
      <c r="B183" s="12"/>
      <c r="C183" s="12"/>
      <c r="D183" s="12"/>
      <c r="E183" s="12"/>
      <c r="F183" s="12"/>
      <c r="G183" s="12"/>
      <c r="H183" s="12"/>
    </row>
    <row r="184" spans="1:8" x14ac:dyDescent="0.3">
      <c r="A184" s="12"/>
      <c r="B184" s="12"/>
      <c r="C184" s="12"/>
      <c r="D184" s="12"/>
      <c r="E184" s="12"/>
      <c r="F184" s="12"/>
      <c r="G184" s="12"/>
      <c r="H184" s="12"/>
    </row>
    <row r="185" spans="1:8" x14ac:dyDescent="0.3">
      <c r="A185" s="12"/>
      <c r="B185" s="12"/>
      <c r="C185" s="12"/>
      <c r="D185" s="12"/>
      <c r="E185" s="12"/>
      <c r="F185" s="12"/>
      <c r="G185" s="12"/>
      <c r="H185" s="12"/>
    </row>
    <row r="186" spans="1:8" x14ac:dyDescent="0.3">
      <c r="A186" s="12"/>
      <c r="B186" s="12"/>
      <c r="C186" s="12"/>
      <c r="D186" s="12"/>
      <c r="E186" s="12"/>
      <c r="F186" s="12"/>
      <c r="G186" s="12"/>
      <c r="H186" s="12"/>
    </row>
    <row r="187" spans="1:8" x14ac:dyDescent="0.3">
      <c r="A187" s="12"/>
      <c r="B187" s="12"/>
      <c r="C187" s="12"/>
      <c r="D187" s="12"/>
      <c r="E187" s="12"/>
      <c r="F187" s="12"/>
      <c r="G187" s="12"/>
      <c r="H187" s="12"/>
    </row>
    <row r="188" spans="1:8" x14ac:dyDescent="0.3">
      <c r="A188" s="12"/>
      <c r="B188" s="12"/>
      <c r="C188" s="12"/>
      <c r="D188" s="12"/>
      <c r="E188" s="12"/>
      <c r="F188" s="12"/>
      <c r="G188" s="12"/>
      <c r="H188" s="12"/>
    </row>
    <row r="189" spans="1:8" x14ac:dyDescent="0.3">
      <c r="A189" s="12"/>
      <c r="B189" s="12"/>
      <c r="C189" s="12"/>
      <c r="D189" s="12"/>
      <c r="E189" s="12"/>
      <c r="F189" s="12"/>
      <c r="G189" s="12"/>
      <c r="H189" s="12"/>
    </row>
    <row r="190" spans="1:8" x14ac:dyDescent="0.3">
      <c r="A190" s="12"/>
      <c r="B190" s="12"/>
      <c r="C190" s="12"/>
      <c r="D190" s="12"/>
      <c r="E190" s="12"/>
      <c r="F190" s="12"/>
      <c r="G190" s="12"/>
      <c r="H190" s="12"/>
    </row>
    <row r="191" spans="1:8" x14ac:dyDescent="0.3">
      <c r="A191" s="12"/>
      <c r="B191" s="12"/>
      <c r="C191" s="12"/>
      <c r="D191" s="12"/>
      <c r="E191" s="12"/>
      <c r="F191" s="12"/>
      <c r="G191" s="12"/>
      <c r="H191" s="12"/>
    </row>
    <row r="192" spans="1:8" x14ac:dyDescent="0.3">
      <c r="A192" s="12"/>
      <c r="B192" s="12"/>
      <c r="C192" s="12"/>
      <c r="D192" s="12"/>
      <c r="E192" s="12"/>
      <c r="F192" s="12"/>
      <c r="G192" s="12"/>
      <c r="H192" s="12"/>
    </row>
    <row r="193" spans="1:8" x14ac:dyDescent="0.3">
      <c r="A193" s="12"/>
      <c r="B193" s="12"/>
      <c r="C193" s="12"/>
      <c r="D193" s="12"/>
      <c r="E193" s="12"/>
      <c r="F193" s="12"/>
      <c r="G193" s="12"/>
      <c r="H193" s="12"/>
    </row>
    <row r="194" spans="1:8" x14ac:dyDescent="0.3">
      <c r="A194" s="12"/>
      <c r="B194" s="12"/>
      <c r="C194" s="12"/>
      <c r="D194" s="12"/>
      <c r="E194" s="12"/>
      <c r="F194" s="12"/>
      <c r="G194" s="12"/>
      <c r="H194" s="12"/>
    </row>
    <row r="195" spans="1:8" x14ac:dyDescent="0.3">
      <c r="A195" s="12"/>
      <c r="B195" s="12"/>
      <c r="C195" s="12"/>
      <c r="D195" s="12"/>
      <c r="E195" s="12"/>
      <c r="F195" s="12"/>
      <c r="G195" s="12"/>
      <c r="H195" s="12"/>
    </row>
    <row r="196" spans="1:8" x14ac:dyDescent="0.3">
      <c r="A196" s="12"/>
      <c r="B196" s="12"/>
      <c r="C196" s="12"/>
      <c r="D196" s="12"/>
      <c r="E196" s="12"/>
      <c r="F196" s="12"/>
      <c r="G196" s="12"/>
      <c r="H196" s="12"/>
    </row>
    <row r="197" spans="1:8" x14ac:dyDescent="0.3">
      <c r="A197" s="12"/>
      <c r="B197" s="12"/>
      <c r="C197" s="12"/>
      <c r="D197" s="12"/>
      <c r="E197" s="12"/>
      <c r="F197" s="12"/>
      <c r="G197" s="12"/>
      <c r="H197" s="12"/>
    </row>
    <row r="198" spans="1:8" x14ac:dyDescent="0.3">
      <c r="A198" s="12"/>
      <c r="B198" s="12"/>
      <c r="C198" s="12"/>
      <c r="D198" s="12"/>
      <c r="E198" s="12"/>
      <c r="F198" s="12"/>
      <c r="G198" s="12"/>
      <c r="H198" s="12"/>
    </row>
    <row r="199" spans="1:8" x14ac:dyDescent="0.3">
      <c r="A199" s="12"/>
      <c r="B199" s="12"/>
      <c r="C199" s="12"/>
      <c r="D199" s="12"/>
      <c r="E199" s="12"/>
      <c r="F199" s="12"/>
      <c r="G199" s="12"/>
      <c r="H199" s="12"/>
    </row>
    <row r="200" spans="1:8" x14ac:dyDescent="0.3">
      <c r="A200" s="12"/>
      <c r="B200" s="12"/>
      <c r="C200" s="12"/>
      <c r="D200" s="12"/>
      <c r="E200" s="12"/>
      <c r="F200" s="12"/>
      <c r="G200" s="12"/>
      <c r="H200" s="12"/>
    </row>
    <row r="201" spans="1:8" x14ac:dyDescent="0.3">
      <c r="A201" s="12"/>
      <c r="B201" s="12"/>
      <c r="C201" s="12"/>
      <c r="D201" s="12"/>
      <c r="E201" s="12"/>
      <c r="F201" s="12"/>
      <c r="G201" s="12"/>
      <c r="H201" s="12"/>
    </row>
    <row r="202" spans="1:8" x14ac:dyDescent="0.3">
      <c r="A202" s="12"/>
      <c r="B202" s="12"/>
      <c r="C202" s="12"/>
      <c r="D202" s="12"/>
      <c r="E202" s="12"/>
      <c r="F202" s="12"/>
      <c r="G202" s="12"/>
      <c r="H202" s="12"/>
    </row>
    <row r="203" spans="1:8" x14ac:dyDescent="0.3">
      <c r="A203" s="12"/>
      <c r="B203" s="12"/>
      <c r="C203" s="12"/>
      <c r="D203" s="12"/>
      <c r="E203" s="12"/>
      <c r="F203" s="12"/>
      <c r="G203" s="12"/>
      <c r="H203" s="12"/>
    </row>
    <row r="204" spans="1:8" x14ac:dyDescent="0.3">
      <c r="A204" s="12"/>
      <c r="B204" s="12"/>
      <c r="C204" s="12"/>
      <c r="D204" s="12"/>
      <c r="E204" s="12"/>
      <c r="F204" s="12"/>
      <c r="G204" s="12"/>
      <c r="H204" s="12"/>
    </row>
    <row r="205" spans="1:8" x14ac:dyDescent="0.3">
      <c r="A205" s="12"/>
      <c r="B205" s="12"/>
      <c r="C205" s="12"/>
      <c r="D205" s="12"/>
      <c r="E205" s="12"/>
      <c r="F205" s="12"/>
      <c r="G205" s="12"/>
      <c r="H205" s="12"/>
    </row>
    <row r="206" spans="1:8" x14ac:dyDescent="0.3">
      <c r="A206" s="12"/>
      <c r="B206" s="12"/>
      <c r="C206" s="12"/>
      <c r="D206" s="12"/>
      <c r="E206" s="12"/>
      <c r="F206" s="12"/>
      <c r="G206" s="12"/>
      <c r="H206" s="12"/>
    </row>
    <row r="207" spans="1:8" x14ac:dyDescent="0.3">
      <c r="A207" s="12"/>
      <c r="B207" s="12"/>
      <c r="C207" s="12"/>
      <c r="D207" s="12"/>
      <c r="E207" s="12"/>
      <c r="F207" s="12"/>
      <c r="G207" s="12"/>
      <c r="H207" s="12"/>
    </row>
    <row r="208" spans="1:8" x14ac:dyDescent="0.3">
      <c r="A208" s="12"/>
      <c r="B208" s="12"/>
      <c r="C208" s="12"/>
      <c r="D208" s="12"/>
      <c r="E208" s="12"/>
      <c r="F208" s="12"/>
      <c r="G208" s="12"/>
      <c r="H208" s="12"/>
    </row>
    <row r="209" spans="1:8" x14ac:dyDescent="0.3">
      <c r="A209" s="12"/>
      <c r="B209" s="12"/>
      <c r="C209" s="12"/>
      <c r="D209" s="12"/>
      <c r="E209" s="12"/>
      <c r="F209" s="12"/>
      <c r="G209" s="12"/>
      <c r="H209" s="12"/>
    </row>
    <row r="210" spans="1:8" x14ac:dyDescent="0.3">
      <c r="A210" s="12"/>
      <c r="B210" s="12"/>
      <c r="C210" s="12"/>
      <c r="D210" s="12"/>
      <c r="E210" s="12"/>
      <c r="F210" s="12"/>
      <c r="G210" s="12"/>
      <c r="H210" s="12"/>
    </row>
    <row r="211" spans="1:8" x14ac:dyDescent="0.3">
      <c r="A211" s="12"/>
      <c r="B211" s="12"/>
      <c r="C211" s="12"/>
      <c r="D211" s="12"/>
      <c r="E211" s="12"/>
      <c r="F211" s="12"/>
      <c r="G211" s="12"/>
      <c r="H211" s="12"/>
    </row>
    <row r="212" spans="1:8" x14ac:dyDescent="0.3">
      <c r="A212" s="12"/>
      <c r="B212" s="12"/>
      <c r="C212" s="12"/>
      <c r="D212" s="12"/>
      <c r="E212" s="12"/>
      <c r="F212" s="12"/>
      <c r="G212" s="12"/>
      <c r="H212" s="12"/>
    </row>
    <row r="213" spans="1:8" x14ac:dyDescent="0.3">
      <c r="A213" s="12"/>
      <c r="B213" s="12"/>
      <c r="C213" s="12"/>
      <c r="D213" s="12"/>
      <c r="E213" s="12"/>
      <c r="F213" s="12"/>
      <c r="G213" s="12"/>
      <c r="H213" s="12"/>
    </row>
    <row r="214" spans="1:8" x14ac:dyDescent="0.3">
      <c r="A214" s="12"/>
      <c r="B214" s="12"/>
      <c r="C214" s="12"/>
      <c r="D214" s="12"/>
      <c r="E214" s="12"/>
      <c r="F214" s="12"/>
      <c r="G214" s="12"/>
      <c r="H214" s="12"/>
    </row>
  </sheetData>
  <conditionalFormatting sqref="B1:F45">
    <cfRule type="notContainsErrors" dxfId="0" priority="1">
      <formula>NOT(ISERROR(B1))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Davis</dc:creator>
  <cp:lastModifiedBy>Xavier Davis</cp:lastModifiedBy>
  <cp:lastPrinted>2025-10-28T14:32:12Z</cp:lastPrinted>
  <dcterms:created xsi:type="dcterms:W3CDTF">2025-10-28T10:52:48Z</dcterms:created>
  <dcterms:modified xsi:type="dcterms:W3CDTF">2025-10-30T12:17:47Z</dcterms:modified>
</cp:coreProperties>
</file>